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amedgroup-my.sharepoint.com/personal/szydlikp_adamed_com/Documents/Pulpit/DT_opt/"/>
    </mc:Choice>
  </mc:AlternateContent>
  <xr:revisionPtr revIDLastSave="0" documentId="8_{AF51DEDD-3C7A-4FAD-A32C-83EEF318FB13}" xr6:coauthVersionLast="41" xr6:coauthVersionMax="41" xr10:uidLastSave="{00000000-0000-0000-0000-000000000000}"/>
  <bookViews>
    <workbookView xWindow="-120" yWindow="-120" windowWidth="29040" windowHeight="15840"/>
  </bookViews>
  <sheets>
    <sheet name="training_dataset_E0" sheetId="1" r:id="rId1"/>
  </sheets>
  <calcPr calcId="0"/>
</workbook>
</file>

<file path=xl/calcChain.xml><?xml version="1.0" encoding="utf-8"?>
<calcChain xmlns="http://schemas.openxmlformats.org/spreadsheetml/2006/main">
  <c r="AP2" i="1" l="1"/>
  <c r="AL3" i="1"/>
  <c r="AM3" i="1"/>
  <c r="AO3" i="1"/>
  <c r="AP3" i="1"/>
  <c r="AL4" i="1"/>
  <c r="AM4" i="1"/>
  <c r="AO4" i="1"/>
  <c r="AP4" i="1"/>
  <c r="AL5" i="1"/>
  <c r="AM5" i="1"/>
  <c r="AP5" i="1"/>
  <c r="AM6" i="1"/>
  <c r="AP6" i="1"/>
  <c r="AP7" i="1"/>
  <c r="AL8" i="1"/>
  <c r="AM8" i="1"/>
  <c r="AP8" i="1"/>
  <c r="AM9" i="1"/>
  <c r="AP9" i="1"/>
  <c r="AL10" i="1"/>
  <c r="AM10" i="1"/>
  <c r="AP10" i="1"/>
  <c r="AM11" i="1"/>
  <c r="AP11" i="1"/>
  <c r="AM12" i="1"/>
  <c r="AP12" i="1"/>
  <c r="AM13" i="1"/>
  <c r="AP13" i="1"/>
  <c r="AM14" i="1"/>
  <c r="AP14" i="1"/>
  <c r="AM15" i="1"/>
  <c r="AO15" i="1"/>
  <c r="AP15" i="1"/>
  <c r="AM16" i="1"/>
  <c r="AP16" i="1"/>
  <c r="AL17" i="1"/>
  <c r="AM17" i="1"/>
  <c r="AO17" i="1"/>
  <c r="AP17" i="1"/>
  <c r="AL18" i="1"/>
  <c r="AM18" i="1"/>
  <c r="AO18" i="1"/>
  <c r="AP19" i="1"/>
  <c r="AL20" i="1"/>
  <c r="AM20" i="1"/>
  <c r="AP20" i="1"/>
  <c r="AP21" i="1"/>
  <c r="AL22" i="1"/>
  <c r="AM22" i="1"/>
  <c r="AP22" i="1"/>
  <c r="AL23" i="1"/>
  <c r="AO23" i="1"/>
  <c r="AL24" i="1"/>
  <c r="AO24" i="1"/>
  <c r="AL25" i="1"/>
  <c r="AM25" i="1"/>
  <c r="AO25" i="1"/>
  <c r="AO26" i="1"/>
  <c r="AP26" i="1"/>
  <c r="AP27" i="1"/>
  <c r="AO28" i="1"/>
  <c r="AP28" i="1"/>
  <c r="AL29" i="1"/>
  <c r="AO29" i="1"/>
  <c r="AP29" i="1"/>
  <c r="AO30" i="1"/>
  <c r="AP30" i="1"/>
  <c r="AO31" i="1"/>
  <c r="AP31" i="1"/>
  <c r="AP32" i="1"/>
  <c r="AP33" i="1"/>
  <c r="AO34" i="1"/>
  <c r="AP34" i="1"/>
  <c r="AM35" i="1"/>
  <c r="AP35" i="1"/>
  <c r="AL36" i="1"/>
  <c r="AM36" i="1"/>
  <c r="AP36" i="1"/>
  <c r="AL37" i="1"/>
  <c r="AL38" i="1"/>
  <c r="AL39" i="1"/>
  <c r="AO39" i="1"/>
  <c r="AM40" i="1"/>
  <c r="AP40" i="1"/>
  <c r="AL41" i="1"/>
  <c r="AM41" i="1"/>
  <c r="AP41" i="1"/>
  <c r="AL42" i="1"/>
  <c r="AM42" i="1"/>
  <c r="AL43" i="1"/>
  <c r="AM43" i="1"/>
  <c r="AL44" i="1"/>
  <c r="AM44" i="1"/>
  <c r="AO44" i="1"/>
  <c r="AM45" i="1"/>
  <c r="AP46" i="1"/>
  <c r="AM47" i="1"/>
  <c r="AP47" i="1"/>
  <c r="AL48" i="1"/>
  <c r="AM48" i="1"/>
  <c r="AP48" i="1"/>
  <c r="AL49" i="1"/>
  <c r="AM49" i="1"/>
  <c r="AP49" i="1"/>
  <c r="AM50" i="1"/>
  <c r="AP50" i="1"/>
  <c r="AM51" i="1"/>
  <c r="AP51" i="1"/>
  <c r="AL52" i="1"/>
  <c r="AM52" i="1"/>
  <c r="AO52" i="1"/>
  <c r="AL53" i="1"/>
  <c r="AM53" i="1"/>
  <c r="AL54" i="1"/>
  <c r="AM54" i="1"/>
  <c r="AO54" i="1"/>
  <c r="AP54" i="1"/>
  <c r="AM55" i="1"/>
  <c r="AO55" i="1"/>
  <c r="AP55" i="1"/>
  <c r="AL56" i="1"/>
  <c r="AM56" i="1"/>
  <c r="AO56" i="1"/>
  <c r="AL57" i="1"/>
  <c r="AM57" i="1"/>
  <c r="AO57" i="1"/>
  <c r="AL58" i="1"/>
  <c r="AM58" i="1"/>
  <c r="AO58" i="1"/>
  <c r="AM59" i="1"/>
  <c r="AP59" i="1"/>
  <c r="AL60" i="1"/>
  <c r="AM60" i="1"/>
  <c r="AP60" i="1"/>
  <c r="AL61" i="1"/>
  <c r="AM61" i="1"/>
  <c r="AO61" i="1"/>
  <c r="AP61" i="1"/>
  <c r="AL62" i="1"/>
  <c r="AM62" i="1"/>
  <c r="AP63" i="1"/>
  <c r="AM64" i="1"/>
  <c r="AP64" i="1"/>
  <c r="AM65" i="1"/>
  <c r="AP65" i="1"/>
  <c r="AL66" i="1"/>
  <c r="AM66" i="1"/>
  <c r="AO66" i="1"/>
  <c r="AP66" i="1"/>
  <c r="AM67" i="1"/>
  <c r="AP67" i="1"/>
  <c r="AM68" i="1"/>
  <c r="AP68" i="1"/>
  <c r="AM69" i="1"/>
  <c r="AP69" i="1"/>
  <c r="AL70" i="1"/>
  <c r="AM70" i="1"/>
  <c r="AP70" i="1"/>
  <c r="AL71" i="1"/>
  <c r="AM71" i="1"/>
  <c r="AO71" i="1"/>
  <c r="AP71" i="1"/>
  <c r="AP72" i="1"/>
  <c r="AM73" i="1"/>
  <c r="AP73" i="1"/>
  <c r="AL74" i="1"/>
  <c r="AP74" i="1"/>
  <c r="AL75" i="1"/>
  <c r="AM75" i="1"/>
  <c r="AO75" i="1"/>
  <c r="AL76" i="1"/>
  <c r="AM76" i="1"/>
  <c r="AP76" i="1"/>
  <c r="AL77" i="1"/>
  <c r="AM77" i="1"/>
  <c r="AO77" i="1"/>
  <c r="AP77" i="1"/>
  <c r="AM78" i="1"/>
  <c r="AP78" i="1"/>
  <c r="AP79" i="1"/>
  <c r="AL80" i="1"/>
  <c r="AM80" i="1"/>
  <c r="AP80" i="1"/>
  <c r="AL81" i="1"/>
  <c r="AM81" i="1"/>
  <c r="AP81" i="1"/>
  <c r="AL82" i="1"/>
  <c r="AM82" i="1"/>
  <c r="AO82" i="1"/>
  <c r="AP82" i="1"/>
  <c r="AM83" i="1"/>
  <c r="AO83" i="1"/>
  <c r="AP83" i="1"/>
  <c r="AM84" i="1"/>
  <c r="AP84" i="1"/>
  <c r="AL85" i="1"/>
  <c r="AM85" i="1"/>
  <c r="AP85" i="1"/>
  <c r="AL86" i="1"/>
  <c r="AM86" i="1"/>
  <c r="AO86" i="1"/>
  <c r="AP86" i="1"/>
  <c r="AL87" i="1"/>
  <c r="AM87" i="1"/>
  <c r="AP87" i="1"/>
  <c r="AM88" i="1"/>
  <c r="AP88" i="1"/>
  <c r="AM89" i="1"/>
  <c r="AP89" i="1"/>
  <c r="AL90" i="1"/>
  <c r="AM90" i="1"/>
  <c r="AP90" i="1"/>
  <c r="AL91" i="1"/>
  <c r="AM91" i="1"/>
  <c r="AP91" i="1"/>
  <c r="AM92" i="1"/>
  <c r="AP92" i="1"/>
  <c r="AM93" i="1"/>
  <c r="AO93" i="1"/>
  <c r="AP93" i="1"/>
  <c r="AL94" i="1"/>
  <c r="AM94" i="1"/>
  <c r="AP94" i="1"/>
  <c r="AL95" i="1"/>
  <c r="AM95" i="1"/>
  <c r="AP95" i="1"/>
  <c r="AL96" i="1"/>
  <c r="AM96" i="1"/>
  <c r="AO96" i="1"/>
  <c r="AP96" i="1"/>
  <c r="AP97" i="1"/>
  <c r="AL98" i="1"/>
  <c r="AO98" i="1"/>
  <c r="AP98" i="1"/>
  <c r="AL99" i="1"/>
  <c r="AL100" i="1"/>
  <c r="AL101" i="1"/>
  <c r="AO101" i="1"/>
  <c r="AO102" i="1"/>
  <c r="AM103" i="1"/>
  <c r="AP103" i="1"/>
  <c r="AL104" i="1"/>
  <c r="AP104" i="1"/>
  <c r="AL105" i="1"/>
  <c r="AO105" i="1"/>
  <c r="AP105" i="1"/>
  <c r="AP106" i="1"/>
  <c r="AP107" i="1"/>
  <c r="AP108" i="1"/>
  <c r="AL109" i="1"/>
  <c r="AO109" i="1"/>
  <c r="AO110" i="1"/>
  <c r="AP110" i="1"/>
  <c r="AM111" i="1"/>
  <c r="AP111" i="1"/>
  <c r="AL112" i="1"/>
  <c r="AO112" i="1"/>
  <c r="AP112" i="1"/>
  <c r="AL113" i="1"/>
  <c r="AL114" i="1"/>
  <c r="AM114" i="1"/>
  <c r="AP116" i="1"/>
  <c r="AL117" i="1"/>
  <c r="AO117" i="1"/>
  <c r="AL118" i="1"/>
  <c r="AO118" i="1"/>
  <c r="AL119" i="1"/>
  <c r="AO119" i="1"/>
  <c r="AL120" i="1"/>
  <c r="AO120" i="1"/>
  <c r="AL121" i="1"/>
  <c r="AO121" i="1"/>
  <c r="AP122" i="1"/>
  <c r="AL123" i="1"/>
  <c r="AO123" i="1"/>
  <c r="AP126" i="1"/>
  <c r="AO127" i="1"/>
  <c r="AP127" i="1"/>
  <c r="AO128" i="1"/>
  <c r="AL129" i="1"/>
  <c r="AO130" i="1"/>
  <c r="AL131" i="1"/>
  <c r="AL132" i="1"/>
  <c r="AO132" i="1"/>
  <c r="AL133" i="1"/>
  <c r="AL134" i="1"/>
  <c r="AO134" i="1"/>
  <c r="AM135" i="1"/>
  <c r="AP135" i="1"/>
  <c r="AL136" i="1"/>
  <c r="AM136" i="1"/>
  <c r="AL137" i="1"/>
  <c r="AO137" i="1"/>
  <c r="AL138" i="1"/>
  <c r="AL139" i="1"/>
  <c r="AP141" i="1"/>
  <c r="AP142" i="1"/>
  <c r="AL143" i="1"/>
  <c r="AO143" i="1"/>
  <c r="AP143" i="1"/>
  <c r="AO144" i="1"/>
  <c r="AP144" i="1"/>
  <c r="AP145" i="1"/>
  <c r="AM147" i="1"/>
  <c r="AL148" i="1"/>
  <c r="AO148" i="1"/>
  <c r="AM149" i="1"/>
  <c r="AP149" i="1"/>
  <c r="AL150" i="1"/>
  <c r="AL151" i="1"/>
  <c r="AO151" i="1"/>
  <c r="AL152" i="1"/>
  <c r="AM152" i="1"/>
  <c r="AO152" i="1"/>
  <c r="AL153" i="1"/>
  <c r="AO153" i="1"/>
  <c r="AL155" i="1"/>
  <c r="AO155" i="1"/>
  <c r="AL156" i="1"/>
  <c r="AO156" i="1"/>
  <c r="AL157" i="1"/>
  <c r="AO157" i="1"/>
  <c r="AL158" i="1"/>
  <c r="AO158" i="1"/>
  <c r="AO159" i="1"/>
  <c r="AO160" i="1"/>
  <c r="AO161" i="1"/>
  <c r="AL162" i="1"/>
  <c r="AO162" i="1"/>
  <c r="AO163" i="1"/>
  <c r="AO164" i="1"/>
  <c r="AP164" i="1"/>
  <c r="AL166" i="1"/>
  <c r="AO166" i="1"/>
  <c r="AO167" i="1"/>
  <c r="AL169" i="1"/>
  <c r="AO169" i="1"/>
  <c r="AL170" i="1"/>
  <c r="AL171" i="1"/>
  <c r="AL172" i="1"/>
  <c r="AO173" i="1"/>
  <c r="AL174" i="1"/>
  <c r="AO174" i="1"/>
  <c r="AL175" i="1"/>
  <c r="AO175" i="1"/>
  <c r="AL176" i="1"/>
  <c r="AO176" i="1"/>
  <c r="AL177" i="1"/>
  <c r="AO177" i="1"/>
  <c r="AL178" i="1"/>
  <c r="AO178" i="1"/>
  <c r="AP179" i="1"/>
  <c r="AO180" i="1"/>
  <c r="AP183" i="1"/>
  <c r="AO184" i="1"/>
  <c r="AL186" i="1"/>
  <c r="AL188" i="1"/>
  <c r="AO188" i="1"/>
  <c r="AL189" i="1"/>
  <c r="AO189" i="1"/>
  <c r="AL190" i="1"/>
  <c r="AL191" i="1"/>
  <c r="AO191" i="1"/>
  <c r="AM192" i="1"/>
  <c r="AP192" i="1"/>
  <c r="AL193" i="1"/>
  <c r="AM193" i="1"/>
  <c r="AP193" i="1"/>
  <c r="AL194" i="1"/>
  <c r="AM194" i="1"/>
  <c r="AL195" i="1"/>
  <c r="AM195" i="1"/>
  <c r="AO195" i="1"/>
  <c r="AP195" i="1"/>
  <c r="AL196" i="1"/>
  <c r="AM196" i="1"/>
  <c r="AO196" i="1"/>
  <c r="AM197" i="1"/>
  <c r="AP197" i="1"/>
  <c r="AM198" i="1"/>
  <c r="AP198" i="1"/>
  <c r="AL199" i="1"/>
  <c r="AM199" i="1"/>
  <c r="AO199" i="1"/>
  <c r="AP199" i="1"/>
  <c r="AL200" i="1"/>
  <c r="AM200" i="1"/>
  <c r="AO200" i="1"/>
  <c r="AP200" i="1"/>
  <c r="AM201" i="1"/>
  <c r="AP201" i="1"/>
  <c r="AM202" i="1"/>
  <c r="AP202" i="1"/>
  <c r="AM203" i="1"/>
  <c r="AP203" i="1"/>
  <c r="AM204" i="1"/>
  <c r="AO204" i="1"/>
  <c r="AP204" i="1"/>
  <c r="AL205" i="1"/>
  <c r="AM205" i="1"/>
  <c r="AP205" i="1"/>
  <c r="AL206" i="1"/>
  <c r="AM206" i="1"/>
  <c r="AO206" i="1"/>
  <c r="AP206" i="1"/>
  <c r="AM207" i="1"/>
  <c r="AP207" i="1"/>
  <c r="AL208" i="1"/>
  <c r="AM208" i="1"/>
  <c r="AP208" i="1"/>
  <c r="AL209" i="1"/>
  <c r="AM209" i="1"/>
  <c r="AO209" i="1"/>
  <c r="AL210" i="1"/>
  <c r="AM210" i="1"/>
  <c r="AM211" i="1"/>
  <c r="AP211" i="1"/>
  <c r="AL212" i="1"/>
  <c r="AM212" i="1"/>
  <c r="AL213" i="1"/>
  <c r="AM213" i="1"/>
  <c r="AL215" i="1"/>
  <c r="AO215" i="1"/>
  <c r="AL216" i="1"/>
  <c r="AM216" i="1"/>
  <c r="AO216" i="1"/>
  <c r="AM217" i="1"/>
  <c r="AP217" i="1"/>
  <c r="AM218" i="1"/>
  <c r="AL219" i="1"/>
  <c r="AM219" i="1"/>
  <c r="AO219" i="1"/>
  <c r="AP219" i="1"/>
  <c r="AM220" i="1"/>
  <c r="AP220" i="1"/>
  <c r="AO221" i="1"/>
  <c r="AP221" i="1"/>
  <c r="AO222" i="1"/>
  <c r="AL223" i="1"/>
  <c r="AM223" i="1"/>
  <c r="AO223" i="1"/>
  <c r="AP225" i="1"/>
  <c r="AL226" i="1"/>
  <c r="AO226" i="1"/>
  <c r="AL227" i="1"/>
  <c r="AM227" i="1"/>
  <c r="AO227" i="1"/>
  <c r="AL228" i="1"/>
  <c r="AO228" i="1"/>
  <c r="AL229" i="1"/>
  <c r="AO229" i="1"/>
  <c r="AM230" i="1"/>
  <c r="AP230" i="1"/>
  <c r="AL231" i="1"/>
  <c r="AM231" i="1"/>
  <c r="AP231" i="1"/>
  <c r="AL232" i="1"/>
  <c r="AM232" i="1"/>
  <c r="AL233" i="1"/>
  <c r="AM233" i="1"/>
  <c r="AP233" i="1"/>
  <c r="AL234" i="1"/>
  <c r="AM234" i="1"/>
  <c r="AL235" i="1"/>
  <c r="AM235" i="1"/>
  <c r="AO235" i="1"/>
  <c r="AP235" i="1"/>
  <c r="AM236" i="1"/>
  <c r="AP236" i="1"/>
  <c r="AL237" i="1"/>
  <c r="AP237" i="1"/>
  <c r="AP238" i="1"/>
  <c r="AL239" i="1"/>
  <c r="AM239" i="1"/>
  <c r="AP239" i="1"/>
  <c r="AM240" i="1"/>
  <c r="AP240" i="1"/>
  <c r="AM241" i="1"/>
  <c r="AP241" i="1"/>
  <c r="AL242" i="1"/>
  <c r="AM242" i="1"/>
  <c r="AO242" i="1"/>
  <c r="AP242" i="1"/>
  <c r="AL243" i="1"/>
  <c r="AM243" i="1"/>
  <c r="AP243" i="1"/>
  <c r="AL244" i="1"/>
  <c r="AM244" i="1"/>
  <c r="AP244" i="1"/>
  <c r="AP245" i="1"/>
  <c r="AL246" i="1"/>
  <c r="AM246" i="1"/>
  <c r="AP246" i="1"/>
  <c r="AL247" i="1"/>
  <c r="AM247" i="1"/>
  <c r="AO247" i="1"/>
  <c r="AL248" i="1"/>
  <c r="AM248" i="1"/>
  <c r="AP248" i="1"/>
  <c r="AM249" i="1"/>
  <c r="AP249" i="1"/>
  <c r="AL250" i="1"/>
  <c r="AM250" i="1"/>
  <c r="AP250" i="1"/>
  <c r="AL251" i="1"/>
  <c r="AM251" i="1"/>
  <c r="AL252" i="1"/>
  <c r="AM252" i="1"/>
  <c r="AO252" i="1"/>
  <c r="AL253" i="1"/>
  <c r="AO253" i="1"/>
  <c r="AL254" i="1"/>
  <c r="AM254" i="1"/>
  <c r="AO254" i="1"/>
  <c r="AM255" i="1"/>
  <c r="AP255" i="1"/>
  <c r="AM256" i="1"/>
  <c r="AP256" i="1"/>
  <c r="AL257" i="1"/>
  <c r="AO257" i="1"/>
  <c r="AP257" i="1"/>
  <c r="AM258" i="1"/>
  <c r="AP258" i="1"/>
  <c r="AP259" i="1"/>
  <c r="AP260" i="1"/>
  <c r="AM261" i="1"/>
  <c r="AP261" i="1"/>
  <c r="AL262" i="1"/>
  <c r="AM262" i="1"/>
  <c r="AP262" i="1"/>
  <c r="AM263" i="1"/>
  <c r="AP263" i="1"/>
  <c r="AL264" i="1"/>
  <c r="AM264" i="1"/>
  <c r="AO264" i="1"/>
  <c r="AP264" i="1"/>
  <c r="AL265" i="1"/>
  <c r="AM265" i="1"/>
  <c r="AL266" i="1"/>
  <c r="AO266" i="1"/>
  <c r="AP268" i="1"/>
  <c r="AL269" i="1"/>
  <c r="AM269" i="1"/>
  <c r="AO269" i="1"/>
  <c r="AP269" i="1"/>
  <c r="AL270" i="1"/>
  <c r="AM270" i="1"/>
  <c r="AL271" i="1"/>
  <c r="AO271" i="1"/>
  <c r="AL272" i="1"/>
  <c r="AO272" i="1"/>
  <c r="AM273" i="1"/>
  <c r="AM274" i="1"/>
  <c r="AP274" i="1"/>
  <c r="AL275" i="1"/>
  <c r="AO275" i="1"/>
  <c r="AP275" i="1"/>
  <c r="AL276" i="1"/>
  <c r="AO276" i="1"/>
  <c r="AP276" i="1"/>
  <c r="AL277" i="1"/>
  <c r="AO277" i="1"/>
  <c r="AP277" i="1"/>
  <c r="AM278" i="1"/>
  <c r="AP278" i="1"/>
  <c r="AP279" i="1"/>
  <c r="AL281" i="1"/>
  <c r="AO281" i="1"/>
  <c r="AL282" i="1"/>
  <c r="AM282" i="1"/>
  <c r="AO282" i="1"/>
  <c r="AP282" i="1"/>
  <c r="AL283" i="1"/>
  <c r="AL284" i="1"/>
  <c r="AM284" i="1"/>
  <c r="AO284" i="1"/>
  <c r="AL285" i="1"/>
  <c r="AL286" i="1"/>
  <c r="AO286" i="1"/>
  <c r="AM287" i="1"/>
  <c r="AP287" i="1"/>
  <c r="AL288" i="1"/>
  <c r="AM288" i="1"/>
  <c r="AP288" i="1"/>
  <c r="AL290" i="1"/>
  <c r="AM290" i="1"/>
  <c r="AM291" i="1"/>
  <c r="AO291" i="1"/>
  <c r="AP291" i="1"/>
  <c r="AM292" i="1"/>
  <c r="AP292" i="1"/>
  <c r="AM293" i="1"/>
  <c r="AP293" i="1"/>
  <c r="AM294" i="1"/>
  <c r="AP294" i="1"/>
  <c r="AL295" i="1"/>
  <c r="AM295" i="1"/>
  <c r="AO295" i="1"/>
  <c r="AP295" i="1"/>
  <c r="AM296" i="1"/>
  <c r="AP296" i="1"/>
  <c r="AM297" i="1"/>
  <c r="AP297" i="1"/>
  <c r="AM298" i="1"/>
  <c r="AP298" i="1"/>
  <c r="AL299" i="1"/>
  <c r="AP299" i="1"/>
  <c r="AM300" i="1"/>
  <c r="AP300" i="1"/>
  <c r="AL301" i="1"/>
  <c r="AM301" i="1"/>
  <c r="AO301" i="1"/>
  <c r="AP301" i="1"/>
  <c r="AL302" i="1"/>
  <c r="AM302" i="1"/>
  <c r="AO302" i="1"/>
  <c r="AP302" i="1"/>
  <c r="AL303" i="1"/>
  <c r="AM303" i="1"/>
  <c r="AO303" i="1"/>
  <c r="AL304" i="1"/>
  <c r="AM304" i="1"/>
  <c r="AO304" i="1"/>
  <c r="AL305" i="1"/>
  <c r="AM305" i="1"/>
  <c r="AO306" i="1"/>
  <c r="AP306" i="1"/>
  <c r="AL307" i="1"/>
  <c r="AO307" i="1"/>
  <c r="AM308" i="1"/>
  <c r="AL309" i="1"/>
  <c r="AM309" i="1"/>
  <c r="AL310" i="1"/>
  <c r="AM310" i="1"/>
  <c r="AM311" i="1"/>
  <c r="AO312" i="1"/>
  <c r="AP312" i="1"/>
  <c r="AL313" i="1"/>
  <c r="AM313" i="1"/>
  <c r="AP315" i="1"/>
  <c r="AM316" i="1"/>
  <c r="AP316" i="1"/>
  <c r="AL317" i="1"/>
  <c r="AO317" i="1"/>
  <c r="AL318" i="1"/>
  <c r="AM318" i="1"/>
  <c r="AO318" i="1"/>
  <c r="AL319" i="1"/>
  <c r="AO319" i="1"/>
  <c r="AM320" i="1"/>
  <c r="AO320" i="1"/>
  <c r="AP320" i="1"/>
  <c r="AL321" i="1"/>
  <c r="AO321" i="1"/>
  <c r="AL322" i="1"/>
  <c r="AO322" i="1"/>
  <c r="AL323" i="1"/>
  <c r="AM323" i="1"/>
  <c r="AO323" i="1"/>
  <c r="AL324" i="1"/>
  <c r="AM324" i="1"/>
  <c r="AO325" i="1"/>
  <c r="AL326" i="1"/>
  <c r="AO326" i="1"/>
  <c r="AL327" i="1"/>
  <c r="AO327" i="1"/>
  <c r="AL328" i="1"/>
  <c r="AO328" i="1"/>
  <c r="AL329" i="1"/>
  <c r="AO329" i="1"/>
  <c r="AL330" i="1"/>
  <c r="AO330" i="1"/>
  <c r="AO331" i="1"/>
  <c r="AL332" i="1"/>
  <c r="AO335" i="1"/>
  <c r="AO336" i="1"/>
  <c r="AL337" i="1"/>
  <c r="AO338" i="1"/>
  <c r="AO339" i="1"/>
  <c r="AL340" i="1"/>
  <c r="AO340" i="1"/>
  <c r="AL341" i="1"/>
  <c r="AO341" i="1"/>
  <c r="AL342" i="1"/>
  <c r="AO342" i="1"/>
  <c r="AL343" i="1"/>
  <c r="AO343" i="1"/>
  <c r="AM344" i="1"/>
  <c r="AO344" i="1"/>
  <c r="AP344" i="1"/>
  <c r="AL345" i="1"/>
  <c r="AM345" i="1"/>
  <c r="AL346" i="1"/>
  <c r="AM346" i="1"/>
  <c r="AL347" i="1"/>
  <c r="AM347" i="1"/>
  <c r="AO347" i="1"/>
  <c r="AM348" i="1"/>
  <c r="AO348" i="1"/>
  <c r="AM349" i="1"/>
  <c r="AP349" i="1"/>
  <c r="AM350" i="1"/>
  <c r="AP350" i="1"/>
  <c r="AM351" i="1"/>
  <c r="AP351" i="1"/>
  <c r="AL352" i="1"/>
  <c r="AM352" i="1"/>
  <c r="AP352" i="1"/>
  <c r="AM353" i="1"/>
  <c r="AP353" i="1"/>
  <c r="AM354" i="1"/>
  <c r="AP354" i="1"/>
  <c r="AL355" i="1"/>
  <c r="AL356" i="1"/>
  <c r="AM356" i="1"/>
  <c r="AM357" i="1"/>
  <c r="AM358" i="1"/>
  <c r="AP358" i="1"/>
  <c r="AL359" i="1"/>
  <c r="AM359" i="1"/>
  <c r="AL360" i="1"/>
  <c r="AM360" i="1"/>
  <c r="AL361" i="1"/>
  <c r="AM361" i="1"/>
  <c r="AO361" i="1"/>
  <c r="AL362" i="1"/>
  <c r="AM362" i="1"/>
  <c r="AO362" i="1"/>
  <c r="AP363" i="1"/>
  <c r="AL364" i="1"/>
  <c r="AO364" i="1"/>
  <c r="AL365" i="1"/>
  <c r="AL366" i="1"/>
  <c r="AP367" i="1"/>
  <c r="AL368" i="1"/>
  <c r="AO368" i="1"/>
  <c r="AP368" i="1"/>
  <c r="AL369" i="1"/>
  <c r="AO369" i="1"/>
  <c r="AO370" i="1"/>
  <c r="AP370" i="1"/>
  <c r="AP371" i="1"/>
  <c r="AP372" i="1"/>
  <c r="AL373" i="1"/>
  <c r="AL374" i="1"/>
  <c r="AO374" i="1"/>
  <c r="AL377" i="1"/>
  <c r="AO377" i="1"/>
  <c r="AL378" i="1"/>
  <c r="AP378" i="1"/>
  <c r="AL379" i="1"/>
  <c r="AL380" i="1"/>
  <c r="AO380" i="1"/>
  <c r="AL381" i="1"/>
  <c r="AO381" i="1"/>
  <c r="AL382" i="1"/>
  <c r="AM382" i="1"/>
  <c r="AP382" i="1"/>
  <c r="AL383" i="1"/>
  <c r="AM383" i="1"/>
  <c r="AO383" i="1"/>
  <c r="AL384" i="1"/>
  <c r="AM384" i="1"/>
  <c r="AO384" i="1"/>
  <c r="AL385" i="1"/>
  <c r="AM385" i="1"/>
  <c r="AM386" i="1"/>
  <c r="AP386" i="1"/>
  <c r="AL387" i="1"/>
  <c r="AM387" i="1"/>
  <c r="AP387" i="1"/>
  <c r="AM388" i="1"/>
  <c r="AP388" i="1"/>
  <c r="AM389" i="1"/>
  <c r="AP389" i="1"/>
  <c r="AP390" i="1"/>
  <c r="AM391" i="1"/>
  <c r="AP391" i="1"/>
  <c r="AM392" i="1"/>
  <c r="AO392" i="1"/>
  <c r="AP392" i="1"/>
  <c r="AL393" i="1"/>
  <c r="AM393" i="1"/>
  <c r="AO393" i="1"/>
  <c r="AL394" i="1"/>
  <c r="AM394" i="1"/>
  <c r="AL395" i="1"/>
  <c r="AM395" i="1"/>
  <c r="AO395" i="1"/>
  <c r="AM396" i="1"/>
  <c r="AM397" i="1"/>
  <c r="AO397" i="1"/>
  <c r="AP397" i="1"/>
  <c r="AL398" i="1"/>
  <c r="AM398" i="1"/>
  <c r="AO398" i="1"/>
  <c r="AP398" i="1"/>
  <c r="AL399" i="1"/>
  <c r="AM399" i="1"/>
  <c r="AL400" i="1"/>
  <c r="AM400" i="1"/>
  <c r="AO400" i="1"/>
  <c r="AL401" i="1"/>
  <c r="AM401" i="1"/>
  <c r="AP401" i="1"/>
  <c r="AL402" i="1"/>
  <c r="AM402" i="1"/>
  <c r="AO402" i="1"/>
  <c r="AP402" i="1"/>
  <c r="AL403" i="1"/>
  <c r="AM403" i="1"/>
  <c r="AM404" i="1"/>
  <c r="AP404" i="1"/>
  <c r="AL405" i="1"/>
  <c r="AM405" i="1"/>
  <c r="AP405" i="1"/>
  <c r="AL406" i="1"/>
  <c r="AM406" i="1"/>
  <c r="AP406" i="1"/>
  <c r="AP407" i="1"/>
  <c r="AM408" i="1"/>
  <c r="AP408" i="1"/>
  <c r="AM409" i="1"/>
  <c r="AP409" i="1"/>
  <c r="AM410" i="1"/>
  <c r="AP410" i="1"/>
  <c r="AL411" i="1"/>
  <c r="AM411" i="1"/>
  <c r="AP411" i="1"/>
  <c r="AP412" i="1"/>
  <c r="AL413" i="1"/>
  <c r="AM413" i="1"/>
  <c r="AO413" i="1"/>
  <c r="AP413" i="1"/>
  <c r="AM414" i="1"/>
  <c r="AO414" i="1"/>
  <c r="AP414" i="1"/>
  <c r="AL415" i="1"/>
  <c r="AM415" i="1"/>
  <c r="AP415" i="1"/>
  <c r="AM416" i="1"/>
  <c r="AP416" i="1"/>
  <c r="AL417" i="1"/>
  <c r="AM417" i="1"/>
  <c r="AP417" i="1"/>
  <c r="AL418" i="1"/>
  <c r="AM418" i="1"/>
  <c r="AP418" i="1"/>
  <c r="AL419" i="1"/>
  <c r="AM419" i="1"/>
  <c r="AO419" i="1"/>
  <c r="AL420" i="1"/>
  <c r="AP420" i="1"/>
  <c r="AL421" i="1"/>
  <c r="AO421" i="1"/>
  <c r="AL422" i="1"/>
  <c r="AL423" i="1"/>
  <c r="AO423" i="1"/>
  <c r="AO424" i="1"/>
  <c r="AP424" i="1"/>
  <c r="AO425" i="1"/>
  <c r="AP425" i="1"/>
  <c r="AL426" i="1"/>
  <c r="AP426" i="1"/>
  <c r="AP427" i="1"/>
  <c r="AP428" i="1"/>
  <c r="AP429" i="1"/>
  <c r="AO430" i="1"/>
  <c r="AP430" i="1"/>
  <c r="AL431" i="1"/>
  <c r="AP431" i="1"/>
  <c r="AL432" i="1"/>
  <c r="AM432" i="1"/>
  <c r="AL433" i="1"/>
  <c r="AO433" i="1"/>
  <c r="AL434" i="1"/>
  <c r="AM434" i="1"/>
  <c r="AP434" i="1"/>
  <c r="AP435" i="1"/>
  <c r="AL436" i="1"/>
  <c r="AO436" i="1"/>
  <c r="AP436" i="1"/>
  <c r="AL437" i="1"/>
  <c r="AO437" i="1"/>
  <c r="AL438" i="1"/>
  <c r="AO438" i="1"/>
  <c r="AL439" i="1"/>
  <c r="AM439" i="1"/>
  <c r="AP439" i="1"/>
  <c r="AL440" i="1"/>
  <c r="AM440" i="1"/>
  <c r="AL441" i="1"/>
  <c r="AM441" i="1"/>
  <c r="AO441" i="1"/>
  <c r="AL442" i="1"/>
  <c r="AM442" i="1"/>
  <c r="AO442" i="1"/>
  <c r="AM443" i="1"/>
  <c r="AO443" i="1"/>
  <c r="AP443" i="1"/>
  <c r="AL444" i="1"/>
  <c r="AM444" i="1"/>
  <c r="AP444" i="1"/>
  <c r="AL445" i="1"/>
  <c r="AM445" i="1"/>
  <c r="AP445" i="1"/>
  <c r="AM446" i="1"/>
  <c r="AP446" i="1"/>
  <c r="AM447" i="1"/>
  <c r="AO447" i="1"/>
  <c r="AP447" i="1"/>
  <c r="AM448" i="1"/>
  <c r="AP448" i="1"/>
  <c r="AM449" i="1"/>
  <c r="AP449" i="1"/>
  <c r="AP450" i="1"/>
  <c r="AL451" i="1"/>
  <c r="AM451" i="1"/>
  <c r="AL452" i="1"/>
  <c r="AP452" i="1"/>
  <c r="AL453" i="1"/>
  <c r="AM453" i="1"/>
  <c r="AO453" i="1"/>
  <c r="AP453" i="1"/>
  <c r="AM454" i="1"/>
  <c r="AO454" i="1"/>
  <c r="AP454" i="1"/>
  <c r="AL455" i="1"/>
  <c r="AP455" i="1"/>
  <c r="AL456" i="1"/>
  <c r="AM456" i="1"/>
  <c r="AO456" i="1"/>
  <c r="AL457" i="1"/>
  <c r="AM457" i="1"/>
  <c r="AO457" i="1"/>
  <c r="AL458" i="1"/>
  <c r="AM458" i="1"/>
  <c r="AP458" i="1"/>
  <c r="AM459" i="1"/>
  <c r="AL460" i="1"/>
  <c r="AM460" i="1"/>
  <c r="AL461" i="1"/>
  <c r="AM461" i="1"/>
  <c r="AO461" i="1"/>
  <c r="AM462" i="1"/>
  <c r="AP462" i="1"/>
  <c r="AL463" i="1"/>
  <c r="AM463" i="1"/>
  <c r="AP463" i="1"/>
  <c r="AL464" i="1"/>
  <c r="AM464" i="1"/>
  <c r="AP464" i="1"/>
  <c r="AM465" i="1"/>
  <c r="AO465" i="1"/>
  <c r="AP465" i="1"/>
  <c r="AM466" i="1"/>
  <c r="AP466" i="1"/>
  <c r="AM467" i="1"/>
  <c r="AP467" i="1"/>
  <c r="AM468" i="1"/>
  <c r="AO468" i="1"/>
  <c r="AP468" i="1"/>
  <c r="AL469" i="1"/>
  <c r="AM469" i="1"/>
  <c r="AL470" i="1"/>
  <c r="AM470" i="1"/>
  <c r="AL471" i="1"/>
  <c r="AM471" i="1"/>
  <c r="AM472" i="1"/>
  <c r="AL473" i="1"/>
  <c r="AM473" i="1"/>
  <c r="AM474" i="1"/>
  <c r="AP474" i="1"/>
  <c r="AL475" i="1"/>
  <c r="AM475" i="1"/>
  <c r="AO475" i="1"/>
  <c r="AL476" i="1"/>
  <c r="AM476" i="1"/>
  <c r="AM477" i="1"/>
  <c r="AP477" i="1"/>
  <c r="AL478" i="1"/>
  <c r="AM478" i="1"/>
  <c r="AO478" i="1"/>
  <c r="AL479" i="1"/>
  <c r="AM479" i="1"/>
  <c r="AO479" i="1"/>
  <c r="AL480" i="1"/>
  <c r="AM480" i="1"/>
  <c r="AM481" i="1"/>
  <c r="AP481" i="1"/>
  <c r="AP482" i="1"/>
  <c r="AM483" i="1"/>
  <c r="AO483" i="1"/>
  <c r="AP483" i="1"/>
  <c r="AM484" i="1"/>
  <c r="AP484" i="1"/>
  <c r="AM485" i="1"/>
  <c r="AP485" i="1"/>
  <c r="AM486" i="1"/>
  <c r="AP486" i="1"/>
  <c r="AL487" i="1"/>
  <c r="AM487" i="1"/>
  <c r="AO487" i="1"/>
  <c r="AL488" i="1"/>
  <c r="AM488" i="1"/>
  <c r="AO488" i="1"/>
  <c r="AL489" i="1"/>
  <c r="AM490" i="1"/>
  <c r="AO490" i="1"/>
  <c r="AL491" i="1"/>
  <c r="AO491" i="1"/>
  <c r="AM492" i="1"/>
  <c r="AO492" i="1"/>
  <c r="AP492" i="1"/>
  <c r="AL493" i="1"/>
  <c r="AM493" i="1"/>
  <c r="AL494" i="1"/>
  <c r="AM494" i="1"/>
  <c r="AO494" i="1"/>
  <c r="AM496" i="1"/>
  <c r="AP496" i="1"/>
  <c r="AL497" i="1"/>
  <c r="AM497" i="1"/>
  <c r="AO497" i="1"/>
  <c r="AL498" i="1"/>
  <c r="AL499" i="1"/>
  <c r="AM499" i="1"/>
  <c r="AO499" i="1"/>
  <c r="AM500" i="1"/>
  <c r="AP500" i="1"/>
  <c r="AM501" i="1"/>
  <c r="AO502" i="1"/>
  <c r="AP503" i="1"/>
  <c r="AP504" i="1"/>
  <c r="AM505" i="1"/>
  <c r="AP505" i="1"/>
  <c r="AL506" i="1"/>
  <c r="AO506" i="1"/>
  <c r="AL507" i="1"/>
  <c r="AM507" i="1"/>
  <c r="AO507" i="1"/>
  <c r="AL508" i="1"/>
  <c r="AO508" i="1"/>
  <c r="AM509" i="1"/>
  <c r="AM510" i="1"/>
  <c r="AM511" i="1"/>
  <c r="AP511" i="1"/>
  <c r="AL512" i="1"/>
  <c r="AM512" i="1"/>
  <c r="AL513" i="1"/>
  <c r="AM513" i="1"/>
  <c r="AO513" i="1"/>
  <c r="AL514" i="1"/>
  <c r="AO514" i="1"/>
  <c r="AM515" i="1"/>
  <c r="AP515" i="1"/>
  <c r="AP516" i="1"/>
  <c r="AP517" i="1"/>
  <c r="AL518" i="1"/>
  <c r="AM518" i="1"/>
  <c r="AO518" i="1"/>
  <c r="AP518" i="1"/>
  <c r="AM519" i="1"/>
  <c r="AP519" i="1"/>
  <c r="AL520" i="1"/>
  <c r="AM520" i="1"/>
  <c r="AP520" i="1"/>
  <c r="AL521" i="1"/>
  <c r="AM521" i="1"/>
  <c r="AP521" i="1"/>
  <c r="AL522" i="1"/>
  <c r="AM522" i="1"/>
  <c r="AP522" i="1"/>
  <c r="AM523" i="1"/>
  <c r="AP523" i="1"/>
  <c r="AM524" i="1"/>
  <c r="AP524" i="1"/>
  <c r="AM525" i="1"/>
  <c r="AP525" i="1"/>
  <c r="AL526" i="1"/>
  <c r="AM526" i="1"/>
  <c r="AP526" i="1"/>
  <c r="AL527" i="1"/>
  <c r="AM527" i="1"/>
  <c r="AP527" i="1"/>
  <c r="AL528" i="1"/>
  <c r="AM528" i="1"/>
  <c r="AP528" i="1"/>
  <c r="AM529" i="1"/>
  <c r="AP529" i="1"/>
  <c r="AL530" i="1"/>
  <c r="AM530" i="1"/>
  <c r="AP530" i="1"/>
  <c r="AM531" i="1"/>
  <c r="AP531" i="1"/>
  <c r="AL532" i="1"/>
  <c r="AM532" i="1"/>
  <c r="AP532" i="1"/>
  <c r="AL533" i="1"/>
  <c r="AM533" i="1"/>
  <c r="AP533" i="1"/>
  <c r="AM534" i="1"/>
  <c r="AP534" i="1"/>
  <c r="AL535" i="1"/>
  <c r="AM535" i="1"/>
  <c r="AP535" i="1"/>
  <c r="AL536" i="1"/>
  <c r="AM536" i="1"/>
  <c r="AL537" i="1"/>
  <c r="AM537" i="1"/>
  <c r="AO537" i="1"/>
  <c r="AM538" i="1"/>
  <c r="AP538" i="1"/>
  <c r="AL539" i="1"/>
  <c r="AM539" i="1"/>
  <c r="AP539" i="1"/>
  <c r="AL540" i="1"/>
  <c r="AM540" i="1"/>
  <c r="AO540" i="1"/>
  <c r="AP540" i="1"/>
  <c r="AM541" i="1"/>
  <c r="AP541" i="1"/>
  <c r="AM542" i="1"/>
  <c r="AP542" i="1"/>
  <c r="AM543" i="1"/>
  <c r="AP543" i="1"/>
  <c r="AM544" i="1"/>
  <c r="AP544" i="1"/>
  <c r="AL545" i="1"/>
  <c r="AM545" i="1"/>
  <c r="AO545" i="1"/>
  <c r="AP545" i="1"/>
  <c r="AL546" i="1"/>
  <c r="AM546" i="1"/>
  <c r="AO546" i="1"/>
  <c r="AP546" i="1"/>
  <c r="AM547" i="1"/>
  <c r="AP547" i="1"/>
  <c r="AL548" i="1"/>
  <c r="AM548" i="1"/>
  <c r="AP548" i="1"/>
  <c r="AM549" i="1"/>
  <c r="AP549" i="1"/>
  <c r="AL550" i="1"/>
  <c r="AM550" i="1"/>
  <c r="AO550" i="1"/>
  <c r="AP550" i="1"/>
  <c r="AM551" i="1"/>
  <c r="AP551" i="1"/>
  <c r="AM552" i="1"/>
  <c r="AO553" i="1"/>
  <c r="AL554" i="1"/>
  <c r="AO554" i="1"/>
  <c r="AL555" i="1"/>
  <c r="AO555" i="1"/>
  <c r="AO557" i="1"/>
  <c r="AL558" i="1"/>
  <c r="AO558" i="1"/>
  <c r="AO559" i="1"/>
  <c r="AO560" i="1"/>
  <c r="AP561" i="1"/>
  <c r="AO562" i="1"/>
  <c r="AL563" i="1"/>
  <c r="AO563" i="1"/>
  <c r="AL564" i="1"/>
  <c r="AO564" i="1"/>
  <c r="AL565" i="1"/>
  <c r="AO565" i="1"/>
  <c r="AO566" i="1"/>
  <c r="AL567" i="1"/>
  <c r="AO567" i="1"/>
  <c r="AO568" i="1"/>
  <c r="AL570" i="1"/>
  <c r="AO570" i="1"/>
  <c r="AL571" i="1"/>
  <c r="AO571" i="1"/>
  <c r="AM572" i="1"/>
  <c r="AO572" i="1"/>
  <c r="AP572" i="1"/>
  <c r="AM573" i="1"/>
  <c r="AP573" i="1"/>
  <c r="AL574" i="1"/>
  <c r="AM574" i="1"/>
  <c r="AO574" i="1"/>
  <c r="AP574" i="1"/>
  <c r="AM575" i="1"/>
  <c r="AP575" i="1"/>
  <c r="AL576" i="1"/>
  <c r="AM576" i="1"/>
  <c r="AO576" i="1"/>
  <c r="AP576" i="1"/>
  <c r="AL577" i="1"/>
  <c r="AM577" i="1"/>
  <c r="AP577" i="1"/>
  <c r="AM578" i="1"/>
  <c r="AP578" i="1"/>
  <c r="AM579" i="1"/>
  <c r="AP579" i="1"/>
  <c r="AM580" i="1"/>
  <c r="AP580" i="1"/>
  <c r="AM581" i="1"/>
  <c r="AP581" i="1"/>
  <c r="AL582" i="1"/>
  <c r="AM582" i="1"/>
  <c r="AP582" i="1"/>
  <c r="AL583" i="1"/>
  <c r="AM583" i="1"/>
  <c r="AP583" i="1"/>
  <c r="AL584" i="1"/>
  <c r="AM584" i="1"/>
  <c r="AP584" i="1"/>
  <c r="AL585" i="1"/>
  <c r="AM585" i="1"/>
  <c r="AO585" i="1"/>
  <c r="AP585" i="1"/>
  <c r="AL586" i="1"/>
  <c r="AM586" i="1"/>
  <c r="AP586" i="1"/>
  <c r="AM587" i="1"/>
  <c r="AP587" i="1"/>
  <c r="AL588" i="1"/>
  <c r="AM588" i="1"/>
  <c r="AO588" i="1"/>
  <c r="AP588" i="1"/>
  <c r="AL589" i="1"/>
  <c r="AM589" i="1"/>
  <c r="AO589" i="1"/>
  <c r="AP589" i="1"/>
  <c r="AL590" i="1"/>
  <c r="AM590" i="1"/>
  <c r="AO591" i="1"/>
  <c r="AP591" i="1"/>
  <c r="AL592" i="1"/>
  <c r="AO592" i="1"/>
  <c r="AL593" i="1"/>
  <c r="AO593" i="1"/>
  <c r="AL594" i="1"/>
  <c r="AO594" i="1"/>
  <c r="AO597" i="1"/>
  <c r="AO598" i="1"/>
  <c r="AO599" i="1"/>
  <c r="AP599" i="1"/>
  <c r="AM600" i="1"/>
  <c r="AP600" i="1"/>
  <c r="AO601" i="1"/>
  <c r="AL602" i="1"/>
  <c r="AO602" i="1"/>
  <c r="AL603" i="1"/>
  <c r="AL604" i="1"/>
  <c r="AO604" i="1"/>
  <c r="AL606" i="1"/>
  <c r="AO606" i="1"/>
  <c r="AL607" i="1"/>
  <c r="AO607" i="1"/>
  <c r="AL608" i="1"/>
  <c r="AO608" i="1"/>
  <c r="AM609" i="1"/>
  <c r="AP610" i="1"/>
  <c r="AL612" i="1"/>
  <c r="AO612" i="1"/>
  <c r="AL613" i="1"/>
  <c r="AO613" i="1"/>
  <c r="AO614" i="1"/>
  <c r="AL616" i="1"/>
  <c r="AO616" i="1"/>
  <c r="AP618" i="1"/>
  <c r="AP619" i="1"/>
  <c r="AL620" i="1"/>
  <c r="AO620" i="1"/>
  <c r="AL621" i="1"/>
  <c r="AL622" i="1"/>
  <c r="AO622" i="1"/>
  <c r="AL624" i="1"/>
  <c r="AO625" i="1"/>
  <c r="AP625" i="1"/>
  <c r="AL626" i="1"/>
  <c r="AL627" i="1"/>
  <c r="AO627" i="1"/>
  <c r="AL628" i="1"/>
  <c r="AO628" i="1"/>
  <c r="AM629" i="1"/>
  <c r="AP629" i="1"/>
  <c r="AL630" i="1"/>
  <c r="AM630" i="1"/>
  <c r="AL631" i="1"/>
  <c r="AM631" i="1"/>
  <c r="AO631" i="1"/>
  <c r="AM632" i="1"/>
  <c r="AP632" i="1"/>
  <c r="AP633" i="1"/>
  <c r="AP634" i="1"/>
  <c r="AM635" i="1"/>
  <c r="AO635" i="1"/>
  <c r="AP635" i="1"/>
  <c r="AP636" i="1"/>
  <c r="AM637" i="1"/>
  <c r="AP637" i="1"/>
  <c r="AM638" i="1"/>
  <c r="AP638" i="1"/>
  <c r="AL639" i="1"/>
  <c r="AM639" i="1"/>
  <c r="AP639" i="1"/>
  <c r="AL640" i="1"/>
  <c r="AL641" i="1"/>
  <c r="AM641" i="1"/>
  <c r="AP641" i="1"/>
  <c r="AP642" i="1"/>
  <c r="AL643" i="1"/>
  <c r="AM643" i="1"/>
  <c r="AP643" i="1"/>
  <c r="AP644" i="1"/>
  <c r="AL645" i="1"/>
  <c r="AM645" i="1"/>
  <c r="AP645" i="1"/>
  <c r="AL646" i="1"/>
  <c r="AM646" i="1"/>
  <c r="AO646" i="1"/>
  <c r="AP646" i="1"/>
  <c r="AL647" i="1"/>
  <c r="AM647" i="1"/>
  <c r="AO647" i="1"/>
  <c r="AL649" i="1"/>
  <c r="AO649" i="1"/>
  <c r="AL650" i="1"/>
  <c r="AO650" i="1"/>
  <c r="AO652" i="1"/>
  <c r="AL653" i="1"/>
  <c r="AO653" i="1"/>
  <c r="AL654" i="1"/>
  <c r="AO655" i="1"/>
  <c r="AO656" i="1"/>
  <c r="AL658" i="1"/>
  <c r="AL659" i="1"/>
  <c r="AO659" i="1"/>
  <c r="AL660" i="1"/>
  <c r="AO660" i="1"/>
  <c r="AO661" i="1"/>
  <c r="AL662" i="1"/>
  <c r="AO662" i="1"/>
  <c r="AL663" i="1"/>
  <c r="AL664" i="1"/>
  <c r="AO664" i="1"/>
  <c r="AL665" i="1"/>
  <c r="AO665" i="1"/>
  <c r="AL666" i="1"/>
  <c r="AO666" i="1"/>
  <c r="AM667" i="1"/>
  <c r="AP667" i="1"/>
  <c r="AM668" i="1"/>
  <c r="AL669" i="1"/>
  <c r="AM669" i="1"/>
  <c r="AO669" i="1"/>
  <c r="AL670" i="1"/>
  <c r="AM670" i="1"/>
  <c r="AM671" i="1"/>
  <c r="AO671" i="1"/>
  <c r="AP671" i="1"/>
  <c r="AM672" i="1"/>
  <c r="AP672" i="1"/>
  <c r="AM673" i="1"/>
  <c r="AO673" i="1"/>
  <c r="AP673" i="1"/>
  <c r="AM674" i="1"/>
  <c r="AO674" i="1"/>
  <c r="AP674" i="1"/>
  <c r="AP675" i="1"/>
  <c r="AM676" i="1"/>
  <c r="AP676" i="1"/>
  <c r="AM677" i="1"/>
  <c r="AP677" i="1"/>
  <c r="AL678" i="1"/>
  <c r="AM678" i="1"/>
  <c r="AP678" i="1"/>
  <c r="AL679" i="1"/>
  <c r="AM679" i="1"/>
  <c r="AO679" i="1"/>
  <c r="AL680" i="1"/>
  <c r="AM680" i="1"/>
  <c r="AP680" i="1"/>
  <c r="AM681" i="1"/>
  <c r="AP681" i="1"/>
  <c r="AL682" i="1"/>
  <c r="AP682" i="1"/>
  <c r="AM683" i="1"/>
  <c r="AP683" i="1"/>
  <c r="AL684" i="1"/>
  <c r="AM684" i="1"/>
  <c r="AP684" i="1"/>
  <c r="AL685" i="1"/>
  <c r="AM685" i="1"/>
  <c r="AP686" i="1"/>
  <c r="AL687" i="1"/>
  <c r="AO687" i="1"/>
  <c r="AL688" i="1"/>
  <c r="AO688" i="1"/>
  <c r="AL689" i="1"/>
  <c r="AO689" i="1"/>
  <c r="AL690" i="1"/>
  <c r="AO690" i="1"/>
  <c r="AO691" i="1"/>
  <c r="AO692" i="1"/>
  <c r="AP693" i="1"/>
  <c r="AP694" i="1"/>
  <c r="AP695" i="1"/>
  <c r="AL696" i="1"/>
  <c r="AL697" i="1"/>
  <c r="AO697" i="1"/>
  <c r="AL699" i="1"/>
  <c r="AL700" i="1"/>
  <c r="AP701" i="1"/>
  <c r="AL702" i="1"/>
  <c r="AL703" i="1"/>
  <c r="AO703" i="1"/>
  <c r="AL704" i="1"/>
  <c r="AO704" i="1"/>
  <c r="AM705" i="1"/>
  <c r="AP705" i="1"/>
  <c r="AM706" i="1"/>
  <c r="AO706" i="1"/>
  <c r="AL707" i="1"/>
  <c r="AM707" i="1"/>
  <c r="AO707" i="1"/>
  <c r="AL708" i="1"/>
  <c r="AM708" i="1"/>
  <c r="AP709" i="1"/>
  <c r="AL710" i="1"/>
  <c r="AM710" i="1"/>
  <c r="AP710" i="1"/>
  <c r="AL711" i="1"/>
  <c r="AM711" i="1"/>
  <c r="AP711" i="1"/>
  <c r="AM712" i="1"/>
  <c r="AO712" i="1"/>
  <c r="AP712" i="1"/>
  <c r="AM713" i="1"/>
  <c r="AP713" i="1"/>
  <c r="AM714" i="1"/>
  <c r="AP714" i="1"/>
  <c r="AL715" i="1"/>
  <c r="AM715" i="1"/>
  <c r="AO715" i="1"/>
  <c r="AP715" i="1"/>
  <c r="AL716" i="1"/>
  <c r="AM716" i="1"/>
  <c r="AO716" i="1"/>
  <c r="AL717" i="1"/>
  <c r="AM717" i="1"/>
  <c r="AO717" i="1"/>
  <c r="AM718" i="1"/>
  <c r="AL719" i="1"/>
  <c r="AM719" i="1"/>
  <c r="AP719" i="1"/>
  <c r="AM720" i="1"/>
  <c r="AP720" i="1"/>
  <c r="AL721" i="1"/>
  <c r="AM721" i="1"/>
  <c r="AP721" i="1"/>
  <c r="AL723" i="1"/>
  <c r="AM723" i="1"/>
  <c r="AO723" i="1"/>
  <c r="AP724" i="1"/>
  <c r="AL725" i="1"/>
  <c r="AM725" i="1"/>
  <c r="AP725" i="1"/>
  <c r="AM726" i="1"/>
  <c r="AP726" i="1"/>
  <c r="AM727" i="1"/>
  <c r="AP727" i="1"/>
  <c r="AM728" i="1"/>
  <c r="AP728" i="1"/>
  <c r="AM729" i="1"/>
  <c r="AP729" i="1"/>
  <c r="AM730" i="1"/>
  <c r="AP730" i="1"/>
  <c r="AM731" i="1"/>
  <c r="AP731" i="1"/>
  <c r="AL732" i="1"/>
  <c r="AM732" i="1"/>
  <c r="AP732" i="1"/>
  <c r="AL733" i="1"/>
  <c r="AM733" i="1"/>
  <c r="AP733" i="1"/>
  <c r="AL734" i="1"/>
  <c r="AM734" i="1"/>
  <c r="AL735" i="1"/>
  <c r="AM735" i="1"/>
  <c r="AL736" i="1"/>
  <c r="AM736" i="1"/>
  <c r="AP736" i="1"/>
  <c r="AL737" i="1"/>
  <c r="AM737" i="1"/>
  <c r="AO737" i="1"/>
  <c r="AP737" i="1"/>
  <c r="AP738" i="1"/>
  <c r="AM739" i="1"/>
  <c r="AP739" i="1"/>
  <c r="AM740" i="1"/>
  <c r="AO740" i="1"/>
  <c r="AP740" i="1"/>
  <c r="AP741" i="1"/>
  <c r="AL742" i="1"/>
  <c r="AM742" i="1"/>
  <c r="AO742" i="1"/>
  <c r="AM743" i="1"/>
  <c r="AP743" i="1"/>
  <c r="AL744" i="1"/>
  <c r="AM744" i="1"/>
  <c r="AO744" i="1"/>
  <c r="AM745" i="1"/>
  <c r="AP745" i="1"/>
  <c r="AM746" i="1"/>
  <c r="AP746" i="1"/>
  <c r="AL747" i="1"/>
  <c r="AM747" i="1"/>
  <c r="AO747" i="1"/>
  <c r="AP747" i="1"/>
  <c r="AM748" i="1"/>
  <c r="AO748" i="1"/>
  <c r="AP748" i="1"/>
  <c r="AP749" i="1"/>
  <c r="AM750" i="1"/>
  <c r="AP750" i="1"/>
  <c r="AL751" i="1"/>
  <c r="AM751" i="1"/>
  <c r="AL752" i="1"/>
  <c r="AM752" i="1"/>
  <c r="AP752" i="1"/>
  <c r="AL753" i="1"/>
  <c r="AM753" i="1"/>
  <c r="AL754" i="1"/>
  <c r="AM754" i="1"/>
  <c r="AO754" i="1"/>
  <c r="AM755" i="1"/>
  <c r="AP755" i="1"/>
  <c r="AL756" i="1"/>
  <c r="AM756" i="1"/>
  <c r="AM757" i="1"/>
  <c r="AO757" i="1"/>
  <c r="AP757" i="1"/>
  <c r="AM758" i="1"/>
  <c r="AP758" i="1"/>
  <c r="AM759" i="1"/>
  <c r="AP759" i="1"/>
  <c r="AM760" i="1"/>
  <c r="AP760" i="1"/>
  <c r="AL761" i="1"/>
  <c r="AM761" i="1"/>
  <c r="AO761" i="1"/>
  <c r="AL763" i="1"/>
  <c r="AO763" i="1"/>
  <c r="AO764" i="1"/>
  <c r="AL765" i="1"/>
  <c r="AO765" i="1"/>
  <c r="AO766" i="1"/>
  <c r="AP767" i="1"/>
  <c r="AO768" i="1"/>
  <c r="AP768" i="1"/>
  <c r="AL769" i="1"/>
  <c r="AO769" i="1"/>
  <c r="AL770" i="1"/>
  <c r="AL771" i="1"/>
  <c r="AL772" i="1"/>
  <c r="AL773" i="1"/>
  <c r="AO773" i="1"/>
  <c r="AO774" i="1"/>
  <c r="AL775" i="1"/>
  <c r="AO776" i="1"/>
  <c r="AM781" i="1"/>
  <c r="AP781" i="1"/>
  <c r="AL782" i="1"/>
  <c r="AM782" i="1"/>
  <c r="AO782" i="1"/>
  <c r="AP782" i="1"/>
  <c r="AM783" i="1"/>
  <c r="AP783" i="1"/>
  <c r="AM784" i="1"/>
  <c r="AP784" i="1"/>
  <c r="AL785" i="1"/>
  <c r="AM785" i="1"/>
  <c r="AP785" i="1"/>
  <c r="AM786" i="1"/>
  <c r="AP786" i="1"/>
  <c r="AM787" i="1"/>
  <c r="AP787" i="1"/>
  <c r="AM788" i="1"/>
  <c r="AP788" i="1"/>
  <c r="AL789" i="1"/>
  <c r="AM789" i="1"/>
  <c r="AO789" i="1"/>
  <c r="AP789" i="1"/>
  <c r="AL790" i="1"/>
  <c r="AM790" i="1"/>
  <c r="AP790" i="1"/>
  <c r="AL791" i="1"/>
  <c r="AM791" i="1"/>
  <c r="AP791" i="1"/>
  <c r="AL792" i="1"/>
  <c r="AM792" i="1"/>
  <c r="AP792" i="1"/>
  <c r="AL793" i="1"/>
  <c r="AM793" i="1"/>
  <c r="AP793" i="1"/>
  <c r="AL794" i="1"/>
  <c r="AM794" i="1"/>
  <c r="AP794" i="1"/>
  <c r="AM795" i="1"/>
  <c r="AO795" i="1"/>
  <c r="AP795" i="1"/>
  <c r="AM796" i="1"/>
  <c r="AP796" i="1"/>
  <c r="AM797" i="1"/>
  <c r="AP797" i="1"/>
  <c r="AL798" i="1"/>
  <c r="AM798" i="1"/>
  <c r="AP798" i="1"/>
  <c r="AL799" i="1"/>
  <c r="AM799" i="1"/>
  <c r="AP799" i="1"/>
  <c r="AO800" i="1"/>
  <c r="AP800" i="1"/>
  <c r="AL801" i="1"/>
  <c r="AM801" i="1"/>
  <c r="AO801" i="1"/>
  <c r="AP802" i="1"/>
  <c r="AM803" i="1"/>
  <c r="AP803" i="1"/>
  <c r="AP804" i="1"/>
  <c r="AM805" i="1"/>
  <c r="AP805" i="1"/>
  <c r="AL806" i="1"/>
  <c r="AP806" i="1"/>
  <c r="AL807" i="1"/>
  <c r="AM807" i="1"/>
  <c r="AO807" i="1"/>
  <c r="AL808" i="1"/>
  <c r="AM808" i="1"/>
  <c r="AO808" i="1"/>
  <c r="AP808" i="1"/>
  <c r="AL809" i="1"/>
  <c r="AO809" i="1"/>
  <c r="AL810" i="1"/>
  <c r="AO810" i="1"/>
  <c r="AL811" i="1"/>
  <c r="AO811" i="1"/>
  <c r="AL812" i="1"/>
  <c r="AO812" i="1"/>
  <c r="AL813" i="1"/>
  <c r="AM813" i="1"/>
  <c r="AO813" i="1"/>
  <c r="AL814" i="1"/>
  <c r="AM814" i="1"/>
  <c r="AP814" i="1"/>
  <c r="AM815" i="1"/>
  <c r="AP815" i="1"/>
  <c r="AM816" i="1"/>
  <c r="AP816" i="1"/>
  <c r="AL817" i="1"/>
  <c r="AP817" i="1"/>
  <c r="AL818" i="1"/>
  <c r="AO819" i="1"/>
  <c r="AP819" i="1"/>
  <c r="AL820" i="1"/>
  <c r="AO820" i="1"/>
  <c r="AP821" i="1"/>
  <c r="AO822" i="1"/>
  <c r="AO823" i="1"/>
  <c r="AO824" i="1"/>
  <c r="AP825" i="1"/>
  <c r="AP826" i="1"/>
  <c r="AL828" i="1"/>
  <c r="AO828" i="1"/>
  <c r="AL829" i="1"/>
  <c r="AO829" i="1"/>
  <c r="AL830" i="1"/>
  <c r="AM830" i="1"/>
  <c r="AL831" i="1"/>
  <c r="AO831" i="1"/>
  <c r="AL832" i="1"/>
  <c r="AO832" i="1"/>
  <c r="AL833" i="1"/>
  <c r="AO833" i="1"/>
  <c r="AO834" i="1"/>
  <c r="AO835" i="1"/>
  <c r="AL836" i="1"/>
  <c r="AO836" i="1"/>
  <c r="AL837" i="1"/>
  <c r="AO837" i="1"/>
  <c r="AP838" i="1"/>
  <c r="AL839" i="1"/>
  <c r="AM840" i="1"/>
  <c r="AP840" i="1"/>
  <c r="AP841" i="1"/>
  <c r="AL842" i="1"/>
  <c r="AO842" i="1"/>
  <c r="AO843" i="1"/>
  <c r="AP843" i="1"/>
  <c r="AP844" i="1"/>
  <c r="AP845" i="1"/>
  <c r="AL846" i="1"/>
  <c r="AO846" i="1"/>
  <c r="AL847" i="1"/>
  <c r="AL849" i="1"/>
  <c r="AO849" i="1"/>
  <c r="AL850" i="1"/>
  <c r="AO850" i="1"/>
  <c r="AL851" i="1"/>
  <c r="AO851" i="1"/>
  <c r="AL852" i="1"/>
  <c r="AO853" i="1"/>
  <c r="AP853" i="1"/>
  <c r="AO854" i="1"/>
  <c r="AP854" i="1"/>
  <c r="AL855" i="1"/>
  <c r="AO855" i="1"/>
  <c r="AL856" i="1"/>
  <c r="AM856" i="1"/>
  <c r="AO857" i="1"/>
  <c r="AP857" i="1"/>
  <c r="AL858" i="1"/>
  <c r="AO858" i="1"/>
  <c r="AP859" i="1"/>
  <c r="AP860" i="1"/>
  <c r="AM862" i="1"/>
  <c r="AP862" i="1"/>
  <c r="AP863" i="1"/>
  <c r="AP864" i="1"/>
  <c r="AL865" i="1"/>
  <c r="AO865" i="1"/>
  <c r="AL866" i="1"/>
  <c r="AL867" i="1"/>
  <c r="AL868" i="1"/>
  <c r="AO868" i="1"/>
  <c r="AL869" i="1"/>
  <c r="AL870" i="1"/>
  <c r="AO870" i="1"/>
  <c r="AL871" i="1"/>
  <c r="AO871" i="1"/>
  <c r="AO872" i="1"/>
  <c r="AL873" i="1"/>
  <c r="AP873" i="1"/>
  <c r="AL874" i="1"/>
  <c r="AO874" i="1"/>
  <c r="AL875" i="1"/>
  <c r="AM876" i="1"/>
  <c r="AP876" i="1"/>
  <c r="AL877" i="1"/>
  <c r="AM877" i="1"/>
  <c r="AP877" i="1"/>
  <c r="AP878" i="1"/>
  <c r="AM879" i="1"/>
  <c r="AP879" i="1"/>
  <c r="AL880" i="1"/>
  <c r="AM880" i="1"/>
  <c r="AO880" i="1"/>
  <c r="AP880" i="1"/>
  <c r="AL881" i="1"/>
  <c r="AM881" i="1"/>
  <c r="AP881" i="1"/>
  <c r="AM882" i="1"/>
  <c r="AO882" i="1"/>
  <c r="AP882" i="1"/>
  <c r="AM883" i="1"/>
  <c r="AP883" i="1"/>
  <c r="AL884" i="1"/>
  <c r="AM884" i="1"/>
  <c r="AP884" i="1"/>
  <c r="AL885" i="1"/>
  <c r="AM885" i="1"/>
  <c r="AO885" i="1"/>
  <c r="AL886" i="1"/>
  <c r="AO886" i="1"/>
  <c r="AL887" i="1"/>
  <c r="AM887" i="1"/>
  <c r="AO887" i="1"/>
  <c r="AP887" i="1"/>
  <c r="AM888" i="1"/>
  <c r="AP888" i="1"/>
  <c r="AL889" i="1"/>
  <c r="AM889" i="1"/>
  <c r="AM890" i="1"/>
  <c r="AO890" i="1"/>
  <c r="AP890" i="1"/>
  <c r="AM891" i="1"/>
  <c r="AP891" i="1"/>
  <c r="AL892" i="1"/>
  <c r="AM892" i="1"/>
  <c r="AO892" i="1"/>
  <c r="AP892" i="1"/>
  <c r="AL893" i="1"/>
  <c r="AM893" i="1"/>
  <c r="AP893" i="1"/>
  <c r="AL894" i="1"/>
  <c r="AM894" i="1"/>
  <c r="AO894" i="1"/>
  <c r="AO895" i="1"/>
  <c r="AL896" i="1"/>
  <c r="AO896" i="1"/>
  <c r="AO897" i="1"/>
  <c r="AO898" i="1"/>
  <c r="AL900" i="1"/>
  <c r="AP901" i="1"/>
  <c r="AL902" i="1"/>
  <c r="AO902" i="1"/>
  <c r="AL903" i="1"/>
  <c r="AL904" i="1"/>
  <c r="AO904" i="1"/>
  <c r="AL905" i="1"/>
  <c r="AO905" i="1"/>
  <c r="AL906" i="1"/>
  <c r="AO906" i="1"/>
  <c r="AL908" i="1"/>
  <c r="AO908" i="1"/>
  <c r="AL909" i="1"/>
  <c r="AO909" i="1"/>
  <c r="AO910" i="1"/>
  <c r="AO911" i="1"/>
  <c r="AO912" i="1"/>
  <c r="AL913" i="1"/>
  <c r="AO913" i="1"/>
  <c r="AM914" i="1"/>
  <c r="AP914" i="1"/>
  <c r="AL915" i="1"/>
  <c r="AM915" i="1"/>
  <c r="AO915" i="1"/>
  <c r="AM916" i="1"/>
  <c r="AP916" i="1"/>
  <c r="AM917" i="1"/>
  <c r="AP917" i="1"/>
  <c r="AL918" i="1"/>
  <c r="AM918" i="1"/>
  <c r="AM919" i="1"/>
  <c r="AP919" i="1"/>
  <c r="AM920" i="1"/>
  <c r="AP920" i="1"/>
  <c r="AP921" i="1"/>
  <c r="AL922" i="1"/>
  <c r="AO922" i="1"/>
  <c r="AL923" i="1"/>
  <c r="AL924" i="1"/>
  <c r="AO924" i="1"/>
  <c r="AL925" i="1"/>
  <c r="AM925" i="1"/>
  <c r="AO925" i="1"/>
  <c r="AL926" i="1"/>
  <c r="AM926" i="1"/>
  <c r="AL927" i="1"/>
  <c r="AM927" i="1"/>
  <c r="AL928" i="1"/>
  <c r="AM928" i="1"/>
  <c r="AP929" i="1"/>
  <c r="AL930" i="1"/>
  <c r="AO930" i="1"/>
  <c r="AP930" i="1"/>
  <c r="AP931" i="1"/>
  <c r="AL932" i="1"/>
  <c r="AO932" i="1"/>
  <c r="AO933" i="1"/>
  <c r="AP933" i="1"/>
  <c r="AL934" i="1"/>
  <c r="AM935" i="1"/>
  <c r="AP935" i="1"/>
  <c r="AM936" i="1"/>
  <c r="AP936" i="1"/>
  <c r="AL937" i="1"/>
  <c r="AO937" i="1"/>
  <c r="AP938" i="1"/>
  <c r="AP939" i="1"/>
  <c r="AL940" i="1"/>
  <c r="AO940" i="1"/>
  <c r="AL941" i="1"/>
  <c r="AM941" i="1"/>
  <c r="AL942" i="1"/>
  <c r="AO942" i="1"/>
  <c r="AL943" i="1"/>
  <c r="AO943" i="1"/>
  <c r="AL944" i="1"/>
  <c r="AO944" i="1"/>
  <c r="AM946" i="1"/>
  <c r="AO947" i="1"/>
  <c r="AO948" i="1"/>
  <c r="AP948" i="1"/>
  <c r="AO950" i="1"/>
  <c r="AL951" i="1"/>
  <c r="AO951" i="1"/>
  <c r="AM952" i="1"/>
  <c r="AP952" i="1"/>
  <c r="AL953" i="1"/>
  <c r="AO953" i="1"/>
  <c r="AP954" i="1"/>
  <c r="AM955" i="1"/>
  <c r="AP955" i="1"/>
  <c r="AL956" i="1"/>
  <c r="AM956" i="1"/>
  <c r="AP956" i="1"/>
  <c r="AL957" i="1"/>
  <c r="AO957" i="1"/>
  <c r="AP957" i="1"/>
  <c r="AO958" i="1"/>
  <c r="AP958" i="1"/>
  <c r="AP959" i="1"/>
  <c r="AL960" i="1"/>
  <c r="AM960" i="1"/>
  <c r="AL961" i="1"/>
  <c r="AM961" i="1"/>
  <c r="AO961" i="1"/>
  <c r="AP961" i="1"/>
  <c r="AL962" i="1"/>
  <c r="AM962" i="1"/>
  <c r="AL964" i="1"/>
  <c r="AM964" i="1"/>
  <c r="AO964" i="1"/>
  <c r="AL965" i="1"/>
  <c r="AM965" i="1"/>
  <c r="AM966" i="1"/>
  <c r="AP966" i="1"/>
  <c r="AP967" i="1"/>
  <c r="AP968" i="1"/>
  <c r="AM969" i="1"/>
  <c r="AP969" i="1"/>
  <c r="AM971" i="1"/>
  <c r="AP971" i="1"/>
  <c r="AM972" i="1"/>
  <c r="AO972" i="1"/>
  <c r="AP972" i="1"/>
  <c r="AM973" i="1"/>
  <c r="AP973" i="1"/>
  <c r="AM974" i="1"/>
  <c r="AP974" i="1"/>
  <c r="AM975" i="1"/>
  <c r="AP975" i="1"/>
  <c r="AM976" i="1"/>
  <c r="AP976" i="1"/>
  <c r="AM977" i="1"/>
  <c r="AP977" i="1"/>
  <c r="AL978" i="1"/>
  <c r="AM978" i="1"/>
  <c r="AL979" i="1"/>
  <c r="AM979" i="1"/>
  <c r="AO979" i="1"/>
  <c r="AP979" i="1"/>
  <c r="AL980" i="1"/>
  <c r="AM980" i="1"/>
  <c r="AO980" i="1"/>
  <c r="AL981" i="1"/>
  <c r="AM981" i="1"/>
  <c r="AL982" i="1"/>
  <c r="AM982" i="1"/>
  <c r="AP982" i="1"/>
  <c r="AL983" i="1"/>
  <c r="AM983" i="1"/>
  <c r="AO983" i="1"/>
  <c r="AP983" i="1"/>
  <c r="AL984" i="1"/>
  <c r="AM984" i="1"/>
  <c r="AM985" i="1"/>
  <c r="AP985" i="1"/>
  <c r="AM986" i="1"/>
  <c r="AP986" i="1"/>
  <c r="AM987" i="1"/>
  <c r="AP987" i="1"/>
  <c r="AP988" i="1"/>
  <c r="AL989" i="1"/>
  <c r="AM989" i="1"/>
  <c r="AO989" i="1"/>
  <c r="AM990" i="1"/>
  <c r="AP990" i="1"/>
  <c r="AL991" i="1"/>
  <c r="AM991" i="1"/>
  <c r="AO991" i="1"/>
  <c r="AP991" i="1"/>
  <c r="AP992" i="1"/>
  <c r="AM993" i="1"/>
  <c r="AO993" i="1"/>
  <c r="AP993" i="1"/>
  <c r="AL994" i="1"/>
  <c r="AM994" i="1"/>
  <c r="AP994" i="1"/>
  <c r="AL995" i="1"/>
  <c r="AM995" i="1"/>
  <c r="AP995" i="1"/>
  <c r="AM996" i="1"/>
  <c r="AP996" i="1"/>
  <c r="AM997" i="1"/>
  <c r="AP997" i="1"/>
  <c r="AL998" i="1"/>
  <c r="AM998" i="1"/>
  <c r="AO998" i="1"/>
  <c r="AP998" i="1"/>
  <c r="AL999" i="1"/>
  <c r="AM999" i="1"/>
  <c r="AP999" i="1"/>
  <c r="AL1000" i="1"/>
  <c r="AM1000" i="1"/>
  <c r="AO1000" i="1"/>
  <c r="AL1001" i="1"/>
  <c r="AM1001" i="1"/>
  <c r="AP1001" i="1"/>
  <c r="AL1002" i="1"/>
  <c r="AM1002" i="1"/>
  <c r="AO1002" i="1"/>
  <c r="AP1002" i="1"/>
  <c r="AL1003" i="1"/>
  <c r="AM1003" i="1"/>
  <c r="AP1003" i="1"/>
  <c r="AM1004" i="1"/>
  <c r="AP1004" i="1"/>
  <c r="AM1005" i="1"/>
  <c r="AP1005" i="1"/>
  <c r="AM1006" i="1"/>
  <c r="AP1006" i="1"/>
  <c r="AL1007" i="1"/>
  <c r="AM1007" i="1"/>
  <c r="AP1007" i="1"/>
  <c r="AL1008" i="1"/>
  <c r="AM1008" i="1"/>
  <c r="AP1008" i="1"/>
  <c r="AM1009" i="1"/>
  <c r="AP1009" i="1"/>
  <c r="AL1010" i="1"/>
  <c r="AM1010" i="1"/>
  <c r="AM1011" i="1"/>
  <c r="AP1011" i="1"/>
  <c r="AM1012" i="1"/>
  <c r="AO1012" i="1"/>
  <c r="AP1012" i="1"/>
  <c r="AM1014" i="1"/>
  <c r="AP1014" i="1"/>
  <c r="AM1015" i="1"/>
  <c r="AP1015" i="1"/>
  <c r="AM1016" i="1"/>
  <c r="AP1016" i="1"/>
  <c r="AL1017" i="1"/>
  <c r="AM1017" i="1"/>
  <c r="AL1018" i="1"/>
  <c r="AM1018" i="1"/>
  <c r="AL1019" i="1"/>
  <c r="AM1019" i="1"/>
  <c r="AO1019" i="1"/>
  <c r="AL1020" i="1"/>
  <c r="AM1020" i="1"/>
  <c r="AO1020" i="1"/>
  <c r="AL1021" i="1"/>
  <c r="AM1021" i="1"/>
  <c r="AO1021" i="1"/>
  <c r="AL1022" i="1"/>
  <c r="AM1022" i="1"/>
  <c r="AO1022" i="1"/>
  <c r="AM1023" i="1"/>
  <c r="AP1023" i="1"/>
  <c r="AL1024" i="1"/>
  <c r="AM1024" i="1"/>
  <c r="AP1024" i="1"/>
  <c r="AM1025" i="1"/>
  <c r="AO1025" i="1"/>
  <c r="AP1025" i="1"/>
  <c r="AM1026" i="1"/>
  <c r="AO1026" i="1"/>
  <c r="AP1026" i="1"/>
  <c r="AL1027" i="1"/>
  <c r="AM1027" i="1"/>
  <c r="AO1028" i="1"/>
  <c r="AP1028" i="1"/>
  <c r="AL1029" i="1"/>
  <c r="AP1030" i="1"/>
  <c r="AP1033" i="1"/>
  <c r="AP1034" i="1"/>
  <c r="AL1035" i="1"/>
  <c r="AO1035" i="1"/>
  <c r="AL1036" i="1"/>
  <c r="AO1036" i="1"/>
  <c r="AL1037" i="1"/>
  <c r="AO1037" i="1"/>
  <c r="AL1038" i="1"/>
  <c r="AO1038" i="1"/>
  <c r="AL1039" i="1"/>
  <c r="AO1039" i="1"/>
  <c r="AL1041" i="1"/>
  <c r="AO1041" i="1"/>
  <c r="AO1043" i="1"/>
  <c r="AP1043" i="1"/>
  <c r="AO1045" i="1"/>
  <c r="AL1046" i="1"/>
  <c r="AO1046" i="1"/>
  <c r="AL1048" i="1"/>
  <c r="AO1048" i="1"/>
  <c r="AL1051" i="1"/>
  <c r="AO1051" i="1"/>
  <c r="AL1052" i="1"/>
  <c r="AO1053" i="1"/>
  <c r="AO1054" i="1"/>
  <c r="AL1055" i="1"/>
  <c r="AO1055" i="1"/>
  <c r="AL1056" i="1"/>
  <c r="AO1056" i="1"/>
  <c r="AL1057" i="1"/>
  <c r="AO1057" i="1"/>
  <c r="AL1058" i="1"/>
  <c r="AL1059" i="1"/>
  <c r="AO1059" i="1"/>
  <c r="AL1060" i="1"/>
  <c r="AO1060" i="1"/>
  <c r="AO1061" i="1"/>
  <c r="AO1062" i="1"/>
  <c r="AL1063" i="1"/>
  <c r="AO1063" i="1"/>
  <c r="AL1064" i="1"/>
  <c r="AO1064" i="1"/>
  <c r="AL1065" i="1"/>
  <c r="AO1065" i="1"/>
  <c r="AM1066" i="1"/>
  <c r="AP1066" i="1"/>
  <c r="AL1067" i="1"/>
  <c r="AM1067" i="1"/>
  <c r="AP1067" i="1"/>
  <c r="AM1068" i="1"/>
  <c r="AP1068" i="1"/>
  <c r="AM1069" i="1"/>
  <c r="AP1069" i="1"/>
  <c r="AL1070" i="1"/>
  <c r="AM1070" i="1"/>
  <c r="AP1070" i="1"/>
  <c r="AL1071" i="1"/>
  <c r="AM1071" i="1"/>
  <c r="AP1071" i="1"/>
  <c r="AM1072" i="1"/>
  <c r="AP1072" i="1"/>
  <c r="AP1073" i="1"/>
  <c r="AL1074" i="1"/>
  <c r="AM1074" i="1"/>
  <c r="AO1074" i="1"/>
  <c r="AP1074" i="1"/>
  <c r="AL1075" i="1"/>
  <c r="AM1075" i="1"/>
  <c r="AP1075" i="1"/>
  <c r="AL1076" i="1"/>
  <c r="AM1076" i="1"/>
  <c r="AO1076" i="1"/>
  <c r="AL1077" i="1"/>
  <c r="AM1077" i="1"/>
  <c r="AL1078" i="1"/>
  <c r="AM1078" i="1"/>
  <c r="AP1078" i="1"/>
  <c r="AL1079" i="1"/>
  <c r="AM1079" i="1"/>
  <c r="AP1079" i="1"/>
  <c r="AM1080" i="1"/>
  <c r="AP1080" i="1"/>
  <c r="AM1081" i="1"/>
  <c r="AP1081" i="1"/>
  <c r="AM1082" i="1"/>
  <c r="AP1082" i="1"/>
  <c r="AM1083" i="1"/>
  <c r="AO1083" i="1"/>
  <c r="AP1083" i="1"/>
  <c r="AL1084" i="1"/>
  <c r="AM1084" i="1"/>
  <c r="AO1084" i="1"/>
  <c r="AP1084" i="1"/>
  <c r="AP1085" i="1"/>
  <c r="AL1086" i="1"/>
  <c r="AM1086" i="1"/>
  <c r="AO1086" i="1"/>
  <c r="AP1087" i="1"/>
  <c r="AL1088" i="1"/>
  <c r="AM1088" i="1"/>
  <c r="AP1088" i="1"/>
  <c r="AM1089" i="1"/>
  <c r="AP1089" i="1"/>
  <c r="AL1090" i="1"/>
  <c r="AO1090" i="1"/>
  <c r="AL1091" i="1"/>
  <c r="AM1092" i="1"/>
  <c r="AP1092" i="1"/>
  <c r="AM1093" i="1"/>
  <c r="AP1093" i="1"/>
  <c r="AM1094" i="1"/>
  <c r="AP1094" i="1"/>
  <c r="AL1095" i="1"/>
  <c r="AM1095" i="1"/>
  <c r="AO1095" i="1"/>
  <c r="AP1095" i="1"/>
  <c r="AL1096" i="1"/>
  <c r="AM1096" i="1"/>
  <c r="AM1097" i="1"/>
  <c r="AP1097" i="1"/>
  <c r="AL1098" i="1"/>
  <c r="AM1098" i="1"/>
  <c r="AP1098" i="1"/>
  <c r="AL1099" i="1"/>
  <c r="AM1099" i="1"/>
  <c r="AP1099" i="1"/>
  <c r="AL1100" i="1"/>
  <c r="AM1100" i="1"/>
  <c r="AP1100" i="1"/>
  <c r="AM1101" i="1"/>
  <c r="AP1101" i="1"/>
  <c r="AM1102" i="1"/>
  <c r="AM1103" i="1"/>
  <c r="AO1103" i="1"/>
  <c r="AP1103" i="1"/>
  <c r="AP1104" i="1"/>
  <c r="AL1106" i="1"/>
  <c r="AP1107" i="1"/>
  <c r="AP1109" i="1"/>
  <c r="AL1110" i="1"/>
  <c r="AM1110" i="1"/>
  <c r="AO1110" i="1"/>
  <c r="AL1111" i="1"/>
  <c r="AM1111" i="1"/>
  <c r="AO1111" i="1"/>
  <c r="AP1112" i="1"/>
  <c r="AP1113" i="1"/>
  <c r="AM1114" i="1"/>
  <c r="AL1115" i="1"/>
  <c r="AO1115" i="1"/>
  <c r="AL1116" i="1"/>
  <c r="AO1116" i="1"/>
  <c r="AM1117" i="1"/>
  <c r="AO1117" i="1"/>
  <c r="AL1118" i="1"/>
  <c r="AL1119" i="1"/>
  <c r="AM1119" i="1"/>
  <c r="AO1119" i="1"/>
  <c r="AL1120" i="1"/>
  <c r="AO1120" i="1"/>
  <c r="AL1121" i="1"/>
  <c r="AL1122" i="1"/>
  <c r="AO1122" i="1"/>
  <c r="AP1123" i="1"/>
  <c r="AL1124" i="1"/>
  <c r="AM1124" i="1"/>
  <c r="AL1125" i="1"/>
  <c r="AM1125" i="1"/>
  <c r="AO1125" i="1"/>
  <c r="AM1126" i="1"/>
  <c r="AP1126" i="1"/>
  <c r="AL1127" i="1"/>
  <c r="AM1127" i="1"/>
  <c r="AM1128" i="1"/>
  <c r="AP1128" i="1"/>
  <c r="AL1129" i="1"/>
  <c r="AM1129" i="1"/>
  <c r="AO1129" i="1"/>
  <c r="AL1130" i="1"/>
  <c r="AM1130" i="1"/>
  <c r="AO1130" i="1"/>
  <c r="AP1131" i="1"/>
  <c r="AM1132" i="1"/>
  <c r="AP1132" i="1"/>
  <c r="AM1133" i="1"/>
  <c r="AP1133" i="1"/>
  <c r="AM1134" i="1"/>
  <c r="AL1135" i="1"/>
  <c r="AM1135" i="1"/>
  <c r="AM1136" i="1"/>
  <c r="AP1136" i="1"/>
  <c r="AL1137" i="1"/>
  <c r="AM1137" i="1"/>
  <c r="AM1138" i="1"/>
  <c r="AL1139" i="1"/>
  <c r="AM1139" i="1"/>
  <c r="AP1139" i="1"/>
  <c r="AL1140" i="1"/>
  <c r="AM1140" i="1"/>
  <c r="AO1140" i="1"/>
  <c r="AM1142" i="1"/>
  <c r="AP1142" i="1"/>
  <c r="AL1143" i="1"/>
  <c r="AM1143" i="1"/>
  <c r="AO1143" i="1"/>
  <c r="AP1143" i="1"/>
  <c r="AL1144" i="1"/>
  <c r="AM1144" i="1"/>
  <c r="AO1144" i="1"/>
  <c r="AM1145" i="1"/>
  <c r="AP1145" i="1"/>
  <c r="AL1146" i="1"/>
  <c r="AM1146" i="1"/>
  <c r="AP1146" i="1"/>
  <c r="AM1147" i="1"/>
  <c r="AP1147" i="1"/>
  <c r="AL1148" i="1"/>
  <c r="AM1148" i="1"/>
  <c r="AO1148" i="1"/>
  <c r="AL1149" i="1"/>
  <c r="AP1149" i="1"/>
  <c r="AM1150" i="1"/>
  <c r="AP1150" i="1"/>
  <c r="AM1151" i="1"/>
  <c r="AP1151" i="1"/>
  <c r="AM1152" i="1"/>
  <c r="AP1152" i="1"/>
  <c r="AL1153" i="1"/>
  <c r="AM1153" i="1"/>
  <c r="AP1153" i="1"/>
  <c r="AM1154" i="1"/>
  <c r="AP1154" i="1"/>
  <c r="AL1155" i="1"/>
  <c r="AM1155" i="1"/>
  <c r="AP1155" i="1"/>
  <c r="AL1156" i="1"/>
  <c r="AM1156" i="1"/>
  <c r="AO1156" i="1"/>
  <c r="AP1156" i="1"/>
  <c r="AL1157" i="1"/>
  <c r="AM1157" i="1"/>
  <c r="AO1157" i="1"/>
  <c r="AP1157" i="1"/>
  <c r="AP1158" i="1"/>
  <c r="AL1159" i="1"/>
  <c r="AM1159" i="1"/>
  <c r="AO1159" i="1"/>
  <c r="AP1159" i="1"/>
  <c r="AL1160" i="1"/>
  <c r="AM1160" i="1"/>
  <c r="AP1160" i="1"/>
  <c r="AL1163" i="1"/>
  <c r="AO1163" i="1"/>
  <c r="AO1164" i="1"/>
  <c r="AL1165" i="1"/>
  <c r="AO1166" i="1"/>
  <c r="AL1167" i="1"/>
  <c r="AO1167" i="1"/>
  <c r="AL1168" i="1"/>
  <c r="AO1168" i="1"/>
  <c r="AP1169" i="1"/>
  <c r="AO1170" i="1"/>
  <c r="AL1171" i="1"/>
  <c r="AO1171" i="1"/>
  <c r="AL1172" i="1"/>
  <c r="AO1172" i="1"/>
  <c r="AO1173" i="1"/>
  <c r="AL1174" i="1"/>
  <c r="AO1174" i="1"/>
  <c r="AL1175" i="1"/>
  <c r="AO1175" i="1"/>
  <c r="AL1176" i="1"/>
  <c r="AL1177" i="1"/>
  <c r="AO1177" i="1"/>
  <c r="AL1178" i="1"/>
  <c r="AO1178" i="1"/>
  <c r="AL1179" i="1"/>
  <c r="AO1179" i="1"/>
  <c r="AO1180" i="1"/>
  <c r="AP1180" i="1"/>
  <c r="AL1181" i="1"/>
  <c r="AO1181" i="1"/>
  <c r="AL1182" i="1"/>
  <c r="AP1183" i="1"/>
  <c r="AL1184" i="1"/>
  <c r="AO1184" i="1"/>
  <c r="AP1185" i="1"/>
  <c r="AL1186" i="1"/>
  <c r="AO1186" i="1"/>
  <c r="AL1187" i="1"/>
  <c r="AO1187" i="1"/>
  <c r="AP1188" i="1"/>
  <c r="AP1189" i="1"/>
  <c r="AO1190" i="1"/>
  <c r="AP1190" i="1"/>
  <c r="AL1191" i="1"/>
  <c r="AL1192" i="1"/>
  <c r="AL1193" i="1"/>
  <c r="AO1193" i="1"/>
  <c r="AL1194" i="1"/>
  <c r="AL1195" i="1"/>
  <c r="AL1196" i="1"/>
  <c r="AO1196" i="1"/>
  <c r="AP1196" i="1"/>
  <c r="AL1198" i="1"/>
  <c r="AM1199" i="1"/>
  <c r="AP1199" i="1"/>
  <c r="AL1200" i="1"/>
  <c r="AM1200" i="1"/>
  <c r="AO1200" i="1"/>
  <c r="AP1200" i="1"/>
  <c r="AL1201" i="1"/>
  <c r="AM1201" i="1"/>
  <c r="AO1201" i="1"/>
  <c r="AP1202" i="1"/>
  <c r="AL1203" i="1"/>
  <c r="AM1203" i="1"/>
  <c r="AP1203" i="1"/>
  <c r="AM1204" i="1"/>
  <c r="AP1204" i="1"/>
  <c r="AL1205" i="1"/>
  <c r="AM1205" i="1"/>
  <c r="AM1206" i="1"/>
  <c r="AP1206" i="1"/>
  <c r="AM1207" i="1"/>
  <c r="AP1207" i="1"/>
  <c r="AM1208" i="1"/>
  <c r="AP1208" i="1"/>
  <c r="AL1209" i="1"/>
  <c r="AM1209" i="1"/>
  <c r="AP1209" i="1"/>
  <c r="AL1210" i="1"/>
  <c r="AM1210" i="1"/>
  <c r="AO1210" i="1"/>
  <c r="AM1211" i="1"/>
  <c r="AP1211" i="1"/>
  <c r="AL1212" i="1"/>
  <c r="AM1212" i="1"/>
  <c r="AP1212" i="1"/>
  <c r="AL1213" i="1"/>
  <c r="AM1213" i="1"/>
  <c r="AP1213" i="1"/>
  <c r="AM1214" i="1"/>
  <c r="AP1214" i="1"/>
  <c r="AM1215" i="1"/>
  <c r="AP1215" i="1"/>
  <c r="AL1216" i="1"/>
  <c r="AM1216" i="1"/>
  <c r="AO1216" i="1"/>
  <c r="AL1217" i="1"/>
  <c r="AM1217" i="1"/>
  <c r="AP1217" i="1"/>
  <c r="AP1218" i="1"/>
  <c r="AL1219" i="1"/>
  <c r="AO1219" i="1"/>
  <c r="AL1220" i="1"/>
  <c r="AP1221" i="1"/>
  <c r="AL1222" i="1"/>
  <c r="AO1222" i="1"/>
  <c r="AL1223" i="1"/>
  <c r="AO1223" i="1"/>
  <c r="AL1224" i="1"/>
  <c r="AO1224" i="1"/>
  <c r="AO1225" i="1"/>
  <c r="AP1225" i="1"/>
  <c r="AO1226" i="1"/>
  <c r="AP1226" i="1"/>
  <c r="AL1228" i="1"/>
  <c r="AO1228" i="1"/>
  <c r="AO1230" i="1"/>
  <c r="AL1231" i="1"/>
  <c r="AO1231" i="1"/>
  <c r="AL1232" i="1"/>
  <c r="AO1232" i="1"/>
  <c r="AO1233" i="1"/>
  <c r="AL1234" i="1"/>
  <c r="AL1235" i="1"/>
  <c r="AO1235" i="1"/>
  <c r="AO1237" i="1"/>
  <c r="AL1238" i="1"/>
  <c r="AO1238" i="1"/>
  <c r="AL1239" i="1"/>
  <c r="AO1239" i="1"/>
  <c r="AL1240" i="1"/>
  <c r="AO1240" i="1"/>
  <c r="AL1242" i="1"/>
  <c r="AO1242" i="1"/>
  <c r="AL1243" i="1"/>
  <c r="AO1243" i="1"/>
  <c r="AP1244" i="1"/>
  <c r="AP1245" i="1"/>
  <c r="AL1247" i="1"/>
  <c r="AO1247" i="1"/>
  <c r="AL1248" i="1"/>
  <c r="AO1248" i="1"/>
  <c r="AO1249" i="1"/>
  <c r="AL1250" i="1"/>
  <c r="AO1250" i="1"/>
  <c r="AL1251" i="1"/>
  <c r="AO1251" i="1"/>
  <c r="AL1252" i="1"/>
  <c r="AO1252" i="1"/>
  <c r="AL1254" i="1"/>
  <c r="AO1254" i="1"/>
  <c r="AL1255" i="1"/>
  <c r="AO1255" i="1"/>
  <c r="AM1256" i="1"/>
  <c r="AP1256" i="1"/>
  <c r="AL1257" i="1"/>
  <c r="AM1257" i="1"/>
  <c r="AO1257" i="1"/>
  <c r="AP1257" i="1"/>
  <c r="AM1258" i="1"/>
  <c r="AP1258" i="1"/>
  <c r="AL1259" i="1"/>
  <c r="AM1259" i="1"/>
  <c r="AP1259" i="1"/>
  <c r="AM1260" i="1"/>
  <c r="AP1260" i="1"/>
  <c r="AL1261" i="1"/>
  <c r="AM1261" i="1"/>
  <c r="AO1261" i="1"/>
  <c r="AP1261" i="1"/>
  <c r="AL1262" i="1"/>
  <c r="AM1262" i="1"/>
  <c r="AP1262" i="1"/>
  <c r="AM1263" i="1"/>
  <c r="AP1263" i="1"/>
  <c r="AM1264" i="1"/>
  <c r="AP1264" i="1"/>
  <c r="AM1265" i="1"/>
  <c r="AP1265" i="1"/>
  <c r="AL1266" i="1"/>
  <c r="AM1266" i="1"/>
  <c r="AO1266" i="1"/>
  <c r="AP1266" i="1"/>
  <c r="AL1267" i="1"/>
  <c r="AM1267" i="1"/>
  <c r="AO1267" i="1"/>
  <c r="AP1267" i="1"/>
  <c r="AM1268" i="1"/>
  <c r="AP1268" i="1"/>
  <c r="AL1269" i="1"/>
  <c r="AM1269" i="1"/>
  <c r="AP1269" i="1"/>
  <c r="AL1270" i="1"/>
  <c r="AM1270" i="1"/>
  <c r="AP1270" i="1"/>
  <c r="AL1271" i="1"/>
  <c r="AM1271" i="1"/>
  <c r="AP1271" i="1"/>
  <c r="AM1272" i="1"/>
  <c r="AP1272" i="1"/>
  <c r="AL1273" i="1"/>
  <c r="AM1273" i="1"/>
  <c r="AP1273" i="1"/>
  <c r="AP1274" i="1"/>
  <c r="AM1275" i="1"/>
  <c r="AP1275" i="1"/>
  <c r="AL1276" i="1"/>
  <c r="AM1276" i="1"/>
  <c r="AP1276" i="1"/>
  <c r="AL1277" i="1"/>
  <c r="AM1277" i="1"/>
  <c r="AM1278" i="1"/>
  <c r="AP1278" i="1"/>
  <c r="AL1279" i="1"/>
  <c r="AM1279" i="1"/>
  <c r="AO1279" i="1"/>
  <c r="AP1279" i="1"/>
  <c r="AM1280" i="1"/>
  <c r="AP1280" i="1"/>
  <c r="AL1281" i="1"/>
  <c r="AM1281" i="1"/>
  <c r="AO1281" i="1"/>
  <c r="AP1281" i="1"/>
  <c r="AM1282" i="1"/>
  <c r="AP1282" i="1"/>
  <c r="AM1283" i="1"/>
  <c r="AP1283" i="1"/>
  <c r="AM1284" i="1"/>
  <c r="AP1284" i="1"/>
  <c r="AL1285" i="1"/>
  <c r="AM1285" i="1"/>
  <c r="AP1285" i="1"/>
  <c r="AL1286" i="1"/>
  <c r="AM1286" i="1"/>
  <c r="AP1286" i="1"/>
  <c r="AM1287" i="1"/>
  <c r="AP1287" i="1"/>
  <c r="AL1288" i="1"/>
  <c r="AM1288" i="1"/>
  <c r="AP1288" i="1"/>
  <c r="AP1289" i="1"/>
  <c r="AL1290" i="1"/>
  <c r="AM1290" i="1"/>
  <c r="AO1290" i="1"/>
  <c r="AP1290" i="1"/>
  <c r="AM1291" i="1"/>
  <c r="AO1291" i="1"/>
  <c r="AP1291" i="1"/>
  <c r="AL1292" i="1"/>
  <c r="AM1292" i="1"/>
  <c r="AP1292" i="1"/>
  <c r="AL1293" i="1"/>
  <c r="AM1293" i="1"/>
  <c r="AO1293" i="1"/>
  <c r="AP1293" i="1"/>
  <c r="AM1294" i="1"/>
  <c r="AP1294" i="1"/>
  <c r="AL1295" i="1"/>
  <c r="AM1295" i="1"/>
  <c r="AO1295" i="1"/>
  <c r="AL1296" i="1"/>
  <c r="AM1296" i="1"/>
  <c r="AO1296" i="1"/>
  <c r="AM1297" i="1"/>
  <c r="AP1297" i="1"/>
  <c r="AM1298" i="1"/>
  <c r="AP1298" i="1"/>
  <c r="AL1299" i="1"/>
  <c r="AM1299" i="1"/>
  <c r="AO1299" i="1"/>
  <c r="AL1300" i="1"/>
  <c r="AM1300" i="1"/>
  <c r="AM1301" i="1"/>
  <c r="AP1301" i="1"/>
  <c r="AM1302" i="1"/>
  <c r="AP1302" i="1"/>
  <c r="AP1303" i="1"/>
  <c r="AL1304" i="1"/>
  <c r="AM1304" i="1"/>
  <c r="AP1304" i="1"/>
  <c r="AL1305" i="1"/>
  <c r="AM1305" i="1"/>
  <c r="AM1306" i="1"/>
  <c r="AP1306" i="1"/>
  <c r="AL1307" i="1"/>
  <c r="AM1307" i="1"/>
  <c r="AP1307" i="1"/>
  <c r="AL1308" i="1"/>
  <c r="AM1308" i="1"/>
  <c r="AL1309" i="1"/>
  <c r="AM1309" i="1"/>
  <c r="AL1310" i="1"/>
  <c r="AM1310" i="1"/>
  <c r="AP1310" i="1"/>
  <c r="AL1311" i="1"/>
  <c r="AM1311" i="1"/>
  <c r="AL1312" i="1"/>
  <c r="AM1312" i="1"/>
  <c r="AO1312" i="1"/>
  <c r="AP1313" i="1"/>
  <c r="AL1314" i="1"/>
  <c r="AL1315" i="1"/>
  <c r="AO1315" i="1"/>
  <c r="AP1316" i="1"/>
  <c r="AL1317" i="1"/>
  <c r="AP1318" i="1"/>
  <c r="AL1319" i="1"/>
  <c r="AO1319" i="1"/>
  <c r="AL1320" i="1"/>
  <c r="AO1320" i="1"/>
  <c r="AP1321" i="1"/>
  <c r="AP1322" i="1"/>
  <c r="AL1323" i="1"/>
  <c r="AO1323" i="1"/>
  <c r="AL1324" i="1"/>
  <c r="AO1324" i="1"/>
  <c r="AO1325" i="1"/>
  <c r="AL1326" i="1"/>
  <c r="AO1326" i="1"/>
  <c r="AL1327" i="1"/>
  <c r="AO1327" i="1"/>
  <c r="AL1329" i="1"/>
  <c r="AO1329" i="1"/>
  <c r="AP1329" i="1"/>
  <c r="AL1330" i="1"/>
  <c r="AO1330" i="1"/>
  <c r="AL1331" i="1"/>
  <c r="AM1332" i="1"/>
  <c r="AP1332" i="1"/>
  <c r="AL1333" i="1"/>
  <c r="AM1333" i="1"/>
  <c r="AO1333" i="1"/>
  <c r="AL1334" i="1"/>
  <c r="AM1334" i="1"/>
  <c r="AO1334" i="1"/>
  <c r="AM1335" i="1"/>
  <c r="AP1335" i="1"/>
  <c r="AL1336" i="1"/>
  <c r="AM1336" i="1"/>
  <c r="AP1336" i="1"/>
  <c r="AM1337" i="1"/>
  <c r="AP1337" i="1"/>
  <c r="AL1338" i="1"/>
  <c r="AM1338" i="1"/>
  <c r="AL1339" i="1"/>
  <c r="AM1339" i="1"/>
  <c r="AM1340" i="1"/>
  <c r="AP1340" i="1"/>
  <c r="AM1341" i="1"/>
  <c r="AP1341" i="1"/>
  <c r="AM1342" i="1"/>
  <c r="AP1342" i="1"/>
  <c r="AM1343" i="1"/>
  <c r="AO1343" i="1"/>
  <c r="AP1343" i="1"/>
  <c r="AL1344" i="1"/>
  <c r="AM1344" i="1"/>
  <c r="AM1345" i="1"/>
  <c r="AP1345" i="1"/>
  <c r="AL1346" i="1"/>
  <c r="AM1346" i="1"/>
  <c r="AO1346" i="1"/>
  <c r="AP1346" i="1"/>
  <c r="AL1347" i="1"/>
  <c r="AM1347" i="1"/>
  <c r="AP1347" i="1"/>
  <c r="AL1348" i="1"/>
  <c r="AM1348" i="1"/>
  <c r="AP1348" i="1"/>
  <c r="AL1349" i="1"/>
  <c r="AM1349" i="1"/>
  <c r="AL1350" i="1"/>
  <c r="AM1350" i="1"/>
  <c r="AO1350" i="1"/>
  <c r="AP1350" i="1"/>
  <c r="AM1351" i="1"/>
  <c r="AP1351" i="1"/>
  <c r="AL1352" i="1"/>
  <c r="AM1352" i="1"/>
  <c r="AO1352" i="1"/>
  <c r="AL1353" i="1"/>
  <c r="AO1353" i="1"/>
  <c r="AP1354" i="1"/>
  <c r="AL1355" i="1"/>
  <c r="AM1355" i="1"/>
  <c r="AP1355" i="1"/>
  <c r="AM1356" i="1"/>
  <c r="AP1356" i="1"/>
  <c r="AL1357" i="1"/>
  <c r="AL1358" i="1"/>
  <c r="AM1358" i="1"/>
  <c r="AM1359" i="1"/>
  <c r="AP1359" i="1"/>
  <c r="AP1360" i="1"/>
  <c r="AM1361" i="1"/>
  <c r="AP1361" i="1"/>
  <c r="AL1362" i="1"/>
  <c r="AM1362" i="1"/>
  <c r="AO1362" i="1"/>
  <c r="AP1362" i="1"/>
  <c r="AL1363" i="1"/>
  <c r="AM1364" i="1"/>
  <c r="AP1364" i="1"/>
  <c r="AL1365" i="1"/>
  <c r="AM1365" i="1"/>
  <c r="AO1365" i="1"/>
  <c r="AP1365" i="1"/>
  <c r="AL1366" i="1"/>
  <c r="AM1366" i="1"/>
  <c r="AM1367" i="1"/>
  <c r="AP1367" i="1"/>
  <c r="AL1368" i="1"/>
  <c r="AM1368" i="1"/>
  <c r="AL1369" i="1"/>
  <c r="AM1369" i="1"/>
  <c r="AO1370" i="1"/>
  <c r="AO1371" i="1"/>
  <c r="AL1372" i="1"/>
  <c r="AL1374" i="1"/>
  <c r="AL1376" i="1"/>
  <c r="AO1376" i="1"/>
  <c r="AL1377" i="1"/>
  <c r="AO1377" i="1"/>
  <c r="AO1379" i="1"/>
  <c r="AO1380" i="1"/>
  <c r="AL1381" i="1"/>
  <c r="AO1381" i="1"/>
  <c r="AO1382" i="1"/>
  <c r="AL1384" i="1"/>
  <c r="AO1384" i="1"/>
  <c r="AL1385" i="1"/>
  <c r="AO1385" i="1"/>
  <c r="AO1386" i="1"/>
  <c r="AL1387" i="1"/>
  <c r="AO1387" i="1"/>
  <c r="AO1388" i="1"/>
  <c r="AM1389" i="1"/>
  <c r="AO1389" i="1"/>
  <c r="AP1389" i="1"/>
  <c r="AL1390" i="1"/>
  <c r="AM1390" i="1"/>
  <c r="AL1391" i="1"/>
  <c r="AM1391" i="1"/>
  <c r="AM1392" i="1"/>
  <c r="AP1392" i="1"/>
  <c r="AL1393" i="1"/>
  <c r="AM1393" i="1"/>
  <c r="AO1393" i="1"/>
  <c r="AP1393" i="1"/>
  <c r="AM1394" i="1"/>
  <c r="AO1394" i="1"/>
  <c r="AP1394" i="1"/>
  <c r="AL1395" i="1"/>
  <c r="AM1395" i="1"/>
  <c r="AL1396" i="1"/>
  <c r="AM1397" i="1"/>
  <c r="AP1397" i="1"/>
  <c r="AM1398" i="1"/>
  <c r="AP1398" i="1"/>
  <c r="AM1399" i="1"/>
  <c r="AP1399" i="1"/>
  <c r="AL1400" i="1"/>
  <c r="AP1400" i="1"/>
  <c r="AL1401" i="1"/>
  <c r="AO1401" i="1"/>
  <c r="AP1402" i="1"/>
  <c r="AL1403" i="1"/>
  <c r="AM1403" i="1"/>
  <c r="AO1403" i="1"/>
  <c r="AP1403" i="1"/>
  <c r="AL1404" i="1"/>
  <c r="AM1404" i="1"/>
  <c r="AO1404" i="1"/>
  <c r="AP1405" i="1"/>
  <c r="AM1406" i="1"/>
  <c r="AP1406" i="1"/>
  <c r="AL1407" i="1"/>
  <c r="AM1407" i="1"/>
  <c r="AM1408" i="1"/>
  <c r="AP1408" i="1"/>
  <c r="AM1409" i="1"/>
  <c r="AL1410" i="1"/>
  <c r="AM1410" i="1"/>
  <c r="AP1411" i="1"/>
  <c r="AL1412" i="1"/>
  <c r="AM1412" i="1"/>
  <c r="AO1412" i="1"/>
  <c r="AM1413" i="1"/>
  <c r="AP1413" i="1"/>
  <c r="AL1414" i="1"/>
  <c r="AM1414" i="1"/>
  <c r="AO1414" i="1"/>
  <c r="AL1415" i="1"/>
  <c r="AM1415" i="1"/>
  <c r="AM1416" i="1"/>
  <c r="AP1416" i="1"/>
  <c r="AP1417" i="1"/>
  <c r="AM1418" i="1"/>
  <c r="AO1418" i="1"/>
  <c r="AP1418" i="1"/>
  <c r="AL1419" i="1"/>
  <c r="AO1419" i="1"/>
  <c r="AM1420" i="1"/>
  <c r="AP1420" i="1"/>
  <c r="AL1421" i="1"/>
  <c r="AM1421" i="1"/>
  <c r="AP1421" i="1"/>
  <c r="AL1422" i="1"/>
  <c r="AM1422" i="1"/>
  <c r="AO1422" i="1"/>
  <c r="AL1423" i="1"/>
  <c r="AO1423" i="1"/>
  <c r="AM1424" i="1"/>
  <c r="AP1424" i="1"/>
  <c r="AL1425" i="1"/>
  <c r="AO1425" i="1"/>
  <c r="AL1426" i="1"/>
  <c r="AO1426" i="1"/>
  <c r="AM1427" i="1"/>
  <c r="AP1427" i="1"/>
  <c r="AL1428" i="1"/>
  <c r="AM1428" i="1"/>
  <c r="AO1428" i="1"/>
  <c r="AP1428" i="1"/>
  <c r="AL1429" i="1"/>
  <c r="AM1429" i="1"/>
  <c r="AP1430" i="1"/>
  <c r="AL1431" i="1"/>
  <c r="AM1431" i="1"/>
  <c r="AP1431" i="1"/>
  <c r="AM1432" i="1"/>
  <c r="AP1432" i="1"/>
  <c r="AL1433" i="1"/>
  <c r="AM1433" i="1"/>
  <c r="AL1434" i="1"/>
  <c r="AM1434" i="1"/>
  <c r="AP1434" i="1"/>
  <c r="AO1435" i="1"/>
  <c r="AP1435" i="1"/>
  <c r="AM1436" i="1"/>
  <c r="AP1436" i="1"/>
  <c r="AP1437" i="1"/>
  <c r="AP1438" i="1"/>
  <c r="AL1439" i="1"/>
  <c r="AM1439" i="1"/>
  <c r="AO1439" i="1"/>
  <c r="AM1440" i="1"/>
  <c r="AO1440" i="1"/>
  <c r="AP1440" i="1"/>
  <c r="AL1441" i="1"/>
  <c r="AO1441" i="1"/>
  <c r="AP1441" i="1"/>
  <c r="AL1442" i="1"/>
  <c r="AM1442" i="1"/>
  <c r="AP1442" i="1"/>
  <c r="AL1443" i="1"/>
  <c r="AM1443" i="1"/>
  <c r="AP1443" i="1"/>
  <c r="AL1444" i="1"/>
  <c r="AM1444" i="1"/>
  <c r="AP1444" i="1"/>
  <c r="AL1445" i="1"/>
  <c r="AM1445" i="1"/>
  <c r="AO1445" i="1"/>
  <c r="AP1445" i="1"/>
  <c r="AP1446" i="1"/>
  <c r="AL1447" i="1"/>
  <c r="AM1447" i="1"/>
  <c r="AL1448" i="1"/>
  <c r="AM1448" i="1"/>
  <c r="AM1449" i="1"/>
  <c r="AP1449" i="1"/>
  <c r="AL1450" i="1"/>
  <c r="AM1450" i="1"/>
  <c r="AL1451" i="1"/>
  <c r="AO1451" i="1"/>
  <c r="AL1452" i="1"/>
  <c r="AM1452" i="1"/>
  <c r="AO1452" i="1"/>
  <c r="AM1453" i="1"/>
  <c r="AP1453" i="1"/>
  <c r="AM1454" i="1"/>
  <c r="AP1454" i="1"/>
  <c r="AM1455" i="1"/>
  <c r="AP1455" i="1"/>
  <c r="AL1456" i="1"/>
  <c r="AM1456" i="1"/>
  <c r="AL1457" i="1"/>
  <c r="AM1457" i="1"/>
  <c r="AM1458" i="1"/>
  <c r="AO1458" i="1"/>
  <c r="AP1458" i="1"/>
  <c r="AL1459" i="1"/>
  <c r="AM1459" i="1"/>
  <c r="AP1459" i="1"/>
  <c r="AL1460" i="1"/>
  <c r="AM1460" i="1"/>
  <c r="AO1460" i="1"/>
  <c r="AM1461" i="1"/>
  <c r="AP1461" i="1"/>
  <c r="AL1462" i="1"/>
  <c r="AM1462" i="1"/>
  <c r="AP1462" i="1"/>
  <c r="AL1463" i="1"/>
  <c r="AM1463" i="1"/>
  <c r="AM1464" i="1"/>
  <c r="AO1464" i="1"/>
  <c r="AL1466" i="1"/>
  <c r="AO1466" i="1"/>
  <c r="AL1467" i="1"/>
  <c r="AO1467" i="1"/>
  <c r="AP1468" i="1"/>
  <c r="AL1469" i="1"/>
  <c r="AL1470" i="1"/>
  <c r="AO1470" i="1"/>
  <c r="AO1471" i="1"/>
  <c r="AL1472" i="1"/>
  <c r="AO1472" i="1"/>
  <c r="AL1476" i="1"/>
  <c r="AO1476" i="1"/>
  <c r="AL1478" i="1"/>
  <c r="AL1479" i="1"/>
  <c r="AO1479" i="1"/>
  <c r="AO1480" i="1"/>
  <c r="AO1481" i="1"/>
  <c r="AL1482" i="1"/>
  <c r="AO1482" i="1"/>
  <c r="AO1483" i="1"/>
  <c r="AP1484" i="1"/>
  <c r="AL1485" i="1"/>
  <c r="AM1485" i="1"/>
  <c r="AO1485" i="1"/>
  <c r="AL1486" i="1"/>
  <c r="AO1486" i="1"/>
  <c r="AP1487" i="1"/>
  <c r="AL1488" i="1"/>
  <c r="AO1488" i="1"/>
  <c r="AL1489" i="1"/>
  <c r="AL1490" i="1"/>
  <c r="AM1490" i="1"/>
  <c r="AO1490" i="1"/>
  <c r="AL1491" i="1"/>
  <c r="AM1491" i="1"/>
  <c r="AO1491" i="1"/>
  <c r="AO1492" i="1"/>
  <c r="AP1493" i="1"/>
  <c r="AP1494" i="1"/>
  <c r="AL1495" i="1"/>
  <c r="AO1495" i="1"/>
  <c r="AL1496" i="1"/>
  <c r="AO1496" i="1"/>
  <c r="AL1498" i="1"/>
  <c r="AL1499" i="1"/>
  <c r="AM1500" i="1"/>
  <c r="AL1501" i="1"/>
  <c r="AO1501" i="1"/>
  <c r="AP1503" i="1"/>
  <c r="AP1504" i="1"/>
  <c r="AL1505" i="1"/>
  <c r="AM1505" i="1"/>
  <c r="AO1505" i="1"/>
  <c r="AM1506" i="1"/>
  <c r="AP1506" i="1"/>
  <c r="AL1507" i="1"/>
  <c r="AM1507" i="1"/>
  <c r="AP1507" i="1"/>
  <c r="AM1508" i="1"/>
  <c r="AP1508" i="1"/>
  <c r="AL1509" i="1"/>
  <c r="AM1509" i="1"/>
  <c r="AO1509" i="1"/>
  <c r="AP1509" i="1"/>
  <c r="AP1510" i="1"/>
  <c r="AM1511" i="1"/>
  <c r="AP1511" i="1"/>
  <c r="AM1512" i="1"/>
  <c r="AP1512" i="1"/>
  <c r="AL1513" i="1"/>
  <c r="AP1513" i="1"/>
  <c r="AM1515" i="1"/>
  <c r="AP1515" i="1"/>
  <c r="AL1516" i="1"/>
  <c r="AM1516" i="1"/>
  <c r="AP1516" i="1"/>
  <c r="AL1517" i="1"/>
  <c r="AM1517" i="1"/>
  <c r="AP1517" i="1"/>
  <c r="AL1518" i="1"/>
  <c r="AM1518" i="1"/>
  <c r="AP1518" i="1"/>
  <c r="AM1519" i="1"/>
  <c r="AO1519" i="1"/>
  <c r="AP1519" i="1"/>
  <c r="AL1520" i="1"/>
  <c r="AM1520" i="1"/>
  <c r="AO1520" i="1"/>
  <c r="AP1520" i="1"/>
  <c r="AM1521" i="1"/>
  <c r="AO1521" i="1"/>
  <c r="AP1521" i="1"/>
  <c r="AM1522" i="1"/>
  <c r="AP1522" i="1"/>
  <c r="AL1523" i="1"/>
  <c r="AM1523" i="1"/>
  <c r="AP1523" i="1"/>
  <c r="AM1524" i="1"/>
  <c r="AP1524" i="1"/>
  <c r="AL1525" i="1"/>
  <c r="AM1525" i="1"/>
  <c r="AP1525" i="1"/>
  <c r="AL1526" i="1"/>
  <c r="AM1526" i="1"/>
  <c r="AP1526" i="1"/>
  <c r="AL1527" i="1"/>
  <c r="AM1527" i="1"/>
  <c r="AP1527" i="1"/>
  <c r="AL1528" i="1"/>
  <c r="AM1528" i="1"/>
  <c r="AP1528" i="1"/>
  <c r="AM1529" i="1"/>
  <c r="AP1529" i="1"/>
  <c r="AM1530" i="1"/>
  <c r="AP1530" i="1"/>
  <c r="AM1531" i="1"/>
  <c r="AP1531" i="1"/>
  <c r="AL1532" i="1"/>
  <c r="AM1532" i="1"/>
  <c r="AP1532" i="1"/>
  <c r="AL1533" i="1"/>
  <c r="AM1533" i="1"/>
  <c r="AO1533" i="1"/>
  <c r="AM1534" i="1"/>
  <c r="AP1534" i="1"/>
  <c r="AL1535" i="1"/>
  <c r="AM1535" i="1"/>
  <c r="AP1535" i="1"/>
  <c r="AL1536" i="1"/>
  <c r="AM1536" i="1"/>
  <c r="AO1536" i="1"/>
  <c r="AP1536" i="1"/>
  <c r="AM1537" i="1"/>
  <c r="AP1537" i="1"/>
  <c r="AL1538" i="1"/>
  <c r="AM1538" i="1"/>
  <c r="AP1538" i="1"/>
  <c r="AL1539" i="1"/>
  <c r="AM1539" i="1"/>
  <c r="AP1539" i="1"/>
  <c r="AM1540" i="1"/>
  <c r="AP1540" i="1"/>
  <c r="AO1541" i="1"/>
  <c r="AP1541" i="1"/>
  <c r="AL1542" i="1"/>
  <c r="AO1542" i="1"/>
  <c r="AL1543" i="1"/>
  <c r="AM1543" i="1"/>
  <c r="AO1544" i="1"/>
  <c r="AP1544" i="1"/>
  <c r="AL1545" i="1"/>
  <c r="AL1546" i="1"/>
  <c r="AL1547" i="1"/>
  <c r="AL1548" i="1"/>
  <c r="AP1550" i="1"/>
  <c r="AL1551" i="1"/>
  <c r="AO1551" i="1"/>
  <c r="AL1552" i="1"/>
  <c r="AO1552" i="1"/>
  <c r="AO1553" i="1"/>
  <c r="AL1554" i="1"/>
  <c r="AO1554" i="1"/>
  <c r="AM1555" i="1"/>
  <c r="AL1556" i="1"/>
  <c r="AO1556" i="1"/>
  <c r="AO1557" i="1"/>
  <c r="AL1558" i="1"/>
  <c r="AO1558" i="1"/>
  <c r="AO1559" i="1"/>
  <c r="AO1560" i="1"/>
  <c r="AP1560" i="1"/>
  <c r="AL1561" i="1"/>
  <c r="AO1561" i="1"/>
  <c r="AL1562" i="1"/>
  <c r="AP1563" i="1"/>
  <c r="AL1564" i="1"/>
  <c r="AL1565" i="1"/>
  <c r="AO1566" i="1"/>
  <c r="AL1567" i="1"/>
  <c r="AP1568" i="1"/>
  <c r="AP1569" i="1"/>
  <c r="AO1570" i="1"/>
  <c r="AP1570" i="1"/>
  <c r="AL1571" i="1"/>
  <c r="AO1571" i="1"/>
  <c r="AL1572" i="1"/>
  <c r="AO1572" i="1"/>
  <c r="AL1573" i="1"/>
  <c r="AO1573" i="1"/>
  <c r="AL1574" i="1"/>
  <c r="AO1576" i="1"/>
  <c r="AP1576" i="1"/>
  <c r="AL1577" i="1"/>
  <c r="AO1577" i="1"/>
  <c r="AM1578" i="1"/>
  <c r="AM1579" i="1"/>
  <c r="AO1579" i="1"/>
  <c r="AP1579" i="1"/>
  <c r="AM1580" i="1"/>
  <c r="AL1581" i="1"/>
  <c r="AM1581" i="1"/>
  <c r="AO1581" i="1"/>
  <c r="AM1582" i="1"/>
  <c r="AP1582" i="1"/>
  <c r="AL1583" i="1"/>
  <c r="AM1583" i="1"/>
  <c r="AP1583" i="1"/>
  <c r="AL1584" i="1"/>
  <c r="AM1584" i="1"/>
  <c r="AO1584" i="1"/>
  <c r="AP1584" i="1"/>
  <c r="AL1585" i="1"/>
  <c r="AM1585" i="1"/>
  <c r="AL1586" i="1"/>
  <c r="AM1586" i="1"/>
  <c r="AP1586" i="1"/>
  <c r="AM1587" i="1"/>
  <c r="AP1587" i="1"/>
  <c r="AM1588" i="1"/>
  <c r="AP1588" i="1"/>
  <c r="AM1589" i="1"/>
  <c r="AP1589" i="1"/>
  <c r="AL1590" i="1"/>
  <c r="AM1590" i="1"/>
  <c r="AM1591" i="1"/>
  <c r="AP1591" i="1"/>
  <c r="AL1592" i="1"/>
  <c r="AM1592" i="1"/>
  <c r="AP1592" i="1"/>
  <c r="AL1593" i="1"/>
  <c r="AM1593" i="1"/>
  <c r="AO1593" i="1"/>
  <c r="AM1594" i="1"/>
  <c r="AP1594" i="1"/>
  <c r="AL1595" i="1"/>
  <c r="AM1595" i="1"/>
  <c r="AP1595" i="1"/>
  <c r="AM1596" i="1"/>
  <c r="AO1596" i="1"/>
  <c r="AP1596" i="1"/>
  <c r="AM1597" i="1"/>
  <c r="AO1597" i="1"/>
  <c r="AP1597" i="1"/>
  <c r="AM1598" i="1"/>
  <c r="AP1598" i="1"/>
  <c r="AL1599" i="1"/>
  <c r="AM1599" i="1"/>
  <c r="AP1599" i="1"/>
  <c r="AL1600" i="1"/>
  <c r="AM1600" i="1"/>
  <c r="AP1600" i="1"/>
  <c r="AM1601" i="1"/>
  <c r="AP1601" i="1"/>
  <c r="AL1602" i="1"/>
  <c r="AM1602" i="1"/>
  <c r="AP1602" i="1"/>
  <c r="AM1603" i="1"/>
  <c r="AO1603" i="1"/>
  <c r="AP1603" i="1"/>
  <c r="AL1604" i="1"/>
  <c r="AM1604" i="1"/>
  <c r="AP1604" i="1"/>
  <c r="AL1605" i="1"/>
  <c r="AM1605" i="1"/>
  <c r="AP1605" i="1"/>
  <c r="AM1606" i="1"/>
  <c r="AO1606" i="1"/>
  <c r="AP1606" i="1"/>
  <c r="AM1607" i="1"/>
  <c r="AP1607" i="1"/>
  <c r="AL1608" i="1"/>
  <c r="AM1608" i="1"/>
  <c r="AP1608" i="1"/>
  <c r="AL1609" i="1"/>
  <c r="AM1609" i="1"/>
  <c r="AP1609" i="1"/>
  <c r="AM1610" i="1"/>
  <c r="AP1610" i="1"/>
  <c r="AL1611" i="1"/>
  <c r="AM1611" i="1"/>
  <c r="AP1611" i="1"/>
  <c r="AL1612" i="1"/>
  <c r="AM1612" i="1"/>
  <c r="AP1612" i="1"/>
  <c r="AM1613" i="1"/>
  <c r="AP1613" i="1"/>
  <c r="AM1614" i="1"/>
  <c r="AP1614" i="1"/>
  <c r="AL1615" i="1"/>
  <c r="AM1615" i="1"/>
  <c r="AP1615" i="1"/>
  <c r="AM1616" i="1"/>
  <c r="AP1616" i="1"/>
  <c r="AM1617" i="1"/>
  <c r="AP1617" i="1"/>
  <c r="AL1618" i="1"/>
  <c r="AM1618" i="1"/>
  <c r="AO1618" i="1"/>
  <c r="AL1619" i="1"/>
  <c r="AM1619" i="1"/>
  <c r="AO1619" i="1"/>
  <c r="AM1620" i="1"/>
  <c r="AP1620" i="1"/>
  <c r="AL1621" i="1"/>
  <c r="AM1621" i="1"/>
  <c r="AO1621" i="1"/>
  <c r="AM1622" i="1"/>
  <c r="AM1623" i="1"/>
  <c r="AL1624" i="1"/>
  <c r="AM1624" i="1"/>
  <c r="AL1625" i="1"/>
  <c r="AM1625" i="1"/>
  <c r="AO1625" i="1"/>
  <c r="AP1625" i="1"/>
  <c r="AM1626" i="1"/>
  <c r="AP1626" i="1"/>
  <c r="AM1627" i="1"/>
  <c r="AP1627" i="1"/>
  <c r="AL1628" i="1"/>
  <c r="AM1628" i="1"/>
  <c r="AO1628" i="1"/>
  <c r="AL1629" i="1"/>
  <c r="AM1629" i="1"/>
  <c r="AM1630" i="1"/>
  <c r="AP1630" i="1"/>
  <c r="AL1631" i="1"/>
  <c r="AO1631" i="1"/>
  <c r="AL1632" i="1"/>
  <c r="AM1632" i="1"/>
  <c r="AP1632" i="1"/>
  <c r="AL1633" i="1"/>
  <c r="AM1633" i="1"/>
  <c r="AP1633" i="1"/>
  <c r="AL1634" i="1"/>
  <c r="AM1634" i="1"/>
  <c r="AO1634" i="1"/>
  <c r="AM1635" i="1"/>
  <c r="AO1635" i="1"/>
  <c r="AM1636" i="1"/>
  <c r="AP1636" i="1"/>
  <c r="AL1637" i="1"/>
  <c r="AM1637" i="1"/>
  <c r="AP1638" i="1"/>
  <c r="AL1639" i="1"/>
  <c r="AM1639" i="1"/>
  <c r="AP1639" i="1"/>
  <c r="AL1640" i="1"/>
  <c r="AM1640" i="1"/>
  <c r="AO1640" i="1"/>
  <c r="AP1640" i="1"/>
  <c r="AL1641" i="1"/>
  <c r="AM1641" i="1"/>
  <c r="AL1642" i="1"/>
  <c r="AM1642" i="1"/>
  <c r="AP1642" i="1"/>
  <c r="AP1643" i="1"/>
  <c r="AM1644" i="1"/>
  <c r="AO1644" i="1"/>
  <c r="AP1644" i="1"/>
  <c r="AM1645" i="1"/>
  <c r="AP1645" i="1"/>
  <c r="AL1646" i="1"/>
  <c r="AM1646" i="1"/>
  <c r="AP1646" i="1"/>
  <c r="AL1647" i="1"/>
  <c r="AM1647" i="1"/>
  <c r="AO1647" i="1"/>
  <c r="AM1648" i="1"/>
  <c r="AO1648" i="1"/>
  <c r="AP1648" i="1"/>
  <c r="AP1649" i="1"/>
  <c r="AL1650" i="1"/>
  <c r="AM1650" i="1"/>
  <c r="AP1650" i="1"/>
  <c r="AM1651" i="1"/>
  <c r="AO1651" i="1"/>
  <c r="AP1651" i="1"/>
  <c r="AM1652" i="1"/>
  <c r="AP1652" i="1"/>
  <c r="AL1653" i="1"/>
  <c r="AM1653" i="1"/>
  <c r="AO1653" i="1"/>
  <c r="AP1653" i="1"/>
  <c r="AM1654" i="1"/>
  <c r="AP1654" i="1"/>
  <c r="AM1655" i="1"/>
  <c r="AP1655" i="1"/>
  <c r="AL1656" i="1"/>
  <c r="AM1656" i="1"/>
  <c r="AL1657" i="1"/>
  <c r="AM1657" i="1"/>
  <c r="AO1657" i="1"/>
  <c r="AP1658" i="1"/>
  <c r="AL1659" i="1"/>
  <c r="AO1659" i="1"/>
  <c r="AP1659" i="1"/>
  <c r="AL1660" i="1"/>
  <c r="AM1660" i="1"/>
  <c r="AP1660" i="1"/>
  <c r="AL1661" i="1"/>
  <c r="AM1661" i="1"/>
  <c r="AM1662" i="1"/>
  <c r="AP1662" i="1"/>
  <c r="AM1663" i="1"/>
  <c r="AP1663" i="1"/>
  <c r="AM1664" i="1"/>
  <c r="AP1664" i="1"/>
  <c r="AL1665" i="1"/>
  <c r="AM1665" i="1"/>
  <c r="AO1665" i="1"/>
  <c r="AL1666" i="1"/>
  <c r="AM1666" i="1"/>
  <c r="AM1667" i="1"/>
  <c r="AP1667" i="1"/>
  <c r="AM1668" i="1"/>
  <c r="AP1668" i="1"/>
  <c r="AL1669" i="1"/>
  <c r="AM1669" i="1"/>
  <c r="AO1669" i="1"/>
  <c r="AM1670" i="1"/>
  <c r="AO1670" i="1"/>
  <c r="AP1670" i="1"/>
  <c r="AM1671" i="1"/>
  <c r="AP1671" i="1"/>
  <c r="AL1672" i="1"/>
  <c r="AM1672" i="1"/>
  <c r="AO1672" i="1"/>
  <c r="AP1672" i="1"/>
  <c r="AM1673" i="1"/>
  <c r="AP1673" i="1"/>
  <c r="AM1674" i="1"/>
  <c r="AP1674" i="1"/>
  <c r="AL1675" i="1"/>
  <c r="AM1675" i="1"/>
  <c r="AO1675" i="1"/>
  <c r="AL1676" i="1"/>
  <c r="AO1676" i="1"/>
  <c r="AM1677" i="1"/>
  <c r="AP1677" i="1"/>
  <c r="AL1678" i="1"/>
  <c r="AM1678" i="1"/>
  <c r="AP1678" i="1"/>
  <c r="AL1679" i="1"/>
  <c r="AM1679" i="1"/>
  <c r="AL1681" i="1"/>
  <c r="AM1681" i="1"/>
  <c r="AP1681" i="1"/>
  <c r="AP1682" i="1"/>
  <c r="AM1683" i="1"/>
  <c r="AP1683" i="1"/>
  <c r="AL1684" i="1"/>
  <c r="AM1684" i="1"/>
  <c r="AL1685" i="1"/>
  <c r="AM1685" i="1"/>
  <c r="AO1685" i="1"/>
  <c r="AO1686" i="1"/>
  <c r="AP1686" i="1"/>
  <c r="AL1687" i="1"/>
  <c r="AM1687" i="1"/>
  <c r="AP1687" i="1"/>
  <c r="AL1688" i="1"/>
  <c r="AO1688" i="1"/>
  <c r="AL1689" i="1"/>
  <c r="AM1689" i="1"/>
  <c r="AP1689" i="1"/>
  <c r="AL1690" i="1"/>
  <c r="AO1690" i="1"/>
  <c r="AP1690" i="1"/>
  <c r="AL1691" i="1"/>
  <c r="AM1691" i="1"/>
  <c r="AM1692" i="1"/>
  <c r="AO1692" i="1"/>
  <c r="AP1693" i="1"/>
  <c r="AL1694" i="1"/>
  <c r="AO1694" i="1"/>
  <c r="AL1695" i="1"/>
  <c r="AO1695" i="1"/>
  <c r="AO1696" i="1"/>
  <c r="AP1696" i="1"/>
  <c r="AL1697" i="1"/>
  <c r="AM1697" i="1"/>
  <c r="AP1697" i="1"/>
  <c r="AO1698" i="1"/>
  <c r="AP1698" i="1"/>
  <c r="AM1699" i="1"/>
  <c r="AL1700" i="1"/>
  <c r="AP1701" i="1"/>
  <c r="AP1702" i="1"/>
  <c r="AO1703" i="1"/>
  <c r="AP1703" i="1"/>
  <c r="AL1704" i="1"/>
  <c r="AM1704" i="1"/>
  <c r="AO1704" i="1"/>
  <c r="AL1705" i="1"/>
  <c r="AP1706" i="1"/>
  <c r="AL1707" i="1"/>
  <c r="AO1707" i="1"/>
  <c r="AP1707" i="1"/>
  <c r="AL1708" i="1"/>
  <c r="AO1708" i="1"/>
  <c r="AP1709" i="1"/>
  <c r="AP1710" i="1"/>
  <c r="AL1711" i="1"/>
  <c r="AO1711" i="1"/>
  <c r="AP1712" i="1"/>
  <c r="AL1713" i="1"/>
  <c r="AO1713" i="1"/>
  <c r="AL1714" i="1"/>
  <c r="AM1714" i="1"/>
  <c r="AO1714" i="1"/>
  <c r="AP1715" i="1"/>
  <c r="AL1716" i="1"/>
  <c r="AM1716" i="1"/>
  <c r="AO1716" i="1"/>
  <c r="AL1717" i="1"/>
  <c r="AO1717" i="1"/>
  <c r="AL1718" i="1"/>
  <c r="AO1718" i="1"/>
  <c r="AL1719" i="1"/>
  <c r="AM1719" i="1"/>
  <c r="AO1719" i="1"/>
  <c r="AP1720" i="1"/>
  <c r="AP1721" i="1"/>
  <c r="AL1722" i="1"/>
  <c r="AL1723" i="1"/>
  <c r="AO1723" i="1"/>
  <c r="AO1724" i="1"/>
  <c r="AL1725" i="1"/>
  <c r="AL1726" i="1"/>
  <c r="AO1726" i="1"/>
  <c r="AL1727" i="1"/>
  <c r="AO1727" i="1"/>
  <c r="AM1728" i="1"/>
  <c r="AP1728" i="1"/>
  <c r="AL1729" i="1"/>
  <c r="AO1729" i="1"/>
  <c r="AL1730" i="1"/>
  <c r="AL1732" i="1"/>
  <c r="AO1732" i="1"/>
  <c r="AL1734" i="1"/>
  <c r="AO1734" i="1"/>
  <c r="AL1736" i="1"/>
  <c r="AO1736" i="1"/>
  <c r="AL1737" i="1"/>
  <c r="AO1737" i="1"/>
  <c r="AO1738" i="1"/>
  <c r="AO1740" i="1"/>
  <c r="AL1741" i="1"/>
  <c r="AO1741" i="1"/>
  <c r="AL1742" i="1"/>
  <c r="AO1742" i="1"/>
  <c r="AO1743" i="1"/>
  <c r="AL1744" i="1"/>
  <c r="AO1744" i="1"/>
  <c r="AL1745" i="1"/>
  <c r="AO1745" i="1"/>
  <c r="AO1746" i="1"/>
  <c r="AL1748" i="1"/>
  <c r="AO1748" i="1"/>
  <c r="AO1749" i="1"/>
  <c r="AM1750" i="1"/>
  <c r="AP1750" i="1"/>
  <c r="AL1751" i="1"/>
  <c r="AM1751" i="1"/>
  <c r="AO1751" i="1"/>
  <c r="AL1752" i="1"/>
  <c r="AM1752" i="1"/>
  <c r="AO1752" i="1"/>
  <c r="AP1753" i="1"/>
  <c r="AL1754" i="1"/>
  <c r="AM1754" i="1"/>
  <c r="AO1754" i="1"/>
  <c r="AL1756" i="1"/>
  <c r="AO1756" i="1"/>
  <c r="AL1757" i="1"/>
  <c r="AM1757" i="1"/>
  <c r="AL1758" i="1"/>
  <c r="AO1758" i="1"/>
  <c r="AP1758" i="1"/>
  <c r="AP1759" i="1"/>
  <c r="AP1760" i="1"/>
  <c r="AL1761" i="1"/>
  <c r="AM1761" i="1"/>
  <c r="AO1761" i="1"/>
  <c r="AL1762" i="1"/>
  <c r="AM1763" i="1"/>
  <c r="AP1763" i="1"/>
  <c r="AL1764" i="1"/>
  <c r="AL1765" i="1"/>
  <c r="AO1765" i="1"/>
  <c r="AM1766" i="1"/>
  <c r="AP1766" i="1"/>
  <c r="AL1767" i="1"/>
  <c r="AM1767" i="1"/>
  <c r="AM1769" i="1"/>
  <c r="AP1769" i="1"/>
  <c r="AL1770" i="1"/>
  <c r="AM1770" i="1"/>
  <c r="AL1771" i="1"/>
  <c r="AM1771" i="1"/>
  <c r="AM1772" i="1"/>
  <c r="AO1772" i="1"/>
  <c r="AP1772" i="1"/>
  <c r="AL1773" i="1"/>
  <c r="AM1773" i="1"/>
  <c r="AP1773" i="1"/>
  <c r="AM1774" i="1"/>
  <c r="AP1774" i="1"/>
  <c r="AL1775" i="1"/>
  <c r="AM1775" i="1"/>
  <c r="AL1776" i="1"/>
  <c r="AM1776" i="1"/>
  <c r="AO1776" i="1"/>
  <c r="AP1776" i="1"/>
  <c r="AM1777" i="1"/>
  <c r="AP1777" i="1"/>
  <c r="AM1778" i="1"/>
  <c r="AP1778" i="1"/>
  <c r="AM1779" i="1"/>
  <c r="AP1779" i="1"/>
  <c r="AL1780" i="1"/>
  <c r="AM1780" i="1"/>
  <c r="AP1780" i="1"/>
  <c r="AL1781" i="1"/>
  <c r="AP1782" i="1"/>
  <c r="AL1783" i="1"/>
  <c r="AM1783" i="1"/>
  <c r="AP1783" i="1"/>
  <c r="AL1784" i="1"/>
  <c r="AM1784" i="1"/>
  <c r="AP1784" i="1"/>
  <c r="AM1785" i="1"/>
  <c r="AP1785" i="1"/>
  <c r="AP1786" i="1"/>
  <c r="AM1787" i="1"/>
  <c r="AP1787" i="1"/>
  <c r="AM1788" i="1"/>
  <c r="AO1788" i="1"/>
  <c r="AP1788" i="1"/>
  <c r="AL1789" i="1"/>
  <c r="AM1789" i="1"/>
  <c r="AO1789" i="1"/>
  <c r="AL1790" i="1"/>
  <c r="AM1790" i="1"/>
  <c r="AM1791" i="1"/>
  <c r="AP1791" i="1"/>
  <c r="AL1792" i="1"/>
  <c r="AM1792" i="1"/>
  <c r="AP1792" i="1"/>
  <c r="AL1793" i="1"/>
  <c r="AM1793" i="1"/>
  <c r="AO1793" i="1"/>
  <c r="AP1793" i="1"/>
  <c r="AL1794" i="1"/>
  <c r="AM1794" i="1"/>
  <c r="AO1794" i="1"/>
  <c r="AL1795" i="1"/>
  <c r="AM1795" i="1"/>
  <c r="AO1795" i="1"/>
  <c r="AL1796" i="1"/>
  <c r="AO1796" i="1"/>
  <c r="AP1796" i="1"/>
  <c r="AM1797" i="1"/>
  <c r="AO1797" i="1"/>
  <c r="AP1797" i="1"/>
  <c r="AM1798" i="1"/>
  <c r="AP1798" i="1"/>
  <c r="AL1799" i="1"/>
  <c r="AM1799" i="1"/>
  <c r="AO1799" i="1"/>
  <c r="AL1800" i="1"/>
  <c r="AM1800" i="1"/>
  <c r="AL1801" i="1"/>
  <c r="AP1801" i="1"/>
  <c r="AL1802" i="1"/>
  <c r="AM1802" i="1"/>
  <c r="AP1802" i="1"/>
  <c r="AL1803" i="1"/>
  <c r="AM1803" i="1"/>
  <c r="AO1803" i="1"/>
  <c r="AP1804" i="1"/>
  <c r="AM1805" i="1"/>
  <c r="AP1805" i="1"/>
  <c r="AM1806" i="1"/>
  <c r="AP1806" i="1"/>
  <c r="AP1807" i="1"/>
  <c r="AL1808" i="1"/>
  <c r="AO1808" i="1"/>
  <c r="AL1809" i="1"/>
  <c r="AO1809" i="1"/>
  <c r="AO1811" i="1"/>
  <c r="AP1813" i="1"/>
  <c r="AP1815" i="1"/>
  <c r="AP1816" i="1"/>
  <c r="AL1817" i="1"/>
  <c r="AO1817" i="1"/>
  <c r="AL1818" i="1"/>
  <c r="AO1818" i="1"/>
  <c r="AP1819" i="1"/>
  <c r="AL1820" i="1"/>
  <c r="AO1820" i="1"/>
  <c r="AL1821" i="1"/>
  <c r="AO1821" i="1"/>
  <c r="AL1822" i="1"/>
  <c r="AO1822" i="1"/>
  <c r="AP1823" i="1"/>
  <c r="AL1824" i="1"/>
  <c r="AO1824" i="1"/>
  <c r="AL1825" i="1"/>
  <c r="AO1825" i="1"/>
  <c r="AL1826" i="1"/>
  <c r="AP1826" i="1"/>
  <c r="AL1827" i="1"/>
  <c r="AM1827" i="1"/>
  <c r="AL1828" i="1"/>
  <c r="AO1828" i="1"/>
  <c r="AL1829" i="1"/>
  <c r="AM1829" i="1"/>
  <c r="AL1830" i="1"/>
  <c r="AO1830" i="1"/>
  <c r="AM1831" i="1"/>
  <c r="AM1832" i="1"/>
  <c r="AP1832" i="1"/>
  <c r="AM1833" i="1"/>
  <c r="AP1833" i="1"/>
  <c r="AM1834" i="1"/>
  <c r="AP1834" i="1"/>
  <c r="AL1835" i="1"/>
  <c r="AO1835" i="1"/>
  <c r="AL1836" i="1"/>
  <c r="AM1836" i="1"/>
  <c r="AO1836" i="1"/>
  <c r="AO1837" i="1"/>
  <c r="AP1837" i="1"/>
  <c r="AL1839" i="1"/>
  <c r="AM1839" i="1"/>
  <c r="AO1839" i="1"/>
  <c r="AL1840" i="1"/>
  <c r="AO1840" i="1"/>
  <c r="AM1841" i="1"/>
  <c r="AP1841" i="1"/>
  <c r="AL1843" i="1"/>
  <c r="AO1843" i="1"/>
  <c r="AP1844" i="1"/>
  <c r="AM1845" i="1"/>
  <c r="AP1845" i="1"/>
  <c r="AL1846" i="1"/>
  <c r="AM1846" i="1"/>
  <c r="AO1846" i="1"/>
  <c r="AL1847" i="1"/>
  <c r="AM1847" i="1"/>
  <c r="AM1848" i="1"/>
  <c r="AL1849" i="1"/>
  <c r="AM1849" i="1"/>
  <c r="AO1850" i="1"/>
  <c r="AO1851" i="1"/>
  <c r="AP1851" i="1"/>
  <c r="AM1852" i="1"/>
  <c r="AP1852" i="1"/>
  <c r="AM1853" i="1"/>
  <c r="AP1853" i="1"/>
  <c r="AM1854" i="1"/>
  <c r="AP1854" i="1"/>
  <c r="AL1855" i="1"/>
  <c r="AM1855" i="1"/>
  <c r="AO1855" i="1"/>
  <c r="AM1856" i="1"/>
  <c r="AM1857" i="1"/>
  <c r="AP1857" i="1"/>
  <c r="AL1858" i="1"/>
  <c r="AM1858" i="1"/>
  <c r="AO1858" i="1"/>
  <c r="AM1859" i="1"/>
  <c r="AO1859" i="1"/>
  <c r="AL1860" i="1"/>
  <c r="AM1860" i="1"/>
  <c r="AP1860" i="1"/>
  <c r="AL1861" i="1"/>
  <c r="AM1861" i="1"/>
  <c r="AO1861" i="1"/>
  <c r="AL1862" i="1"/>
  <c r="AO1862" i="1"/>
  <c r="AM1863" i="1"/>
  <c r="AO1863" i="1"/>
  <c r="AP1863" i="1"/>
  <c r="AP1864" i="1"/>
  <c r="AL1866" i="1"/>
  <c r="AO1866" i="1"/>
  <c r="AL1867" i="1"/>
  <c r="AO1867" i="1"/>
  <c r="AO1868" i="1"/>
  <c r="AP1870" i="1"/>
  <c r="AL1871" i="1"/>
  <c r="AO1872" i="1"/>
  <c r="AP1872" i="1"/>
  <c r="AL1873" i="1"/>
  <c r="AL1874" i="1"/>
  <c r="AO1874" i="1"/>
  <c r="AO1875" i="1"/>
  <c r="AL1876" i="1"/>
  <c r="AL1877" i="1"/>
  <c r="AO1877" i="1"/>
  <c r="AO1879" i="1"/>
  <c r="AP1879" i="1"/>
  <c r="AL1880" i="1"/>
  <c r="AO1880" i="1"/>
  <c r="AL1881" i="1"/>
  <c r="AO1881" i="1"/>
  <c r="AO1882" i="1"/>
  <c r="AP1883" i="1"/>
  <c r="AL1884" i="1"/>
  <c r="AO1884" i="1"/>
  <c r="AL1885" i="1"/>
  <c r="AO1885" i="1"/>
  <c r="AL1886" i="1"/>
  <c r="AP1886" i="1"/>
  <c r="AL1887" i="1"/>
  <c r="AP1888" i="1"/>
  <c r="AP1889" i="1"/>
  <c r="AP1890" i="1"/>
  <c r="AP1891" i="1"/>
  <c r="AL1892" i="1"/>
  <c r="AL1893" i="1"/>
  <c r="AO1893" i="1"/>
  <c r="AP1894" i="1"/>
  <c r="AL1895" i="1"/>
  <c r="AO1895" i="1"/>
  <c r="AP1895" i="1"/>
  <c r="AL1896" i="1"/>
  <c r="AL1898" i="1"/>
  <c r="AP1898" i="1"/>
  <c r="AL1899" i="1"/>
  <c r="AO1899" i="1"/>
  <c r="AL1900" i="1"/>
  <c r="AP1901" i="1"/>
  <c r="AP1902" i="1"/>
  <c r="AL1903" i="1"/>
  <c r="AO1903" i="1"/>
  <c r="AL1904" i="1"/>
  <c r="AO1904" i="1"/>
  <c r="AO1905" i="1"/>
  <c r="AL1906" i="1"/>
  <c r="AO1906" i="1"/>
  <c r="AO1907" i="1"/>
  <c r="AM1908" i="1"/>
  <c r="AP1908" i="1"/>
  <c r="AO1910" i="1"/>
  <c r="AL1912" i="1"/>
  <c r="AL1913" i="1"/>
  <c r="AO1913" i="1"/>
  <c r="AO1914" i="1"/>
  <c r="AL1915" i="1"/>
  <c r="AO1915" i="1"/>
  <c r="AL1916" i="1"/>
  <c r="AM1916" i="1"/>
  <c r="AO1917" i="1"/>
  <c r="AL1919" i="1"/>
  <c r="AO1919" i="1"/>
  <c r="AO1920" i="1"/>
  <c r="AM1921" i="1"/>
  <c r="AO1921" i="1"/>
  <c r="AP1921" i="1"/>
  <c r="AL1922" i="1"/>
  <c r="AM1922" i="1"/>
  <c r="AL1923" i="1"/>
  <c r="AM1923" i="1"/>
  <c r="AP1923" i="1"/>
  <c r="AL1924" i="1"/>
  <c r="AM1924" i="1"/>
  <c r="AO1924" i="1"/>
  <c r="AP1924" i="1"/>
  <c r="AM1925" i="1"/>
  <c r="AP1925" i="1"/>
  <c r="AM1926" i="1"/>
  <c r="AP1926" i="1"/>
  <c r="AP1927" i="1"/>
  <c r="AL1928" i="1"/>
  <c r="AM1928" i="1"/>
  <c r="AO1928" i="1"/>
  <c r="AP1928" i="1"/>
  <c r="AM1929" i="1"/>
  <c r="AP1929" i="1"/>
  <c r="AM1930" i="1"/>
  <c r="AP1930" i="1"/>
  <c r="AL1931" i="1"/>
  <c r="AM1931" i="1"/>
  <c r="AO1931" i="1"/>
  <c r="AL1932" i="1"/>
  <c r="AM1932" i="1"/>
  <c r="AM1933" i="1"/>
  <c r="AP1933" i="1"/>
  <c r="AL1934" i="1"/>
  <c r="AM1934" i="1"/>
  <c r="AO1934" i="1"/>
  <c r="AP1934" i="1"/>
  <c r="AL1935" i="1"/>
  <c r="AM1935" i="1"/>
  <c r="AP1935" i="1"/>
  <c r="AM1936" i="1"/>
  <c r="AP1936" i="1"/>
  <c r="AL1937" i="1"/>
  <c r="AM1937" i="1"/>
  <c r="AO1937" i="1"/>
  <c r="AP1937" i="1"/>
  <c r="AL1938" i="1"/>
  <c r="AM1938" i="1"/>
  <c r="AP1938" i="1"/>
  <c r="AM1939" i="1"/>
  <c r="AP1939" i="1"/>
  <c r="AP1940" i="1"/>
  <c r="AL1941" i="1"/>
  <c r="AO1941" i="1"/>
  <c r="AL1942" i="1"/>
  <c r="AO1943" i="1"/>
  <c r="AP1946" i="1"/>
  <c r="AL1949" i="1"/>
  <c r="AO1949" i="1"/>
  <c r="AL1950" i="1"/>
  <c r="AO1950" i="1"/>
  <c r="AO1951" i="1"/>
  <c r="AL1952" i="1"/>
  <c r="AO1952" i="1"/>
  <c r="AL1953" i="1"/>
  <c r="AO1953" i="1"/>
  <c r="AL1954" i="1"/>
  <c r="AO1955" i="1"/>
  <c r="AP1955" i="1"/>
  <c r="AO1958" i="1"/>
  <c r="AM1959" i="1"/>
  <c r="AO1959" i="1"/>
  <c r="AP1959" i="1"/>
  <c r="AL1960" i="1"/>
  <c r="AM1960" i="1"/>
  <c r="AO1960" i="1"/>
  <c r="AL1961" i="1"/>
  <c r="AM1961" i="1"/>
  <c r="AP1961" i="1"/>
  <c r="AL1962" i="1"/>
  <c r="AM1962" i="1"/>
  <c r="AO1962" i="1"/>
  <c r="AP1962" i="1"/>
  <c r="AM1963" i="1"/>
  <c r="AO1963" i="1"/>
  <c r="AP1963" i="1"/>
  <c r="AM1964" i="1"/>
  <c r="AP1964" i="1"/>
  <c r="AM1965" i="1"/>
  <c r="AP1965" i="1"/>
  <c r="AM1966" i="1"/>
  <c r="AP1966" i="1"/>
  <c r="AM1967" i="1"/>
  <c r="AP1967" i="1"/>
  <c r="AL1968" i="1"/>
  <c r="AM1968" i="1"/>
  <c r="AO1968" i="1"/>
  <c r="AL1969" i="1"/>
  <c r="AM1969" i="1"/>
  <c r="AM1970" i="1"/>
  <c r="AP1970" i="1"/>
  <c r="AL1971" i="1"/>
  <c r="AM1971" i="1"/>
  <c r="AO1971" i="1"/>
  <c r="AP1971" i="1"/>
  <c r="AL1972" i="1"/>
  <c r="AM1972" i="1"/>
  <c r="AL1973" i="1"/>
  <c r="AM1973" i="1"/>
  <c r="AP1973" i="1"/>
  <c r="AM1974" i="1"/>
  <c r="AP1974" i="1"/>
  <c r="AM1975" i="1"/>
  <c r="AP1975" i="1"/>
  <c r="AL1976" i="1"/>
  <c r="AM1976" i="1"/>
  <c r="AO1976" i="1"/>
  <c r="AP1976" i="1"/>
  <c r="AM1977" i="1"/>
  <c r="AP1977" i="1"/>
  <c r="AM1978" i="1"/>
  <c r="AP1978" i="1"/>
  <c r="AL1979" i="1"/>
  <c r="AM1979" i="1"/>
  <c r="AO1979" i="1"/>
  <c r="AL1980" i="1"/>
  <c r="AM1980" i="1"/>
  <c r="AO1980" i="1"/>
  <c r="AP1980" i="1"/>
  <c r="AL1981" i="1"/>
  <c r="AM1981" i="1"/>
  <c r="AP1981" i="1"/>
  <c r="AM1982" i="1"/>
  <c r="AO1982" i="1"/>
  <c r="AP1982" i="1"/>
  <c r="AM1983" i="1"/>
  <c r="AO1983" i="1"/>
  <c r="AP1983" i="1"/>
  <c r="AM1984" i="1"/>
  <c r="AP1984" i="1"/>
  <c r="AM1985" i="1"/>
  <c r="AP1985" i="1"/>
  <c r="AM1986" i="1"/>
  <c r="AP1986" i="1"/>
  <c r="AM1987" i="1"/>
  <c r="AP1987" i="1"/>
  <c r="AL1988" i="1"/>
  <c r="AM1988" i="1"/>
  <c r="AM1989" i="1"/>
  <c r="AP1989" i="1"/>
  <c r="AL1990" i="1"/>
  <c r="AM1990" i="1"/>
  <c r="AP1990" i="1"/>
  <c r="AL1991" i="1"/>
  <c r="AM1991" i="1"/>
  <c r="AO1991" i="1"/>
  <c r="AP1991" i="1"/>
  <c r="AP1992" i="1"/>
  <c r="AM1993" i="1"/>
  <c r="AP1993" i="1"/>
  <c r="AM1994" i="1"/>
  <c r="AO1994" i="1"/>
  <c r="AP1994" i="1"/>
  <c r="AL1995" i="1"/>
  <c r="AM1995" i="1"/>
  <c r="AO1995" i="1"/>
  <c r="AP1995" i="1"/>
  <c r="AM1996" i="1"/>
  <c r="AP1996" i="1"/>
  <c r="AM1997" i="1"/>
  <c r="AP1997" i="1"/>
  <c r="AL1998" i="1"/>
  <c r="AO1998" i="1"/>
  <c r="AL1999" i="1"/>
  <c r="AO1999" i="1"/>
  <c r="AM2000" i="1"/>
  <c r="AM2001" i="1"/>
  <c r="AM2002" i="1"/>
  <c r="AP2002" i="1"/>
  <c r="AP2003" i="1"/>
  <c r="AP2004" i="1"/>
  <c r="AM2005" i="1"/>
  <c r="AO2005" i="1"/>
  <c r="AP2005" i="1"/>
  <c r="AL2006" i="1"/>
  <c r="AM2006" i="1"/>
  <c r="AO2006" i="1"/>
  <c r="AL2007" i="1"/>
  <c r="AO2007" i="1"/>
  <c r="AP2008" i="1"/>
  <c r="AL2009" i="1"/>
  <c r="AM2009" i="1"/>
  <c r="AP2009" i="1"/>
  <c r="AL2010" i="1"/>
  <c r="AL2011" i="1"/>
  <c r="AO2011" i="1"/>
  <c r="AM2012" i="1"/>
  <c r="AP2012" i="1"/>
  <c r="AM2013" i="1"/>
  <c r="AO2013" i="1"/>
  <c r="AL2014" i="1"/>
  <c r="AM2014" i="1"/>
  <c r="AM2015" i="1"/>
  <c r="AP2015" i="1"/>
  <c r="AO2016" i="1"/>
  <c r="AP2016" i="1"/>
  <c r="AL2017" i="1"/>
  <c r="AO2017" i="1"/>
  <c r="AL2018" i="1"/>
  <c r="AO2018" i="1"/>
  <c r="AL2019" i="1"/>
  <c r="AO2019" i="1"/>
  <c r="AO2021" i="1"/>
  <c r="AP2022" i="1"/>
  <c r="AL2023" i="1"/>
  <c r="AO2023" i="1"/>
  <c r="AP2024" i="1"/>
  <c r="AO2025" i="1"/>
  <c r="AP2025" i="1"/>
  <c r="AL2027" i="1"/>
  <c r="AL2028" i="1"/>
  <c r="AL2029" i="1"/>
  <c r="AO2029" i="1"/>
  <c r="AL2030" i="1"/>
  <c r="AO2030" i="1"/>
  <c r="AO2031" i="1"/>
  <c r="AP2031" i="1"/>
  <c r="AM2032" i="1"/>
  <c r="AL2033" i="1"/>
  <c r="AO2035" i="1"/>
  <c r="AL2036" i="1"/>
  <c r="AO2036" i="1"/>
  <c r="AL2037" i="1"/>
  <c r="AO2038" i="1"/>
  <c r="AL2039" i="1"/>
  <c r="AO2039" i="1"/>
  <c r="AO2040" i="1"/>
  <c r="AL2041" i="1"/>
  <c r="AO2041" i="1"/>
  <c r="AO2043" i="1"/>
  <c r="AL2044" i="1"/>
  <c r="AO2044" i="1"/>
  <c r="AL2045" i="1"/>
  <c r="AL2047" i="1"/>
  <c r="AO2047" i="1"/>
  <c r="AL2048" i="1"/>
  <c r="AO2048" i="1"/>
  <c r="AL2049" i="1"/>
  <c r="AO2049" i="1"/>
  <c r="AO2051" i="1"/>
  <c r="AL2052" i="1"/>
  <c r="AM2054" i="1"/>
  <c r="AP2054" i="1"/>
  <c r="AL2055" i="1"/>
  <c r="AM2055" i="1"/>
  <c r="AO2055" i="1"/>
  <c r="AL2056" i="1"/>
  <c r="AM2056" i="1"/>
  <c r="AP2057" i="1"/>
  <c r="AM2058" i="1"/>
  <c r="AM2059" i="1"/>
  <c r="AO2059" i="1"/>
  <c r="AP2059" i="1"/>
  <c r="AM2060" i="1"/>
  <c r="AP2060" i="1"/>
  <c r="AM2061" i="1"/>
  <c r="AP2061" i="1"/>
  <c r="AM2062" i="1"/>
  <c r="AP2062" i="1"/>
  <c r="AM2063" i="1"/>
  <c r="AO2063" i="1"/>
  <c r="AP2063" i="1"/>
  <c r="AL2064" i="1"/>
  <c r="AM2064" i="1"/>
  <c r="AO2064" i="1"/>
  <c r="AL2065" i="1"/>
  <c r="AM2065" i="1"/>
  <c r="AO2065" i="1"/>
  <c r="AL2066" i="1"/>
  <c r="AO2066" i="1"/>
  <c r="AP2066" i="1"/>
  <c r="AL2067" i="1"/>
  <c r="AM2067" i="1"/>
  <c r="AP2067" i="1"/>
  <c r="AL2068" i="1"/>
  <c r="AM2069" i="1"/>
  <c r="AP2069" i="1"/>
  <c r="AL2070" i="1"/>
  <c r="AL2071" i="1"/>
  <c r="AM2071" i="1"/>
  <c r="AM2072" i="1"/>
  <c r="AP2072" i="1"/>
  <c r="AM2073" i="1"/>
  <c r="AP2073" i="1"/>
  <c r="AL2074" i="1"/>
  <c r="AM2074" i="1"/>
  <c r="AO2074" i="1"/>
  <c r="AL2075" i="1"/>
  <c r="AM2075" i="1"/>
  <c r="AL2076" i="1"/>
  <c r="AO2076" i="1"/>
  <c r="AP2076" i="1"/>
  <c r="AL2077" i="1"/>
  <c r="AO2077" i="1"/>
  <c r="AP2078" i="1"/>
  <c r="AP2079" i="1"/>
  <c r="AM2080" i="1"/>
  <c r="AP2080" i="1"/>
  <c r="AP2081" i="1"/>
  <c r="AO2082" i="1"/>
  <c r="AP2082" i="1"/>
  <c r="AL2083" i="1"/>
  <c r="AM2083" i="1"/>
  <c r="AO2083" i="1"/>
  <c r="AL2084" i="1"/>
  <c r="AM2084" i="1"/>
  <c r="AO2084" i="1"/>
  <c r="AO2085" i="1"/>
  <c r="AP2085" i="1"/>
  <c r="AL2086" i="1"/>
  <c r="AM2086" i="1"/>
  <c r="AP2086" i="1"/>
  <c r="AL2087" i="1"/>
  <c r="AO2087" i="1"/>
  <c r="AL2088" i="1"/>
  <c r="AP2088" i="1"/>
  <c r="AP2089" i="1"/>
  <c r="AL2090" i="1"/>
  <c r="AM2090" i="1"/>
  <c r="AM2091" i="1"/>
  <c r="AP2091" i="1"/>
  <c r="AM2092" i="1"/>
  <c r="AP2092" i="1"/>
  <c r="AL2093" i="1"/>
  <c r="AO2093" i="1"/>
  <c r="AL2094" i="1"/>
  <c r="AL2095" i="1"/>
  <c r="AP2095" i="1"/>
  <c r="AP2096" i="1"/>
  <c r="AP2097" i="1"/>
  <c r="AP2098" i="1"/>
  <c r="AP2099" i="1"/>
  <c r="AM2100" i="1"/>
  <c r="AP2100" i="1"/>
  <c r="AL2101" i="1"/>
  <c r="AM2101" i="1"/>
  <c r="AO2101" i="1"/>
  <c r="AM2103" i="1"/>
  <c r="AP2103" i="1"/>
  <c r="AL2104" i="1"/>
  <c r="AP2104" i="1"/>
  <c r="AL2105" i="1"/>
  <c r="AM2105" i="1"/>
  <c r="AL2106" i="1"/>
  <c r="AM2106" i="1"/>
  <c r="AP2106" i="1"/>
  <c r="AO2107" i="1"/>
  <c r="AP2107" i="1"/>
  <c r="AP2108" i="1"/>
  <c r="AL2109" i="1"/>
  <c r="AM2109" i="1"/>
  <c r="AP2109" i="1"/>
  <c r="AM2110" i="1"/>
  <c r="AP2110" i="1"/>
  <c r="AM2111" i="1"/>
  <c r="AP2111" i="1"/>
  <c r="AL2112" i="1"/>
  <c r="AM2112" i="1"/>
  <c r="AO2112" i="1"/>
  <c r="AL2113" i="1"/>
  <c r="AM2113" i="1"/>
  <c r="AL2114" i="1"/>
  <c r="AM2114" i="1"/>
  <c r="AP2114" i="1"/>
  <c r="AM2115" i="1"/>
  <c r="AM2116" i="1"/>
  <c r="AP2116" i="1"/>
  <c r="AM2117" i="1"/>
  <c r="AP2117" i="1"/>
  <c r="AM2118" i="1"/>
  <c r="AP2118" i="1"/>
  <c r="AM2119" i="1"/>
  <c r="AO2119" i="1"/>
  <c r="AP2119" i="1"/>
  <c r="AM2120" i="1"/>
  <c r="AP2120" i="1"/>
  <c r="AL2121" i="1"/>
  <c r="AM2121" i="1"/>
  <c r="AO2121" i="1"/>
  <c r="AL2122" i="1"/>
  <c r="AM2122" i="1"/>
  <c r="AO2122" i="1"/>
  <c r="AM2123" i="1"/>
  <c r="AO2123" i="1"/>
  <c r="AP2123" i="1"/>
  <c r="AL2124" i="1"/>
  <c r="AM2124" i="1"/>
  <c r="AP2124" i="1"/>
  <c r="AL2125" i="1"/>
  <c r="AM2125" i="1"/>
  <c r="AO2125" i="1"/>
  <c r="AL2126" i="1"/>
  <c r="AM2126" i="1"/>
  <c r="AO2126" i="1"/>
  <c r="AP2126" i="1"/>
  <c r="AM2127" i="1"/>
  <c r="AP2127" i="1"/>
  <c r="AM2128" i="1"/>
  <c r="AP2128" i="1"/>
  <c r="AM2129" i="1"/>
  <c r="AO2129" i="1"/>
  <c r="AP2129" i="1"/>
  <c r="AM2130" i="1"/>
  <c r="AP2130" i="1"/>
  <c r="AL2131" i="1"/>
  <c r="AM2131" i="1"/>
  <c r="AL2132" i="1"/>
  <c r="AM2132" i="1"/>
  <c r="AO2132" i="1"/>
  <c r="AP2132" i="1"/>
  <c r="AL2133" i="1"/>
  <c r="AM2133" i="1"/>
  <c r="AP2133" i="1"/>
  <c r="AL2134" i="1"/>
  <c r="AM2134" i="1"/>
  <c r="AO2134" i="1"/>
  <c r="AP2134" i="1"/>
  <c r="AM2135" i="1"/>
  <c r="AP2135" i="1"/>
  <c r="AM2136" i="1"/>
  <c r="AP2136" i="1"/>
  <c r="AL2137" i="1"/>
  <c r="AM2137" i="1"/>
  <c r="AP2137" i="1"/>
  <c r="AM2138" i="1"/>
  <c r="AP2138" i="1"/>
  <c r="AM2139" i="1"/>
  <c r="AP2139" i="1"/>
  <c r="AL2140" i="1"/>
  <c r="AM2140" i="1"/>
  <c r="AO2140" i="1"/>
  <c r="AP2140" i="1"/>
  <c r="AL2141" i="1"/>
  <c r="AP2141" i="1"/>
  <c r="AM2142" i="1"/>
  <c r="AO2142" i="1"/>
  <c r="AP2142" i="1"/>
  <c r="AL2143" i="1"/>
  <c r="AM2143" i="1"/>
  <c r="AP2143" i="1"/>
  <c r="AL2144" i="1"/>
  <c r="AM2144" i="1"/>
  <c r="AP2144" i="1"/>
  <c r="AM2145" i="1"/>
  <c r="AP2145" i="1"/>
  <c r="AL2146" i="1"/>
  <c r="AM2146" i="1"/>
  <c r="AP2146" i="1"/>
  <c r="AL2147" i="1"/>
  <c r="AM2147" i="1"/>
  <c r="AP2147" i="1"/>
  <c r="AM2148" i="1"/>
  <c r="AP2148" i="1"/>
  <c r="AM2149" i="1"/>
  <c r="AP2149" i="1"/>
  <c r="AP2150" i="1"/>
  <c r="AL2151" i="1"/>
  <c r="AM2151" i="1"/>
  <c r="AP2151" i="1"/>
  <c r="AP2152" i="1"/>
  <c r="AM2153" i="1"/>
  <c r="AP2153" i="1"/>
  <c r="AM2154" i="1"/>
  <c r="AP2154" i="1"/>
  <c r="AL2155" i="1"/>
  <c r="AM2155" i="1"/>
  <c r="AP2155" i="1"/>
  <c r="AM2156" i="1"/>
  <c r="AP2156" i="1"/>
  <c r="AM2157" i="1"/>
  <c r="AP2157" i="1"/>
  <c r="AL2158" i="1"/>
  <c r="AM2158" i="1"/>
  <c r="AP2158" i="1"/>
  <c r="AL2159" i="1"/>
  <c r="AM2159" i="1"/>
  <c r="AP2159" i="1"/>
  <c r="AM2160" i="1"/>
  <c r="AP2160" i="1"/>
  <c r="AL2161" i="1"/>
  <c r="AM2161" i="1"/>
  <c r="AO2161" i="1"/>
  <c r="AP2161" i="1"/>
  <c r="AL2162" i="1"/>
  <c r="AM2162" i="1"/>
  <c r="AO2162" i="1"/>
  <c r="AP2162" i="1"/>
  <c r="AL2163" i="1"/>
  <c r="AM2163" i="1"/>
  <c r="AP2163" i="1"/>
  <c r="AM2164" i="1"/>
  <c r="AP2164" i="1"/>
  <c r="AL2165" i="1"/>
  <c r="AM2165" i="1"/>
  <c r="AP2165" i="1"/>
  <c r="AL2166" i="1"/>
  <c r="AM2166" i="1"/>
  <c r="AP2166" i="1"/>
  <c r="AM2167" i="1"/>
  <c r="AP2167" i="1"/>
  <c r="AL2169" i="1"/>
  <c r="AO2169" i="1"/>
  <c r="AL2170" i="1"/>
  <c r="AP2171" i="1"/>
  <c r="AO2172" i="1"/>
  <c r="AO2173" i="1"/>
  <c r="AL2174" i="1"/>
  <c r="AO2174" i="1"/>
  <c r="AL2175" i="1"/>
  <c r="AO2175" i="1"/>
  <c r="AP2176" i="1"/>
  <c r="AL2178" i="1"/>
  <c r="AO2178" i="1"/>
  <c r="AO2179" i="1"/>
  <c r="AL2180" i="1"/>
  <c r="AO2180" i="1"/>
  <c r="AL2181" i="1"/>
  <c r="AO2181" i="1"/>
  <c r="AL2182" i="1"/>
  <c r="AO2182" i="1"/>
  <c r="AM2183" i="1"/>
  <c r="AP2183" i="1"/>
  <c r="AL2184" i="1"/>
  <c r="AO2184" i="1"/>
  <c r="AL2185" i="1"/>
  <c r="AO2185" i="1"/>
  <c r="AL2186" i="1"/>
  <c r="AO2186" i="1"/>
  <c r="AM2187" i="1"/>
  <c r="AP2187" i="1"/>
  <c r="AL2188" i="1"/>
  <c r="AM2188" i="1"/>
  <c r="AL2189" i="1"/>
  <c r="AM2189" i="1"/>
  <c r="AM2190" i="1"/>
  <c r="AP2190" i="1"/>
  <c r="AL2191" i="1"/>
  <c r="AO2191" i="1"/>
  <c r="AM2192" i="1"/>
  <c r="AP2192" i="1"/>
  <c r="AL2193" i="1"/>
  <c r="AO2193" i="1"/>
  <c r="AL2194" i="1"/>
  <c r="AM2195" i="1"/>
  <c r="AP2195" i="1"/>
  <c r="AP2196" i="1"/>
  <c r="AP2197" i="1"/>
  <c r="AL2198" i="1"/>
  <c r="AM2198" i="1"/>
  <c r="AL2199" i="1"/>
  <c r="AM2199" i="1"/>
  <c r="AL2200" i="1"/>
  <c r="AM2200" i="1"/>
  <c r="AL2201" i="1"/>
  <c r="AM2201" i="1"/>
  <c r="AM2202" i="1"/>
  <c r="AP2202" i="1"/>
  <c r="AL2203" i="1"/>
  <c r="AM2203" i="1"/>
  <c r="AO2203" i="1"/>
  <c r="AO2204" i="1"/>
  <c r="AL2205" i="1"/>
  <c r="AM2205" i="1"/>
  <c r="AO2205" i="1"/>
  <c r="AL2207" i="1"/>
  <c r="AO2207" i="1"/>
  <c r="AL2208" i="1"/>
  <c r="AO2208" i="1"/>
  <c r="AL2209" i="1"/>
  <c r="AO2209" i="1"/>
  <c r="AL2211" i="1"/>
  <c r="AO2211" i="1"/>
  <c r="AL2212" i="1"/>
  <c r="AO2212" i="1"/>
  <c r="AO2213" i="1"/>
  <c r="AO2214" i="1"/>
  <c r="AL2216" i="1"/>
  <c r="AO2216" i="1"/>
  <c r="AL2218" i="1"/>
  <c r="AO2218" i="1"/>
  <c r="AL2219" i="1"/>
  <c r="AO2219" i="1"/>
  <c r="AL2220" i="1"/>
  <c r="AO2221" i="1"/>
  <c r="AL2223" i="1"/>
  <c r="AO2223" i="1"/>
  <c r="AL2224" i="1"/>
  <c r="AO2224" i="1"/>
  <c r="AM2225" i="1"/>
  <c r="AP2225" i="1"/>
  <c r="AL2226" i="1"/>
  <c r="AM2226" i="1"/>
  <c r="AO2226" i="1"/>
  <c r="AP2226" i="1"/>
  <c r="AM2228" i="1"/>
  <c r="AP2228" i="1"/>
  <c r="AL2229" i="1"/>
  <c r="AM2229" i="1"/>
  <c r="AO2229" i="1"/>
  <c r="AP2229" i="1"/>
  <c r="AM2230" i="1"/>
  <c r="AP2230" i="1"/>
  <c r="AL2231" i="1"/>
  <c r="AM2231" i="1"/>
  <c r="AO2231" i="1"/>
  <c r="AL2232" i="1"/>
  <c r="AM2232" i="1"/>
  <c r="AP2232" i="1"/>
  <c r="AM2233" i="1"/>
  <c r="AP2233" i="1"/>
  <c r="AM2234" i="1"/>
  <c r="AO2234" i="1"/>
  <c r="AP2234" i="1"/>
  <c r="AM2235" i="1"/>
  <c r="AP2235" i="1"/>
  <c r="AL2236" i="1"/>
  <c r="AM2236" i="1"/>
  <c r="AO2236" i="1"/>
  <c r="AL2237" i="1"/>
  <c r="AM2237" i="1"/>
  <c r="AP2237" i="1"/>
  <c r="AL2238" i="1"/>
  <c r="AM2238" i="1"/>
  <c r="AP2238" i="1"/>
  <c r="AL2239" i="1"/>
  <c r="AM2239" i="1"/>
  <c r="AO2239" i="1"/>
  <c r="AM2240" i="1"/>
  <c r="AP2240" i="1"/>
  <c r="AL2241" i="1"/>
  <c r="AM2241" i="1"/>
  <c r="AM2242" i="1"/>
  <c r="AP2242" i="1"/>
  <c r="AL2243" i="1"/>
  <c r="AM2243" i="1"/>
  <c r="AO2243" i="1"/>
  <c r="AP2243" i="1"/>
  <c r="AM2244" i="1"/>
  <c r="AP2244" i="1"/>
  <c r="AL2245" i="1"/>
  <c r="AM2245" i="1"/>
  <c r="AP2245" i="1"/>
  <c r="AL2246" i="1"/>
  <c r="AM2246" i="1"/>
  <c r="AO2246" i="1"/>
  <c r="AP2246" i="1"/>
  <c r="AM2247" i="1"/>
  <c r="AP2247" i="1"/>
  <c r="AL2248" i="1"/>
  <c r="AM2248" i="1"/>
  <c r="AP2248" i="1"/>
  <c r="AP2249" i="1"/>
  <c r="AL2250" i="1"/>
  <c r="AM2250" i="1"/>
  <c r="AP2250" i="1"/>
  <c r="AL2251" i="1"/>
  <c r="AM2251" i="1"/>
  <c r="AO2251" i="1"/>
  <c r="AP2251" i="1"/>
  <c r="AM2252" i="1"/>
  <c r="AP2252" i="1"/>
  <c r="AM2253" i="1"/>
  <c r="AP2253" i="1"/>
  <c r="AM2254" i="1"/>
  <c r="AP2254" i="1"/>
  <c r="AL2255" i="1"/>
  <c r="AM2255" i="1"/>
  <c r="AO2255" i="1"/>
  <c r="AP2255" i="1"/>
  <c r="AL2256" i="1"/>
  <c r="AM2256" i="1"/>
  <c r="AP2256" i="1"/>
  <c r="AL2257" i="1"/>
  <c r="AL2258" i="1"/>
  <c r="AM2258" i="1"/>
  <c r="AP2258" i="1"/>
  <c r="AM2259" i="1"/>
  <c r="AP2259" i="1"/>
  <c r="AL2260" i="1"/>
  <c r="AM2260" i="1"/>
  <c r="AO2260" i="1"/>
  <c r="AP2260" i="1"/>
  <c r="AP2261" i="1"/>
  <c r="AL2262" i="1"/>
  <c r="AM2262" i="1"/>
  <c r="AO2262" i="1"/>
  <c r="AP2262" i="1"/>
  <c r="AO2264" i="1"/>
  <c r="AL2265" i="1"/>
  <c r="AO2265" i="1"/>
  <c r="AP2266" i="1"/>
  <c r="AL2267" i="1"/>
  <c r="AO2267" i="1"/>
  <c r="AL2269" i="1"/>
  <c r="AO2269" i="1"/>
  <c r="AL2270" i="1"/>
  <c r="AO2270" i="1"/>
  <c r="AO2271" i="1"/>
  <c r="AO2272" i="1"/>
  <c r="AO2273" i="1"/>
  <c r="AL2274" i="1"/>
  <c r="AO2274" i="1"/>
  <c r="AL2276" i="1"/>
  <c r="AL2277" i="1"/>
  <c r="AO2277" i="1"/>
  <c r="AL2278" i="1"/>
  <c r="AO2278" i="1"/>
  <c r="AL2279" i="1"/>
  <c r="AO2279" i="1"/>
  <c r="AO2280" i="1"/>
  <c r="AL2281" i="1"/>
  <c r="AO2281" i="1"/>
  <c r="AM2282" i="1"/>
  <c r="AP2282" i="1"/>
  <c r="AL2283" i="1"/>
  <c r="AM2283" i="1"/>
  <c r="AO2283" i="1"/>
  <c r="AM2284" i="1"/>
  <c r="AP2284" i="1"/>
  <c r="AL2285" i="1"/>
  <c r="AM2285" i="1"/>
  <c r="AM2286" i="1"/>
  <c r="AP2286" i="1"/>
  <c r="AL2287" i="1"/>
  <c r="AM2287" i="1"/>
  <c r="AO2287" i="1"/>
  <c r="AL2288" i="1"/>
  <c r="AM2288" i="1"/>
  <c r="AO2288" i="1"/>
  <c r="AM2289" i="1"/>
  <c r="AP2289" i="1"/>
  <c r="AM2290" i="1"/>
  <c r="AP2290" i="1"/>
  <c r="AM2291" i="1"/>
  <c r="AP2291" i="1"/>
  <c r="AL2292" i="1"/>
  <c r="AO2292" i="1"/>
  <c r="AL2293" i="1"/>
  <c r="AM2293" i="1"/>
  <c r="AP2293" i="1"/>
  <c r="AL2294" i="1"/>
  <c r="AM2294" i="1"/>
  <c r="AL2295" i="1"/>
  <c r="AM2295" i="1"/>
  <c r="AO2295" i="1"/>
  <c r="AL2296" i="1"/>
  <c r="AM2296" i="1"/>
  <c r="AO2296" i="1"/>
  <c r="AM2297" i="1"/>
  <c r="AP2297" i="1"/>
  <c r="AL2298" i="1"/>
  <c r="AM2298" i="1"/>
  <c r="AO2298" i="1"/>
  <c r="AM2299" i="1"/>
  <c r="AL2300" i="1"/>
  <c r="AM2300" i="1"/>
  <c r="AM2301" i="1"/>
  <c r="AP2301" i="1"/>
  <c r="AL2302" i="1"/>
  <c r="AM2302" i="1"/>
  <c r="AP2302" i="1"/>
  <c r="AL2303" i="1"/>
  <c r="AM2303" i="1"/>
  <c r="AO2303" i="1"/>
  <c r="AM2304" i="1"/>
  <c r="AP2304" i="1"/>
  <c r="AL2305" i="1"/>
  <c r="AM2305" i="1"/>
  <c r="AM2306" i="1"/>
  <c r="AP2306" i="1"/>
  <c r="AL2307" i="1"/>
  <c r="AM2307" i="1"/>
  <c r="AO2307" i="1"/>
  <c r="AL2308" i="1"/>
  <c r="AM2308" i="1"/>
  <c r="AP2308" i="1"/>
  <c r="AM2309" i="1"/>
  <c r="AP2309" i="1"/>
  <c r="AM2310" i="1"/>
  <c r="AP2310" i="1"/>
  <c r="AM2311" i="1"/>
  <c r="AP2311" i="1"/>
  <c r="AL2313" i="1"/>
  <c r="AM2313" i="1"/>
  <c r="AP2313" i="1"/>
  <c r="AL2314" i="1"/>
  <c r="AM2314" i="1"/>
  <c r="AO2314" i="1"/>
  <c r="AL2315" i="1"/>
  <c r="AM2315" i="1"/>
  <c r="AM2316" i="1"/>
  <c r="AP2316" i="1"/>
  <c r="AL2317" i="1"/>
  <c r="AM2317" i="1"/>
  <c r="AM2318" i="1"/>
  <c r="AP2318" i="1"/>
  <c r="AL2319" i="1"/>
  <c r="AM2319" i="1"/>
  <c r="AO2319" i="1"/>
  <c r="AP2319" i="1"/>
  <c r="AP2320" i="1"/>
  <c r="AL2321" i="1"/>
  <c r="AP2321" i="1"/>
  <c r="AL2322" i="1"/>
  <c r="AM2322" i="1"/>
  <c r="AP2323" i="1"/>
  <c r="AP2325" i="1"/>
  <c r="AL2326" i="1"/>
  <c r="AO2326" i="1"/>
  <c r="AL2327" i="1"/>
  <c r="AM2327" i="1"/>
  <c r="AP2328" i="1"/>
  <c r="AM2329" i="1"/>
  <c r="AP2329" i="1"/>
  <c r="AM2330" i="1"/>
  <c r="AP2330" i="1"/>
  <c r="AL2331" i="1"/>
  <c r="AO2331" i="1"/>
  <c r="AL2332" i="1"/>
  <c r="AP2332" i="1"/>
  <c r="AL2333" i="1"/>
  <c r="AO2333" i="1"/>
  <c r="AL2334" i="1"/>
  <c r="AO2334" i="1"/>
  <c r="AL2335" i="1"/>
  <c r="AM2335" i="1"/>
  <c r="AP2336" i="1"/>
  <c r="AL2337" i="1"/>
  <c r="AO2337" i="1"/>
  <c r="AL2338" i="1"/>
  <c r="AO2338" i="1"/>
  <c r="AM2339" i="1"/>
  <c r="AP2339" i="1"/>
  <c r="AL2340" i="1"/>
  <c r="AM2340" i="1"/>
  <c r="AP2340" i="1"/>
  <c r="AL2341" i="1"/>
  <c r="AM2341" i="1"/>
  <c r="AM2342" i="1"/>
  <c r="AP2342" i="1"/>
  <c r="AP2343" i="1"/>
  <c r="AL2344" i="1"/>
  <c r="AM2344" i="1"/>
  <c r="AL2345" i="1"/>
  <c r="AO2345" i="1"/>
  <c r="AP2345" i="1"/>
  <c r="AM2346" i="1"/>
  <c r="AP2346" i="1"/>
  <c r="AM2347" i="1"/>
  <c r="AP2347" i="1"/>
  <c r="AM2348" i="1"/>
  <c r="AO2348" i="1"/>
  <c r="AP2348" i="1"/>
  <c r="AM2349" i="1"/>
  <c r="AM2350" i="1"/>
  <c r="AO2350" i="1"/>
  <c r="AP2350" i="1"/>
  <c r="AL2351" i="1"/>
  <c r="AM2351" i="1"/>
  <c r="AP2351" i="1"/>
  <c r="AL2352" i="1"/>
  <c r="AO2352" i="1"/>
  <c r="AL2353" i="1"/>
  <c r="AM2353" i="1"/>
  <c r="AM2354" i="1"/>
  <c r="AP2354" i="1"/>
  <c r="AL2355" i="1"/>
  <c r="AM2355" i="1"/>
  <c r="AO2355" i="1"/>
  <c r="AM2356" i="1"/>
  <c r="AP2356" i="1"/>
  <c r="AL2357" i="1"/>
  <c r="AM2357" i="1"/>
  <c r="AP2357" i="1"/>
  <c r="AM2358" i="1"/>
  <c r="AP2358" i="1"/>
  <c r="AL2359" i="1"/>
  <c r="AM2359" i="1"/>
  <c r="AP2359" i="1"/>
  <c r="AP2360" i="1"/>
  <c r="AL2361" i="1"/>
  <c r="AM2361" i="1"/>
  <c r="AP2361" i="1"/>
  <c r="AM2362" i="1"/>
  <c r="AP2362" i="1"/>
  <c r="AL2363" i="1"/>
  <c r="AM2363" i="1"/>
  <c r="AL2364" i="1"/>
  <c r="AM2364" i="1"/>
  <c r="AP2364" i="1"/>
  <c r="AM2365" i="1"/>
  <c r="AP2365" i="1"/>
  <c r="AM2366" i="1"/>
  <c r="AP2366" i="1"/>
  <c r="AM2367" i="1"/>
  <c r="AO2367" i="1"/>
  <c r="AP2367" i="1"/>
  <c r="AL2368" i="1"/>
  <c r="AM2368" i="1"/>
  <c r="AO2368" i="1"/>
  <c r="AM2369" i="1"/>
  <c r="AP2369" i="1"/>
  <c r="AL2370" i="1"/>
  <c r="AM2370" i="1"/>
  <c r="AP2370" i="1"/>
  <c r="AL2371" i="1"/>
  <c r="AM2371" i="1"/>
  <c r="AO2371" i="1"/>
  <c r="AL2372" i="1"/>
  <c r="AM2372" i="1"/>
  <c r="AP2372" i="1"/>
  <c r="AM2373" i="1"/>
  <c r="AP2373" i="1"/>
  <c r="AL2374" i="1"/>
  <c r="AM2374" i="1"/>
  <c r="AO2374" i="1"/>
  <c r="AL2375" i="1"/>
  <c r="AM2375" i="1"/>
  <c r="AO2375" i="1"/>
  <c r="AP2375" i="1"/>
  <c r="AL2376" i="1"/>
  <c r="AM2376" i="1"/>
  <c r="AO2376" i="1"/>
  <c r="AP2376" i="1"/>
  <c r="AM2377" i="1"/>
  <c r="AP2377" i="1"/>
  <c r="AL2378" i="1"/>
  <c r="AM2378" i="1"/>
  <c r="AP2378" i="1"/>
  <c r="AL2379" i="1"/>
  <c r="AO2379" i="1"/>
  <c r="AP2379" i="1"/>
  <c r="AM2380" i="1"/>
  <c r="AP2380" i="1"/>
  <c r="AL2381" i="1"/>
  <c r="AM2381" i="1"/>
  <c r="AP2381" i="1"/>
  <c r="AM2382" i="1"/>
  <c r="AP2382" i="1"/>
  <c r="AL2383" i="1"/>
  <c r="AM2383" i="1"/>
  <c r="AL2384" i="1"/>
  <c r="AM2384" i="1"/>
  <c r="AP2384" i="1"/>
  <c r="AP2385" i="1"/>
  <c r="AM2386" i="1"/>
  <c r="AP2386" i="1"/>
  <c r="AM2387" i="1"/>
  <c r="AP2387" i="1"/>
  <c r="AL2388" i="1"/>
  <c r="AM2388" i="1"/>
  <c r="AO2388" i="1"/>
  <c r="AP2389" i="1"/>
  <c r="AL2390" i="1"/>
  <c r="AM2390" i="1"/>
  <c r="AO2390" i="1"/>
  <c r="AP2390" i="1"/>
  <c r="AL2391" i="1"/>
  <c r="AM2391" i="1"/>
  <c r="AL2392" i="1"/>
  <c r="AO2392" i="1"/>
  <c r="AP2392" i="1"/>
  <c r="AM2393" i="1"/>
  <c r="AP2393" i="1"/>
  <c r="AM2394" i="1"/>
  <c r="AP2394" i="1"/>
  <c r="AL2395" i="1"/>
  <c r="AM2395" i="1"/>
  <c r="AP2395" i="1"/>
  <c r="AM2396" i="1"/>
  <c r="AP2396" i="1"/>
  <c r="AL2397" i="1"/>
  <c r="AM2397" i="1"/>
  <c r="AP2397" i="1"/>
  <c r="AL2398" i="1"/>
  <c r="AP2398" i="1"/>
  <c r="AM2399" i="1"/>
  <c r="AP2399" i="1"/>
  <c r="AL2400" i="1"/>
  <c r="AM2400" i="1"/>
  <c r="AP2400" i="1"/>
  <c r="AM2401" i="1"/>
  <c r="AP2401" i="1"/>
  <c r="AL2402" i="1"/>
  <c r="AM2402" i="1"/>
  <c r="AO2402" i="1"/>
  <c r="AP2402" i="1"/>
  <c r="AM2403" i="1"/>
  <c r="AP2403" i="1"/>
  <c r="AM2404" i="1"/>
  <c r="AO2404" i="1"/>
  <c r="AP2404" i="1"/>
  <c r="AM2405" i="1"/>
  <c r="AP2405" i="1"/>
  <c r="AL2406" i="1"/>
  <c r="AM2406" i="1"/>
  <c r="AL2407" i="1"/>
  <c r="AM2407" i="1"/>
  <c r="AP2407" i="1"/>
  <c r="AL2408" i="1"/>
  <c r="AM2408" i="1"/>
  <c r="AO2408" i="1"/>
  <c r="AP2408" i="1"/>
  <c r="AL2409" i="1"/>
  <c r="AM2409" i="1"/>
  <c r="AP2410" i="1"/>
  <c r="AM2411" i="1"/>
  <c r="AP2411" i="1"/>
  <c r="AM2412" i="1"/>
  <c r="AP2412" i="1"/>
  <c r="AM2413" i="1"/>
  <c r="AP2413" i="1"/>
  <c r="AL2414" i="1"/>
  <c r="AM2414" i="1"/>
  <c r="AP2414" i="1"/>
  <c r="AO2415" i="1"/>
  <c r="AL2416" i="1"/>
  <c r="AO2416" i="1"/>
  <c r="AL2417" i="1"/>
  <c r="AO2417" i="1"/>
  <c r="AP2418" i="1"/>
  <c r="AL2419" i="1"/>
  <c r="AO2419" i="1"/>
  <c r="AO2420" i="1"/>
  <c r="AL2421" i="1"/>
  <c r="AO2421" i="1"/>
  <c r="AL2422" i="1"/>
  <c r="AO2422" i="1"/>
  <c r="AL2425" i="1"/>
  <c r="AO2425" i="1"/>
  <c r="AL2426" i="1"/>
  <c r="AL2428" i="1"/>
  <c r="AO2428" i="1"/>
  <c r="AL2429" i="1"/>
  <c r="AO2429" i="1"/>
  <c r="AO2430" i="1"/>
  <c r="AP2430" i="1"/>
  <c r="AL2431" i="1"/>
  <c r="AO2431" i="1"/>
  <c r="AO2432" i="1"/>
  <c r="AL2433" i="1"/>
  <c r="AM2434" i="1"/>
  <c r="AP2434" i="1"/>
  <c r="AL2435" i="1"/>
  <c r="AM2435" i="1"/>
  <c r="AO2435" i="1"/>
  <c r="AP2435" i="1"/>
  <c r="AL2436" i="1"/>
  <c r="AM2436" i="1"/>
  <c r="AO2436" i="1"/>
  <c r="AP2437" i="1"/>
  <c r="AM2438" i="1"/>
  <c r="AM2439" i="1"/>
  <c r="AO2439" i="1"/>
  <c r="AP2439" i="1"/>
  <c r="AL2440" i="1"/>
  <c r="AM2440" i="1"/>
  <c r="AL2441" i="1"/>
  <c r="AM2441" i="1"/>
  <c r="AO2441" i="1"/>
  <c r="AM2442" i="1"/>
  <c r="AP2442" i="1"/>
  <c r="AP2443" i="1"/>
  <c r="AM2444" i="1"/>
  <c r="AO2444" i="1"/>
  <c r="AP2444" i="1"/>
  <c r="AL2445" i="1"/>
  <c r="AM2445" i="1"/>
  <c r="AO2445" i="1"/>
  <c r="AL2446" i="1"/>
  <c r="AM2446" i="1"/>
  <c r="AO2446" i="1"/>
  <c r="AP2446" i="1"/>
  <c r="AL2447" i="1"/>
  <c r="AM2447" i="1"/>
  <c r="AO2447" i="1"/>
  <c r="AL2448" i="1"/>
  <c r="AM2448" i="1"/>
  <c r="AL2449" i="1"/>
  <c r="AM2449" i="1"/>
  <c r="AO2449" i="1"/>
  <c r="AM2450" i="1"/>
  <c r="AO2450" i="1"/>
  <c r="AP2450" i="1"/>
  <c r="AL2451" i="1"/>
  <c r="AM2451" i="1"/>
  <c r="AO2451" i="1"/>
  <c r="AL2452" i="1"/>
  <c r="AM2452" i="1"/>
  <c r="AP2452" i="1"/>
  <c r="AM2453" i="1"/>
  <c r="AP2453" i="1"/>
  <c r="AL2454" i="1"/>
  <c r="AM2454" i="1"/>
  <c r="AP2454" i="1"/>
  <c r="AL2455" i="1"/>
  <c r="AM2455" i="1"/>
  <c r="AM2456" i="1"/>
  <c r="AP2456" i="1"/>
  <c r="AL2457" i="1"/>
  <c r="AM2457" i="1"/>
  <c r="AM2458" i="1"/>
  <c r="AO2458" i="1"/>
  <c r="AP2458" i="1"/>
  <c r="AL2460" i="1"/>
  <c r="AP2460" i="1"/>
  <c r="AM2461" i="1"/>
  <c r="AP2461" i="1"/>
  <c r="AP2462" i="1"/>
  <c r="AL2463" i="1"/>
  <c r="AM2463" i="1"/>
  <c r="AO2463" i="1"/>
  <c r="AL2464" i="1"/>
  <c r="AM2464" i="1"/>
  <c r="AO2464" i="1"/>
  <c r="AP2464" i="1"/>
  <c r="AL2465" i="1"/>
  <c r="AM2465" i="1"/>
  <c r="AL2466" i="1"/>
  <c r="AM2466" i="1"/>
  <c r="AL2467" i="1"/>
  <c r="AM2467" i="1"/>
  <c r="AM2468" i="1"/>
  <c r="AP2468" i="1"/>
  <c r="AL2469" i="1"/>
  <c r="AM2469" i="1"/>
  <c r="AL2470" i="1"/>
  <c r="AM2470" i="1"/>
  <c r="AO2470" i="1"/>
  <c r="AP2470" i="1"/>
  <c r="AL2471" i="1"/>
  <c r="AM2471" i="1"/>
  <c r="AO2471" i="1"/>
  <c r="AP2471" i="1"/>
  <c r="AP2472" i="1"/>
  <c r="AL2474" i="1"/>
  <c r="AO2474" i="1"/>
  <c r="AP2475" i="1"/>
  <c r="AL2476" i="1"/>
  <c r="AO2476" i="1"/>
  <c r="AO2477" i="1"/>
  <c r="AL2479" i="1"/>
  <c r="AO2479" i="1"/>
  <c r="AP2480" i="1"/>
  <c r="AO2481" i="1"/>
  <c r="AP2481" i="1"/>
  <c r="AL2482" i="1"/>
  <c r="AO2482" i="1"/>
  <c r="AL2483" i="1"/>
  <c r="AL2484" i="1"/>
  <c r="AO2484" i="1"/>
  <c r="AL2485" i="1"/>
  <c r="AO2485" i="1"/>
  <c r="AL2486" i="1"/>
  <c r="AO2486" i="1"/>
  <c r="AP2487" i="1"/>
  <c r="AL2488" i="1"/>
  <c r="AL2490" i="1"/>
  <c r="AO2490" i="1"/>
  <c r="AM2491" i="1"/>
  <c r="AP2491" i="1"/>
  <c r="AL2492" i="1"/>
  <c r="AM2492" i="1"/>
  <c r="AP2492" i="1"/>
  <c r="AL2493" i="1"/>
  <c r="AM2493" i="1"/>
  <c r="AP2493" i="1"/>
  <c r="AM2494" i="1"/>
  <c r="AP2494" i="1"/>
  <c r="AL2495" i="1"/>
  <c r="AM2495" i="1"/>
  <c r="AP2495" i="1"/>
  <c r="AM2496" i="1"/>
  <c r="AP2496" i="1"/>
  <c r="AL2497" i="1"/>
  <c r="AM2497" i="1"/>
  <c r="AP2497" i="1"/>
  <c r="AL2498" i="1"/>
  <c r="AM2498" i="1"/>
  <c r="AP2498" i="1"/>
  <c r="AM2499" i="1"/>
  <c r="AP2499" i="1"/>
  <c r="AP2500" i="1"/>
  <c r="AM2501" i="1"/>
  <c r="AP2501" i="1"/>
  <c r="AL2502" i="1"/>
  <c r="AM2502" i="1"/>
  <c r="AP2502" i="1"/>
  <c r="AL2503" i="1"/>
  <c r="AM2503" i="1"/>
  <c r="AP2503" i="1"/>
  <c r="AL2504" i="1"/>
  <c r="AM2504" i="1"/>
  <c r="AP2504" i="1"/>
  <c r="AL2505" i="1"/>
  <c r="AM2505" i="1"/>
  <c r="AO2505" i="1"/>
  <c r="AP2505" i="1"/>
  <c r="AM2506" i="1"/>
  <c r="AP2506" i="1"/>
  <c r="AL2507" i="1"/>
  <c r="AM2507" i="1"/>
  <c r="AP2507" i="1"/>
  <c r="AM2508" i="1"/>
  <c r="AP2508" i="1"/>
  <c r="AL2509" i="1"/>
  <c r="AM2509" i="1"/>
  <c r="AP2509" i="1"/>
  <c r="AP2510" i="1"/>
  <c r="AL2511" i="1"/>
  <c r="AO2511" i="1"/>
  <c r="AL2512" i="1"/>
  <c r="AO2512" i="1"/>
  <c r="AP2513" i="1"/>
  <c r="AL2514" i="1"/>
  <c r="AO2514" i="1"/>
  <c r="AL2515" i="1"/>
  <c r="AO2515" i="1"/>
  <c r="AL2516" i="1"/>
  <c r="AO2517" i="1"/>
  <c r="AP2517" i="1"/>
  <c r="AP2518" i="1"/>
  <c r="AO2519" i="1"/>
  <c r="AP2519" i="1"/>
  <c r="AL2520" i="1"/>
  <c r="AO2520" i="1"/>
  <c r="AL2522" i="1"/>
  <c r="AO2522" i="1"/>
  <c r="AL2523" i="1"/>
  <c r="AL2524" i="1"/>
  <c r="AO2524" i="1"/>
  <c r="AO2525" i="1"/>
  <c r="AP2525" i="1"/>
  <c r="AL2526" i="1"/>
  <c r="AL2528" i="1"/>
  <c r="AO2528" i="1"/>
  <c r="AP2529" i="1"/>
  <c r="AL2530" i="1"/>
  <c r="AM2530" i="1"/>
  <c r="AO2530" i="1"/>
  <c r="AL2531" i="1"/>
  <c r="AP2532" i="1"/>
  <c r="AP2533" i="1"/>
  <c r="AL2534" i="1"/>
  <c r="AL2535" i="1"/>
  <c r="AO2535" i="1"/>
  <c r="AP2535" i="1"/>
  <c r="AM2536" i="1"/>
  <c r="AP2537" i="1"/>
  <c r="AP2538" i="1"/>
  <c r="AP2539" i="1"/>
  <c r="AL2540" i="1"/>
  <c r="AO2540" i="1"/>
  <c r="AL2541" i="1"/>
  <c r="AO2541" i="1"/>
  <c r="AL2542" i="1"/>
  <c r="AO2542" i="1"/>
  <c r="AL2543" i="1"/>
  <c r="AM2543" i="1"/>
  <c r="AM2544" i="1"/>
  <c r="AP2544" i="1"/>
  <c r="AL2545" i="1"/>
  <c r="AO2545" i="1"/>
  <c r="AL2546" i="1"/>
  <c r="AM2546" i="1"/>
  <c r="AO2546" i="1"/>
  <c r="AL2547" i="1"/>
  <c r="AM2547" i="1"/>
  <c r="AO2547" i="1"/>
  <c r="AL2548" i="1"/>
  <c r="AM2548" i="1"/>
  <c r="AP2548" i="1"/>
  <c r="AL2549" i="1"/>
  <c r="AM2549" i="1"/>
  <c r="AL2550" i="1"/>
  <c r="AM2550" i="1"/>
  <c r="AP2550" i="1"/>
  <c r="AM2551" i="1"/>
  <c r="AP2551" i="1"/>
  <c r="AL2552" i="1"/>
  <c r="AM2552" i="1"/>
  <c r="AO2552" i="1"/>
  <c r="AP2552" i="1"/>
  <c r="AL2553" i="1"/>
  <c r="AM2553" i="1"/>
  <c r="AP2553" i="1"/>
  <c r="AL2554" i="1"/>
  <c r="AM2554" i="1"/>
  <c r="AO2554" i="1"/>
  <c r="AL2555" i="1"/>
  <c r="AM2555" i="1"/>
  <c r="AO2555" i="1"/>
  <c r="AP2555" i="1"/>
  <c r="AM2556" i="1"/>
  <c r="AP2556" i="1"/>
  <c r="AM2557" i="1"/>
  <c r="AP2557" i="1"/>
  <c r="AM2558" i="1"/>
  <c r="AP2558" i="1"/>
  <c r="AM2559" i="1"/>
  <c r="AP2559" i="1"/>
  <c r="AL2560" i="1"/>
  <c r="AM2560" i="1"/>
  <c r="AO2560" i="1"/>
  <c r="AL2561" i="1"/>
  <c r="AM2561" i="1"/>
  <c r="AL2562" i="1"/>
  <c r="AM2562" i="1"/>
  <c r="AO2562" i="1"/>
  <c r="AM2563" i="1"/>
  <c r="AP2563" i="1"/>
  <c r="AL2564" i="1"/>
  <c r="AM2564" i="1"/>
  <c r="AL2566" i="1"/>
  <c r="AM2566" i="1"/>
  <c r="AL2567" i="1"/>
  <c r="AO2567" i="1"/>
  <c r="AP2567" i="1"/>
  <c r="AL2568" i="1"/>
  <c r="AM2568" i="1"/>
  <c r="AP2568" i="1"/>
  <c r="AL2569" i="1"/>
  <c r="AP2569" i="1"/>
  <c r="AP2570" i="1"/>
  <c r="AM2571" i="1"/>
  <c r="AP2571" i="1"/>
  <c r="AL2572" i="1"/>
  <c r="AM2572" i="1"/>
  <c r="AP2572" i="1"/>
  <c r="AL2573" i="1"/>
  <c r="AM2573" i="1"/>
  <c r="AO2573" i="1"/>
  <c r="AP2573" i="1"/>
  <c r="AL2574" i="1"/>
  <c r="AM2574" i="1"/>
  <c r="AP2574" i="1"/>
  <c r="AL2575" i="1"/>
  <c r="AM2575" i="1"/>
  <c r="AO2575" i="1"/>
  <c r="AP2575" i="1"/>
  <c r="AM2576" i="1"/>
  <c r="AP2576" i="1"/>
  <c r="AM2577" i="1"/>
  <c r="AP2577" i="1"/>
  <c r="AM2578" i="1"/>
  <c r="AP2578" i="1"/>
  <c r="AL2579" i="1"/>
  <c r="AM2579" i="1"/>
  <c r="AP2579" i="1"/>
  <c r="AL2580" i="1"/>
  <c r="AM2580" i="1"/>
  <c r="AP2580" i="1"/>
  <c r="AL2581" i="1"/>
  <c r="AM2581" i="1"/>
  <c r="AP2581" i="1"/>
  <c r="AL2582" i="1"/>
  <c r="AM2582" i="1"/>
  <c r="AO2582" i="1"/>
  <c r="AP2582" i="1"/>
  <c r="AM2583" i="1"/>
  <c r="AP2583" i="1"/>
  <c r="AL2584" i="1"/>
  <c r="AM2584" i="1"/>
  <c r="AP2584" i="1"/>
  <c r="AL2585" i="1"/>
  <c r="AM2585" i="1"/>
  <c r="AP2585" i="1"/>
  <c r="AM2586" i="1"/>
  <c r="AP2586" i="1"/>
  <c r="AL2587" i="1"/>
  <c r="AM2587" i="1"/>
  <c r="AP2587" i="1"/>
  <c r="AM2588" i="1"/>
  <c r="AP2588" i="1"/>
  <c r="AM2589" i="1"/>
  <c r="AP2589" i="1"/>
  <c r="AL2590" i="1"/>
  <c r="AM2590" i="1"/>
  <c r="AO2590" i="1"/>
  <c r="AP2590" i="1"/>
  <c r="AL2591" i="1"/>
  <c r="AM2591" i="1"/>
  <c r="AO2591" i="1"/>
  <c r="AP2591" i="1"/>
  <c r="AL2592" i="1"/>
  <c r="AM2592" i="1"/>
  <c r="AO2592" i="1"/>
  <c r="AL2593" i="1"/>
  <c r="AM2593" i="1"/>
  <c r="AP2593" i="1"/>
  <c r="AM2594" i="1"/>
  <c r="AP2594" i="1"/>
  <c r="AM2595" i="1"/>
  <c r="AP2595" i="1"/>
  <c r="AO2596" i="1"/>
  <c r="AP2596" i="1"/>
  <c r="AL2597" i="1"/>
  <c r="AM2597" i="1"/>
  <c r="AO2597" i="1"/>
  <c r="AP2597" i="1"/>
  <c r="AL2598" i="1"/>
  <c r="AM2598" i="1"/>
  <c r="AL2599" i="1"/>
  <c r="AM2599" i="1"/>
  <c r="AO2599" i="1"/>
  <c r="AL2600" i="1"/>
  <c r="AM2600" i="1"/>
  <c r="AO2600" i="1"/>
  <c r="AM2601" i="1"/>
  <c r="AP2601" i="1"/>
  <c r="AM2602" i="1"/>
  <c r="AP2602" i="1"/>
  <c r="AL2603" i="1"/>
  <c r="AM2603" i="1"/>
  <c r="AO2603" i="1"/>
  <c r="AL2604" i="1"/>
  <c r="AM2604" i="1"/>
  <c r="AP2604" i="1"/>
  <c r="AM2605" i="1"/>
  <c r="AP2605" i="1"/>
  <c r="AL2606" i="1"/>
  <c r="AM2606" i="1"/>
  <c r="AP2606" i="1"/>
  <c r="AL2607" i="1"/>
  <c r="AM2607" i="1"/>
  <c r="AO2607" i="1"/>
  <c r="AP2607" i="1"/>
  <c r="AM2608" i="1"/>
  <c r="AP2608" i="1"/>
  <c r="AM2609" i="1"/>
  <c r="AP2609" i="1"/>
  <c r="AL2610" i="1"/>
  <c r="AM2610" i="1"/>
  <c r="AP2610" i="1"/>
  <c r="AL2611" i="1"/>
  <c r="AM2611" i="1"/>
  <c r="AP2611" i="1"/>
  <c r="AL2612" i="1"/>
  <c r="AM2612" i="1"/>
  <c r="AO2612" i="1"/>
  <c r="AP2612" i="1"/>
  <c r="AM2613" i="1"/>
  <c r="AO2613" i="1"/>
  <c r="AP2613" i="1"/>
  <c r="AM2614" i="1"/>
  <c r="AP2614" i="1"/>
  <c r="AM2615" i="1"/>
  <c r="AP2615" i="1"/>
  <c r="AM2616" i="1"/>
  <c r="AP2616" i="1"/>
  <c r="AL2617" i="1"/>
  <c r="AM2617" i="1"/>
  <c r="AP2617" i="1"/>
  <c r="AP2618" i="1"/>
  <c r="AL2619" i="1"/>
  <c r="AM2619" i="1"/>
  <c r="AM2620" i="1"/>
  <c r="AP2620" i="1"/>
  <c r="AL2621" i="1"/>
  <c r="AM2621" i="1"/>
  <c r="AO2621" i="1"/>
  <c r="AP2621" i="1"/>
  <c r="AL2622" i="1"/>
  <c r="AM2622" i="1"/>
  <c r="AO2622" i="1"/>
  <c r="AL2623" i="1"/>
  <c r="AM2623" i="1"/>
  <c r="AP2623" i="1"/>
  <c r="AO2624" i="1"/>
  <c r="AL2625" i="1"/>
  <c r="AO2625" i="1"/>
  <c r="AL2626" i="1"/>
  <c r="AO2626" i="1"/>
  <c r="AO2628" i="1"/>
  <c r="AL2629" i="1"/>
  <c r="AO2629" i="1"/>
  <c r="AL2630" i="1"/>
  <c r="AO2631" i="1"/>
  <c r="AL2632" i="1"/>
  <c r="AP2634" i="1"/>
  <c r="AO2635" i="1"/>
  <c r="AP2635" i="1"/>
  <c r="AL2637" i="1"/>
  <c r="AO2637" i="1"/>
  <c r="AL2638" i="1"/>
  <c r="AO2638" i="1"/>
  <c r="AL2639" i="1"/>
  <c r="AO2639" i="1"/>
  <c r="AL2640" i="1"/>
  <c r="AL2641" i="1"/>
  <c r="AL2642" i="1"/>
  <c r="AO2642" i="1"/>
  <c r="AM2643" i="1"/>
  <c r="AP2643" i="1"/>
  <c r="AL2644" i="1"/>
  <c r="AM2644" i="1"/>
  <c r="AP2644" i="1"/>
  <c r="AL2645" i="1"/>
  <c r="AM2645" i="1"/>
  <c r="AP2645" i="1"/>
  <c r="AP2646" i="1"/>
  <c r="AM2647" i="1"/>
  <c r="AP2647" i="1"/>
  <c r="AP2648" i="1"/>
  <c r="AL2649" i="1"/>
  <c r="AM2649" i="1"/>
  <c r="AP2649" i="1"/>
  <c r="AL2650" i="1"/>
  <c r="AM2650" i="1"/>
  <c r="AO2650" i="1"/>
  <c r="AP2650" i="1"/>
  <c r="AL2651" i="1"/>
  <c r="AM2651" i="1"/>
  <c r="AP2651" i="1"/>
  <c r="AM2652" i="1"/>
  <c r="AP2652" i="1"/>
  <c r="AM2653" i="1"/>
  <c r="AP2653" i="1"/>
  <c r="AL2654" i="1"/>
  <c r="AM2654" i="1"/>
  <c r="AP2654" i="1"/>
  <c r="AL2655" i="1"/>
  <c r="AM2655" i="1"/>
  <c r="AO2655" i="1"/>
  <c r="AL2656" i="1"/>
  <c r="AM2656" i="1"/>
  <c r="AL2657" i="1"/>
  <c r="AM2657" i="1"/>
  <c r="AM2658" i="1"/>
  <c r="AP2658" i="1"/>
  <c r="AL2659" i="1"/>
  <c r="AM2659" i="1"/>
  <c r="AP2659" i="1"/>
  <c r="AL2660" i="1"/>
  <c r="AM2660" i="1"/>
  <c r="AL2661" i="1"/>
  <c r="AP2661" i="1"/>
  <c r="AL2663" i="1"/>
  <c r="AO2663" i="1"/>
  <c r="AL2664" i="1"/>
  <c r="AO2664" i="1"/>
  <c r="AL2665" i="1"/>
  <c r="AO2665" i="1"/>
  <c r="AO2666" i="1"/>
  <c r="AL2667" i="1"/>
  <c r="AO2667" i="1"/>
  <c r="AL2668" i="1"/>
  <c r="AO2668" i="1"/>
  <c r="AL2669" i="1"/>
  <c r="AO2669" i="1"/>
  <c r="AO2671" i="1"/>
  <c r="AP2672" i="1"/>
  <c r="AL2673" i="1"/>
  <c r="AO2673" i="1"/>
  <c r="AO2674" i="1"/>
  <c r="AO2678" i="1"/>
  <c r="AL2679" i="1"/>
  <c r="AO2679" i="1"/>
  <c r="AL2680" i="1"/>
  <c r="AO2680" i="1"/>
  <c r="AM2681" i="1"/>
  <c r="AP2681" i="1"/>
  <c r="AL2682" i="1"/>
  <c r="AM2682" i="1"/>
  <c r="AL2683" i="1"/>
  <c r="AO2683" i="1"/>
  <c r="AL2684" i="1"/>
  <c r="AO2684" i="1"/>
  <c r="AP2684" i="1"/>
  <c r="AM2685" i="1"/>
  <c r="AP2685" i="1"/>
  <c r="AL2686" i="1"/>
  <c r="AM2686" i="1"/>
  <c r="AL2687" i="1"/>
  <c r="AM2687" i="1"/>
  <c r="AO2687" i="1"/>
  <c r="AP2687" i="1"/>
  <c r="AM2688" i="1"/>
  <c r="AM2689" i="1"/>
  <c r="AO2689" i="1"/>
  <c r="AP2689" i="1"/>
  <c r="AM2690" i="1"/>
  <c r="AP2690" i="1"/>
  <c r="AM2691" i="1"/>
  <c r="AP2691" i="1"/>
  <c r="AP2692" i="1"/>
  <c r="AL2693" i="1"/>
  <c r="AO2693" i="1"/>
  <c r="AL2694" i="1"/>
  <c r="AM2694" i="1"/>
  <c r="AL2695" i="1"/>
  <c r="AM2696" i="1"/>
  <c r="AP2696" i="1"/>
  <c r="AL2697" i="1"/>
  <c r="AM2697" i="1"/>
  <c r="AO2697" i="1"/>
  <c r="AL2698" i="1"/>
  <c r="AM2698" i="1"/>
  <c r="AO2698" i="1"/>
  <c r="AL2699" i="1"/>
  <c r="AM2699" i="1"/>
  <c r="AO2700" i="1"/>
  <c r="AL2701" i="1"/>
  <c r="AO2701" i="1"/>
  <c r="AL2702" i="1"/>
  <c r="AO2702" i="1"/>
  <c r="AO2703" i="1"/>
  <c r="AL2705" i="1"/>
  <c r="AO2705" i="1"/>
  <c r="AL2706" i="1"/>
  <c r="AO2706" i="1"/>
  <c r="AL2707" i="1"/>
  <c r="AO2707" i="1"/>
  <c r="AL2708" i="1"/>
  <c r="AO2708" i="1"/>
  <c r="AP2709" i="1"/>
  <c r="AO2710" i="1"/>
  <c r="AP2710" i="1"/>
  <c r="AO2711" i="1"/>
  <c r="AL2712" i="1"/>
  <c r="AO2712" i="1"/>
  <c r="AL2713" i="1"/>
  <c r="AO2713" i="1"/>
  <c r="AL2714" i="1"/>
  <c r="AO2714" i="1"/>
  <c r="AP2715" i="1"/>
  <c r="AL2717" i="1"/>
  <c r="AO2717" i="1"/>
  <c r="AL2718" i="1"/>
  <c r="AO2718" i="1"/>
  <c r="AO2719" i="1"/>
  <c r="AL2720" i="1"/>
  <c r="AL2721" i="1"/>
  <c r="AO2721" i="1"/>
  <c r="AL2723" i="1"/>
  <c r="AO2723" i="1"/>
  <c r="AL2724" i="1"/>
  <c r="AL2725" i="1"/>
  <c r="AO2725" i="1"/>
  <c r="AL2726" i="1"/>
  <c r="AO2727" i="1"/>
  <c r="AP2727" i="1"/>
  <c r="AP2728" i="1"/>
  <c r="AP2729" i="1"/>
  <c r="AL2730" i="1"/>
  <c r="AO2730" i="1"/>
  <c r="AL2731" i="1"/>
  <c r="AO2731" i="1"/>
  <c r="AL2732" i="1"/>
  <c r="AO2732" i="1"/>
  <c r="AL2733" i="1"/>
  <c r="AO2733" i="1"/>
  <c r="AM2734" i="1"/>
  <c r="AP2734" i="1"/>
  <c r="AL2735" i="1"/>
  <c r="AO2735" i="1"/>
  <c r="AL2736" i="1"/>
  <c r="AO2736" i="1"/>
  <c r="AL2737" i="1"/>
  <c r="AO2737" i="1"/>
  <c r="AM2738" i="1"/>
  <c r="AO2738" i="1"/>
  <c r="AP2738" i="1"/>
  <c r="AL2739" i="1"/>
  <c r="AM2739" i="1"/>
  <c r="AL2740" i="1"/>
  <c r="AM2740" i="1"/>
  <c r="AM2741" i="1"/>
  <c r="AP2741" i="1"/>
  <c r="AM2742" i="1"/>
  <c r="AP2742" i="1"/>
  <c r="AL2743" i="1"/>
  <c r="AM2743" i="1"/>
  <c r="AO2743" i="1"/>
  <c r="AP2743" i="1"/>
  <c r="AL2744" i="1"/>
  <c r="AM2744" i="1"/>
  <c r="AM2745" i="1"/>
  <c r="AP2745" i="1"/>
  <c r="AM2746" i="1"/>
  <c r="AP2746" i="1"/>
  <c r="AM2747" i="1"/>
  <c r="AP2747" i="1"/>
  <c r="AM2748" i="1"/>
  <c r="AP2748" i="1"/>
  <c r="AM2749" i="1"/>
  <c r="AP2749" i="1"/>
  <c r="AL2750" i="1"/>
  <c r="AM2750" i="1"/>
  <c r="AO2750" i="1"/>
  <c r="AL2751" i="1"/>
  <c r="AM2751" i="1"/>
  <c r="AO2751" i="1"/>
  <c r="AL2752" i="1"/>
  <c r="AM2752" i="1"/>
  <c r="AO2752" i="1"/>
  <c r="AM2753" i="1"/>
  <c r="AP2753" i="1"/>
  <c r="AL2754" i="1"/>
  <c r="AM2754" i="1"/>
  <c r="AL2755" i="1"/>
  <c r="AM2755" i="1"/>
  <c r="AO2755" i="1"/>
  <c r="AL2756" i="1"/>
  <c r="AM2756" i="1"/>
  <c r="AM2757" i="1"/>
  <c r="AP2757" i="1"/>
  <c r="AL2758" i="1"/>
  <c r="AM2758" i="1"/>
  <c r="AO2758" i="1"/>
  <c r="AL2759" i="1"/>
  <c r="AM2759" i="1"/>
  <c r="AL2760" i="1"/>
  <c r="AM2760" i="1"/>
  <c r="AO2760" i="1"/>
  <c r="AP2760" i="1"/>
  <c r="AP2761" i="1"/>
  <c r="AL2762" i="1"/>
  <c r="AM2762" i="1"/>
  <c r="AL2763" i="1"/>
  <c r="AM2763" i="1"/>
  <c r="AO2763" i="1"/>
  <c r="AL2764" i="1"/>
  <c r="AM2764" i="1"/>
  <c r="AM2765" i="1"/>
  <c r="AP2765" i="1"/>
  <c r="AP2766" i="1"/>
  <c r="AM2767" i="1"/>
  <c r="AP2767" i="1"/>
  <c r="AL2768" i="1"/>
  <c r="AM2768" i="1"/>
  <c r="AO2768" i="1"/>
  <c r="AL2769" i="1"/>
  <c r="AM2769" i="1"/>
  <c r="AL2770" i="1"/>
  <c r="AM2770" i="1"/>
  <c r="AO2770" i="1"/>
  <c r="AL2771" i="1"/>
  <c r="AM2771" i="1"/>
  <c r="AO2771" i="1"/>
  <c r="AM2772" i="1"/>
  <c r="AP2772" i="1"/>
  <c r="AL2773" i="1"/>
  <c r="AM2773" i="1"/>
  <c r="AO2773" i="1"/>
  <c r="AL2774" i="1"/>
  <c r="AM2774" i="1"/>
  <c r="AO2774" i="1"/>
  <c r="AL2775" i="1"/>
  <c r="AM2775" i="1"/>
  <c r="AO2775" i="1"/>
  <c r="AO2776" i="1"/>
  <c r="AL2777" i="1"/>
  <c r="AL2779" i="1"/>
  <c r="AO2779" i="1"/>
  <c r="AL2781" i="1"/>
  <c r="AO2781" i="1"/>
  <c r="AL2782" i="1"/>
  <c r="AO2782" i="1"/>
  <c r="AL2783" i="1"/>
  <c r="AO2783" i="1"/>
  <c r="AO2784" i="1"/>
  <c r="AO2786" i="1"/>
  <c r="AL2787" i="1"/>
  <c r="AO2787" i="1"/>
  <c r="AL2788" i="1"/>
  <c r="AO2788" i="1"/>
  <c r="AL2789" i="1"/>
  <c r="AO2789" i="1"/>
  <c r="AL2790" i="1"/>
  <c r="AO2790" i="1"/>
  <c r="AL2793" i="1"/>
  <c r="AO2793" i="1"/>
  <c r="AL2794" i="1"/>
  <c r="AO2794" i="1"/>
  <c r="AM2795" i="1"/>
  <c r="AO2795" i="1"/>
  <c r="AP2795" i="1"/>
  <c r="AL2796" i="1"/>
  <c r="AP2796" i="1"/>
  <c r="AL2797" i="1"/>
  <c r="AM2797" i="1"/>
  <c r="AM2798" i="1"/>
  <c r="AP2798" i="1"/>
  <c r="AO2799" i="1"/>
  <c r="AP2799" i="1"/>
  <c r="AL2800" i="1"/>
  <c r="AM2800" i="1"/>
  <c r="AP2800" i="1"/>
  <c r="AL2801" i="1"/>
  <c r="AM2801" i="1"/>
  <c r="AO2801" i="1"/>
  <c r="AP2801" i="1"/>
  <c r="AL2802" i="1"/>
  <c r="AM2802" i="1"/>
  <c r="AO2802" i="1"/>
  <c r="AM2803" i="1"/>
  <c r="AP2803" i="1"/>
  <c r="AM2804" i="1"/>
  <c r="AP2804" i="1"/>
  <c r="AM2805" i="1"/>
  <c r="AP2805" i="1"/>
  <c r="AM2806" i="1"/>
  <c r="AP2806" i="1"/>
  <c r="AL2807" i="1"/>
  <c r="AM2807" i="1"/>
  <c r="AO2807" i="1"/>
  <c r="AP2807" i="1"/>
  <c r="AL2809" i="1"/>
  <c r="AM2809" i="1"/>
  <c r="AL2810" i="1"/>
  <c r="AM2810" i="1"/>
  <c r="AO2810" i="1"/>
  <c r="AM2811" i="1"/>
  <c r="AP2811" i="1"/>
  <c r="AL2812" i="1"/>
  <c r="AM2812" i="1"/>
  <c r="AO2812" i="1"/>
  <c r="AL2813" i="1"/>
  <c r="AM2813" i="1"/>
  <c r="AP2813" i="1"/>
  <c r="AM2814" i="1"/>
  <c r="AP2814" i="1"/>
  <c r="AL2815" i="1"/>
  <c r="AM2815" i="1"/>
  <c r="AP2815" i="1"/>
  <c r="AM2816" i="1"/>
  <c r="AP2816" i="1"/>
  <c r="AM2817" i="1"/>
  <c r="AP2817" i="1"/>
  <c r="AM2818" i="1"/>
  <c r="AP2818" i="1"/>
  <c r="AL2819" i="1"/>
  <c r="AM2819" i="1"/>
  <c r="AP2819" i="1"/>
  <c r="AP2820" i="1"/>
  <c r="AL2821" i="1"/>
  <c r="AM2821" i="1"/>
  <c r="AP2821" i="1"/>
  <c r="AL2822" i="1"/>
  <c r="AM2822" i="1"/>
  <c r="AP2822" i="1"/>
  <c r="AM2823" i="1"/>
  <c r="AP2823" i="1"/>
  <c r="AM2824" i="1"/>
  <c r="AP2824" i="1"/>
  <c r="AM2825" i="1"/>
  <c r="AP2825" i="1"/>
  <c r="AP2826" i="1"/>
  <c r="AL2827" i="1"/>
  <c r="AM2827" i="1"/>
  <c r="AP2827" i="1"/>
  <c r="AL2828" i="1"/>
  <c r="AM2828" i="1"/>
  <c r="AO2828" i="1"/>
  <c r="AP2828" i="1"/>
  <c r="AM2829" i="1"/>
  <c r="AP2829" i="1"/>
  <c r="AL2830" i="1"/>
  <c r="AM2830" i="1"/>
  <c r="AP2830" i="1"/>
  <c r="AL2832" i="1"/>
  <c r="AM2832" i="1"/>
  <c r="AP2832" i="1"/>
  <c r="AM2833" i="1"/>
  <c r="AP2833" i="1"/>
  <c r="AL2834" i="1"/>
  <c r="AM2834" i="1"/>
  <c r="AP2834" i="1"/>
  <c r="AL2835" i="1"/>
  <c r="AM2835" i="1"/>
  <c r="AP2835" i="1"/>
  <c r="AL2836" i="1"/>
  <c r="AM2836" i="1"/>
  <c r="AO2836" i="1"/>
  <c r="AP2836" i="1"/>
  <c r="AM2837" i="1"/>
  <c r="AP2837" i="1"/>
  <c r="AL2838" i="1"/>
  <c r="AM2838" i="1"/>
  <c r="AP2838" i="1"/>
  <c r="AL2839" i="1"/>
  <c r="AM2839" i="1"/>
  <c r="AP2839" i="1"/>
  <c r="AP2840" i="1"/>
  <c r="AM2841" i="1"/>
  <c r="AP2841" i="1"/>
  <c r="AM2842" i="1"/>
  <c r="AP2842" i="1"/>
  <c r="AM2843" i="1"/>
  <c r="AP2843" i="1"/>
  <c r="AM2844" i="1"/>
  <c r="AP2844" i="1"/>
  <c r="AL2845" i="1"/>
  <c r="AM2845" i="1"/>
  <c r="AP2845" i="1"/>
  <c r="AL2846" i="1"/>
  <c r="AM2846" i="1"/>
  <c r="AO2846" i="1"/>
  <c r="AL2847" i="1"/>
  <c r="AM2847" i="1"/>
  <c r="AO2847" i="1"/>
  <c r="AM2848" i="1"/>
  <c r="AP2848" i="1"/>
  <c r="AL2849" i="1"/>
  <c r="AM2849" i="1"/>
  <c r="AP2849" i="1"/>
  <c r="AL2850" i="1"/>
  <c r="AM2850" i="1"/>
  <c r="AL2851" i="1"/>
  <c r="AM2851" i="1"/>
  <c r="AP2851" i="1"/>
  <c r="AM2852" i="1"/>
  <c r="AP2852" i="1"/>
  <c r="AL2853" i="1"/>
  <c r="AM2853" i="1"/>
  <c r="AO2853" i="1"/>
  <c r="AP2853" i="1"/>
  <c r="AL2854" i="1"/>
  <c r="AM2854" i="1"/>
  <c r="AO2854" i="1"/>
  <c r="AM2855" i="1"/>
  <c r="AP2855" i="1"/>
  <c r="AM2856" i="1"/>
  <c r="AP2856" i="1"/>
  <c r="AL2857" i="1"/>
  <c r="AM2857" i="1"/>
  <c r="AO2857" i="1"/>
  <c r="AP2857" i="1"/>
  <c r="AL2858" i="1"/>
  <c r="AM2858" i="1"/>
  <c r="AP2858" i="1"/>
  <c r="AL2859" i="1"/>
  <c r="AM2859" i="1"/>
  <c r="AO2859" i="1"/>
  <c r="AL2860" i="1"/>
  <c r="AM2860" i="1"/>
  <c r="AO2860" i="1"/>
  <c r="AP2860" i="1"/>
  <c r="AM2861" i="1"/>
  <c r="AP2861" i="1"/>
  <c r="AM2862" i="1"/>
  <c r="AP2862" i="1"/>
  <c r="AP2863" i="1"/>
  <c r="AL2864" i="1"/>
  <c r="AM2864" i="1"/>
  <c r="AP2864" i="1"/>
  <c r="AM2865" i="1"/>
  <c r="AL2866" i="1"/>
  <c r="AM2866" i="1"/>
  <c r="AO2866" i="1"/>
  <c r="AL2867" i="1"/>
  <c r="AM2867" i="1"/>
  <c r="AM2868" i="1"/>
  <c r="AP2868" i="1"/>
  <c r="AL2869" i="1"/>
  <c r="AM2869" i="1"/>
  <c r="AO2869" i="1"/>
  <c r="AM2870" i="1"/>
  <c r="AP2871" i="1"/>
  <c r="AL2872" i="1"/>
  <c r="AL2873" i="1"/>
  <c r="AO2873" i="1"/>
  <c r="AP2874" i="1"/>
  <c r="AL2875" i="1"/>
  <c r="AL2876" i="1"/>
  <c r="AO2876" i="1"/>
  <c r="AL2877" i="1"/>
  <c r="AL2878" i="1"/>
  <c r="AO2878" i="1"/>
  <c r="AP2879" i="1"/>
  <c r="AP2880" i="1"/>
  <c r="AP2881" i="1"/>
  <c r="AL2882" i="1"/>
  <c r="AM2882" i="1"/>
  <c r="AL2883" i="1"/>
  <c r="AO2883" i="1"/>
  <c r="AL2884" i="1"/>
  <c r="AO2884" i="1"/>
  <c r="AL2885" i="1"/>
  <c r="AM2885" i="1"/>
  <c r="AP2886" i="1"/>
  <c r="AL2887" i="1"/>
  <c r="AO2887" i="1"/>
  <c r="AL2888" i="1"/>
  <c r="AO2888" i="1"/>
  <c r="AL2889" i="1"/>
  <c r="AM2889" i="1"/>
  <c r="AO2889" i="1"/>
  <c r="AL2891" i="1"/>
  <c r="AO2891" i="1"/>
  <c r="AL2892" i="1"/>
  <c r="AO2892" i="1"/>
  <c r="AL2893" i="1"/>
  <c r="AO2893" i="1"/>
  <c r="AL2894" i="1"/>
  <c r="AO2894" i="1"/>
  <c r="AO2895" i="1"/>
  <c r="AL2896" i="1"/>
  <c r="AO2896" i="1"/>
  <c r="AO2897" i="1"/>
  <c r="AL2898" i="1"/>
  <c r="AO2898" i="1"/>
  <c r="AL2899" i="1"/>
  <c r="AO2899" i="1"/>
  <c r="AO2900" i="1"/>
  <c r="AO2902" i="1"/>
  <c r="AL2903" i="1"/>
  <c r="AO2903" i="1"/>
  <c r="AL2904" i="1"/>
  <c r="AO2905" i="1"/>
  <c r="AL2906" i="1"/>
  <c r="AO2906" i="1"/>
  <c r="AL2907" i="1"/>
  <c r="AO2907" i="1"/>
  <c r="AL2908" i="1"/>
  <c r="AL2909" i="1"/>
  <c r="AM2909" i="1"/>
  <c r="AP2909" i="1"/>
  <c r="AL2910" i="1"/>
  <c r="AM2910" i="1"/>
  <c r="AO2910" i="1"/>
  <c r="AL2911" i="1"/>
  <c r="AM2911" i="1"/>
  <c r="AO2911" i="1"/>
  <c r="AL2912" i="1"/>
  <c r="AM2912" i="1"/>
  <c r="AO2912" i="1"/>
  <c r="AL2913" i="1"/>
  <c r="AM2913" i="1"/>
  <c r="AM2914" i="1"/>
  <c r="AP2914" i="1"/>
  <c r="AL2915" i="1"/>
  <c r="AM2915" i="1"/>
  <c r="AM2916" i="1"/>
  <c r="AP2916" i="1"/>
  <c r="AL2917" i="1"/>
  <c r="AM2917" i="1"/>
  <c r="AO2917" i="1"/>
  <c r="AL2918" i="1"/>
  <c r="AM2918" i="1"/>
  <c r="AO2918" i="1"/>
  <c r="AM2919" i="1"/>
  <c r="AO2919" i="1"/>
  <c r="AP2919" i="1"/>
  <c r="AP2920" i="1"/>
  <c r="AM2921" i="1"/>
  <c r="AP2921" i="1"/>
  <c r="AM2922" i="1"/>
  <c r="AP2922" i="1"/>
  <c r="AL2923" i="1"/>
  <c r="AM2923" i="1"/>
  <c r="AL2924" i="1"/>
  <c r="AM2924" i="1"/>
  <c r="AO2924" i="1"/>
  <c r="AM2925" i="1"/>
  <c r="AP2925" i="1"/>
  <c r="AL2926" i="1"/>
  <c r="AM2926" i="1"/>
  <c r="AO2926" i="1"/>
  <c r="AL2927" i="1"/>
  <c r="AM2927" i="1"/>
  <c r="AP2927" i="1"/>
  <c r="AM2928" i="1"/>
  <c r="AP2928" i="1"/>
  <c r="AL2930" i="1"/>
  <c r="AO2930" i="1"/>
  <c r="AL2931" i="1"/>
  <c r="AM2931" i="1"/>
  <c r="AL2932" i="1"/>
  <c r="AM2932" i="1"/>
  <c r="AO2933" i="1"/>
  <c r="AP2933" i="1"/>
  <c r="AL2934" i="1"/>
  <c r="AO2934" i="1"/>
  <c r="AL2935" i="1"/>
  <c r="AO2935" i="1"/>
  <c r="AL2936" i="1"/>
  <c r="AO2936" i="1"/>
  <c r="AP2938" i="1"/>
  <c r="AP2939" i="1"/>
  <c r="AL2940" i="1"/>
  <c r="AO2940" i="1"/>
  <c r="AP2940" i="1"/>
  <c r="AL2941" i="1"/>
  <c r="AL2942" i="1"/>
  <c r="AO2943" i="1"/>
  <c r="AP2943" i="1"/>
  <c r="AL2944" i="1"/>
  <c r="AL2945" i="1"/>
  <c r="AP2946" i="1"/>
  <c r="AP2947" i="1"/>
  <c r="AL2948" i="1"/>
  <c r="AM2948" i="1"/>
  <c r="AO2948" i="1"/>
  <c r="AL2949" i="1"/>
  <c r="AM2949" i="1"/>
  <c r="AO2949" i="1"/>
  <c r="AL2951" i="1"/>
  <c r="AO2951" i="1"/>
  <c r="AM2952" i="1"/>
  <c r="AP2952" i="1"/>
  <c r="AL2953" i="1"/>
  <c r="AM2953" i="1"/>
  <c r="AM2954" i="1"/>
  <c r="AP2954" i="1"/>
  <c r="AL2955" i="1"/>
  <c r="AO2955" i="1"/>
  <c r="AL2956" i="1"/>
  <c r="AM2956" i="1"/>
  <c r="AO2956" i="1"/>
  <c r="AO2957" i="1"/>
  <c r="AP2957" i="1"/>
  <c r="AP2958" i="1"/>
  <c r="AP2959" i="1"/>
  <c r="AM2960" i="1"/>
  <c r="AP2960" i="1"/>
  <c r="AL2961" i="1"/>
  <c r="AO2961" i="1"/>
  <c r="AL2962" i="1"/>
  <c r="AO2962" i="1"/>
  <c r="AP2963" i="1"/>
  <c r="AM2964" i="1"/>
  <c r="AP2964" i="1"/>
  <c r="AM2965" i="1"/>
  <c r="AP2965" i="1"/>
  <c r="AP2966" i="1"/>
  <c r="AL2968" i="1"/>
  <c r="AL2969" i="1"/>
  <c r="AM2969" i="1"/>
  <c r="AL2970" i="1"/>
  <c r="AO2970" i="1"/>
  <c r="AP2971" i="1"/>
  <c r="AL2972" i="1"/>
  <c r="AO2972" i="1"/>
  <c r="AO2973" i="1"/>
  <c r="AP2973" i="1"/>
  <c r="AL2974" i="1"/>
  <c r="AO2974" i="1"/>
  <c r="AL2975" i="1"/>
  <c r="AM2975" i="1"/>
  <c r="AO2975" i="1"/>
  <c r="AP2976" i="1"/>
  <c r="AP2977" i="1"/>
  <c r="AP2978" i="1"/>
  <c r="AL2979" i="1"/>
  <c r="AO2979" i="1"/>
  <c r="AL2980" i="1"/>
  <c r="AM2981" i="1"/>
  <c r="AP2981" i="1"/>
  <c r="AL2982" i="1"/>
  <c r="AM2982" i="1"/>
  <c r="AL2983" i="1"/>
  <c r="AO2983" i="1"/>
  <c r="AL2984" i="1"/>
  <c r="AO2984" i="1"/>
  <c r="AP2984" i="1"/>
  <c r="AO2986" i="1"/>
  <c r="AL2987" i="1"/>
  <c r="AO2987" i="1"/>
  <c r="AL2988" i="1"/>
  <c r="AO2988" i="1"/>
  <c r="AL2989" i="1"/>
  <c r="AO2989" i="1"/>
  <c r="AO2990" i="1"/>
  <c r="AO2992" i="1"/>
  <c r="AL2993" i="1"/>
  <c r="AO2993" i="1"/>
  <c r="AL2994" i="1"/>
  <c r="AO2994" i="1"/>
  <c r="AO2996" i="1"/>
  <c r="AP2996" i="1"/>
  <c r="AL2998" i="1"/>
  <c r="AO2998" i="1"/>
  <c r="AL2999" i="1"/>
  <c r="AO2999" i="1"/>
  <c r="AO3001" i="1"/>
  <c r="AL3002" i="1"/>
  <c r="AO3002" i="1"/>
  <c r="AO3003" i="1"/>
  <c r="AM3004" i="1"/>
  <c r="AP3004" i="1"/>
  <c r="AL3005" i="1"/>
  <c r="AO3005" i="1"/>
  <c r="AL3006" i="1"/>
  <c r="AO3006" i="1"/>
  <c r="AL3007" i="1"/>
  <c r="AL3008" i="1"/>
  <c r="AM3008" i="1"/>
  <c r="AP3009" i="1"/>
  <c r="AL3010" i="1"/>
  <c r="AO3010" i="1"/>
  <c r="AM3011" i="1"/>
  <c r="AO3011" i="1"/>
  <c r="AL3012" i="1"/>
  <c r="AM3012" i="1"/>
  <c r="AO3012" i="1"/>
  <c r="AL3013" i="1"/>
  <c r="AO3013" i="1"/>
  <c r="AL3014" i="1"/>
  <c r="AP3015" i="1"/>
  <c r="AM3016" i="1"/>
  <c r="AP3016" i="1"/>
  <c r="AP3017" i="1"/>
  <c r="AL3018" i="1"/>
  <c r="AM3018" i="1"/>
  <c r="AL3019" i="1"/>
  <c r="AM3019" i="1"/>
  <c r="AM3020" i="1"/>
  <c r="AP3020" i="1"/>
  <c r="AL3022" i="1"/>
  <c r="AM3022" i="1"/>
  <c r="AO3023" i="1"/>
  <c r="AL3024" i="1"/>
  <c r="AO3024" i="1"/>
  <c r="AL3025" i="1"/>
  <c r="AO3025" i="1"/>
  <c r="AL3026" i="1"/>
  <c r="AO3026" i="1"/>
  <c r="AL3027" i="1"/>
  <c r="AO3027" i="1"/>
  <c r="AO3028" i="1"/>
  <c r="AP3028" i="1"/>
  <c r="AL3029" i="1"/>
  <c r="AO3029" i="1"/>
  <c r="AO3030" i="1"/>
  <c r="AL3031" i="1"/>
  <c r="AO3031" i="1"/>
  <c r="AL3032" i="1"/>
  <c r="AO3032" i="1"/>
  <c r="AO3033" i="1"/>
  <c r="AP3034" i="1"/>
  <c r="AP3035" i="1"/>
  <c r="AL3038" i="1"/>
  <c r="AO3038" i="1"/>
  <c r="AL3040" i="1"/>
  <c r="AO3040" i="1"/>
  <c r="AO3041" i="1"/>
  <c r="AM3042" i="1"/>
  <c r="AP3042" i="1"/>
  <c r="AM3043" i="1"/>
  <c r="AO3043" i="1"/>
  <c r="AP3043" i="1"/>
  <c r="AL3044" i="1"/>
  <c r="AM3044" i="1"/>
  <c r="AP3044" i="1"/>
  <c r="AL3045" i="1"/>
  <c r="AM3045" i="1"/>
  <c r="AP3045" i="1"/>
  <c r="AL3046" i="1"/>
  <c r="AM3046" i="1"/>
  <c r="AP3046" i="1"/>
  <c r="AM3047" i="1"/>
  <c r="AP3047" i="1"/>
  <c r="AL3048" i="1"/>
  <c r="AM3048" i="1"/>
  <c r="AP3048" i="1"/>
  <c r="AM3049" i="1"/>
  <c r="AP3049" i="1"/>
  <c r="AL3050" i="1"/>
  <c r="AM3050" i="1"/>
  <c r="AP3050" i="1"/>
  <c r="AL3051" i="1"/>
  <c r="AM3051" i="1"/>
  <c r="AP3051" i="1"/>
  <c r="AM3052" i="1"/>
  <c r="AP3052" i="1"/>
  <c r="AM3053" i="1"/>
  <c r="AP3053" i="1"/>
  <c r="AM3054" i="1"/>
  <c r="AP3054" i="1"/>
  <c r="AL3055" i="1"/>
  <c r="AM3055" i="1"/>
  <c r="AP3055" i="1"/>
  <c r="AL3056" i="1"/>
  <c r="AM3056" i="1"/>
  <c r="AP3056" i="1"/>
  <c r="AM3057" i="1"/>
  <c r="AP3057" i="1"/>
  <c r="AM3058" i="1"/>
  <c r="AP3058" i="1"/>
  <c r="AL3059" i="1"/>
  <c r="AM3059" i="1"/>
  <c r="AP3059" i="1"/>
  <c r="AL3060" i="1"/>
  <c r="AM3060" i="1"/>
  <c r="AO3060" i="1"/>
  <c r="AP3060" i="1"/>
  <c r="AM3061" i="1"/>
  <c r="AP3061" i="1"/>
  <c r="AL3062" i="1"/>
  <c r="AM3062" i="1"/>
  <c r="AP3062" i="1"/>
  <c r="AL3063" i="1"/>
  <c r="AM3063" i="1"/>
  <c r="AO3063" i="1"/>
  <c r="AL3064" i="1"/>
  <c r="AM3064" i="1"/>
  <c r="AO3064" i="1"/>
  <c r="AM3065" i="1"/>
  <c r="AP3065" i="1"/>
  <c r="AL3066" i="1"/>
  <c r="AM3066" i="1"/>
  <c r="AP3066" i="1"/>
  <c r="AM3067" i="1"/>
  <c r="AP3067" i="1"/>
  <c r="AL3068" i="1"/>
  <c r="AM3068" i="1"/>
  <c r="AL3069" i="1"/>
  <c r="AM3069" i="1"/>
  <c r="AO3069" i="1"/>
  <c r="AM3070" i="1"/>
  <c r="AP3070" i="1"/>
  <c r="AM3071" i="1"/>
  <c r="AP3071" i="1"/>
  <c r="AM3072" i="1"/>
  <c r="AP3072" i="1"/>
  <c r="AM3073" i="1"/>
  <c r="AP3073" i="1"/>
  <c r="AL3074" i="1"/>
  <c r="AM3074" i="1"/>
  <c r="AP3074" i="1"/>
  <c r="AM3076" i="1"/>
  <c r="AP3076" i="1"/>
  <c r="AM3077" i="1"/>
  <c r="AO3077" i="1"/>
  <c r="AP3077" i="1"/>
  <c r="AL3078" i="1"/>
  <c r="AM3078" i="1"/>
  <c r="AO3078" i="1"/>
  <c r="AP3078" i="1"/>
  <c r="AL3079" i="1"/>
  <c r="AM3079" i="1"/>
  <c r="AP3079" i="1"/>
  <c r="AM3080" i="1"/>
  <c r="AP3080" i="1"/>
  <c r="AL3081" i="1"/>
  <c r="AM3081" i="1"/>
  <c r="AP3081" i="1"/>
  <c r="AL3082" i="1"/>
  <c r="AM3082" i="1"/>
  <c r="AP3082" i="1"/>
  <c r="AL3083" i="1"/>
  <c r="AM3083" i="1"/>
  <c r="AP3083" i="1"/>
  <c r="AL3084" i="1"/>
  <c r="AM3084" i="1"/>
  <c r="AO3084" i="1"/>
  <c r="AP3084" i="1"/>
  <c r="AM3085" i="1"/>
  <c r="AP3085" i="1"/>
  <c r="AL3086" i="1"/>
  <c r="AM3086" i="1"/>
  <c r="AO3086" i="1"/>
  <c r="AP3086" i="1"/>
  <c r="AL3087" i="1"/>
  <c r="AM3087" i="1"/>
  <c r="AP3087" i="1"/>
  <c r="AL3088" i="1"/>
  <c r="AM3088" i="1"/>
  <c r="AL3089" i="1"/>
  <c r="AM3089" i="1"/>
  <c r="AP3089" i="1"/>
  <c r="AM3090" i="1"/>
  <c r="AP3090" i="1"/>
  <c r="AM3091" i="1"/>
  <c r="AP3091" i="1"/>
  <c r="AL3092" i="1"/>
  <c r="AM3092" i="1"/>
  <c r="AP3092" i="1"/>
  <c r="AL3093" i="1"/>
  <c r="AM3093" i="1"/>
  <c r="AP3093" i="1"/>
  <c r="AL3094" i="1"/>
  <c r="AM3094" i="1"/>
  <c r="AP3094" i="1"/>
  <c r="AM3095" i="1"/>
  <c r="AP3095" i="1"/>
  <c r="AL3096" i="1"/>
  <c r="AM3096" i="1"/>
  <c r="AP3096" i="1"/>
  <c r="AL3097" i="1"/>
  <c r="AM3097" i="1"/>
  <c r="AP3097" i="1"/>
  <c r="AM3098" i="1"/>
  <c r="AP3098" i="1"/>
  <c r="AO3099" i="1"/>
  <c r="AL3100" i="1"/>
  <c r="AO3100" i="1"/>
  <c r="AL3101" i="1"/>
  <c r="AL3102" i="1"/>
  <c r="AO3102" i="1"/>
  <c r="AL3103" i="1"/>
  <c r="AO3103" i="1"/>
  <c r="AL3104" i="1"/>
  <c r="AO3104" i="1"/>
  <c r="AL3105" i="1"/>
  <c r="AO3105" i="1"/>
  <c r="AL3106" i="1"/>
  <c r="AO3106" i="1"/>
  <c r="AO3108" i="1"/>
  <c r="AP3109" i="1"/>
  <c r="AP3110" i="1"/>
  <c r="AO3111" i="1"/>
  <c r="AL3112" i="1"/>
  <c r="AL3113" i="1"/>
  <c r="AO3113" i="1"/>
  <c r="AO3115" i="1"/>
  <c r="AL3116" i="1"/>
  <c r="AO3116" i="1"/>
  <c r="AL3117" i="1"/>
  <c r="AO3117" i="1"/>
  <c r="AM3118" i="1"/>
  <c r="AP3118" i="1"/>
  <c r="AP3119" i="1"/>
  <c r="AL3120" i="1"/>
  <c r="AM3120" i="1"/>
  <c r="AP3120" i="1"/>
  <c r="AL3121" i="1"/>
  <c r="AM3121" i="1"/>
  <c r="AP3121" i="1"/>
  <c r="AM3122" i="1"/>
  <c r="AP3122" i="1"/>
  <c r="AL3123" i="1"/>
  <c r="AM3123" i="1"/>
  <c r="AP3123" i="1"/>
  <c r="AM3124" i="1"/>
  <c r="AP3124" i="1"/>
  <c r="AL3125" i="1"/>
  <c r="AM3125" i="1"/>
  <c r="AL3126" i="1"/>
  <c r="AM3126" i="1"/>
  <c r="AM3127" i="1"/>
  <c r="AP3127" i="1"/>
  <c r="AM3128" i="1"/>
  <c r="AP3128" i="1"/>
  <c r="AM3129" i="1"/>
  <c r="AP3129" i="1"/>
  <c r="AM3130" i="1"/>
  <c r="AP3130" i="1"/>
  <c r="AL3131" i="1"/>
  <c r="AM3131" i="1"/>
  <c r="AO3131" i="1"/>
  <c r="AP3131" i="1"/>
  <c r="AL3132" i="1"/>
  <c r="AM3132" i="1"/>
  <c r="AP3132" i="1"/>
  <c r="AM3133" i="1"/>
  <c r="AP3133" i="1"/>
  <c r="AL3134" i="1"/>
  <c r="AM3134" i="1"/>
  <c r="AO3134" i="1"/>
  <c r="AP3134" i="1"/>
  <c r="AL3135" i="1"/>
  <c r="AM3135" i="1"/>
  <c r="AP3135" i="1"/>
  <c r="AM3136" i="1"/>
  <c r="AP3136" i="1"/>
  <c r="AM3137" i="1"/>
  <c r="AP3137" i="1"/>
  <c r="AM3138" i="1"/>
  <c r="AP3138" i="1"/>
  <c r="AL3139" i="1"/>
  <c r="AM3139" i="1"/>
  <c r="AL3140" i="1"/>
  <c r="AM3140" i="1"/>
  <c r="AP3140" i="1"/>
  <c r="AL3141" i="1"/>
  <c r="AM3141" i="1"/>
  <c r="AM3142" i="1"/>
  <c r="AP3142" i="1"/>
  <c r="AL3143" i="1"/>
  <c r="AM3143" i="1"/>
  <c r="AP3143" i="1"/>
  <c r="AP3144" i="1"/>
  <c r="AL3145" i="1"/>
  <c r="AM3145" i="1"/>
  <c r="AO3145" i="1"/>
  <c r="AL3146" i="1"/>
  <c r="AM3146" i="1"/>
  <c r="AO3146" i="1"/>
  <c r="AM3147" i="1"/>
  <c r="AP3147" i="1"/>
  <c r="AP3148" i="1"/>
  <c r="AM3149" i="1"/>
  <c r="AP3149" i="1"/>
  <c r="AM3150" i="1"/>
  <c r="AP3150" i="1"/>
  <c r="AL3151" i="1"/>
  <c r="AM3151" i="1"/>
  <c r="AO3151" i="1"/>
  <c r="AP3151" i="1"/>
  <c r="AM3152" i="1"/>
  <c r="AP3152" i="1"/>
  <c r="AM3153" i="1"/>
  <c r="AO3153" i="1"/>
  <c r="AP3153" i="1"/>
  <c r="AL3154" i="1"/>
  <c r="AM3154" i="1"/>
  <c r="AO3154" i="1"/>
  <c r="AP3154" i="1"/>
  <c r="AM3155" i="1"/>
  <c r="AP3155" i="1"/>
  <c r="AM3156" i="1"/>
  <c r="AP3156" i="1"/>
  <c r="AL3157" i="1"/>
  <c r="AM3157" i="1"/>
  <c r="AL3158" i="1"/>
  <c r="AO3158" i="1"/>
  <c r="AL3159" i="1"/>
  <c r="AM3159" i="1"/>
  <c r="AO3159" i="1"/>
  <c r="AP3160" i="1"/>
  <c r="AL3161" i="1"/>
  <c r="AM3161" i="1"/>
  <c r="AP3161" i="1"/>
  <c r="AM3162" i="1"/>
  <c r="AO3162" i="1"/>
  <c r="AP3162" i="1"/>
  <c r="AL3163" i="1"/>
  <c r="AO3163" i="1"/>
  <c r="AL3164" i="1"/>
  <c r="AM3164" i="1"/>
  <c r="AL3165" i="1"/>
  <c r="AM3165" i="1"/>
  <c r="AP3165" i="1"/>
  <c r="AM3166" i="1"/>
  <c r="AP3166" i="1"/>
  <c r="AP3167" i="1"/>
  <c r="AM3168" i="1"/>
  <c r="AP3168" i="1"/>
  <c r="AL3169" i="1"/>
  <c r="AO3169" i="1"/>
  <c r="AP3169" i="1"/>
  <c r="AL3170" i="1"/>
  <c r="AM3170" i="1"/>
  <c r="AM3171" i="1"/>
  <c r="AP3171" i="1"/>
  <c r="AP3172" i="1"/>
  <c r="AL3173" i="1"/>
  <c r="AP3173" i="1"/>
  <c r="AL3174" i="1"/>
  <c r="AM3174" i="1"/>
  <c r="AP3174" i="1"/>
  <c r="AO3175" i="1"/>
  <c r="AP3175" i="1"/>
  <c r="AL3177" i="1"/>
  <c r="AL3178" i="1"/>
  <c r="AM3178" i="1"/>
  <c r="AL3179" i="1"/>
  <c r="AM3180" i="1"/>
  <c r="AP3180" i="1"/>
  <c r="AL3181" i="1"/>
  <c r="AO3181" i="1"/>
  <c r="AL3183" i="1"/>
  <c r="AO3183" i="1"/>
  <c r="AL3184" i="1"/>
  <c r="AO3184" i="1"/>
  <c r="AO3185" i="1"/>
  <c r="AP3186" i="1"/>
  <c r="AP3187" i="1"/>
  <c r="AL3188" i="1"/>
  <c r="AO3188" i="1"/>
  <c r="AL3189" i="1"/>
  <c r="AM3189" i="1"/>
  <c r="AO3189" i="1"/>
  <c r="AP3190" i="1"/>
  <c r="AM3191" i="1"/>
  <c r="AL3192" i="1"/>
  <c r="AO3192" i="1"/>
  <c r="AO3193" i="1"/>
  <c r="AM3194" i="1"/>
  <c r="AP3194" i="1"/>
  <c r="AL3195" i="1"/>
  <c r="AM3195" i="1"/>
  <c r="AO3195" i="1"/>
  <c r="AL3196" i="1"/>
  <c r="AM3196" i="1"/>
  <c r="AO3196" i="1"/>
  <c r="AL3197" i="1"/>
  <c r="AM3197" i="1"/>
  <c r="AO3197" i="1"/>
  <c r="AL3198" i="1"/>
  <c r="AM3198" i="1"/>
  <c r="AM3199" i="1"/>
  <c r="AP3199" i="1"/>
  <c r="AL3200" i="1"/>
  <c r="AM3200" i="1"/>
  <c r="AP3200" i="1"/>
  <c r="AM3201" i="1"/>
  <c r="AO3201" i="1"/>
  <c r="AP3201" i="1"/>
  <c r="AL3202" i="1"/>
  <c r="AM3202" i="1"/>
  <c r="AL3203" i="1"/>
  <c r="AM3203" i="1"/>
  <c r="AO3203" i="1"/>
  <c r="AL3204" i="1"/>
  <c r="AM3204" i="1"/>
  <c r="AP3204" i="1"/>
  <c r="AM3205" i="1"/>
  <c r="AP3205" i="1"/>
  <c r="AM3206" i="1"/>
  <c r="AP3206" i="1"/>
  <c r="AL3207" i="1"/>
  <c r="AM3207" i="1"/>
  <c r="AP3207" i="1"/>
  <c r="AL3208" i="1"/>
  <c r="AM3208" i="1"/>
  <c r="AM3209" i="1"/>
  <c r="AP3209" i="1"/>
  <c r="AL3210" i="1"/>
  <c r="AM3210" i="1"/>
  <c r="AP3210" i="1"/>
  <c r="AL3211" i="1"/>
  <c r="AM3211" i="1"/>
  <c r="AO3211" i="1"/>
  <c r="AP3211" i="1"/>
  <c r="AM3212" i="1"/>
  <c r="AP3212" i="1"/>
  <c r="AM3213" i="1"/>
  <c r="AP3213" i="1"/>
  <c r="AL3214" i="1"/>
  <c r="AM3214" i="1"/>
  <c r="AL3215" i="1"/>
  <c r="AM3215" i="1"/>
  <c r="AL3216" i="1"/>
  <c r="AM3216" i="1"/>
  <c r="AL3217" i="1"/>
  <c r="AM3217" i="1"/>
  <c r="AO3217" i="1"/>
  <c r="AM3218" i="1"/>
  <c r="AP3218" i="1"/>
  <c r="AM3219" i="1"/>
  <c r="AP3219" i="1"/>
  <c r="AL3221" i="1"/>
  <c r="AM3221" i="1"/>
  <c r="AL3222" i="1"/>
  <c r="AM3222" i="1"/>
  <c r="AO3222" i="1"/>
  <c r="AP3222" i="1"/>
  <c r="AM3223" i="1"/>
  <c r="AP3223" i="1"/>
  <c r="AM3224" i="1"/>
  <c r="AP3224" i="1"/>
  <c r="AL3225" i="1"/>
  <c r="AM3225" i="1"/>
  <c r="AP3225" i="1"/>
  <c r="AL3226" i="1"/>
  <c r="AM3226" i="1"/>
  <c r="AL3227" i="1"/>
  <c r="AM3227" i="1"/>
  <c r="AM3228" i="1"/>
  <c r="AO3228" i="1"/>
  <c r="AP3228" i="1"/>
  <c r="AP3229" i="1"/>
  <c r="AL3230" i="1"/>
  <c r="AM3230" i="1"/>
  <c r="AP3230" i="1"/>
  <c r="AM3231" i="1"/>
  <c r="AP3231" i="1"/>
  <c r="AM3232" i="1"/>
  <c r="AP3232" i="1"/>
  <c r="AL3233" i="1"/>
  <c r="AM3233" i="1"/>
  <c r="AO3233" i="1"/>
  <c r="AP3233" i="1"/>
  <c r="AL3234" i="1"/>
  <c r="AM3234" i="1"/>
  <c r="AO3234" i="1"/>
  <c r="AP3234" i="1"/>
  <c r="AL3235" i="1"/>
  <c r="AM3235" i="1"/>
  <c r="AO3235" i="1"/>
  <c r="AM3236" i="1"/>
  <c r="AP3236" i="1"/>
  <c r="AL3237" i="1"/>
  <c r="AM3237" i="1"/>
  <c r="AP3237" i="1"/>
  <c r="AM3238" i="1"/>
  <c r="AP3238" i="1"/>
  <c r="AL3239" i="1"/>
  <c r="AM3239" i="1"/>
  <c r="AO3239" i="1"/>
  <c r="AL3240" i="1"/>
  <c r="AM3240" i="1"/>
  <c r="AL3241" i="1"/>
  <c r="AM3241" i="1"/>
  <c r="AP3241" i="1"/>
  <c r="AM3242" i="1"/>
  <c r="AP3242" i="1"/>
  <c r="AM3243" i="1"/>
  <c r="AP3243" i="1"/>
  <c r="AM3244" i="1"/>
  <c r="AP3244" i="1"/>
  <c r="AL3245" i="1"/>
  <c r="AM3245" i="1"/>
  <c r="AO3245" i="1"/>
  <c r="AP3245" i="1"/>
  <c r="AM3246" i="1"/>
  <c r="AP3246" i="1"/>
  <c r="AM3247" i="1"/>
  <c r="AP3247" i="1"/>
  <c r="AP3248" i="1"/>
  <c r="AL3249" i="1"/>
  <c r="AM3249" i="1"/>
  <c r="AP3249" i="1"/>
  <c r="AL3250" i="1"/>
  <c r="AM3250" i="1"/>
  <c r="AP3250" i="1"/>
  <c r="AL3251" i="1"/>
  <c r="AM3251" i="1"/>
  <c r="AO3251" i="1"/>
  <c r="AL3252" i="1"/>
  <c r="AO3252" i="1"/>
  <c r="AL3253" i="1"/>
  <c r="AO3253" i="1"/>
  <c r="AL3255" i="1"/>
  <c r="AO3255" i="1"/>
  <c r="AP3257" i="1"/>
  <c r="AO3258" i="1"/>
  <c r="AP3261" i="1"/>
  <c r="AO3262" i="1"/>
  <c r="AP3262" i="1"/>
  <c r="AO3263" i="1"/>
  <c r="AO3264" i="1"/>
  <c r="AL3267" i="1"/>
  <c r="AO3267" i="1"/>
  <c r="AL3268" i="1"/>
  <c r="AL3269" i="1"/>
  <c r="AO3269" i="1"/>
  <c r="AL3270" i="1"/>
  <c r="AO3270" i="1"/>
  <c r="AL3271" i="1"/>
  <c r="AO3271" i="1"/>
  <c r="AL3272" i="1"/>
  <c r="AM3272" i="1"/>
  <c r="AL3273" i="1"/>
  <c r="AM3274" i="1"/>
  <c r="AL3275" i="1"/>
  <c r="AO3275" i="1"/>
  <c r="AL3276" i="1"/>
  <c r="AO3276" i="1"/>
  <c r="AO3277" i="1"/>
  <c r="AO3278" i="1"/>
  <c r="AP3278" i="1"/>
  <c r="AM3279" i="1"/>
  <c r="AP3279" i="1"/>
  <c r="AL3281" i="1"/>
  <c r="AO3281" i="1"/>
  <c r="AL3282" i="1"/>
  <c r="AO3282" i="1"/>
  <c r="AL3283" i="1"/>
  <c r="AO3283" i="1"/>
  <c r="AL3285" i="1"/>
  <c r="AO3285" i="1"/>
  <c r="AM3286" i="1"/>
  <c r="AL3287" i="1"/>
  <c r="AL3288" i="1"/>
  <c r="AO3288" i="1"/>
  <c r="AL3289" i="1"/>
  <c r="AO3289" i="1"/>
  <c r="AL3290" i="1"/>
  <c r="AO3290" i="1"/>
  <c r="AP3291" i="1"/>
  <c r="AO3292" i="1"/>
  <c r="AL3293" i="1"/>
  <c r="AO3293" i="1"/>
  <c r="AL3294" i="1"/>
  <c r="AP3295" i="1"/>
  <c r="AP3296" i="1"/>
  <c r="AL3297" i="1"/>
  <c r="AO3297" i="1"/>
  <c r="AL3298" i="1"/>
  <c r="AO3298" i="1"/>
  <c r="AL3299" i="1"/>
  <c r="AO3299" i="1"/>
  <c r="AL3300" i="1"/>
  <c r="AO3300" i="1"/>
  <c r="AL3301" i="1"/>
  <c r="AO3301" i="1"/>
  <c r="AL3303" i="1"/>
  <c r="AO3304" i="1"/>
  <c r="AO3305" i="1"/>
  <c r="AO3306" i="1"/>
  <c r="AL3308" i="1"/>
  <c r="AO3308" i="1"/>
  <c r="AL3309" i="1"/>
  <c r="AO3309" i="1"/>
  <c r="AL3310" i="1"/>
  <c r="AO3310" i="1"/>
  <c r="AP3311" i="1"/>
  <c r="AL3312" i="1"/>
  <c r="AO3312" i="1"/>
  <c r="AM3314" i="1"/>
  <c r="AL3315" i="1"/>
  <c r="AO3316" i="1"/>
  <c r="AP3316" i="1"/>
  <c r="AP3317" i="1"/>
  <c r="AO3318" i="1"/>
  <c r="AL3320" i="1"/>
  <c r="AO3320" i="1"/>
  <c r="AO3321" i="1"/>
  <c r="AL3322" i="1"/>
  <c r="AO3322" i="1"/>
  <c r="AL3323" i="1"/>
  <c r="AO3324" i="1"/>
  <c r="AO3326" i="1"/>
  <c r="AL3327" i="1"/>
  <c r="AO3327" i="1"/>
  <c r="AL3329" i="1"/>
  <c r="AO3329" i="1"/>
  <c r="AP3330" i="1"/>
  <c r="AL3331" i="1"/>
  <c r="AO3331" i="1"/>
  <c r="AL3333" i="1"/>
  <c r="AO3333" i="1"/>
  <c r="AL3334" i="1"/>
  <c r="AL3335" i="1"/>
  <c r="AO3335" i="1"/>
  <c r="AP3336" i="1"/>
  <c r="AO3337" i="1"/>
  <c r="AL3338" i="1"/>
  <c r="AO3338" i="1"/>
  <c r="AL3339" i="1"/>
  <c r="AO3339" i="1"/>
  <c r="AO3340" i="1"/>
  <c r="AL3341" i="1"/>
  <c r="AO3341" i="1"/>
  <c r="AL3342" i="1"/>
  <c r="AO3343" i="1"/>
  <c r="AO3344" i="1"/>
  <c r="AL3345" i="1"/>
  <c r="AO3345" i="1"/>
  <c r="AL3347" i="1"/>
  <c r="AO3347" i="1"/>
  <c r="AL3348" i="1"/>
  <c r="AL3349" i="1"/>
  <c r="AO3349" i="1"/>
  <c r="AM3350" i="1"/>
  <c r="AO3351" i="1"/>
  <c r="AO3352" i="1"/>
  <c r="AP3352" i="1"/>
  <c r="AL3353" i="1"/>
  <c r="AO3353" i="1"/>
  <c r="AO3355" i="1"/>
  <c r="AL3356" i="1"/>
  <c r="AM3356" i="1"/>
  <c r="AL3357" i="1"/>
  <c r="AO3357" i="1"/>
  <c r="AO3358" i="1"/>
  <c r="AO3359" i="1"/>
  <c r="AL3360" i="1"/>
  <c r="AO3360" i="1"/>
  <c r="AO3361" i="1"/>
  <c r="AL3363" i="1"/>
  <c r="AO3363" i="1"/>
  <c r="AL3364" i="1"/>
  <c r="AO3364" i="1"/>
  <c r="AL3367" i="1"/>
  <c r="AO3367" i="1"/>
  <c r="AL3368" i="1"/>
  <c r="AO3368" i="1"/>
  <c r="AP3369" i="1"/>
  <c r="AL3370" i="1"/>
  <c r="AO3371" i="1"/>
  <c r="AL3373" i="1"/>
  <c r="AM3373" i="1"/>
  <c r="AO3374" i="1"/>
  <c r="AP3374" i="1"/>
  <c r="AO3375" i="1"/>
  <c r="AP3375" i="1"/>
  <c r="AO3376" i="1"/>
  <c r="AL3377" i="1"/>
  <c r="AO3377" i="1"/>
  <c r="AL3378" i="1"/>
  <c r="AO3378" i="1"/>
  <c r="AL3379" i="1"/>
  <c r="AO3379" i="1"/>
  <c r="AL3380" i="1"/>
  <c r="AO3380" i="1"/>
  <c r="AL3381" i="1"/>
  <c r="AO3381" i="1"/>
  <c r="AP3382" i="1"/>
  <c r="AL3383" i="1"/>
  <c r="AM3383" i="1"/>
  <c r="AL3385" i="1"/>
  <c r="AO3385" i="1"/>
  <c r="AL3386" i="1"/>
  <c r="AO3386" i="1"/>
  <c r="AL3387" i="1"/>
  <c r="AM3389" i="1"/>
  <c r="AP3389" i="1"/>
  <c r="AL3390" i="1"/>
  <c r="AL3391" i="1"/>
  <c r="AO3391" i="1"/>
  <c r="AL3392" i="1"/>
  <c r="AL3393" i="1"/>
  <c r="AO3393" i="1"/>
  <c r="AP3394" i="1"/>
  <c r="AP3395" i="1"/>
  <c r="AP3396" i="1"/>
  <c r="AL3397" i="1"/>
  <c r="AL3398" i="1"/>
  <c r="AO3398" i="1"/>
  <c r="AL3399" i="1"/>
  <c r="AL3400" i="1"/>
  <c r="AO3400" i="1"/>
  <c r="AP3401" i="1"/>
  <c r="AL3402" i="1"/>
  <c r="AO3402" i="1"/>
  <c r="AL3403" i="1"/>
  <c r="AO3403" i="1"/>
  <c r="AL3404" i="1"/>
  <c r="AO3404" i="1"/>
  <c r="AO3405" i="1"/>
  <c r="AL3406" i="1"/>
  <c r="AO3406" i="1"/>
  <c r="AL3407" i="1"/>
  <c r="AL3408" i="1"/>
  <c r="AM3408" i="1"/>
  <c r="AM3409" i="1"/>
  <c r="AP3409" i="1"/>
  <c r="AL3410" i="1"/>
  <c r="AO3410" i="1"/>
  <c r="AL3412" i="1"/>
  <c r="AO3412" i="1"/>
  <c r="AL3413" i="1"/>
  <c r="AO3413" i="1"/>
  <c r="AP3415" i="1"/>
  <c r="AP3416" i="1"/>
  <c r="AL3417" i="1"/>
  <c r="AO3417" i="1"/>
  <c r="AL3418" i="1"/>
  <c r="AL3419" i="1"/>
  <c r="AO3419" i="1"/>
  <c r="AO3420" i="1"/>
  <c r="AP3420" i="1"/>
  <c r="AL3421" i="1"/>
  <c r="AO3421" i="1"/>
  <c r="AL3422" i="1"/>
  <c r="AL3423" i="1"/>
  <c r="AO3423" i="1"/>
  <c r="AL3424" i="1"/>
  <c r="AO3424" i="1"/>
  <c r="AM3425" i="1"/>
  <c r="AP3425" i="1"/>
  <c r="AO3426" i="1"/>
  <c r="AL3427" i="1"/>
  <c r="AM3427" i="1"/>
  <c r="AO3427" i="1"/>
  <c r="AP3427" i="1"/>
  <c r="AM3428" i="1"/>
  <c r="AP3428" i="1"/>
  <c r="AL3429" i="1"/>
  <c r="AM3429" i="1"/>
  <c r="AP3429" i="1"/>
  <c r="AM3430" i="1"/>
  <c r="AP3430" i="1"/>
  <c r="AL3431" i="1"/>
  <c r="AO3431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50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  <bk>
      <extLst>
        <ext uri="{3e2802c4-a4d2-4d8b-9148-e3be6c30e623}">
          <xlrd:rvb i="120"/>
        </ext>
      </extLst>
    </bk>
    <bk>
      <extLst>
        <ext uri="{3e2802c4-a4d2-4d8b-9148-e3be6c30e623}">
          <xlrd:rvb i="121"/>
        </ext>
      </extLst>
    </bk>
    <bk>
      <extLst>
        <ext uri="{3e2802c4-a4d2-4d8b-9148-e3be6c30e623}">
          <xlrd:rvb i="122"/>
        </ext>
      </extLst>
    </bk>
    <bk>
      <extLst>
        <ext uri="{3e2802c4-a4d2-4d8b-9148-e3be6c30e623}">
          <xlrd:rvb i="123"/>
        </ext>
      </extLst>
    </bk>
    <bk>
      <extLst>
        <ext uri="{3e2802c4-a4d2-4d8b-9148-e3be6c30e623}">
          <xlrd:rvb i="124"/>
        </ext>
      </extLst>
    </bk>
    <bk>
      <extLst>
        <ext uri="{3e2802c4-a4d2-4d8b-9148-e3be6c30e623}">
          <xlrd:rvb i="125"/>
        </ext>
      </extLst>
    </bk>
    <bk>
      <extLst>
        <ext uri="{3e2802c4-a4d2-4d8b-9148-e3be6c30e623}">
          <xlrd:rvb i="126"/>
        </ext>
      </extLst>
    </bk>
    <bk>
      <extLst>
        <ext uri="{3e2802c4-a4d2-4d8b-9148-e3be6c30e623}">
          <xlrd:rvb i="127"/>
        </ext>
      </extLst>
    </bk>
    <bk>
      <extLst>
        <ext uri="{3e2802c4-a4d2-4d8b-9148-e3be6c30e623}">
          <xlrd:rvb i="128"/>
        </ext>
      </extLst>
    </bk>
    <bk>
      <extLst>
        <ext uri="{3e2802c4-a4d2-4d8b-9148-e3be6c30e623}">
          <xlrd:rvb i="129"/>
        </ext>
      </extLst>
    </bk>
    <bk>
      <extLst>
        <ext uri="{3e2802c4-a4d2-4d8b-9148-e3be6c30e623}">
          <xlrd:rvb i="130"/>
        </ext>
      </extLst>
    </bk>
    <bk>
      <extLst>
        <ext uri="{3e2802c4-a4d2-4d8b-9148-e3be6c30e623}">
          <xlrd:rvb i="131"/>
        </ext>
      </extLst>
    </bk>
    <bk>
      <extLst>
        <ext uri="{3e2802c4-a4d2-4d8b-9148-e3be6c30e623}">
          <xlrd:rvb i="132"/>
        </ext>
      </extLst>
    </bk>
    <bk>
      <extLst>
        <ext uri="{3e2802c4-a4d2-4d8b-9148-e3be6c30e623}">
          <xlrd:rvb i="133"/>
        </ext>
      </extLst>
    </bk>
    <bk>
      <extLst>
        <ext uri="{3e2802c4-a4d2-4d8b-9148-e3be6c30e623}">
          <xlrd:rvb i="134"/>
        </ext>
      </extLst>
    </bk>
    <bk>
      <extLst>
        <ext uri="{3e2802c4-a4d2-4d8b-9148-e3be6c30e623}">
          <xlrd:rvb i="135"/>
        </ext>
      </extLst>
    </bk>
    <bk>
      <extLst>
        <ext uri="{3e2802c4-a4d2-4d8b-9148-e3be6c30e623}">
          <xlrd:rvb i="136"/>
        </ext>
      </extLst>
    </bk>
    <bk>
      <extLst>
        <ext uri="{3e2802c4-a4d2-4d8b-9148-e3be6c30e623}">
          <xlrd:rvb i="137"/>
        </ext>
      </extLst>
    </bk>
    <bk>
      <extLst>
        <ext uri="{3e2802c4-a4d2-4d8b-9148-e3be6c30e623}">
          <xlrd:rvb i="138"/>
        </ext>
      </extLst>
    </bk>
    <bk>
      <extLst>
        <ext uri="{3e2802c4-a4d2-4d8b-9148-e3be6c30e623}">
          <xlrd:rvb i="139"/>
        </ext>
      </extLst>
    </bk>
    <bk>
      <extLst>
        <ext uri="{3e2802c4-a4d2-4d8b-9148-e3be6c30e623}">
          <xlrd:rvb i="140"/>
        </ext>
      </extLst>
    </bk>
    <bk>
      <extLst>
        <ext uri="{3e2802c4-a4d2-4d8b-9148-e3be6c30e623}">
          <xlrd:rvb i="141"/>
        </ext>
      </extLst>
    </bk>
    <bk>
      <extLst>
        <ext uri="{3e2802c4-a4d2-4d8b-9148-e3be6c30e623}">
          <xlrd:rvb i="142"/>
        </ext>
      </extLst>
    </bk>
    <bk>
      <extLst>
        <ext uri="{3e2802c4-a4d2-4d8b-9148-e3be6c30e623}">
          <xlrd:rvb i="143"/>
        </ext>
      </extLst>
    </bk>
    <bk>
      <extLst>
        <ext uri="{3e2802c4-a4d2-4d8b-9148-e3be6c30e623}">
          <xlrd:rvb i="144"/>
        </ext>
      </extLst>
    </bk>
    <bk>
      <extLst>
        <ext uri="{3e2802c4-a4d2-4d8b-9148-e3be6c30e623}">
          <xlrd:rvb i="145"/>
        </ext>
      </extLst>
    </bk>
    <bk>
      <extLst>
        <ext uri="{3e2802c4-a4d2-4d8b-9148-e3be6c30e623}">
          <xlrd:rvb i="146"/>
        </ext>
      </extLst>
    </bk>
    <bk>
      <extLst>
        <ext uri="{3e2802c4-a4d2-4d8b-9148-e3be6c30e623}">
          <xlrd:rvb i="147"/>
        </ext>
      </extLst>
    </bk>
    <bk>
      <extLst>
        <ext uri="{3e2802c4-a4d2-4d8b-9148-e3be6c30e623}">
          <xlrd:rvb i="148"/>
        </ext>
      </extLst>
    </bk>
    <bk>
      <extLst>
        <ext uri="{3e2802c4-a4d2-4d8b-9148-e3be6c30e623}">
          <xlrd:rvb i="149"/>
        </ext>
      </extLst>
    </bk>
    <bk>
      <extLst>
        <ext uri="{3e2802c4-a4d2-4d8b-9148-e3be6c30e623}">
          <xlrd:rvb i="150"/>
        </ext>
      </extLst>
    </bk>
    <bk>
      <extLst>
        <ext uri="{3e2802c4-a4d2-4d8b-9148-e3be6c30e623}">
          <xlrd:rvb i="151"/>
        </ext>
      </extLst>
    </bk>
    <bk>
      <extLst>
        <ext uri="{3e2802c4-a4d2-4d8b-9148-e3be6c30e623}">
          <xlrd:rvb i="152"/>
        </ext>
      </extLst>
    </bk>
    <bk>
      <extLst>
        <ext uri="{3e2802c4-a4d2-4d8b-9148-e3be6c30e623}">
          <xlrd:rvb i="153"/>
        </ext>
      </extLst>
    </bk>
    <bk>
      <extLst>
        <ext uri="{3e2802c4-a4d2-4d8b-9148-e3be6c30e623}">
          <xlrd:rvb i="154"/>
        </ext>
      </extLst>
    </bk>
    <bk>
      <extLst>
        <ext uri="{3e2802c4-a4d2-4d8b-9148-e3be6c30e623}">
          <xlrd:rvb i="155"/>
        </ext>
      </extLst>
    </bk>
    <bk>
      <extLst>
        <ext uri="{3e2802c4-a4d2-4d8b-9148-e3be6c30e623}">
          <xlrd:rvb i="156"/>
        </ext>
      </extLst>
    </bk>
    <bk>
      <extLst>
        <ext uri="{3e2802c4-a4d2-4d8b-9148-e3be6c30e623}">
          <xlrd:rvb i="157"/>
        </ext>
      </extLst>
    </bk>
    <bk>
      <extLst>
        <ext uri="{3e2802c4-a4d2-4d8b-9148-e3be6c30e623}">
          <xlrd:rvb i="158"/>
        </ext>
      </extLst>
    </bk>
    <bk>
      <extLst>
        <ext uri="{3e2802c4-a4d2-4d8b-9148-e3be6c30e623}">
          <xlrd:rvb i="159"/>
        </ext>
      </extLst>
    </bk>
    <bk>
      <extLst>
        <ext uri="{3e2802c4-a4d2-4d8b-9148-e3be6c30e623}">
          <xlrd:rvb i="160"/>
        </ext>
      </extLst>
    </bk>
    <bk>
      <extLst>
        <ext uri="{3e2802c4-a4d2-4d8b-9148-e3be6c30e623}">
          <xlrd:rvb i="161"/>
        </ext>
      </extLst>
    </bk>
    <bk>
      <extLst>
        <ext uri="{3e2802c4-a4d2-4d8b-9148-e3be6c30e623}">
          <xlrd:rvb i="162"/>
        </ext>
      </extLst>
    </bk>
    <bk>
      <extLst>
        <ext uri="{3e2802c4-a4d2-4d8b-9148-e3be6c30e623}">
          <xlrd:rvb i="163"/>
        </ext>
      </extLst>
    </bk>
    <bk>
      <extLst>
        <ext uri="{3e2802c4-a4d2-4d8b-9148-e3be6c30e623}">
          <xlrd:rvb i="164"/>
        </ext>
      </extLst>
    </bk>
    <bk>
      <extLst>
        <ext uri="{3e2802c4-a4d2-4d8b-9148-e3be6c30e623}">
          <xlrd:rvb i="165"/>
        </ext>
      </extLst>
    </bk>
    <bk>
      <extLst>
        <ext uri="{3e2802c4-a4d2-4d8b-9148-e3be6c30e623}">
          <xlrd:rvb i="166"/>
        </ext>
      </extLst>
    </bk>
    <bk>
      <extLst>
        <ext uri="{3e2802c4-a4d2-4d8b-9148-e3be6c30e623}">
          <xlrd:rvb i="167"/>
        </ext>
      </extLst>
    </bk>
    <bk>
      <extLst>
        <ext uri="{3e2802c4-a4d2-4d8b-9148-e3be6c30e623}">
          <xlrd:rvb i="168"/>
        </ext>
      </extLst>
    </bk>
    <bk>
      <extLst>
        <ext uri="{3e2802c4-a4d2-4d8b-9148-e3be6c30e623}">
          <xlrd:rvb i="169"/>
        </ext>
      </extLst>
    </bk>
    <bk>
      <extLst>
        <ext uri="{3e2802c4-a4d2-4d8b-9148-e3be6c30e623}">
          <xlrd:rvb i="170"/>
        </ext>
      </extLst>
    </bk>
    <bk>
      <extLst>
        <ext uri="{3e2802c4-a4d2-4d8b-9148-e3be6c30e623}">
          <xlrd:rvb i="171"/>
        </ext>
      </extLst>
    </bk>
    <bk>
      <extLst>
        <ext uri="{3e2802c4-a4d2-4d8b-9148-e3be6c30e623}">
          <xlrd:rvb i="172"/>
        </ext>
      </extLst>
    </bk>
    <bk>
      <extLst>
        <ext uri="{3e2802c4-a4d2-4d8b-9148-e3be6c30e623}">
          <xlrd:rvb i="173"/>
        </ext>
      </extLst>
    </bk>
    <bk>
      <extLst>
        <ext uri="{3e2802c4-a4d2-4d8b-9148-e3be6c30e623}">
          <xlrd:rvb i="174"/>
        </ext>
      </extLst>
    </bk>
    <bk>
      <extLst>
        <ext uri="{3e2802c4-a4d2-4d8b-9148-e3be6c30e623}">
          <xlrd:rvb i="175"/>
        </ext>
      </extLst>
    </bk>
    <bk>
      <extLst>
        <ext uri="{3e2802c4-a4d2-4d8b-9148-e3be6c30e623}">
          <xlrd:rvb i="176"/>
        </ext>
      </extLst>
    </bk>
    <bk>
      <extLst>
        <ext uri="{3e2802c4-a4d2-4d8b-9148-e3be6c30e623}">
          <xlrd:rvb i="177"/>
        </ext>
      </extLst>
    </bk>
    <bk>
      <extLst>
        <ext uri="{3e2802c4-a4d2-4d8b-9148-e3be6c30e623}">
          <xlrd:rvb i="178"/>
        </ext>
      </extLst>
    </bk>
    <bk>
      <extLst>
        <ext uri="{3e2802c4-a4d2-4d8b-9148-e3be6c30e623}">
          <xlrd:rvb i="179"/>
        </ext>
      </extLst>
    </bk>
    <bk>
      <extLst>
        <ext uri="{3e2802c4-a4d2-4d8b-9148-e3be6c30e623}">
          <xlrd:rvb i="180"/>
        </ext>
      </extLst>
    </bk>
    <bk>
      <extLst>
        <ext uri="{3e2802c4-a4d2-4d8b-9148-e3be6c30e623}">
          <xlrd:rvb i="181"/>
        </ext>
      </extLst>
    </bk>
    <bk>
      <extLst>
        <ext uri="{3e2802c4-a4d2-4d8b-9148-e3be6c30e623}">
          <xlrd:rvb i="182"/>
        </ext>
      </extLst>
    </bk>
    <bk>
      <extLst>
        <ext uri="{3e2802c4-a4d2-4d8b-9148-e3be6c30e623}">
          <xlrd:rvb i="183"/>
        </ext>
      </extLst>
    </bk>
    <bk>
      <extLst>
        <ext uri="{3e2802c4-a4d2-4d8b-9148-e3be6c30e623}">
          <xlrd:rvb i="184"/>
        </ext>
      </extLst>
    </bk>
    <bk>
      <extLst>
        <ext uri="{3e2802c4-a4d2-4d8b-9148-e3be6c30e623}">
          <xlrd:rvb i="185"/>
        </ext>
      </extLst>
    </bk>
    <bk>
      <extLst>
        <ext uri="{3e2802c4-a4d2-4d8b-9148-e3be6c30e623}">
          <xlrd:rvb i="186"/>
        </ext>
      </extLst>
    </bk>
    <bk>
      <extLst>
        <ext uri="{3e2802c4-a4d2-4d8b-9148-e3be6c30e623}">
          <xlrd:rvb i="187"/>
        </ext>
      </extLst>
    </bk>
    <bk>
      <extLst>
        <ext uri="{3e2802c4-a4d2-4d8b-9148-e3be6c30e623}">
          <xlrd:rvb i="188"/>
        </ext>
      </extLst>
    </bk>
    <bk>
      <extLst>
        <ext uri="{3e2802c4-a4d2-4d8b-9148-e3be6c30e623}">
          <xlrd:rvb i="189"/>
        </ext>
      </extLst>
    </bk>
    <bk>
      <extLst>
        <ext uri="{3e2802c4-a4d2-4d8b-9148-e3be6c30e623}">
          <xlrd:rvb i="190"/>
        </ext>
      </extLst>
    </bk>
    <bk>
      <extLst>
        <ext uri="{3e2802c4-a4d2-4d8b-9148-e3be6c30e623}">
          <xlrd:rvb i="191"/>
        </ext>
      </extLst>
    </bk>
    <bk>
      <extLst>
        <ext uri="{3e2802c4-a4d2-4d8b-9148-e3be6c30e623}">
          <xlrd:rvb i="192"/>
        </ext>
      </extLst>
    </bk>
    <bk>
      <extLst>
        <ext uri="{3e2802c4-a4d2-4d8b-9148-e3be6c30e623}">
          <xlrd:rvb i="193"/>
        </ext>
      </extLst>
    </bk>
    <bk>
      <extLst>
        <ext uri="{3e2802c4-a4d2-4d8b-9148-e3be6c30e623}">
          <xlrd:rvb i="194"/>
        </ext>
      </extLst>
    </bk>
    <bk>
      <extLst>
        <ext uri="{3e2802c4-a4d2-4d8b-9148-e3be6c30e623}">
          <xlrd:rvb i="195"/>
        </ext>
      </extLst>
    </bk>
    <bk>
      <extLst>
        <ext uri="{3e2802c4-a4d2-4d8b-9148-e3be6c30e623}">
          <xlrd:rvb i="196"/>
        </ext>
      </extLst>
    </bk>
    <bk>
      <extLst>
        <ext uri="{3e2802c4-a4d2-4d8b-9148-e3be6c30e623}">
          <xlrd:rvb i="197"/>
        </ext>
      </extLst>
    </bk>
    <bk>
      <extLst>
        <ext uri="{3e2802c4-a4d2-4d8b-9148-e3be6c30e623}">
          <xlrd:rvb i="198"/>
        </ext>
      </extLst>
    </bk>
    <bk>
      <extLst>
        <ext uri="{3e2802c4-a4d2-4d8b-9148-e3be6c30e623}">
          <xlrd:rvb i="199"/>
        </ext>
      </extLst>
    </bk>
    <bk>
      <extLst>
        <ext uri="{3e2802c4-a4d2-4d8b-9148-e3be6c30e623}">
          <xlrd:rvb i="200"/>
        </ext>
      </extLst>
    </bk>
    <bk>
      <extLst>
        <ext uri="{3e2802c4-a4d2-4d8b-9148-e3be6c30e623}">
          <xlrd:rvb i="201"/>
        </ext>
      </extLst>
    </bk>
    <bk>
      <extLst>
        <ext uri="{3e2802c4-a4d2-4d8b-9148-e3be6c30e623}">
          <xlrd:rvb i="202"/>
        </ext>
      </extLst>
    </bk>
    <bk>
      <extLst>
        <ext uri="{3e2802c4-a4d2-4d8b-9148-e3be6c30e623}">
          <xlrd:rvb i="203"/>
        </ext>
      </extLst>
    </bk>
    <bk>
      <extLst>
        <ext uri="{3e2802c4-a4d2-4d8b-9148-e3be6c30e623}">
          <xlrd:rvb i="204"/>
        </ext>
      </extLst>
    </bk>
    <bk>
      <extLst>
        <ext uri="{3e2802c4-a4d2-4d8b-9148-e3be6c30e623}">
          <xlrd:rvb i="205"/>
        </ext>
      </extLst>
    </bk>
    <bk>
      <extLst>
        <ext uri="{3e2802c4-a4d2-4d8b-9148-e3be6c30e623}">
          <xlrd:rvb i="206"/>
        </ext>
      </extLst>
    </bk>
    <bk>
      <extLst>
        <ext uri="{3e2802c4-a4d2-4d8b-9148-e3be6c30e623}">
          <xlrd:rvb i="207"/>
        </ext>
      </extLst>
    </bk>
    <bk>
      <extLst>
        <ext uri="{3e2802c4-a4d2-4d8b-9148-e3be6c30e623}">
          <xlrd:rvb i="208"/>
        </ext>
      </extLst>
    </bk>
    <bk>
      <extLst>
        <ext uri="{3e2802c4-a4d2-4d8b-9148-e3be6c30e623}">
          <xlrd:rvb i="209"/>
        </ext>
      </extLst>
    </bk>
    <bk>
      <extLst>
        <ext uri="{3e2802c4-a4d2-4d8b-9148-e3be6c30e623}">
          <xlrd:rvb i="210"/>
        </ext>
      </extLst>
    </bk>
    <bk>
      <extLst>
        <ext uri="{3e2802c4-a4d2-4d8b-9148-e3be6c30e623}">
          <xlrd:rvb i="211"/>
        </ext>
      </extLst>
    </bk>
    <bk>
      <extLst>
        <ext uri="{3e2802c4-a4d2-4d8b-9148-e3be6c30e623}">
          <xlrd:rvb i="212"/>
        </ext>
      </extLst>
    </bk>
    <bk>
      <extLst>
        <ext uri="{3e2802c4-a4d2-4d8b-9148-e3be6c30e623}">
          <xlrd:rvb i="213"/>
        </ext>
      </extLst>
    </bk>
    <bk>
      <extLst>
        <ext uri="{3e2802c4-a4d2-4d8b-9148-e3be6c30e623}">
          <xlrd:rvb i="214"/>
        </ext>
      </extLst>
    </bk>
    <bk>
      <extLst>
        <ext uri="{3e2802c4-a4d2-4d8b-9148-e3be6c30e623}">
          <xlrd:rvb i="215"/>
        </ext>
      </extLst>
    </bk>
    <bk>
      <extLst>
        <ext uri="{3e2802c4-a4d2-4d8b-9148-e3be6c30e623}">
          <xlrd:rvb i="216"/>
        </ext>
      </extLst>
    </bk>
    <bk>
      <extLst>
        <ext uri="{3e2802c4-a4d2-4d8b-9148-e3be6c30e623}">
          <xlrd:rvb i="217"/>
        </ext>
      </extLst>
    </bk>
    <bk>
      <extLst>
        <ext uri="{3e2802c4-a4d2-4d8b-9148-e3be6c30e623}">
          <xlrd:rvb i="218"/>
        </ext>
      </extLst>
    </bk>
    <bk>
      <extLst>
        <ext uri="{3e2802c4-a4d2-4d8b-9148-e3be6c30e623}">
          <xlrd:rvb i="219"/>
        </ext>
      </extLst>
    </bk>
    <bk>
      <extLst>
        <ext uri="{3e2802c4-a4d2-4d8b-9148-e3be6c30e623}">
          <xlrd:rvb i="220"/>
        </ext>
      </extLst>
    </bk>
    <bk>
      <extLst>
        <ext uri="{3e2802c4-a4d2-4d8b-9148-e3be6c30e623}">
          <xlrd:rvb i="221"/>
        </ext>
      </extLst>
    </bk>
    <bk>
      <extLst>
        <ext uri="{3e2802c4-a4d2-4d8b-9148-e3be6c30e623}">
          <xlrd:rvb i="222"/>
        </ext>
      </extLst>
    </bk>
    <bk>
      <extLst>
        <ext uri="{3e2802c4-a4d2-4d8b-9148-e3be6c30e623}">
          <xlrd:rvb i="223"/>
        </ext>
      </extLst>
    </bk>
    <bk>
      <extLst>
        <ext uri="{3e2802c4-a4d2-4d8b-9148-e3be6c30e623}">
          <xlrd:rvb i="224"/>
        </ext>
      </extLst>
    </bk>
    <bk>
      <extLst>
        <ext uri="{3e2802c4-a4d2-4d8b-9148-e3be6c30e623}">
          <xlrd:rvb i="225"/>
        </ext>
      </extLst>
    </bk>
    <bk>
      <extLst>
        <ext uri="{3e2802c4-a4d2-4d8b-9148-e3be6c30e623}">
          <xlrd:rvb i="226"/>
        </ext>
      </extLst>
    </bk>
    <bk>
      <extLst>
        <ext uri="{3e2802c4-a4d2-4d8b-9148-e3be6c30e623}">
          <xlrd:rvb i="227"/>
        </ext>
      </extLst>
    </bk>
    <bk>
      <extLst>
        <ext uri="{3e2802c4-a4d2-4d8b-9148-e3be6c30e623}">
          <xlrd:rvb i="228"/>
        </ext>
      </extLst>
    </bk>
    <bk>
      <extLst>
        <ext uri="{3e2802c4-a4d2-4d8b-9148-e3be6c30e623}">
          <xlrd:rvb i="229"/>
        </ext>
      </extLst>
    </bk>
    <bk>
      <extLst>
        <ext uri="{3e2802c4-a4d2-4d8b-9148-e3be6c30e623}">
          <xlrd:rvb i="230"/>
        </ext>
      </extLst>
    </bk>
    <bk>
      <extLst>
        <ext uri="{3e2802c4-a4d2-4d8b-9148-e3be6c30e623}">
          <xlrd:rvb i="231"/>
        </ext>
      </extLst>
    </bk>
    <bk>
      <extLst>
        <ext uri="{3e2802c4-a4d2-4d8b-9148-e3be6c30e623}">
          <xlrd:rvb i="232"/>
        </ext>
      </extLst>
    </bk>
    <bk>
      <extLst>
        <ext uri="{3e2802c4-a4d2-4d8b-9148-e3be6c30e623}">
          <xlrd:rvb i="233"/>
        </ext>
      </extLst>
    </bk>
    <bk>
      <extLst>
        <ext uri="{3e2802c4-a4d2-4d8b-9148-e3be6c30e623}">
          <xlrd:rvb i="234"/>
        </ext>
      </extLst>
    </bk>
    <bk>
      <extLst>
        <ext uri="{3e2802c4-a4d2-4d8b-9148-e3be6c30e623}">
          <xlrd:rvb i="235"/>
        </ext>
      </extLst>
    </bk>
    <bk>
      <extLst>
        <ext uri="{3e2802c4-a4d2-4d8b-9148-e3be6c30e623}">
          <xlrd:rvb i="236"/>
        </ext>
      </extLst>
    </bk>
    <bk>
      <extLst>
        <ext uri="{3e2802c4-a4d2-4d8b-9148-e3be6c30e623}">
          <xlrd:rvb i="237"/>
        </ext>
      </extLst>
    </bk>
    <bk>
      <extLst>
        <ext uri="{3e2802c4-a4d2-4d8b-9148-e3be6c30e623}">
          <xlrd:rvb i="238"/>
        </ext>
      </extLst>
    </bk>
    <bk>
      <extLst>
        <ext uri="{3e2802c4-a4d2-4d8b-9148-e3be6c30e623}">
          <xlrd:rvb i="239"/>
        </ext>
      </extLst>
    </bk>
    <bk>
      <extLst>
        <ext uri="{3e2802c4-a4d2-4d8b-9148-e3be6c30e623}">
          <xlrd:rvb i="240"/>
        </ext>
      </extLst>
    </bk>
    <bk>
      <extLst>
        <ext uri="{3e2802c4-a4d2-4d8b-9148-e3be6c30e623}">
          <xlrd:rvb i="241"/>
        </ext>
      </extLst>
    </bk>
    <bk>
      <extLst>
        <ext uri="{3e2802c4-a4d2-4d8b-9148-e3be6c30e623}">
          <xlrd:rvb i="242"/>
        </ext>
      </extLst>
    </bk>
    <bk>
      <extLst>
        <ext uri="{3e2802c4-a4d2-4d8b-9148-e3be6c30e623}">
          <xlrd:rvb i="243"/>
        </ext>
      </extLst>
    </bk>
    <bk>
      <extLst>
        <ext uri="{3e2802c4-a4d2-4d8b-9148-e3be6c30e623}">
          <xlrd:rvb i="244"/>
        </ext>
      </extLst>
    </bk>
    <bk>
      <extLst>
        <ext uri="{3e2802c4-a4d2-4d8b-9148-e3be6c30e623}">
          <xlrd:rvb i="245"/>
        </ext>
      </extLst>
    </bk>
    <bk>
      <extLst>
        <ext uri="{3e2802c4-a4d2-4d8b-9148-e3be6c30e623}">
          <xlrd:rvb i="246"/>
        </ext>
      </extLst>
    </bk>
    <bk>
      <extLst>
        <ext uri="{3e2802c4-a4d2-4d8b-9148-e3be6c30e623}">
          <xlrd:rvb i="247"/>
        </ext>
      </extLst>
    </bk>
    <bk>
      <extLst>
        <ext uri="{3e2802c4-a4d2-4d8b-9148-e3be6c30e623}">
          <xlrd:rvb i="248"/>
        </ext>
      </extLst>
    </bk>
    <bk>
      <extLst>
        <ext uri="{3e2802c4-a4d2-4d8b-9148-e3be6c30e623}">
          <xlrd:rvb i="249"/>
        </ext>
      </extLst>
    </bk>
    <bk>
      <extLst>
        <ext uri="{3e2802c4-a4d2-4d8b-9148-e3be6c30e623}">
          <xlrd:rvb i="250"/>
        </ext>
      </extLst>
    </bk>
    <bk>
      <extLst>
        <ext uri="{3e2802c4-a4d2-4d8b-9148-e3be6c30e623}">
          <xlrd:rvb i="251"/>
        </ext>
      </extLst>
    </bk>
    <bk>
      <extLst>
        <ext uri="{3e2802c4-a4d2-4d8b-9148-e3be6c30e623}">
          <xlrd:rvb i="252"/>
        </ext>
      </extLst>
    </bk>
    <bk>
      <extLst>
        <ext uri="{3e2802c4-a4d2-4d8b-9148-e3be6c30e623}">
          <xlrd:rvb i="253"/>
        </ext>
      </extLst>
    </bk>
    <bk>
      <extLst>
        <ext uri="{3e2802c4-a4d2-4d8b-9148-e3be6c30e623}">
          <xlrd:rvb i="254"/>
        </ext>
      </extLst>
    </bk>
    <bk>
      <extLst>
        <ext uri="{3e2802c4-a4d2-4d8b-9148-e3be6c30e623}">
          <xlrd:rvb i="255"/>
        </ext>
      </extLst>
    </bk>
    <bk>
      <extLst>
        <ext uri="{3e2802c4-a4d2-4d8b-9148-e3be6c30e623}">
          <xlrd:rvb i="256"/>
        </ext>
      </extLst>
    </bk>
    <bk>
      <extLst>
        <ext uri="{3e2802c4-a4d2-4d8b-9148-e3be6c30e623}">
          <xlrd:rvb i="257"/>
        </ext>
      </extLst>
    </bk>
    <bk>
      <extLst>
        <ext uri="{3e2802c4-a4d2-4d8b-9148-e3be6c30e623}">
          <xlrd:rvb i="258"/>
        </ext>
      </extLst>
    </bk>
    <bk>
      <extLst>
        <ext uri="{3e2802c4-a4d2-4d8b-9148-e3be6c30e623}">
          <xlrd:rvb i="259"/>
        </ext>
      </extLst>
    </bk>
    <bk>
      <extLst>
        <ext uri="{3e2802c4-a4d2-4d8b-9148-e3be6c30e623}">
          <xlrd:rvb i="260"/>
        </ext>
      </extLst>
    </bk>
    <bk>
      <extLst>
        <ext uri="{3e2802c4-a4d2-4d8b-9148-e3be6c30e623}">
          <xlrd:rvb i="261"/>
        </ext>
      </extLst>
    </bk>
    <bk>
      <extLst>
        <ext uri="{3e2802c4-a4d2-4d8b-9148-e3be6c30e623}">
          <xlrd:rvb i="262"/>
        </ext>
      </extLst>
    </bk>
    <bk>
      <extLst>
        <ext uri="{3e2802c4-a4d2-4d8b-9148-e3be6c30e623}">
          <xlrd:rvb i="263"/>
        </ext>
      </extLst>
    </bk>
    <bk>
      <extLst>
        <ext uri="{3e2802c4-a4d2-4d8b-9148-e3be6c30e623}">
          <xlrd:rvb i="264"/>
        </ext>
      </extLst>
    </bk>
    <bk>
      <extLst>
        <ext uri="{3e2802c4-a4d2-4d8b-9148-e3be6c30e623}">
          <xlrd:rvb i="265"/>
        </ext>
      </extLst>
    </bk>
    <bk>
      <extLst>
        <ext uri="{3e2802c4-a4d2-4d8b-9148-e3be6c30e623}">
          <xlrd:rvb i="266"/>
        </ext>
      </extLst>
    </bk>
    <bk>
      <extLst>
        <ext uri="{3e2802c4-a4d2-4d8b-9148-e3be6c30e623}">
          <xlrd:rvb i="267"/>
        </ext>
      </extLst>
    </bk>
    <bk>
      <extLst>
        <ext uri="{3e2802c4-a4d2-4d8b-9148-e3be6c30e623}">
          <xlrd:rvb i="268"/>
        </ext>
      </extLst>
    </bk>
    <bk>
      <extLst>
        <ext uri="{3e2802c4-a4d2-4d8b-9148-e3be6c30e623}">
          <xlrd:rvb i="269"/>
        </ext>
      </extLst>
    </bk>
    <bk>
      <extLst>
        <ext uri="{3e2802c4-a4d2-4d8b-9148-e3be6c30e623}">
          <xlrd:rvb i="270"/>
        </ext>
      </extLst>
    </bk>
    <bk>
      <extLst>
        <ext uri="{3e2802c4-a4d2-4d8b-9148-e3be6c30e623}">
          <xlrd:rvb i="271"/>
        </ext>
      </extLst>
    </bk>
    <bk>
      <extLst>
        <ext uri="{3e2802c4-a4d2-4d8b-9148-e3be6c30e623}">
          <xlrd:rvb i="272"/>
        </ext>
      </extLst>
    </bk>
    <bk>
      <extLst>
        <ext uri="{3e2802c4-a4d2-4d8b-9148-e3be6c30e623}">
          <xlrd:rvb i="273"/>
        </ext>
      </extLst>
    </bk>
    <bk>
      <extLst>
        <ext uri="{3e2802c4-a4d2-4d8b-9148-e3be6c30e623}">
          <xlrd:rvb i="274"/>
        </ext>
      </extLst>
    </bk>
    <bk>
      <extLst>
        <ext uri="{3e2802c4-a4d2-4d8b-9148-e3be6c30e623}">
          <xlrd:rvb i="275"/>
        </ext>
      </extLst>
    </bk>
    <bk>
      <extLst>
        <ext uri="{3e2802c4-a4d2-4d8b-9148-e3be6c30e623}">
          <xlrd:rvb i="276"/>
        </ext>
      </extLst>
    </bk>
    <bk>
      <extLst>
        <ext uri="{3e2802c4-a4d2-4d8b-9148-e3be6c30e623}">
          <xlrd:rvb i="277"/>
        </ext>
      </extLst>
    </bk>
    <bk>
      <extLst>
        <ext uri="{3e2802c4-a4d2-4d8b-9148-e3be6c30e623}">
          <xlrd:rvb i="278"/>
        </ext>
      </extLst>
    </bk>
    <bk>
      <extLst>
        <ext uri="{3e2802c4-a4d2-4d8b-9148-e3be6c30e623}">
          <xlrd:rvb i="279"/>
        </ext>
      </extLst>
    </bk>
    <bk>
      <extLst>
        <ext uri="{3e2802c4-a4d2-4d8b-9148-e3be6c30e623}">
          <xlrd:rvb i="280"/>
        </ext>
      </extLst>
    </bk>
    <bk>
      <extLst>
        <ext uri="{3e2802c4-a4d2-4d8b-9148-e3be6c30e623}">
          <xlrd:rvb i="281"/>
        </ext>
      </extLst>
    </bk>
    <bk>
      <extLst>
        <ext uri="{3e2802c4-a4d2-4d8b-9148-e3be6c30e623}">
          <xlrd:rvb i="282"/>
        </ext>
      </extLst>
    </bk>
    <bk>
      <extLst>
        <ext uri="{3e2802c4-a4d2-4d8b-9148-e3be6c30e623}">
          <xlrd:rvb i="283"/>
        </ext>
      </extLst>
    </bk>
    <bk>
      <extLst>
        <ext uri="{3e2802c4-a4d2-4d8b-9148-e3be6c30e623}">
          <xlrd:rvb i="284"/>
        </ext>
      </extLst>
    </bk>
    <bk>
      <extLst>
        <ext uri="{3e2802c4-a4d2-4d8b-9148-e3be6c30e623}">
          <xlrd:rvb i="285"/>
        </ext>
      </extLst>
    </bk>
    <bk>
      <extLst>
        <ext uri="{3e2802c4-a4d2-4d8b-9148-e3be6c30e623}">
          <xlrd:rvb i="286"/>
        </ext>
      </extLst>
    </bk>
    <bk>
      <extLst>
        <ext uri="{3e2802c4-a4d2-4d8b-9148-e3be6c30e623}">
          <xlrd:rvb i="287"/>
        </ext>
      </extLst>
    </bk>
    <bk>
      <extLst>
        <ext uri="{3e2802c4-a4d2-4d8b-9148-e3be6c30e623}">
          <xlrd:rvb i="288"/>
        </ext>
      </extLst>
    </bk>
    <bk>
      <extLst>
        <ext uri="{3e2802c4-a4d2-4d8b-9148-e3be6c30e623}">
          <xlrd:rvb i="289"/>
        </ext>
      </extLst>
    </bk>
    <bk>
      <extLst>
        <ext uri="{3e2802c4-a4d2-4d8b-9148-e3be6c30e623}">
          <xlrd:rvb i="290"/>
        </ext>
      </extLst>
    </bk>
    <bk>
      <extLst>
        <ext uri="{3e2802c4-a4d2-4d8b-9148-e3be6c30e623}">
          <xlrd:rvb i="291"/>
        </ext>
      </extLst>
    </bk>
    <bk>
      <extLst>
        <ext uri="{3e2802c4-a4d2-4d8b-9148-e3be6c30e623}">
          <xlrd:rvb i="292"/>
        </ext>
      </extLst>
    </bk>
    <bk>
      <extLst>
        <ext uri="{3e2802c4-a4d2-4d8b-9148-e3be6c30e623}">
          <xlrd:rvb i="293"/>
        </ext>
      </extLst>
    </bk>
    <bk>
      <extLst>
        <ext uri="{3e2802c4-a4d2-4d8b-9148-e3be6c30e623}">
          <xlrd:rvb i="294"/>
        </ext>
      </extLst>
    </bk>
    <bk>
      <extLst>
        <ext uri="{3e2802c4-a4d2-4d8b-9148-e3be6c30e623}">
          <xlrd:rvb i="295"/>
        </ext>
      </extLst>
    </bk>
    <bk>
      <extLst>
        <ext uri="{3e2802c4-a4d2-4d8b-9148-e3be6c30e623}">
          <xlrd:rvb i="296"/>
        </ext>
      </extLst>
    </bk>
    <bk>
      <extLst>
        <ext uri="{3e2802c4-a4d2-4d8b-9148-e3be6c30e623}">
          <xlrd:rvb i="297"/>
        </ext>
      </extLst>
    </bk>
    <bk>
      <extLst>
        <ext uri="{3e2802c4-a4d2-4d8b-9148-e3be6c30e623}">
          <xlrd:rvb i="298"/>
        </ext>
      </extLst>
    </bk>
    <bk>
      <extLst>
        <ext uri="{3e2802c4-a4d2-4d8b-9148-e3be6c30e623}">
          <xlrd:rvb i="299"/>
        </ext>
      </extLst>
    </bk>
    <bk>
      <extLst>
        <ext uri="{3e2802c4-a4d2-4d8b-9148-e3be6c30e623}">
          <xlrd:rvb i="300"/>
        </ext>
      </extLst>
    </bk>
    <bk>
      <extLst>
        <ext uri="{3e2802c4-a4d2-4d8b-9148-e3be6c30e623}">
          <xlrd:rvb i="301"/>
        </ext>
      </extLst>
    </bk>
    <bk>
      <extLst>
        <ext uri="{3e2802c4-a4d2-4d8b-9148-e3be6c30e623}">
          <xlrd:rvb i="302"/>
        </ext>
      </extLst>
    </bk>
    <bk>
      <extLst>
        <ext uri="{3e2802c4-a4d2-4d8b-9148-e3be6c30e623}">
          <xlrd:rvb i="303"/>
        </ext>
      </extLst>
    </bk>
    <bk>
      <extLst>
        <ext uri="{3e2802c4-a4d2-4d8b-9148-e3be6c30e623}">
          <xlrd:rvb i="304"/>
        </ext>
      </extLst>
    </bk>
    <bk>
      <extLst>
        <ext uri="{3e2802c4-a4d2-4d8b-9148-e3be6c30e623}">
          <xlrd:rvb i="305"/>
        </ext>
      </extLst>
    </bk>
    <bk>
      <extLst>
        <ext uri="{3e2802c4-a4d2-4d8b-9148-e3be6c30e623}">
          <xlrd:rvb i="306"/>
        </ext>
      </extLst>
    </bk>
    <bk>
      <extLst>
        <ext uri="{3e2802c4-a4d2-4d8b-9148-e3be6c30e623}">
          <xlrd:rvb i="307"/>
        </ext>
      </extLst>
    </bk>
    <bk>
      <extLst>
        <ext uri="{3e2802c4-a4d2-4d8b-9148-e3be6c30e623}">
          <xlrd:rvb i="308"/>
        </ext>
      </extLst>
    </bk>
    <bk>
      <extLst>
        <ext uri="{3e2802c4-a4d2-4d8b-9148-e3be6c30e623}">
          <xlrd:rvb i="309"/>
        </ext>
      </extLst>
    </bk>
    <bk>
      <extLst>
        <ext uri="{3e2802c4-a4d2-4d8b-9148-e3be6c30e623}">
          <xlrd:rvb i="310"/>
        </ext>
      </extLst>
    </bk>
    <bk>
      <extLst>
        <ext uri="{3e2802c4-a4d2-4d8b-9148-e3be6c30e623}">
          <xlrd:rvb i="311"/>
        </ext>
      </extLst>
    </bk>
    <bk>
      <extLst>
        <ext uri="{3e2802c4-a4d2-4d8b-9148-e3be6c30e623}">
          <xlrd:rvb i="312"/>
        </ext>
      </extLst>
    </bk>
    <bk>
      <extLst>
        <ext uri="{3e2802c4-a4d2-4d8b-9148-e3be6c30e623}">
          <xlrd:rvb i="313"/>
        </ext>
      </extLst>
    </bk>
    <bk>
      <extLst>
        <ext uri="{3e2802c4-a4d2-4d8b-9148-e3be6c30e623}">
          <xlrd:rvb i="314"/>
        </ext>
      </extLst>
    </bk>
    <bk>
      <extLst>
        <ext uri="{3e2802c4-a4d2-4d8b-9148-e3be6c30e623}">
          <xlrd:rvb i="315"/>
        </ext>
      </extLst>
    </bk>
    <bk>
      <extLst>
        <ext uri="{3e2802c4-a4d2-4d8b-9148-e3be6c30e623}">
          <xlrd:rvb i="316"/>
        </ext>
      </extLst>
    </bk>
    <bk>
      <extLst>
        <ext uri="{3e2802c4-a4d2-4d8b-9148-e3be6c30e623}">
          <xlrd:rvb i="317"/>
        </ext>
      </extLst>
    </bk>
    <bk>
      <extLst>
        <ext uri="{3e2802c4-a4d2-4d8b-9148-e3be6c30e623}">
          <xlrd:rvb i="318"/>
        </ext>
      </extLst>
    </bk>
    <bk>
      <extLst>
        <ext uri="{3e2802c4-a4d2-4d8b-9148-e3be6c30e623}">
          <xlrd:rvb i="319"/>
        </ext>
      </extLst>
    </bk>
    <bk>
      <extLst>
        <ext uri="{3e2802c4-a4d2-4d8b-9148-e3be6c30e623}">
          <xlrd:rvb i="320"/>
        </ext>
      </extLst>
    </bk>
    <bk>
      <extLst>
        <ext uri="{3e2802c4-a4d2-4d8b-9148-e3be6c30e623}">
          <xlrd:rvb i="321"/>
        </ext>
      </extLst>
    </bk>
    <bk>
      <extLst>
        <ext uri="{3e2802c4-a4d2-4d8b-9148-e3be6c30e623}">
          <xlrd:rvb i="322"/>
        </ext>
      </extLst>
    </bk>
    <bk>
      <extLst>
        <ext uri="{3e2802c4-a4d2-4d8b-9148-e3be6c30e623}">
          <xlrd:rvb i="323"/>
        </ext>
      </extLst>
    </bk>
    <bk>
      <extLst>
        <ext uri="{3e2802c4-a4d2-4d8b-9148-e3be6c30e623}">
          <xlrd:rvb i="324"/>
        </ext>
      </extLst>
    </bk>
    <bk>
      <extLst>
        <ext uri="{3e2802c4-a4d2-4d8b-9148-e3be6c30e623}">
          <xlrd:rvb i="325"/>
        </ext>
      </extLst>
    </bk>
    <bk>
      <extLst>
        <ext uri="{3e2802c4-a4d2-4d8b-9148-e3be6c30e623}">
          <xlrd:rvb i="326"/>
        </ext>
      </extLst>
    </bk>
    <bk>
      <extLst>
        <ext uri="{3e2802c4-a4d2-4d8b-9148-e3be6c30e623}">
          <xlrd:rvb i="327"/>
        </ext>
      </extLst>
    </bk>
    <bk>
      <extLst>
        <ext uri="{3e2802c4-a4d2-4d8b-9148-e3be6c30e623}">
          <xlrd:rvb i="328"/>
        </ext>
      </extLst>
    </bk>
    <bk>
      <extLst>
        <ext uri="{3e2802c4-a4d2-4d8b-9148-e3be6c30e623}">
          <xlrd:rvb i="329"/>
        </ext>
      </extLst>
    </bk>
    <bk>
      <extLst>
        <ext uri="{3e2802c4-a4d2-4d8b-9148-e3be6c30e623}">
          <xlrd:rvb i="330"/>
        </ext>
      </extLst>
    </bk>
    <bk>
      <extLst>
        <ext uri="{3e2802c4-a4d2-4d8b-9148-e3be6c30e623}">
          <xlrd:rvb i="331"/>
        </ext>
      </extLst>
    </bk>
    <bk>
      <extLst>
        <ext uri="{3e2802c4-a4d2-4d8b-9148-e3be6c30e623}">
          <xlrd:rvb i="332"/>
        </ext>
      </extLst>
    </bk>
    <bk>
      <extLst>
        <ext uri="{3e2802c4-a4d2-4d8b-9148-e3be6c30e623}">
          <xlrd:rvb i="333"/>
        </ext>
      </extLst>
    </bk>
    <bk>
      <extLst>
        <ext uri="{3e2802c4-a4d2-4d8b-9148-e3be6c30e623}">
          <xlrd:rvb i="334"/>
        </ext>
      </extLst>
    </bk>
    <bk>
      <extLst>
        <ext uri="{3e2802c4-a4d2-4d8b-9148-e3be6c30e623}">
          <xlrd:rvb i="335"/>
        </ext>
      </extLst>
    </bk>
    <bk>
      <extLst>
        <ext uri="{3e2802c4-a4d2-4d8b-9148-e3be6c30e623}">
          <xlrd:rvb i="336"/>
        </ext>
      </extLst>
    </bk>
    <bk>
      <extLst>
        <ext uri="{3e2802c4-a4d2-4d8b-9148-e3be6c30e623}">
          <xlrd:rvb i="337"/>
        </ext>
      </extLst>
    </bk>
    <bk>
      <extLst>
        <ext uri="{3e2802c4-a4d2-4d8b-9148-e3be6c30e623}">
          <xlrd:rvb i="338"/>
        </ext>
      </extLst>
    </bk>
    <bk>
      <extLst>
        <ext uri="{3e2802c4-a4d2-4d8b-9148-e3be6c30e623}">
          <xlrd:rvb i="339"/>
        </ext>
      </extLst>
    </bk>
    <bk>
      <extLst>
        <ext uri="{3e2802c4-a4d2-4d8b-9148-e3be6c30e623}">
          <xlrd:rvb i="340"/>
        </ext>
      </extLst>
    </bk>
    <bk>
      <extLst>
        <ext uri="{3e2802c4-a4d2-4d8b-9148-e3be6c30e623}">
          <xlrd:rvb i="341"/>
        </ext>
      </extLst>
    </bk>
    <bk>
      <extLst>
        <ext uri="{3e2802c4-a4d2-4d8b-9148-e3be6c30e623}">
          <xlrd:rvb i="342"/>
        </ext>
      </extLst>
    </bk>
    <bk>
      <extLst>
        <ext uri="{3e2802c4-a4d2-4d8b-9148-e3be6c30e623}">
          <xlrd:rvb i="343"/>
        </ext>
      </extLst>
    </bk>
    <bk>
      <extLst>
        <ext uri="{3e2802c4-a4d2-4d8b-9148-e3be6c30e623}">
          <xlrd:rvb i="344"/>
        </ext>
      </extLst>
    </bk>
    <bk>
      <extLst>
        <ext uri="{3e2802c4-a4d2-4d8b-9148-e3be6c30e623}">
          <xlrd:rvb i="345"/>
        </ext>
      </extLst>
    </bk>
    <bk>
      <extLst>
        <ext uri="{3e2802c4-a4d2-4d8b-9148-e3be6c30e623}">
          <xlrd:rvb i="346"/>
        </ext>
      </extLst>
    </bk>
    <bk>
      <extLst>
        <ext uri="{3e2802c4-a4d2-4d8b-9148-e3be6c30e623}">
          <xlrd:rvb i="347"/>
        </ext>
      </extLst>
    </bk>
    <bk>
      <extLst>
        <ext uri="{3e2802c4-a4d2-4d8b-9148-e3be6c30e623}">
          <xlrd:rvb i="348"/>
        </ext>
      </extLst>
    </bk>
    <bk>
      <extLst>
        <ext uri="{3e2802c4-a4d2-4d8b-9148-e3be6c30e623}">
          <xlrd:rvb i="349"/>
        </ext>
      </extLst>
    </bk>
    <bk>
      <extLst>
        <ext uri="{3e2802c4-a4d2-4d8b-9148-e3be6c30e623}">
          <xlrd:rvb i="350"/>
        </ext>
      </extLst>
    </bk>
    <bk>
      <extLst>
        <ext uri="{3e2802c4-a4d2-4d8b-9148-e3be6c30e623}">
          <xlrd:rvb i="351"/>
        </ext>
      </extLst>
    </bk>
    <bk>
      <extLst>
        <ext uri="{3e2802c4-a4d2-4d8b-9148-e3be6c30e623}">
          <xlrd:rvb i="352"/>
        </ext>
      </extLst>
    </bk>
    <bk>
      <extLst>
        <ext uri="{3e2802c4-a4d2-4d8b-9148-e3be6c30e623}">
          <xlrd:rvb i="353"/>
        </ext>
      </extLst>
    </bk>
    <bk>
      <extLst>
        <ext uri="{3e2802c4-a4d2-4d8b-9148-e3be6c30e623}">
          <xlrd:rvb i="354"/>
        </ext>
      </extLst>
    </bk>
    <bk>
      <extLst>
        <ext uri="{3e2802c4-a4d2-4d8b-9148-e3be6c30e623}">
          <xlrd:rvb i="355"/>
        </ext>
      </extLst>
    </bk>
    <bk>
      <extLst>
        <ext uri="{3e2802c4-a4d2-4d8b-9148-e3be6c30e623}">
          <xlrd:rvb i="356"/>
        </ext>
      </extLst>
    </bk>
    <bk>
      <extLst>
        <ext uri="{3e2802c4-a4d2-4d8b-9148-e3be6c30e623}">
          <xlrd:rvb i="357"/>
        </ext>
      </extLst>
    </bk>
    <bk>
      <extLst>
        <ext uri="{3e2802c4-a4d2-4d8b-9148-e3be6c30e623}">
          <xlrd:rvb i="358"/>
        </ext>
      </extLst>
    </bk>
    <bk>
      <extLst>
        <ext uri="{3e2802c4-a4d2-4d8b-9148-e3be6c30e623}">
          <xlrd:rvb i="359"/>
        </ext>
      </extLst>
    </bk>
    <bk>
      <extLst>
        <ext uri="{3e2802c4-a4d2-4d8b-9148-e3be6c30e623}">
          <xlrd:rvb i="360"/>
        </ext>
      </extLst>
    </bk>
    <bk>
      <extLst>
        <ext uri="{3e2802c4-a4d2-4d8b-9148-e3be6c30e623}">
          <xlrd:rvb i="361"/>
        </ext>
      </extLst>
    </bk>
    <bk>
      <extLst>
        <ext uri="{3e2802c4-a4d2-4d8b-9148-e3be6c30e623}">
          <xlrd:rvb i="362"/>
        </ext>
      </extLst>
    </bk>
    <bk>
      <extLst>
        <ext uri="{3e2802c4-a4d2-4d8b-9148-e3be6c30e623}">
          <xlrd:rvb i="363"/>
        </ext>
      </extLst>
    </bk>
    <bk>
      <extLst>
        <ext uri="{3e2802c4-a4d2-4d8b-9148-e3be6c30e623}">
          <xlrd:rvb i="364"/>
        </ext>
      </extLst>
    </bk>
    <bk>
      <extLst>
        <ext uri="{3e2802c4-a4d2-4d8b-9148-e3be6c30e623}">
          <xlrd:rvb i="365"/>
        </ext>
      </extLst>
    </bk>
    <bk>
      <extLst>
        <ext uri="{3e2802c4-a4d2-4d8b-9148-e3be6c30e623}">
          <xlrd:rvb i="366"/>
        </ext>
      </extLst>
    </bk>
    <bk>
      <extLst>
        <ext uri="{3e2802c4-a4d2-4d8b-9148-e3be6c30e623}">
          <xlrd:rvb i="367"/>
        </ext>
      </extLst>
    </bk>
    <bk>
      <extLst>
        <ext uri="{3e2802c4-a4d2-4d8b-9148-e3be6c30e623}">
          <xlrd:rvb i="368"/>
        </ext>
      </extLst>
    </bk>
    <bk>
      <extLst>
        <ext uri="{3e2802c4-a4d2-4d8b-9148-e3be6c30e623}">
          <xlrd:rvb i="369"/>
        </ext>
      </extLst>
    </bk>
    <bk>
      <extLst>
        <ext uri="{3e2802c4-a4d2-4d8b-9148-e3be6c30e623}">
          <xlrd:rvb i="370"/>
        </ext>
      </extLst>
    </bk>
    <bk>
      <extLst>
        <ext uri="{3e2802c4-a4d2-4d8b-9148-e3be6c30e623}">
          <xlrd:rvb i="371"/>
        </ext>
      </extLst>
    </bk>
    <bk>
      <extLst>
        <ext uri="{3e2802c4-a4d2-4d8b-9148-e3be6c30e623}">
          <xlrd:rvb i="372"/>
        </ext>
      </extLst>
    </bk>
    <bk>
      <extLst>
        <ext uri="{3e2802c4-a4d2-4d8b-9148-e3be6c30e623}">
          <xlrd:rvb i="373"/>
        </ext>
      </extLst>
    </bk>
    <bk>
      <extLst>
        <ext uri="{3e2802c4-a4d2-4d8b-9148-e3be6c30e623}">
          <xlrd:rvb i="374"/>
        </ext>
      </extLst>
    </bk>
    <bk>
      <extLst>
        <ext uri="{3e2802c4-a4d2-4d8b-9148-e3be6c30e623}">
          <xlrd:rvb i="375"/>
        </ext>
      </extLst>
    </bk>
    <bk>
      <extLst>
        <ext uri="{3e2802c4-a4d2-4d8b-9148-e3be6c30e623}">
          <xlrd:rvb i="376"/>
        </ext>
      </extLst>
    </bk>
    <bk>
      <extLst>
        <ext uri="{3e2802c4-a4d2-4d8b-9148-e3be6c30e623}">
          <xlrd:rvb i="377"/>
        </ext>
      </extLst>
    </bk>
    <bk>
      <extLst>
        <ext uri="{3e2802c4-a4d2-4d8b-9148-e3be6c30e623}">
          <xlrd:rvb i="378"/>
        </ext>
      </extLst>
    </bk>
    <bk>
      <extLst>
        <ext uri="{3e2802c4-a4d2-4d8b-9148-e3be6c30e623}">
          <xlrd:rvb i="379"/>
        </ext>
      </extLst>
    </bk>
    <bk>
      <extLst>
        <ext uri="{3e2802c4-a4d2-4d8b-9148-e3be6c30e623}">
          <xlrd:rvb i="380"/>
        </ext>
      </extLst>
    </bk>
    <bk>
      <extLst>
        <ext uri="{3e2802c4-a4d2-4d8b-9148-e3be6c30e623}">
          <xlrd:rvb i="381"/>
        </ext>
      </extLst>
    </bk>
    <bk>
      <extLst>
        <ext uri="{3e2802c4-a4d2-4d8b-9148-e3be6c30e623}">
          <xlrd:rvb i="382"/>
        </ext>
      </extLst>
    </bk>
    <bk>
      <extLst>
        <ext uri="{3e2802c4-a4d2-4d8b-9148-e3be6c30e623}">
          <xlrd:rvb i="383"/>
        </ext>
      </extLst>
    </bk>
    <bk>
      <extLst>
        <ext uri="{3e2802c4-a4d2-4d8b-9148-e3be6c30e623}">
          <xlrd:rvb i="384"/>
        </ext>
      </extLst>
    </bk>
    <bk>
      <extLst>
        <ext uri="{3e2802c4-a4d2-4d8b-9148-e3be6c30e623}">
          <xlrd:rvb i="385"/>
        </ext>
      </extLst>
    </bk>
    <bk>
      <extLst>
        <ext uri="{3e2802c4-a4d2-4d8b-9148-e3be6c30e623}">
          <xlrd:rvb i="386"/>
        </ext>
      </extLst>
    </bk>
    <bk>
      <extLst>
        <ext uri="{3e2802c4-a4d2-4d8b-9148-e3be6c30e623}">
          <xlrd:rvb i="387"/>
        </ext>
      </extLst>
    </bk>
    <bk>
      <extLst>
        <ext uri="{3e2802c4-a4d2-4d8b-9148-e3be6c30e623}">
          <xlrd:rvb i="388"/>
        </ext>
      </extLst>
    </bk>
    <bk>
      <extLst>
        <ext uri="{3e2802c4-a4d2-4d8b-9148-e3be6c30e623}">
          <xlrd:rvb i="389"/>
        </ext>
      </extLst>
    </bk>
    <bk>
      <extLst>
        <ext uri="{3e2802c4-a4d2-4d8b-9148-e3be6c30e623}">
          <xlrd:rvb i="390"/>
        </ext>
      </extLst>
    </bk>
    <bk>
      <extLst>
        <ext uri="{3e2802c4-a4d2-4d8b-9148-e3be6c30e623}">
          <xlrd:rvb i="391"/>
        </ext>
      </extLst>
    </bk>
    <bk>
      <extLst>
        <ext uri="{3e2802c4-a4d2-4d8b-9148-e3be6c30e623}">
          <xlrd:rvb i="392"/>
        </ext>
      </extLst>
    </bk>
    <bk>
      <extLst>
        <ext uri="{3e2802c4-a4d2-4d8b-9148-e3be6c30e623}">
          <xlrd:rvb i="393"/>
        </ext>
      </extLst>
    </bk>
    <bk>
      <extLst>
        <ext uri="{3e2802c4-a4d2-4d8b-9148-e3be6c30e623}">
          <xlrd:rvb i="394"/>
        </ext>
      </extLst>
    </bk>
    <bk>
      <extLst>
        <ext uri="{3e2802c4-a4d2-4d8b-9148-e3be6c30e623}">
          <xlrd:rvb i="395"/>
        </ext>
      </extLst>
    </bk>
    <bk>
      <extLst>
        <ext uri="{3e2802c4-a4d2-4d8b-9148-e3be6c30e623}">
          <xlrd:rvb i="396"/>
        </ext>
      </extLst>
    </bk>
    <bk>
      <extLst>
        <ext uri="{3e2802c4-a4d2-4d8b-9148-e3be6c30e623}">
          <xlrd:rvb i="397"/>
        </ext>
      </extLst>
    </bk>
    <bk>
      <extLst>
        <ext uri="{3e2802c4-a4d2-4d8b-9148-e3be6c30e623}">
          <xlrd:rvb i="398"/>
        </ext>
      </extLst>
    </bk>
    <bk>
      <extLst>
        <ext uri="{3e2802c4-a4d2-4d8b-9148-e3be6c30e623}">
          <xlrd:rvb i="399"/>
        </ext>
      </extLst>
    </bk>
    <bk>
      <extLst>
        <ext uri="{3e2802c4-a4d2-4d8b-9148-e3be6c30e623}">
          <xlrd:rvb i="400"/>
        </ext>
      </extLst>
    </bk>
    <bk>
      <extLst>
        <ext uri="{3e2802c4-a4d2-4d8b-9148-e3be6c30e623}">
          <xlrd:rvb i="401"/>
        </ext>
      </extLst>
    </bk>
    <bk>
      <extLst>
        <ext uri="{3e2802c4-a4d2-4d8b-9148-e3be6c30e623}">
          <xlrd:rvb i="402"/>
        </ext>
      </extLst>
    </bk>
    <bk>
      <extLst>
        <ext uri="{3e2802c4-a4d2-4d8b-9148-e3be6c30e623}">
          <xlrd:rvb i="403"/>
        </ext>
      </extLst>
    </bk>
    <bk>
      <extLst>
        <ext uri="{3e2802c4-a4d2-4d8b-9148-e3be6c30e623}">
          <xlrd:rvb i="404"/>
        </ext>
      </extLst>
    </bk>
    <bk>
      <extLst>
        <ext uri="{3e2802c4-a4d2-4d8b-9148-e3be6c30e623}">
          <xlrd:rvb i="405"/>
        </ext>
      </extLst>
    </bk>
    <bk>
      <extLst>
        <ext uri="{3e2802c4-a4d2-4d8b-9148-e3be6c30e623}">
          <xlrd:rvb i="406"/>
        </ext>
      </extLst>
    </bk>
    <bk>
      <extLst>
        <ext uri="{3e2802c4-a4d2-4d8b-9148-e3be6c30e623}">
          <xlrd:rvb i="407"/>
        </ext>
      </extLst>
    </bk>
    <bk>
      <extLst>
        <ext uri="{3e2802c4-a4d2-4d8b-9148-e3be6c30e623}">
          <xlrd:rvb i="408"/>
        </ext>
      </extLst>
    </bk>
    <bk>
      <extLst>
        <ext uri="{3e2802c4-a4d2-4d8b-9148-e3be6c30e623}">
          <xlrd:rvb i="409"/>
        </ext>
      </extLst>
    </bk>
    <bk>
      <extLst>
        <ext uri="{3e2802c4-a4d2-4d8b-9148-e3be6c30e623}">
          <xlrd:rvb i="410"/>
        </ext>
      </extLst>
    </bk>
    <bk>
      <extLst>
        <ext uri="{3e2802c4-a4d2-4d8b-9148-e3be6c30e623}">
          <xlrd:rvb i="411"/>
        </ext>
      </extLst>
    </bk>
    <bk>
      <extLst>
        <ext uri="{3e2802c4-a4d2-4d8b-9148-e3be6c30e623}">
          <xlrd:rvb i="412"/>
        </ext>
      </extLst>
    </bk>
    <bk>
      <extLst>
        <ext uri="{3e2802c4-a4d2-4d8b-9148-e3be6c30e623}">
          <xlrd:rvb i="413"/>
        </ext>
      </extLst>
    </bk>
    <bk>
      <extLst>
        <ext uri="{3e2802c4-a4d2-4d8b-9148-e3be6c30e623}">
          <xlrd:rvb i="414"/>
        </ext>
      </extLst>
    </bk>
    <bk>
      <extLst>
        <ext uri="{3e2802c4-a4d2-4d8b-9148-e3be6c30e623}">
          <xlrd:rvb i="415"/>
        </ext>
      </extLst>
    </bk>
    <bk>
      <extLst>
        <ext uri="{3e2802c4-a4d2-4d8b-9148-e3be6c30e623}">
          <xlrd:rvb i="416"/>
        </ext>
      </extLst>
    </bk>
    <bk>
      <extLst>
        <ext uri="{3e2802c4-a4d2-4d8b-9148-e3be6c30e623}">
          <xlrd:rvb i="417"/>
        </ext>
      </extLst>
    </bk>
    <bk>
      <extLst>
        <ext uri="{3e2802c4-a4d2-4d8b-9148-e3be6c30e623}">
          <xlrd:rvb i="418"/>
        </ext>
      </extLst>
    </bk>
    <bk>
      <extLst>
        <ext uri="{3e2802c4-a4d2-4d8b-9148-e3be6c30e623}">
          <xlrd:rvb i="419"/>
        </ext>
      </extLst>
    </bk>
    <bk>
      <extLst>
        <ext uri="{3e2802c4-a4d2-4d8b-9148-e3be6c30e623}">
          <xlrd:rvb i="420"/>
        </ext>
      </extLst>
    </bk>
    <bk>
      <extLst>
        <ext uri="{3e2802c4-a4d2-4d8b-9148-e3be6c30e623}">
          <xlrd:rvb i="421"/>
        </ext>
      </extLst>
    </bk>
    <bk>
      <extLst>
        <ext uri="{3e2802c4-a4d2-4d8b-9148-e3be6c30e623}">
          <xlrd:rvb i="422"/>
        </ext>
      </extLst>
    </bk>
    <bk>
      <extLst>
        <ext uri="{3e2802c4-a4d2-4d8b-9148-e3be6c30e623}">
          <xlrd:rvb i="423"/>
        </ext>
      </extLst>
    </bk>
    <bk>
      <extLst>
        <ext uri="{3e2802c4-a4d2-4d8b-9148-e3be6c30e623}">
          <xlrd:rvb i="424"/>
        </ext>
      </extLst>
    </bk>
    <bk>
      <extLst>
        <ext uri="{3e2802c4-a4d2-4d8b-9148-e3be6c30e623}">
          <xlrd:rvb i="425"/>
        </ext>
      </extLst>
    </bk>
    <bk>
      <extLst>
        <ext uri="{3e2802c4-a4d2-4d8b-9148-e3be6c30e623}">
          <xlrd:rvb i="426"/>
        </ext>
      </extLst>
    </bk>
    <bk>
      <extLst>
        <ext uri="{3e2802c4-a4d2-4d8b-9148-e3be6c30e623}">
          <xlrd:rvb i="427"/>
        </ext>
      </extLst>
    </bk>
    <bk>
      <extLst>
        <ext uri="{3e2802c4-a4d2-4d8b-9148-e3be6c30e623}">
          <xlrd:rvb i="428"/>
        </ext>
      </extLst>
    </bk>
    <bk>
      <extLst>
        <ext uri="{3e2802c4-a4d2-4d8b-9148-e3be6c30e623}">
          <xlrd:rvb i="429"/>
        </ext>
      </extLst>
    </bk>
    <bk>
      <extLst>
        <ext uri="{3e2802c4-a4d2-4d8b-9148-e3be6c30e623}">
          <xlrd:rvb i="430"/>
        </ext>
      </extLst>
    </bk>
    <bk>
      <extLst>
        <ext uri="{3e2802c4-a4d2-4d8b-9148-e3be6c30e623}">
          <xlrd:rvb i="431"/>
        </ext>
      </extLst>
    </bk>
    <bk>
      <extLst>
        <ext uri="{3e2802c4-a4d2-4d8b-9148-e3be6c30e623}">
          <xlrd:rvb i="432"/>
        </ext>
      </extLst>
    </bk>
    <bk>
      <extLst>
        <ext uri="{3e2802c4-a4d2-4d8b-9148-e3be6c30e623}">
          <xlrd:rvb i="433"/>
        </ext>
      </extLst>
    </bk>
    <bk>
      <extLst>
        <ext uri="{3e2802c4-a4d2-4d8b-9148-e3be6c30e623}">
          <xlrd:rvb i="434"/>
        </ext>
      </extLst>
    </bk>
    <bk>
      <extLst>
        <ext uri="{3e2802c4-a4d2-4d8b-9148-e3be6c30e623}">
          <xlrd:rvb i="435"/>
        </ext>
      </extLst>
    </bk>
    <bk>
      <extLst>
        <ext uri="{3e2802c4-a4d2-4d8b-9148-e3be6c30e623}">
          <xlrd:rvb i="436"/>
        </ext>
      </extLst>
    </bk>
    <bk>
      <extLst>
        <ext uri="{3e2802c4-a4d2-4d8b-9148-e3be6c30e623}">
          <xlrd:rvb i="437"/>
        </ext>
      </extLst>
    </bk>
    <bk>
      <extLst>
        <ext uri="{3e2802c4-a4d2-4d8b-9148-e3be6c30e623}">
          <xlrd:rvb i="438"/>
        </ext>
      </extLst>
    </bk>
    <bk>
      <extLst>
        <ext uri="{3e2802c4-a4d2-4d8b-9148-e3be6c30e623}">
          <xlrd:rvb i="439"/>
        </ext>
      </extLst>
    </bk>
    <bk>
      <extLst>
        <ext uri="{3e2802c4-a4d2-4d8b-9148-e3be6c30e623}">
          <xlrd:rvb i="440"/>
        </ext>
      </extLst>
    </bk>
    <bk>
      <extLst>
        <ext uri="{3e2802c4-a4d2-4d8b-9148-e3be6c30e623}">
          <xlrd:rvb i="441"/>
        </ext>
      </extLst>
    </bk>
    <bk>
      <extLst>
        <ext uri="{3e2802c4-a4d2-4d8b-9148-e3be6c30e623}">
          <xlrd:rvb i="442"/>
        </ext>
      </extLst>
    </bk>
    <bk>
      <extLst>
        <ext uri="{3e2802c4-a4d2-4d8b-9148-e3be6c30e623}">
          <xlrd:rvb i="443"/>
        </ext>
      </extLst>
    </bk>
    <bk>
      <extLst>
        <ext uri="{3e2802c4-a4d2-4d8b-9148-e3be6c30e623}">
          <xlrd:rvb i="444"/>
        </ext>
      </extLst>
    </bk>
    <bk>
      <extLst>
        <ext uri="{3e2802c4-a4d2-4d8b-9148-e3be6c30e623}">
          <xlrd:rvb i="445"/>
        </ext>
      </extLst>
    </bk>
    <bk>
      <extLst>
        <ext uri="{3e2802c4-a4d2-4d8b-9148-e3be6c30e623}">
          <xlrd:rvb i="446"/>
        </ext>
      </extLst>
    </bk>
    <bk>
      <extLst>
        <ext uri="{3e2802c4-a4d2-4d8b-9148-e3be6c30e623}">
          <xlrd:rvb i="447"/>
        </ext>
      </extLst>
    </bk>
    <bk>
      <extLst>
        <ext uri="{3e2802c4-a4d2-4d8b-9148-e3be6c30e623}">
          <xlrd:rvb i="448"/>
        </ext>
      </extLst>
    </bk>
    <bk>
      <extLst>
        <ext uri="{3e2802c4-a4d2-4d8b-9148-e3be6c30e623}">
          <xlrd:rvb i="449"/>
        </ext>
      </extLst>
    </bk>
    <bk>
      <extLst>
        <ext uri="{3e2802c4-a4d2-4d8b-9148-e3be6c30e623}">
          <xlrd:rvb i="450"/>
        </ext>
      </extLst>
    </bk>
    <bk>
      <extLst>
        <ext uri="{3e2802c4-a4d2-4d8b-9148-e3be6c30e623}">
          <xlrd:rvb i="451"/>
        </ext>
      </extLst>
    </bk>
    <bk>
      <extLst>
        <ext uri="{3e2802c4-a4d2-4d8b-9148-e3be6c30e623}">
          <xlrd:rvb i="452"/>
        </ext>
      </extLst>
    </bk>
    <bk>
      <extLst>
        <ext uri="{3e2802c4-a4d2-4d8b-9148-e3be6c30e623}">
          <xlrd:rvb i="453"/>
        </ext>
      </extLst>
    </bk>
    <bk>
      <extLst>
        <ext uri="{3e2802c4-a4d2-4d8b-9148-e3be6c30e623}">
          <xlrd:rvb i="454"/>
        </ext>
      </extLst>
    </bk>
    <bk>
      <extLst>
        <ext uri="{3e2802c4-a4d2-4d8b-9148-e3be6c30e623}">
          <xlrd:rvb i="455"/>
        </ext>
      </extLst>
    </bk>
    <bk>
      <extLst>
        <ext uri="{3e2802c4-a4d2-4d8b-9148-e3be6c30e623}">
          <xlrd:rvb i="456"/>
        </ext>
      </extLst>
    </bk>
    <bk>
      <extLst>
        <ext uri="{3e2802c4-a4d2-4d8b-9148-e3be6c30e623}">
          <xlrd:rvb i="457"/>
        </ext>
      </extLst>
    </bk>
    <bk>
      <extLst>
        <ext uri="{3e2802c4-a4d2-4d8b-9148-e3be6c30e623}">
          <xlrd:rvb i="458"/>
        </ext>
      </extLst>
    </bk>
    <bk>
      <extLst>
        <ext uri="{3e2802c4-a4d2-4d8b-9148-e3be6c30e623}">
          <xlrd:rvb i="459"/>
        </ext>
      </extLst>
    </bk>
    <bk>
      <extLst>
        <ext uri="{3e2802c4-a4d2-4d8b-9148-e3be6c30e623}">
          <xlrd:rvb i="460"/>
        </ext>
      </extLst>
    </bk>
    <bk>
      <extLst>
        <ext uri="{3e2802c4-a4d2-4d8b-9148-e3be6c30e623}">
          <xlrd:rvb i="461"/>
        </ext>
      </extLst>
    </bk>
    <bk>
      <extLst>
        <ext uri="{3e2802c4-a4d2-4d8b-9148-e3be6c30e623}">
          <xlrd:rvb i="462"/>
        </ext>
      </extLst>
    </bk>
    <bk>
      <extLst>
        <ext uri="{3e2802c4-a4d2-4d8b-9148-e3be6c30e623}">
          <xlrd:rvb i="463"/>
        </ext>
      </extLst>
    </bk>
    <bk>
      <extLst>
        <ext uri="{3e2802c4-a4d2-4d8b-9148-e3be6c30e623}">
          <xlrd:rvb i="464"/>
        </ext>
      </extLst>
    </bk>
    <bk>
      <extLst>
        <ext uri="{3e2802c4-a4d2-4d8b-9148-e3be6c30e623}">
          <xlrd:rvb i="465"/>
        </ext>
      </extLst>
    </bk>
    <bk>
      <extLst>
        <ext uri="{3e2802c4-a4d2-4d8b-9148-e3be6c30e623}">
          <xlrd:rvb i="466"/>
        </ext>
      </extLst>
    </bk>
    <bk>
      <extLst>
        <ext uri="{3e2802c4-a4d2-4d8b-9148-e3be6c30e623}">
          <xlrd:rvb i="467"/>
        </ext>
      </extLst>
    </bk>
    <bk>
      <extLst>
        <ext uri="{3e2802c4-a4d2-4d8b-9148-e3be6c30e623}">
          <xlrd:rvb i="468"/>
        </ext>
      </extLst>
    </bk>
    <bk>
      <extLst>
        <ext uri="{3e2802c4-a4d2-4d8b-9148-e3be6c30e623}">
          <xlrd:rvb i="469"/>
        </ext>
      </extLst>
    </bk>
    <bk>
      <extLst>
        <ext uri="{3e2802c4-a4d2-4d8b-9148-e3be6c30e623}">
          <xlrd:rvb i="470"/>
        </ext>
      </extLst>
    </bk>
    <bk>
      <extLst>
        <ext uri="{3e2802c4-a4d2-4d8b-9148-e3be6c30e623}">
          <xlrd:rvb i="471"/>
        </ext>
      </extLst>
    </bk>
    <bk>
      <extLst>
        <ext uri="{3e2802c4-a4d2-4d8b-9148-e3be6c30e623}">
          <xlrd:rvb i="472"/>
        </ext>
      </extLst>
    </bk>
    <bk>
      <extLst>
        <ext uri="{3e2802c4-a4d2-4d8b-9148-e3be6c30e623}">
          <xlrd:rvb i="473"/>
        </ext>
      </extLst>
    </bk>
    <bk>
      <extLst>
        <ext uri="{3e2802c4-a4d2-4d8b-9148-e3be6c30e623}">
          <xlrd:rvb i="474"/>
        </ext>
      </extLst>
    </bk>
    <bk>
      <extLst>
        <ext uri="{3e2802c4-a4d2-4d8b-9148-e3be6c30e623}">
          <xlrd:rvb i="475"/>
        </ext>
      </extLst>
    </bk>
    <bk>
      <extLst>
        <ext uri="{3e2802c4-a4d2-4d8b-9148-e3be6c30e623}">
          <xlrd:rvb i="476"/>
        </ext>
      </extLst>
    </bk>
    <bk>
      <extLst>
        <ext uri="{3e2802c4-a4d2-4d8b-9148-e3be6c30e623}">
          <xlrd:rvb i="477"/>
        </ext>
      </extLst>
    </bk>
    <bk>
      <extLst>
        <ext uri="{3e2802c4-a4d2-4d8b-9148-e3be6c30e623}">
          <xlrd:rvb i="478"/>
        </ext>
      </extLst>
    </bk>
    <bk>
      <extLst>
        <ext uri="{3e2802c4-a4d2-4d8b-9148-e3be6c30e623}">
          <xlrd:rvb i="479"/>
        </ext>
      </extLst>
    </bk>
    <bk>
      <extLst>
        <ext uri="{3e2802c4-a4d2-4d8b-9148-e3be6c30e623}">
          <xlrd:rvb i="480"/>
        </ext>
      </extLst>
    </bk>
    <bk>
      <extLst>
        <ext uri="{3e2802c4-a4d2-4d8b-9148-e3be6c30e623}">
          <xlrd:rvb i="481"/>
        </ext>
      </extLst>
    </bk>
    <bk>
      <extLst>
        <ext uri="{3e2802c4-a4d2-4d8b-9148-e3be6c30e623}">
          <xlrd:rvb i="482"/>
        </ext>
      </extLst>
    </bk>
    <bk>
      <extLst>
        <ext uri="{3e2802c4-a4d2-4d8b-9148-e3be6c30e623}">
          <xlrd:rvb i="483"/>
        </ext>
      </extLst>
    </bk>
    <bk>
      <extLst>
        <ext uri="{3e2802c4-a4d2-4d8b-9148-e3be6c30e623}">
          <xlrd:rvb i="484"/>
        </ext>
      </extLst>
    </bk>
    <bk>
      <extLst>
        <ext uri="{3e2802c4-a4d2-4d8b-9148-e3be6c30e623}">
          <xlrd:rvb i="485"/>
        </ext>
      </extLst>
    </bk>
    <bk>
      <extLst>
        <ext uri="{3e2802c4-a4d2-4d8b-9148-e3be6c30e623}">
          <xlrd:rvb i="486"/>
        </ext>
      </extLst>
    </bk>
    <bk>
      <extLst>
        <ext uri="{3e2802c4-a4d2-4d8b-9148-e3be6c30e623}">
          <xlrd:rvb i="487"/>
        </ext>
      </extLst>
    </bk>
    <bk>
      <extLst>
        <ext uri="{3e2802c4-a4d2-4d8b-9148-e3be6c30e623}">
          <xlrd:rvb i="488"/>
        </ext>
      </extLst>
    </bk>
    <bk>
      <extLst>
        <ext uri="{3e2802c4-a4d2-4d8b-9148-e3be6c30e623}">
          <xlrd:rvb i="489"/>
        </ext>
      </extLst>
    </bk>
    <bk>
      <extLst>
        <ext uri="{3e2802c4-a4d2-4d8b-9148-e3be6c30e623}">
          <xlrd:rvb i="490"/>
        </ext>
      </extLst>
    </bk>
    <bk>
      <extLst>
        <ext uri="{3e2802c4-a4d2-4d8b-9148-e3be6c30e623}">
          <xlrd:rvb i="491"/>
        </ext>
      </extLst>
    </bk>
    <bk>
      <extLst>
        <ext uri="{3e2802c4-a4d2-4d8b-9148-e3be6c30e623}">
          <xlrd:rvb i="492"/>
        </ext>
      </extLst>
    </bk>
    <bk>
      <extLst>
        <ext uri="{3e2802c4-a4d2-4d8b-9148-e3be6c30e623}">
          <xlrd:rvb i="493"/>
        </ext>
      </extLst>
    </bk>
    <bk>
      <extLst>
        <ext uri="{3e2802c4-a4d2-4d8b-9148-e3be6c30e623}">
          <xlrd:rvb i="494"/>
        </ext>
      </extLst>
    </bk>
    <bk>
      <extLst>
        <ext uri="{3e2802c4-a4d2-4d8b-9148-e3be6c30e623}">
          <xlrd:rvb i="495"/>
        </ext>
      </extLst>
    </bk>
    <bk>
      <extLst>
        <ext uri="{3e2802c4-a4d2-4d8b-9148-e3be6c30e623}">
          <xlrd:rvb i="496"/>
        </ext>
      </extLst>
    </bk>
    <bk>
      <extLst>
        <ext uri="{3e2802c4-a4d2-4d8b-9148-e3be6c30e623}">
          <xlrd:rvb i="497"/>
        </ext>
      </extLst>
    </bk>
    <bk>
      <extLst>
        <ext uri="{3e2802c4-a4d2-4d8b-9148-e3be6c30e623}">
          <xlrd:rvb i="498"/>
        </ext>
      </extLst>
    </bk>
    <bk>
      <extLst>
        <ext uri="{3e2802c4-a4d2-4d8b-9148-e3be6c30e623}">
          <xlrd:rvb i="499"/>
        </ext>
      </extLst>
    </bk>
    <bk>
      <extLst>
        <ext uri="{3e2802c4-a4d2-4d8b-9148-e3be6c30e623}">
          <xlrd:rvb i="500"/>
        </ext>
      </extLst>
    </bk>
    <bk>
      <extLst>
        <ext uri="{3e2802c4-a4d2-4d8b-9148-e3be6c30e623}">
          <xlrd:rvb i="501"/>
        </ext>
      </extLst>
    </bk>
    <bk>
      <extLst>
        <ext uri="{3e2802c4-a4d2-4d8b-9148-e3be6c30e623}">
          <xlrd:rvb i="502"/>
        </ext>
      </extLst>
    </bk>
  </futureMetadata>
  <valueMetadata count="503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  <bk>
      <rc t="1" v="193"/>
    </bk>
    <bk>
      <rc t="1" v="194"/>
    </bk>
    <bk>
      <rc t="1" v="195"/>
    </bk>
    <bk>
      <rc t="1" v="196"/>
    </bk>
    <bk>
      <rc t="1" v="197"/>
    </bk>
    <bk>
      <rc t="1" v="198"/>
    </bk>
    <bk>
      <rc t="1" v="199"/>
    </bk>
    <bk>
      <rc t="1" v="200"/>
    </bk>
    <bk>
      <rc t="1" v="201"/>
    </bk>
    <bk>
      <rc t="1" v="202"/>
    </bk>
    <bk>
      <rc t="1" v="203"/>
    </bk>
    <bk>
      <rc t="1" v="204"/>
    </bk>
    <bk>
      <rc t="1" v="205"/>
    </bk>
    <bk>
      <rc t="1" v="206"/>
    </bk>
    <bk>
      <rc t="1" v="207"/>
    </bk>
    <bk>
      <rc t="1" v="208"/>
    </bk>
    <bk>
      <rc t="1" v="209"/>
    </bk>
    <bk>
      <rc t="1" v="210"/>
    </bk>
    <bk>
      <rc t="1" v="211"/>
    </bk>
    <bk>
      <rc t="1" v="212"/>
    </bk>
    <bk>
      <rc t="1" v="213"/>
    </bk>
    <bk>
      <rc t="1" v="214"/>
    </bk>
    <bk>
      <rc t="1" v="215"/>
    </bk>
    <bk>
      <rc t="1" v="216"/>
    </bk>
    <bk>
      <rc t="1" v="217"/>
    </bk>
    <bk>
      <rc t="1" v="218"/>
    </bk>
    <bk>
      <rc t="1" v="219"/>
    </bk>
    <bk>
      <rc t="1" v="220"/>
    </bk>
    <bk>
      <rc t="1" v="221"/>
    </bk>
    <bk>
      <rc t="1" v="222"/>
    </bk>
    <bk>
      <rc t="1" v="223"/>
    </bk>
    <bk>
      <rc t="1" v="224"/>
    </bk>
    <bk>
      <rc t="1" v="225"/>
    </bk>
    <bk>
      <rc t="1" v="226"/>
    </bk>
    <bk>
      <rc t="1" v="227"/>
    </bk>
    <bk>
      <rc t="1" v="228"/>
    </bk>
    <bk>
      <rc t="1" v="229"/>
    </bk>
    <bk>
      <rc t="1" v="230"/>
    </bk>
    <bk>
      <rc t="1" v="231"/>
    </bk>
    <bk>
      <rc t="1" v="232"/>
    </bk>
    <bk>
      <rc t="1" v="233"/>
    </bk>
    <bk>
      <rc t="1" v="234"/>
    </bk>
    <bk>
      <rc t="1" v="235"/>
    </bk>
    <bk>
      <rc t="1" v="236"/>
    </bk>
    <bk>
      <rc t="1" v="237"/>
    </bk>
    <bk>
      <rc t="1" v="238"/>
    </bk>
    <bk>
      <rc t="1" v="239"/>
    </bk>
    <bk>
      <rc t="1" v="240"/>
    </bk>
    <bk>
      <rc t="1" v="241"/>
    </bk>
    <bk>
      <rc t="1" v="242"/>
    </bk>
    <bk>
      <rc t="1" v="243"/>
    </bk>
    <bk>
      <rc t="1" v="244"/>
    </bk>
    <bk>
      <rc t="1" v="245"/>
    </bk>
    <bk>
      <rc t="1" v="246"/>
    </bk>
    <bk>
      <rc t="1" v="247"/>
    </bk>
    <bk>
      <rc t="1" v="248"/>
    </bk>
    <bk>
      <rc t="1" v="249"/>
    </bk>
    <bk>
      <rc t="1" v="250"/>
    </bk>
    <bk>
      <rc t="1" v="251"/>
    </bk>
    <bk>
      <rc t="1" v="252"/>
    </bk>
    <bk>
      <rc t="1" v="253"/>
    </bk>
    <bk>
      <rc t="1" v="254"/>
    </bk>
    <bk>
      <rc t="1" v="255"/>
    </bk>
    <bk>
      <rc t="1" v="256"/>
    </bk>
    <bk>
      <rc t="1" v="257"/>
    </bk>
    <bk>
      <rc t="1" v="258"/>
    </bk>
    <bk>
      <rc t="1" v="259"/>
    </bk>
    <bk>
      <rc t="1" v="260"/>
    </bk>
    <bk>
      <rc t="1" v="261"/>
    </bk>
    <bk>
      <rc t="1" v="262"/>
    </bk>
    <bk>
      <rc t="1" v="263"/>
    </bk>
    <bk>
      <rc t="1" v="264"/>
    </bk>
    <bk>
      <rc t="1" v="265"/>
    </bk>
    <bk>
      <rc t="1" v="266"/>
    </bk>
    <bk>
      <rc t="1" v="267"/>
    </bk>
    <bk>
      <rc t="1" v="268"/>
    </bk>
    <bk>
      <rc t="1" v="269"/>
    </bk>
    <bk>
      <rc t="1" v="270"/>
    </bk>
    <bk>
      <rc t="1" v="271"/>
    </bk>
    <bk>
      <rc t="1" v="272"/>
    </bk>
    <bk>
      <rc t="1" v="273"/>
    </bk>
    <bk>
      <rc t="1" v="274"/>
    </bk>
    <bk>
      <rc t="1" v="275"/>
    </bk>
    <bk>
      <rc t="1" v="276"/>
    </bk>
    <bk>
      <rc t="1" v="277"/>
    </bk>
    <bk>
      <rc t="1" v="278"/>
    </bk>
    <bk>
      <rc t="1" v="279"/>
    </bk>
    <bk>
      <rc t="1" v="280"/>
    </bk>
    <bk>
      <rc t="1" v="281"/>
    </bk>
    <bk>
      <rc t="1" v="282"/>
    </bk>
    <bk>
      <rc t="1" v="283"/>
    </bk>
    <bk>
      <rc t="1" v="284"/>
    </bk>
    <bk>
      <rc t="1" v="285"/>
    </bk>
    <bk>
      <rc t="1" v="286"/>
    </bk>
    <bk>
      <rc t="1" v="287"/>
    </bk>
    <bk>
      <rc t="1" v="288"/>
    </bk>
    <bk>
      <rc t="1" v="289"/>
    </bk>
    <bk>
      <rc t="1" v="290"/>
    </bk>
    <bk>
      <rc t="1" v="291"/>
    </bk>
    <bk>
      <rc t="1" v="292"/>
    </bk>
    <bk>
      <rc t="1" v="293"/>
    </bk>
    <bk>
      <rc t="1" v="294"/>
    </bk>
    <bk>
      <rc t="1" v="295"/>
    </bk>
    <bk>
      <rc t="1" v="296"/>
    </bk>
    <bk>
      <rc t="1" v="297"/>
    </bk>
    <bk>
      <rc t="1" v="298"/>
    </bk>
    <bk>
      <rc t="1" v="299"/>
    </bk>
    <bk>
      <rc t="1" v="300"/>
    </bk>
    <bk>
      <rc t="1" v="301"/>
    </bk>
    <bk>
      <rc t="1" v="302"/>
    </bk>
    <bk>
      <rc t="1" v="303"/>
    </bk>
    <bk>
      <rc t="1" v="304"/>
    </bk>
    <bk>
      <rc t="1" v="305"/>
    </bk>
    <bk>
      <rc t="1" v="306"/>
    </bk>
    <bk>
      <rc t="1" v="307"/>
    </bk>
    <bk>
      <rc t="1" v="308"/>
    </bk>
    <bk>
      <rc t="1" v="309"/>
    </bk>
    <bk>
      <rc t="1" v="310"/>
    </bk>
    <bk>
      <rc t="1" v="311"/>
    </bk>
    <bk>
      <rc t="1" v="312"/>
    </bk>
    <bk>
      <rc t="1" v="313"/>
    </bk>
    <bk>
      <rc t="1" v="314"/>
    </bk>
    <bk>
      <rc t="1" v="315"/>
    </bk>
    <bk>
      <rc t="1" v="316"/>
    </bk>
    <bk>
      <rc t="1" v="317"/>
    </bk>
    <bk>
      <rc t="1" v="318"/>
    </bk>
    <bk>
      <rc t="1" v="319"/>
    </bk>
    <bk>
      <rc t="1" v="320"/>
    </bk>
    <bk>
      <rc t="1" v="321"/>
    </bk>
    <bk>
      <rc t="1" v="322"/>
    </bk>
    <bk>
      <rc t="1" v="323"/>
    </bk>
    <bk>
      <rc t="1" v="324"/>
    </bk>
    <bk>
      <rc t="1" v="325"/>
    </bk>
    <bk>
      <rc t="1" v="326"/>
    </bk>
    <bk>
      <rc t="1" v="327"/>
    </bk>
    <bk>
      <rc t="1" v="328"/>
    </bk>
    <bk>
      <rc t="1" v="329"/>
    </bk>
    <bk>
      <rc t="1" v="330"/>
    </bk>
    <bk>
      <rc t="1" v="331"/>
    </bk>
    <bk>
      <rc t="1" v="332"/>
    </bk>
    <bk>
      <rc t="1" v="333"/>
    </bk>
    <bk>
      <rc t="1" v="334"/>
    </bk>
    <bk>
      <rc t="1" v="335"/>
    </bk>
    <bk>
      <rc t="1" v="336"/>
    </bk>
    <bk>
      <rc t="1" v="337"/>
    </bk>
    <bk>
      <rc t="1" v="338"/>
    </bk>
    <bk>
      <rc t="1" v="339"/>
    </bk>
    <bk>
      <rc t="1" v="340"/>
    </bk>
    <bk>
      <rc t="1" v="341"/>
    </bk>
    <bk>
      <rc t="1" v="342"/>
    </bk>
    <bk>
      <rc t="1" v="343"/>
    </bk>
    <bk>
      <rc t="1" v="344"/>
    </bk>
    <bk>
      <rc t="1" v="345"/>
    </bk>
    <bk>
      <rc t="1" v="346"/>
    </bk>
    <bk>
      <rc t="1" v="347"/>
    </bk>
    <bk>
      <rc t="1" v="348"/>
    </bk>
    <bk>
      <rc t="1" v="349"/>
    </bk>
    <bk>
      <rc t="1" v="350"/>
    </bk>
    <bk>
      <rc t="1" v="351"/>
    </bk>
    <bk>
      <rc t="1" v="352"/>
    </bk>
    <bk>
      <rc t="1" v="353"/>
    </bk>
    <bk>
      <rc t="1" v="354"/>
    </bk>
    <bk>
      <rc t="1" v="355"/>
    </bk>
    <bk>
      <rc t="1" v="356"/>
    </bk>
    <bk>
      <rc t="1" v="357"/>
    </bk>
    <bk>
      <rc t="1" v="358"/>
    </bk>
    <bk>
      <rc t="1" v="359"/>
    </bk>
    <bk>
      <rc t="1" v="360"/>
    </bk>
    <bk>
      <rc t="1" v="361"/>
    </bk>
    <bk>
      <rc t="1" v="362"/>
    </bk>
    <bk>
      <rc t="1" v="363"/>
    </bk>
    <bk>
      <rc t="1" v="364"/>
    </bk>
    <bk>
      <rc t="1" v="365"/>
    </bk>
    <bk>
      <rc t="1" v="366"/>
    </bk>
    <bk>
      <rc t="1" v="367"/>
    </bk>
    <bk>
      <rc t="1" v="368"/>
    </bk>
    <bk>
      <rc t="1" v="369"/>
    </bk>
    <bk>
      <rc t="1" v="370"/>
    </bk>
    <bk>
      <rc t="1" v="371"/>
    </bk>
    <bk>
      <rc t="1" v="372"/>
    </bk>
    <bk>
      <rc t="1" v="373"/>
    </bk>
    <bk>
      <rc t="1" v="374"/>
    </bk>
    <bk>
      <rc t="1" v="375"/>
    </bk>
    <bk>
      <rc t="1" v="376"/>
    </bk>
    <bk>
      <rc t="1" v="377"/>
    </bk>
    <bk>
      <rc t="1" v="378"/>
    </bk>
    <bk>
      <rc t="1" v="379"/>
    </bk>
    <bk>
      <rc t="1" v="380"/>
    </bk>
    <bk>
      <rc t="1" v="381"/>
    </bk>
    <bk>
      <rc t="1" v="382"/>
    </bk>
    <bk>
      <rc t="1" v="383"/>
    </bk>
    <bk>
      <rc t="1" v="384"/>
    </bk>
    <bk>
      <rc t="1" v="385"/>
    </bk>
    <bk>
      <rc t="1" v="386"/>
    </bk>
    <bk>
      <rc t="1" v="387"/>
    </bk>
    <bk>
      <rc t="1" v="388"/>
    </bk>
    <bk>
      <rc t="1" v="389"/>
    </bk>
    <bk>
      <rc t="1" v="390"/>
    </bk>
    <bk>
      <rc t="1" v="391"/>
    </bk>
    <bk>
      <rc t="1" v="392"/>
    </bk>
    <bk>
      <rc t="1" v="393"/>
    </bk>
    <bk>
      <rc t="1" v="394"/>
    </bk>
    <bk>
      <rc t="1" v="395"/>
    </bk>
    <bk>
      <rc t="1" v="396"/>
    </bk>
    <bk>
      <rc t="1" v="397"/>
    </bk>
    <bk>
      <rc t="1" v="398"/>
    </bk>
    <bk>
      <rc t="1" v="399"/>
    </bk>
    <bk>
      <rc t="1" v="400"/>
    </bk>
    <bk>
      <rc t="1" v="401"/>
    </bk>
    <bk>
      <rc t="1" v="402"/>
    </bk>
    <bk>
      <rc t="1" v="403"/>
    </bk>
    <bk>
      <rc t="1" v="404"/>
    </bk>
    <bk>
      <rc t="1" v="405"/>
    </bk>
    <bk>
      <rc t="1" v="406"/>
    </bk>
    <bk>
      <rc t="1" v="407"/>
    </bk>
    <bk>
      <rc t="1" v="408"/>
    </bk>
    <bk>
      <rc t="1" v="409"/>
    </bk>
    <bk>
      <rc t="1" v="410"/>
    </bk>
    <bk>
      <rc t="1" v="411"/>
    </bk>
    <bk>
      <rc t="1" v="412"/>
    </bk>
    <bk>
      <rc t="1" v="413"/>
    </bk>
    <bk>
      <rc t="1" v="414"/>
    </bk>
    <bk>
      <rc t="1" v="415"/>
    </bk>
    <bk>
      <rc t="1" v="416"/>
    </bk>
    <bk>
      <rc t="1" v="417"/>
    </bk>
    <bk>
      <rc t="1" v="418"/>
    </bk>
    <bk>
      <rc t="1" v="419"/>
    </bk>
    <bk>
      <rc t="1" v="420"/>
    </bk>
    <bk>
      <rc t="1" v="421"/>
    </bk>
    <bk>
      <rc t="1" v="422"/>
    </bk>
    <bk>
      <rc t="1" v="423"/>
    </bk>
    <bk>
      <rc t="1" v="424"/>
    </bk>
    <bk>
      <rc t="1" v="425"/>
    </bk>
    <bk>
      <rc t="1" v="426"/>
    </bk>
    <bk>
      <rc t="1" v="427"/>
    </bk>
    <bk>
      <rc t="1" v="428"/>
    </bk>
    <bk>
      <rc t="1" v="429"/>
    </bk>
    <bk>
      <rc t="1" v="430"/>
    </bk>
    <bk>
      <rc t="1" v="431"/>
    </bk>
    <bk>
      <rc t="1" v="432"/>
    </bk>
    <bk>
      <rc t="1" v="433"/>
    </bk>
    <bk>
      <rc t="1" v="434"/>
    </bk>
    <bk>
      <rc t="1" v="435"/>
    </bk>
    <bk>
      <rc t="1" v="436"/>
    </bk>
    <bk>
      <rc t="1" v="437"/>
    </bk>
    <bk>
      <rc t="1" v="438"/>
    </bk>
    <bk>
      <rc t="1" v="439"/>
    </bk>
    <bk>
      <rc t="1" v="440"/>
    </bk>
    <bk>
      <rc t="1" v="441"/>
    </bk>
    <bk>
      <rc t="1" v="442"/>
    </bk>
    <bk>
      <rc t="1" v="443"/>
    </bk>
    <bk>
      <rc t="1" v="444"/>
    </bk>
    <bk>
      <rc t="1" v="445"/>
    </bk>
    <bk>
      <rc t="1" v="446"/>
    </bk>
    <bk>
      <rc t="1" v="447"/>
    </bk>
    <bk>
      <rc t="1" v="448"/>
    </bk>
    <bk>
      <rc t="1" v="449"/>
    </bk>
    <bk>
      <rc t="1" v="450"/>
    </bk>
    <bk>
      <rc t="1" v="451"/>
    </bk>
    <bk>
      <rc t="1" v="452"/>
    </bk>
    <bk>
      <rc t="1" v="453"/>
    </bk>
    <bk>
      <rc t="1" v="454"/>
    </bk>
    <bk>
      <rc t="1" v="455"/>
    </bk>
    <bk>
      <rc t="1" v="456"/>
    </bk>
    <bk>
      <rc t="1" v="457"/>
    </bk>
    <bk>
      <rc t="1" v="458"/>
    </bk>
    <bk>
      <rc t="1" v="459"/>
    </bk>
    <bk>
      <rc t="1" v="460"/>
    </bk>
    <bk>
      <rc t="1" v="461"/>
    </bk>
    <bk>
      <rc t="1" v="462"/>
    </bk>
    <bk>
      <rc t="1" v="463"/>
    </bk>
    <bk>
      <rc t="1" v="464"/>
    </bk>
    <bk>
      <rc t="1" v="465"/>
    </bk>
    <bk>
      <rc t="1" v="466"/>
    </bk>
    <bk>
      <rc t="1" v="467"/>
    </bk>
    <bk>
      <rc t="1" v="468"/>
    </bk>
    <bk>
      <rc t="1" v="469"/>
    </bk>
    <bk>
      <rc t="1" v="470"/>
    </bk>
    <bk>
      <rc t="1" v="471"/>
    </bk>
    <bk>
      <rc t="1" v="472"/>
    </bk>
    <bk>
      <rc t="1" v="473"/>
    </bk>
    <bk>
      <rc t="1" v="474"/>
    </bk>
    <bk>
      <rc t="1" v="475"/>
    </bk>
    <bk>
      <rc t="1" v="476"/>
    </bk>
    <bk>
      <rc t="1" v="477"/>
    </bk>
    <bk>
      <rc t="1" v="478"/>
    </bk>
    <bk>
      <rc t="1" v="479"/>
    </bk>
    <bk>
      <rc t="1" v="480"/>
    </bk>
    <bk>
      <rc t="1" v="481"/>
    </bk>
    <bk>
      <rc t="1" v="482"/>
    </bk>
    <bk>
      <rc t="1" v="483"/>
    </bk>
    <bk>
      <rc t="1" v="484"/>
    </bk>
    <bk>
      <rc t="1" v="485"/>
    </bk>
    <bk>
      <rc t="1" v="486"/>
    </bk>
    <bk>
      <rc t="1" v="487"/>
    </bk>
    <bk>
      <rc t="1" v="488"/>
    </bk>
    <bk>
      <rc t="1" v="489"/>
    </bk>
    <bk>
      <rc t="1" v="490"/>
    </bk>
    <bk>
      <rc t="1" v="491"/>
    </bk>
    <bk>
      <rc t="1" v="492"/>
    </bk>
    <bk>
      <rc t="1" v="493"/>
    </bk>
    <bk>
      <rc t="1" v="494"/>
    </bk>
    <bk>
      <rc t="1" v="495"/>
    </bk>
    <bk>
      <rc t="1" v="496"/>
    </bk>
    <bk>
      <rc t="1" v="497"/>
    </bk>
    <bk>
      <rc t="1" v="498"/>
    </bk>
    <bk>
      <rc t="1" v="499"/>
    </bk>
    <bk>
      <rc t="1" v="500"/>
    </bk>
    <bk>
      <rc t="1" v="501"/>
    </bk>
    <bk>
      <rc t="1" v="502"/>
    </bk>
  </valueMetadata>
</metadata>
</file>

<file path=xl/sharedStrings.xml><?xml version="1.0" encoding="utf-8"?>
<sst xmlns="http://schemas.openxmlformats.org/spreadsheetml/2006/main" count="97169" uniqueCount="3760">
  <si>
    <t>Date</t>
  </si>
  <si>
    <t>HomeTeam</t>
  </si>
  <si>
    <t>AwayTeam</t>
  </si>
  <si>
    <t>FTR</t>
  </si>
  <si>
    <t>HTGS</t>
  </si>
  <si>
    <t>ATGS</t>
  </si>
  <si>
    <t>HTGC</t>
  </si>
  <si>
    <t>ATGC</t>
  </si>
  <si>
    <t>HTP</t>
  </si>
  <si>
    <t>ATP</t>
  </si>
  <si>
    <t>HT_Wins</t>
  </si>
  <si>
    <t>AT_Wins</t>
  </si>
  <si>
    <t>HT_Loss</t>
  </si>
  <si>
    <t>AT_Loss</t>
  </si>
  <si>
    <t>HT_Draws</t>
  </si>
  <si>
    <t>AT_Draws</t>
  </si>
  <si>
    <t>MW</t>
  </si>
  <si>
    <t>HomeTeamLP</t>
  </si>
  <si>
    <t>AwayTeamLP</t>
  </si>
  <si>
    <t>Sezon</t>
  </si>
  <si>
    <t>HT_LP</t>
  </si>
  <si>
    <t>AT_LP</t>
  </si>
  <si>
    <t>HTFormPts</t>
  </si>
  <si>
    <t>ATFormPts</t>
  </si>
  <si>
    <t>HTWinStreak5</t>
  </si>
  <si>
    <t>HTWinStreak3</t>
  </si>
  <si>
    <t>HTLossStreak3</t>
  </si>
  <si>
    <t>HTLossStreak5</t>
  </si>
  <si>
    <t>HTDrawStreak3</t>
  </si>
  <si>
    <t>HTDrawStreak5</t>
  </si>
  <si>
    <t>ATWinStreak3</t>
  </si>
  <si>
    <t>ATWinStreak5</t>
  </si>
  <si>
    <t>ATLossStreak3</t>
  </si>
  <si>
    <t>ATLossStreak5</t>
  </si>
  <si>
    <t>ATDrawStreak3</t>
  </si>
  <si>
    <t>ATDrawStreak5</t>
  </si>
  <si>
    <t>HTGD</t>
  </si>
  <si>
    <t>ATGD</t>
  </si>
  <si>
    <t>DiffPts</t>
  </si>
  <si>
    <t>DiffFormPts</t>
  </si>
  <si>
    <t>DiffLP</t>
  </si>
  <si>
    <t>H2H_Home_pts</t>
  </si>
  <si>
    <t>H2H_Away_pts</t>
  </si>
  <si>
    <t>Off_A</t>
  </si>
  <si>
    <t>Deff_H</t>
  </si>
  <si>
    <t>Deff_A</t>
  </si>
  <si>
    <t>Mean_home_goals</t>
  </si>
  <si>
    <t>Mean_away_goals</t>
  </si>
  <si>
    <t>Elo_HT</t>
  </si>
  <si>
    <t>Elo_AT</t>
  </si>
  <si>
    <t>Club_x</t>
  </si>
  <si>
    <t>Age_H</t>
  </si>
  <si>
    <t>Foreign_H</t>
  </si>
  <si>
    <t>Total_value_H</t>
  </si>
  <si>
    <t>Market_value_H</t>
  </si>
  <si>
    <t>Club_y</t>
  </si>
  <si>
    <t>Age_A</t>
  </si>
  <si>
    <t>Foreign_A</t>
  </si>
  <si>
    <t>Total_value_A</t>
  </si>
  <si>
    <t>Market_value_A</t>
  </si>
  <si>
    <t>Arsenal</t>
  </si>
  <si>
    <t>Blackpool</t>
  </si>
  <si>
    <t>H</t>
  </si>
  <si>
    <t>0.5</t>
  </si>
  <si>
    <t>2.0</t>
  </si>
  <si>
    <t>0.0</t>
  </si>
  <si>
    <t>4.0</t>
  </si>
  <si>
    <t>19.0</t>
  </si>
  <si>
    <t>1.0</t>
  </si>
  <si>
    <t>1.7440000000000002</t>
  </si>
  <si>
    <t>304.38</t>
  </si>
  <si>
    <t>38.1</t>
  </si>
  <si>
    <t>0.8859999999999999</t>
  </si>
  <si>
    <t>Aston Villa</t>
  </si>
  <si>
    <t>0.8333333333333334</t>
  </si>
  <si>
    <t>1.4166666666666667</t>
  </si>
  <si>
    <t>1.1666666666666667</t>
  </si>
  <si>
    <t>1.9166666666666667</t>
  </si>
  <si>
    <t>1.0833333333333333</t>
  </si>
  <si>
    <t>0.25</t>
  </si>
  <si>
    <t>0.3333333333333333</t>
  </si>
  <si>
    <t>0.4166666666666667</t>
  </si>
  <si>
    <t>0.16666666666666666</t>
  </si>
  <si>
    <t>9.0</t>
  </si>
  <si>
    <t>3.0</t>
  </si>
  <si>
    <t>7.0</t>
  </si>
  <si>
    <t>207.75</t>
  </si>
  <si>
    <t>Birmingham</t>
  </si>
  <si>
    <t>0.8888888888888888</t>
  </si>
  <si>
    <t>1.4444444444444444</t>
  </si>
  <si>
    <t>1.3333333333333333</t>
  </si>
  <si>
    <t>0.7777777777777778</t>
  </si>
  <si>
    <t>1.1111111111111112</t>
  </si>
  <si>
    <t>0.1111111111111111</t>
  </si>
  <si>
    <t>0.4444444444444444</t>
  </si>
  <si>
    <t>18.0</t>
  </si>
  <si>
    <t>6.0</t>
  </si>
  <si>
    <t>0.6</t>
  </si>
  <si>
    <t>0.636</t>
  </si>
  <si>
    <t>102.9</t>
  </si>
  <si>
    <t>Blackburn</t>
  </si>
  <si>
    <t>D</t>
  </si>
  <si>
    <t>1.206896551724138</t>
  </si>
  <si>
    <t>1.4482758620689655</t>
  </si>
  <si>
    <t>1.5862068965517242</t>
  </si>
  <si>
    <t>1.896551724137931</t>
  </si>
  <si>
    <t>1.103448275862069</t>
  </si>
  <si>
    <t>0.3103448275862069</t>
  </si>
  <si>
    <t>0.4827586206896552</t>
  </si>
  <si>
    <t>0.1724137931034483</t>
  </si>
  <si>
    <t>15.0</t>
  </si>
  <si>
    <t>95.1</t>
  </si>
  <si>
    <t>Bolton</t>
  </si>
  <si>
    <t>1.7333333333333334</t>
  </si>
  <si>
    <t>1.4666666666666666</t>
  </si>
  <si>
    <t>0.13333333333333333</t>
  </si>
  <si>
    <t>0.4</t>
  </si>
  <si>
    <t>0.4666666666666667</t>
  </si>
  <si>
    <t>0.2</t>
  </si>
  <si>
    <t>14.0</t>
  </si>
  <si>
    <t>10.0</t>
  </si>
  <si>
    <t>8.0</t>
  </si>
  <si>
    <t>93.4</t>
  </si>
  <si>
    <t>Chelsea</t>
  </si>
  <si>
    <t>0.8</t>
  </si>
  <si>
    <t>446.15</t>
  </si>
  <si>
    <t>13.52</t>
  </si>
  <si>
    <t>Everton</t>
  </si>
  <si>
    <t>0.32</t>
  </si>
  <si>
    <t>0.28</t>
  </si>
  <si>
    <t>0.48</t>
  </si>
  <si>
    <t>0.16</t>
  </si>
  <si>
    <t>5.0</t>
  </si>
  <si>
    <t>0.6593406593406593</t>
  </si>
  <si>
    <t>0.7846153846153846</t>
  </si>
  <si>
    <t>178.53</t>
  </si>
  <si>
    <t>Fulham</t>
  </si>
  <si>
    <t>1.064516129032258</t>
  </si>
  <si>
    <t>1.4516129032258065</t>
  </si>
  <si>
    <t>1.935483870967742</t>
  </si>
  <si>
    <t>1.1290322580645162</t>
  </si>
  <si>
    <t>0.22580645161290322</t>
  </si>
  <si>
    <t>0.2903225806451613</t>
  </si>
  <si>
    <t>0.4838709677419355</t>
  </si>
  <si>
    <t>0.45161290322580644</t>
  </si>
  <si>
    <t>0.1935483870967742</t>
  </si>
  <si>
    <t>0.9146341463414634</t>
  </si>
  <si>
    <t>1.7999999999999998</t>
  </si>
  <si>
    <t>1.0884146341463414</t>
  </si>
  <si>
    <t>111.95</t>
  </si>
  <si>
    <t>Liverpool</t>
  </si>
  <si>
    <t>A</t>
  </si>
  <si>
    <t>0.8571428571428571</t>
  </si>
  <si>
    <t>1.2857142857142858</t>
  </si>
  <si>
    <t>0.14285714285714285</t>
  </si>
  <si>
    <t>0.2857142857142857</t>
  </si>
  <si>
    <t>0.42857142857142855</t>
  </si>
  <si>
    <t>365.5</t>
  </si>
  <si>
    <t>Man City</t>
  </si>
  <si>
    <t>0.35</t>
  </si>
  <si>
    <t>1.5151515151515151</t>
  </si>
  <si>
    <t>1.7727272727272727</t>
  </si>
  <si>
    <t>382.53</t>
  </si>
  <si>
    <t>Man United</t>
  </si>
  <si>
    <t>1.9473684210526316</t>
  </si>
  <si>
    <t>1.394736842105263</t>
  </si>
  <si>
    <t>0.9210526315789473</t>
  </si>
  <si>
    <t>2.026315789473684</t>
  </si>
  <si>
    <t>1.0263157894736843</t>
  </si>
  <si>
    <t>0.5789473684210527</t>
  </si>
  <si>
    <t>0.2631578947368421</t>
  </si>
  <si>
    <t>0.10526315789473684</t>
  </si>
  <si>
    <t>0.47368421052631576</t>
  </si>
  <si>
    <t>0.2894736842105263</t>
  </si>
  <si>
    <t>0.23684210526315788</t>
  </si>
  <si>
    <t>0.8771929824561404</t>
  </si>
  <si>
    <t>1.0438596491228072</t>
  </si>
  <si>
    <t>384.15</t>
  </si>
  <si>
    <t>Newcastle</t>
  </si>
  <si>
    <t>12.0</t>
  </si>
  <si>
    <t>0.75</t>
  </si>
  <si>
    <t>95.65</t>
  </si>
  <si>
    <t>Stoke</t>
  </si>
  <si>
    <t>1.2352941176470589</t>
  </si>
  <si>
    <t>1.411764705882353</t>
  </si>
  <si>
    <t>1.7058823529411764</t>
  </si>
  <si>
    <t>1.2941176470588236</t>
  </si>
  <si>
    <t>0.35294117647058826</t>
  </si>
  <si>
    <t>0.4117647058823529</t>
  </si>
  <si>
    <t>0.17647058823529413</t>
  </si>
  <si>
    <t>0.23529411764705882</t>
  </si>
  <si>
    <t>13.0</t>
  </si>
  <si>
    <t>11.0</t>
  </si>
  <si>
    <t>27.0</t>
  </si>
  <si>
    <t>96.4</t>
  </si>
  <si>
    <t>Sunderland</t>
  </si>
  <si>
    <t>1.105263157894737</t>
  </si>
  <si>
    <t>1.368421052631579</t>
  </si>
  <si>
    <t>0.9473684210526315</t>
  </si>
  <si>
    <t>1.5789473684210527</t>
  </si>
  <si>
    <t>1.4210526315789473</t>
  </si>
  <si>
    <t>1.3157894736842106</t>
  </si>
  <si>
    <t>0.3157894736842105</t>
  </si>
  <si>
    <t>0.3684210526315789</t>
  </si>
  <si>
    <t>0.15789473684210525</t>
  </si>
  <si>
    <t>0.21052631578947367</t>
  </si>
  <si>
    <t>0.9009009009009008</t>
  </si>
  <si>
    <t>1.0450450450450448</t>
  </si>
  <si>
    <t>137.33</t>
  </si>
  <si>
    <t>Tottenham</t>
  </si>
  <si>
    <t>1.2222222222222223</t>
  </si>
  <si>
    <t>1.9444444444444444</t>
  </si>
  <si>
    <t>1.5555555555555556</t>
  </si>
  <si>
    <t>0.9722222222222222</t>
  </si>
  <si>
    <t>0.3888888888888889</t>
  </si>
  <si>
    <t>0.19444444444444445</t>
  </si>
  <si>
    <t>0.2222222222222222</t>
  </si>
  <si>
    <t>296.0</t>
  </si>
  <si>
    <t>West Brom</t>
  </si>
  <si>
    <t>1.1818181818181819</t>
  </si>
  <si>
    <t>1.4090909090909092</t>
  </si>
  <si>
    <t>1.6363636363636365</t>
  </si>
  <si>
    <t>1.2727272727272727</t>
  </si>
  <si>
    <t>0.2727272727272727</t>
  </si>
  <si>
    <t>0.36363636363636365</t>
  </si>
  <si>
    <t>0.4090909090909091</t>
  </si>
  <si>
    <t>0.18181818181818182</t>
  </si>
  <si>
    <t>85.03</t>
  </si>
  <si>
    <t>West Ham</t>
  </si>
  <si>
    <t>0.8461538461538461</t>
  </si>
  <si>
    <t>1.4615384615384615</t>
  </si>
  <si>
    <t>1.6923076923076923</t>
  </si>
  <si>
    <t>0.6153846153846154</t>
  </si>
  <si>
    <t>1.0769230769230769</t>
  </si>
  <si>
    <t>0.07692307692307693</t>
  </si>
  <si>
    <t>0.3076923076923077</t>
  </si>
  <si>
    <t>0.46153846153846156</t>
  </si>
  <si>
    <t>0.38461538461538464</t>
  </si>
  <si>
    <t>0.15384615384615385</t>
  </si>
  <si>
    <t>20.0</t>
  </si>
  <si>
    <t>158.95</t>
  </si>
  <si>
    <t>Wigan</t>
  </si>
  <si>
    <t>16.0</t>
  </si>
  <si>
    <t>24.0</t>
  </si>
  <si>
    <t>72.1</t>
  </si>
  <si>
    <t>Wolves</t>
  </si>
  <si>
    <t>0.9642857142857143</t>
  </si>
  <si>
    <t>1.6428571428571428</t>
  </si>
  <si>
    <t>1.8214285714285714</t>
  </si>
  <si>
    <t>0.8928571428571429</t>
  </si>
  <si>
    <t>1.1428571428571428</t>
  </si>
  <si>
    <t>0.32142857142857145</t>
  </si>
  <si>
    <t>0.5714285714285714</t>
  </si>
  <si>
    <t>0.4642857142857143</t>
  </si>
  <si>
    <t>0.17857142857142858</t>
  </si>
  <si>
    <t>17.0</t>
  </si>
  <si>
    <t>1.4056224899598395</t>
  </si>
  <si>
    <t>1.6867469879518073</t>
  </si>
  <si>
    <t>76.8</t>
  </si>
  <si>
    <t>0.8823529411764706</t>
  </si>
  <si>
    <t>2.4264705882352944</t>
  </si>
  <si>
    <t>0.7547169811320755</t>
  </si>
  <si>
    <t>0.7924528301886793</t>
  </si>
  <si>
    <t>0.9333333333333333</t>
  </si>
  <si>
    <t>1.3666666666666667</t>
  </si>
  <si>
    <t>1.0333333333333334</t>
  </si>
  <si>
    <t>0.3</t>
  </si>
  <si>
    <t>0.43333333333333335</t>
  </si>
  <si>
    <t>0.06666666666666667</t>
  </si>
  <si>
    <t>0.6568144499178982</t>
  </si>
  <si>
    <t>1.3605442176870748</t>
  </si>
  <si>
    <t>1.1337868480725624</t>
  </si>
  <si>
    <t>0.8013136288998357</t>
  </si>
  <si>
    <t>1.1764705882352942</t>
  </si>
  <si>
    <t>1.588235294117647</t>
  </si>
  <si>
    <t>1.0294117647058822</t>
  </si>
  <si>
    <t>1.3529411764705883</t>
  </si>
  <si>
    <t>0.2647058823529412</t>
  </si>
  <si>
    <t>0.47058823529411764</t>
  </si>
  <si>
    <t>0.3235294117647059</t>
  </si>
  <si>
    <t>0.29411764705882354</t>
  </si>
  <si>
    <t>0.11764705882352941</t>
  </si>
  <si>
    <t>0.33003300330033003</t>
  </si>
  <si>
    <t>0.39603960396039606</t>
  </si>
  <si>
    <t>1.2269938650306749</t>
  </si>
  <si>
    <t>0.9202453987730063</t>
  </si>
  <si>
    <t>0.1646897363003627</t>
  </si>
  <si>
    <t>1.3243243243243243</t>
  </si>
  <si>
    <t>1.9189189189189189</t>
  </si>
  <si>
    <t>1.3513513513513513</t>
  </si>
  <si>
    <t>0.972972972972973</t>
  </si>
  <si>
    <t>1.2432432432432432</t>
  </si>
  <si>
    <t>0.24324324324324326</t>
  </si>
  <si>
    <t>0.32432432432432434</t>
  </si>
  <si>
    <t>0.4864864864864865</t>
  </si>
  <si>
    <t>0.3783783783783784</t>
  </si>
  <si>
    <t>0.2702702702702703</t>
  </si>
  <si>
    <t>0.5747126436781609</t>
  </si>
  <si>
    <t>1.2422360248447204</t>
  </si>
  <si>
    <t>1.4492753623188404</t>
  </si>
  <si>
    <t>0.6436781609195402</t>
  </si>
  <si>
    <t>1.6842105263157894</t>
  </si>
  <si>
    <t>0.7894736842105263</t>
  </si>
  <si>
    <t>1.631578947368421</t>
  </si>
  <si>
    <t>0.42105263157894735</t>
  </si>
  <si>
    <t>0.8947368421052632</t>
  </si>
  <si>
    <t>0.7207207207207207</t>
  </si>
  <si>
    <t>0.8360360360360359</t>
  </si>
  <si>
    <t>0.08333333333333333</t>
  </si>
  <si>
    <t>1.088235294117647</t>
  </si>
  <si>
    <t>1.0588235294117647</t>
  </si>
  <si>
    <t>1.1470588235294117</t>
  </si>
  <si>
    <t>0.4411764705882353</t>
  </si>
  <si>
    <t>0.029411764705882353</t>
  </si>
  <si>
    <t>0.7920792079207921</t>
  </si>
  <si>
    <t>2.147239263803681</t>
  </si>
  <si>
    <t>0.3293794726007254</t>
  </si>
  <si>
    <t>1.375</t>
  </si>
  <si>
    <t>1.625</t>
  </si>
  <si>
    <t>0.4375</t>
  </si>
  <si>
    <t>0.3125</t>
  </si>
  <si>
    <t>0.1875</t>
  </si>
  <si>
    <t>0.125</t>
  </si>
  <si>
    <t>0.375</t>
  </si>
  <si>
    <t>0.5666666666666667</t>
  </si>
  <si>
    <t>0.1</t>
  </si>
  <si>
    <t>4.081632653061225</t>
  </si>
  <si>
    <t>1.3571428571428572</t>
  </si>
  <si>
    <t>1.3214285714285714</t>
  </si>
  <si>
    <t>0.35714285714285715</t>
  </si>
  <si>
    <t>0.03571428571428571</t>
  </si>
  <si>
    <t>0.6024096385542169</t>
  </si>
  <si>
    <t>3.4161490683229814</t>
  </si>
  <si>
    <t>0.7228915662650602</t>
  </si>
  <si>
    <t>1.2272727272727273</t>
  </si>
  <si>
    <t>1.3181818181818181</t>
  </si>
  <si>
    <t>0.3181818181818182</t>
  </si>
  <si>
    <t>0.45454545454545453</t>
  </si>
  <si>
    <t>0.13636363636363635</t>
  </si>
  <si>
    <t>0.22727272727272727</t>
  </si>
  <si>
    <t>1.6666666666666667</t>
  </si>
  <si>
    <t>0.2777777777777778</t>
  </si>
  <si>
    <t>0.8620689655172414</t>
  </si>
  <si>
    <t>1.3966480446927374</t>
  </si>
  <si>
    <t>2.094972067039106</t>
  </si>
  <si>
    <t>0.9741379310344828</t>
  </si>
  <si>
    <t>0.44</t>
  </si>
  <si>
    <t>0.36</t>
  </si>
  <si>
    <t>1.0989010989010988</t>
  </si>
  <si>
    <t>1.4150943396226414</t>
  </si>
  <si>
    <t>1.6981132075471697</t>
  </si>
  <si>
    <t>1.3076923076923075</t>
  </si>
  <si>
    <t>1.5714285714285714</t>
  </si>
  <si>
    <t>1.4285714285714286</t>
  </si>
  <si>
    <t>0.96</t>
  </si>
  <si>
    <t>0.6666666666666666</t>
  </si>
  <si>
    <t>0.5555555555555556</t>
  </si>
  <si>
    <t>1.484</t>
  </si>
  <si>
    <t>1.3846153846153846</t>
  </si>
  <si>
    <t>1.5384615384615385</t>
  </si>
  <si>
    <t>1.3076923076923077</t>
  </si>
  <si>
    <t>0.6923076923076923</t>
  </si>
  <si>
    <t>1.2307692307692308</t>
  </si>
  <si>
    <t>0.23076923076923078</t>
  </si>
  <si>
    <t>0.5384615384615384</t>
  </si>
  <si>
    <t>2.3333333333333335</t>
  </si>
  <si>
    <t>1.8333333333333333</t>
  </si>
  <si>
    <t>1.0625</t>
  </si>
  <si>
    <t>1.1875</t>
  </si>
  <si>
    <t>0.9285714285714286</t>
  </si>
  <si>
    <t>1.8571428571428572</t>
  </si>
  <si>
    <t>1.0714285714285714</t>
  </si>
  <si>
    <t>0.21428571428571427</t>
  </si>
  <si>
    <t>1.2608695652173914</t>
  </si>
  <si>
    <t>1.5217391304347827</t>
  </si>
  <si>
    <t>1.7826086956521738</t>
  </si>
  <si>
    <t>1.2173913043478262</t>
  </si>
  <si>
    <t>1.0869565217391304</t>
  </si>
  <si>
    <t>0.34782608695652173</t>
  </si>
  <si>
    <t>0.30434782608695654</t>
  </si>
  <si>
    <t>0.43478260869565216</t>
  </si>
  <si>
    <t>0.4782608695652174</t>
  </si>
  <si>
    <t>0.17391304347826086</t>
  </si>
  <si>
    <t>1.6666666666666665</t>
  </si>
  <si>
    <t>1.6111111111111112</t>
  </si>
  <si>
    <t>1.0666666666666667</t>
  </si>
  <si>
    <t>0.26666666666666666</t>
  </si>
  <si>
    <t>0.8474576271186441</t>
  </si>
  <si>
    <t>0.9491525423728815</t>
  </si>
  <si>
    <t>0.9047619047619048</t>
  </si>
  <si>
    <t>1.2380952380952381</t>
  </si>
  <si>
    <t>1.7142857142857142</t>
  </si>
  <si>
    <t>1.0476190476190477</t>
  </si>
  <si>
    <t>0.47619047619047616</t>
  </si>
  <si>
    <t>0.19047619047619047</t>
  </si>
  <si>
    <t>0.8000000000000002</t>
  </si>
  <si>
    <t>0.52</t>
  </si>
  <si>
    <t>0.24</t>
  </si>
  <si>
    <t>0.68</t>
  </si>
  <si>
    <t>1.125</t>
  </si>
  <si>
    <t>0.875</t>
  </si>
  <si>
    <t>1.1797752808988764</t>
  </si>
  <si>
    <t>1.250561797752809</t>
  </si>
  <si>
    <t>1.7894736842105263</t>
  </si>
  <si>
    <t>1.1842105263157894</t>
  </si>
  <si>
    <t>1.2105263157894737</t>
  </si>
  <si>
    <t>0.39473684210526316</t>
  </si>
  <si>
    <t>1.1071428571428572</t>
  </si>
  <si>
    <t>1.2142857142857142</t>
  </si>
  <si>
    <t>1.1785714285714286</t>
  </si>
  <si>
    <t>0.10714285714285714</t>
  </si>
  <si>
    <t>1.03125</t>
  </si>
  <si>
    <t>1.34375</t>
  </si>
  <si>
    <t>1.78125</t>
  </si>
  <si>
    <t>0.28125</t>
  </si>
  <si>
    <t>0.34375</t>
  </si>
  <si>
    <t>0.40625</t>
  </si>
  <si>
    <t>1.4411764705882353</t>
  </si>
  <si>
    <t>1.3823529411764706</t>
  </si>
  <si>
    <t>1.2058823529411764</t>
  </si>
  <si>
    <t>1.8235294117647058</t>
  </si>
  <si>
    <t>1.6176470588235294</t>
  </si>
  <si>
    <t>0.38235294117647056</t>
  </si>
  <si>
    <t>0.49504950495049505</t>
  </si>
  <si>
    <t>0.6237623762376238</t>
  </si>
  <si>
    <t>1.5833333333333333</t>
  </si>
  <si>
    <t>0.5833333333333334</t>
  </si>
  <si>
    <t>1.6949152542372883</t>
  </si>
  <si>
    <t>1.8644067796610173</t>
  </si>
  <si>
    <t>1.6153846153846154</t>
  </si>
  <si>
    <t>1.0555555555555556</t>
  </si>
  <si>
    <t>1.6944444444444444</t>
  </si>
  <si>
    <t>1.8055555555555556</t>
  </si>
  <si>
    <t>0.9444444444444444</t>
  </si>
  <si>
    <t>1.1944444444444444</t>
  </si>
  <si>
    <t>0.3055555555555556</t>
  </si>
  <si>
    <t>0.5277777777777778</t>
  </si>
  <si>
    <t>0.5357142857142857</t>
  </si>
  <si>
    <t>0.5732142857142857</t>
  </si>
  <si>
    <t>0.5898876404494382</t>
  </si>
  <si>
    <t>0.39325842696629215</t>
  </si>
  <si>
    <t>0.7231404958677685</t>
  </si>
  <si>
    <t>2.892561983471074</t>
  </si>
  <si>
    <t>0.24589698270420404</t>
  </si>
  <si>
    <t>0.9</t>
  </si>
  <si>
    <t>1.2580645161290323</t>
  </si>
  <si>
    <t>0.967741935483871</t>
  </si>
  <si>
    <t>1.6451612903225807</t>
  </si>
  <si>
    <t>1.3548387096774193</t>
  </si>
  <si>
    <t>1.096774193548387</t>
  </si>
  <si>
    <t>0.3225806451612903</t>
  </si>
  <si>
    <t>0.41935483870967744</t>
  </si>
  <si>
    <t>0.9756097560975611</t>
  </si>
  <si>
    <t>0.48780487804878053</t>
  </si>
  <si>
    <t>1.3095238095238098</t>
  </si>
  <si>
    <t>1.8333333333333335</t>
  </si>
  <si>
    <t>0.5663295657346817</t>
  </si>
  <si>
    <t>1.380952380952381</t>
  </si>
  <si>
    <t>0.9523809523809523</t>
  </si>
  <si>
    <t>1.1904761904761905</t>
  </si>
  <si>
    <t>0.38095238095238093</t>
  </si>
  <si>
    <t>0.7692307692307692</t>
  </si>
  <si>
    <t>0.869230769230769</t>
  </si>
  <si>
    <t>1.7575757575757576</t>
  </si>
  <si>
    <t>0.7878787878787878</t>
  </si>
  <si>
    <t>1.303030303030303</t>
  </si>
  <si>
    <t>1.8484848484848484</t>
  </si>
  <si>
    <t>1.1515151515151516</t>
  </si>
  <si>
    <t>0.5454545454545454</t>
  </si>
  <si>
    <t>0.24242424242424243</t>
  </si>
  <si>
    <t>0.21212121212121213</t>
  </si>
  <si>
    <t>0.30303030303030304</t>
  </si>
  <si>
    <t>0.42424242424242425</t>
  </si>
  <si>
    <t>0.9696969696969697</t>
  </si>
  <si>
    <t>1.2758620689655173</t>
  </si>
  <si>
    <t>0.9310344827586207</t>
  </si>
  <si>
    <t>1.3448275862068966</t>
  </si>
  <si>
    <t>1.2413793103448276</t>
  </si>
  <si>
    <t>1.0689655172413792</t>
  </si>
  <si>
    <t>0.27586206896551724</t>
  </si>
  <si>
    <t>0.20689655172413793</t>
  </si>
  <si>
    <t>0.41379310344827586</t>
  </si>
  <si>
    <t>0.4482758620689655</t>
  </si>
  <si>
    <t>1.1333333333333333</t>
  </si>
  <si>
    <t>0.5333333333333333</t>
  </si>
  <si>
    <t>1.0169491525423728</t>
  </si>
  <si>
    <t>0.5649717514124294</t>
  </si>
  <si>
    <t>0.7035175879396984</t>
  </si>
  <si>
    <t>0.6434932490663603</t>
  </si>
  <si>
    <t>1.1176470588235294</t>
  </si>
  <si>
    <t>0.20588235294117646</t>
  </si>
  <si>
    <t>0.9900990099009901</t>
  </si>
  <si>
    <t>2.45398773006135</t>
  </si>
  <si>
    <t>0.6175865111263601</t>
  </si>
  <si>
    <t>1.1538461538461537</t>
  </si>
  <si>
    <t>0.7692307692307693</t>
  </si>
  <si>
    <t>0.9230769230769231</t>
  </si>
  <si>
    <t>2.0869565217391304</t>
  </si>
  <si>
    <t>0.9130434782608695</t>
  </si>
  <si>
    <t>0.8260869565217391</t>
  </si>
  <si>
    <t>1.3478260869565217</t>
  </si>
  <si>
    <t>0.5652173913043478</t>
  </si>
  <si>
    <t>0.391304347826087</t>
  </si>
  <si>
    <t>1.3611111111111112</t>
  </si>
  <si>
    <t>1.1388888888888888</t>
  </si>
  <si>
    <t>0.8928571428571428</t>
  </si>
  <si>
    <t>1.592356687898089</t>
  </si>
  <si>
    <t>2.3885350318471334</t>
  </si>
  <si>
    <t>0.9553571428571428</t>
  </si>
  <si>
    <t>0.9067357512953368</t>
  </si>
  <si>
    <t>1.088082901554404</t>
  </si>
  <si>
    <t>0.9322033898305087</t>
  </si>
  <si>
    <t>1.4736842105263157</t>
  </si>
  <si>
    <t>1.5526315789473684</t>
  </si>
  <si>
    <t>1.5189873417721518</t>
  </si>
  <si>
    <t>2.7341772151898738</t>
  </si>
  <si>
    <t>1.0384615384615385</t>
  </si>
  <si>
    <t>0.9615384615384616</t>
  </si>
  <si>
    <t>1.2692307692307692</t>
  </si>
  <si>
    <t>0.19230769230769232</t>
  </si>
  <si>
    <t>0.4230769230769231</t>
  </si>
  <si>
    <t>0.2692307692307692</t>
  </si>
  <si>
    <t>0.34615384615384615</t>
  </si>
  <si>
    <t>0.7843137254901961</t>
  </si>
  <si>
    <t>0.39215686274509803</t>
  </si>
  <si>
    <t>0.8333333333333333</t>
  </si>
  <si>
    <t>0.3567858515955401</t>
  </si>
  <si>
    <t>1.1494252873563218</t>
  </si>
  <si>
    <t>1.4285714285714284</t>
  </si>
  <si>
    <t>1.2088783194609591</t>
  </si>
  <si>
    <t>1.7647058823529411</t>
  </si>
  <si>
    <t>0.7058823529411765</t>
  </si>
  <si>
    <t>0.5882352941176471</t>
  </si>
  <si>
    <t>0.5294117647058824</t>
  </si>
  <si>
    <t>0.7</t>
  </si>
  <si>
    <t>0.8181818181818181</t>
  </si>
  <si>
    <t>0.8672727272727273</t>
  </si>
  <si>
    <t>0.9090909090909091</t>
  </si>
  <si>
    <t>0.6363636363636364</t>
  </si>
  <si>
    <t>1.0909090909090908</t>
  </si>
  <si>
    <t>0.09090909090909091</t>
  </si>
  <si>
    <t>0.6504065040650407</t>
  </si>
  <si>
    <t>0.6857142857142857</t>
  </si>
  <si>
    <t>0.5485714285714286</t>
  </si>
  <si>
    <t>0.44841033776191436</t>
  </si>
  <si>
    <t>0.8235294117647058</t>
  </si>
  <si>
    <t>1.4705882352941178</t>
  </si>
  <si>
    <t>1.1570247933884297</t>
  </si>
  <si>
    <t>0.6198347107438017</t>
  </si>
  <si>
    <t>1.1891891891891893</t>
  </si>
  <si>
    <t>1.902702702702703</t>
  </si>
  <si>
    <t>0.8103954647906563</t>
  </si>
  <si>
    <t>0.84</t>
  </si>
  <si>
    <t>1.1612903225806452</t>
  </si>
  <si>
    <t>1.3225806451612903</t>
  </si>
  <si>
    <t>1.5806451612903225</t>
  </si>
  <si>
    <t>1.2903225806451613</t>
  </si>
  <si>
    <t>1.032258064516129</t>
  </si>
  <si>
    <t>0.3870967741935484</t>
  </si>
  <si>
    <t>0.3548387096774194</t>
  </si>
  <si>
    <t>0.03225806451612903</t>
  </si>
  <si>
    <t>0.5804878048780489</t>
  </si>
  <si>
    <t>1.696969696969697</t>
  </si>
  <si>
    <t>1.7295597484276728</t>
  </si>
  <si>
    <t>2.1619496855345908</t>
  </si>
  <si>
    <t>0.6039603960396039</t>
  </si>
  <si>
    <t>0.9565217391304348</t>
  </si>
  <si>
    <t>1.173913043478261</t>
  </si>
  <si>
    <t>1.6521739130434783</t>
  </si>
  <si>
    <t>1.1304347826086956</t>
  </si>
  <si>
    <t>0.8695652173913043</t>
  </si>
  <si>
    <t>0.21739130434782608</t>
  </si>
  <si>
    <t>0.2608695652173913</t>
  </si>
  <si>
    <t>0.3448275862068966</t>
  </si>
  <si>
    <t>0.3896551724137931</t>
  </si>
  <si>
    <t>0.7857142857142857</t>
  </si>
  <si>
    <t>0.6428571428571429</t>
  </si>
  <si>
    <t>0.07142857142857142</t>
  </si>
  <si>
    <t>1.5142857142857142</t>
  </si>
  <si>
    <t>1.1142857142857143</t>
  </si>
  <si>
    <t>0.8857142857142857</t>
  </si>
  <si>
    <t>1.7428571428571429</t>
  </si>
  <si>
    <t>1.7714285714285714</t>
  </si>
  <si>
    <t>0.9142857142857143</t>
  </si>
  <si>
    <t>0.5142857142857142</t>
  </si>
  <si>
    <t>0.22857142857142856</t>
  </si>
  <si>
    <t>0.45714285714285713</t>
  </si>
  <si>
    <t>0.3142857142857143</t>
  </si>
  <si>
    <t>0.6285714285714286</t>
  </si>
  <si>
    <t>0.7211538461538461</t>
  </si>
  <si>
    <t>0.5769230769230769</t>
  </si>
  <si>
    <t>4.323899371069182</t>
  </si>
  <si>
    <t>0.4701368343195266</t>
  </si>
  <si>
    <t>1.5384615384615383</t>
  </si>
  <si>
    <t>1.4761904761904763</t>
  </si>
  <si>
    <t>0.8095238095238095</t>
  </si>
  <si>
    <t>1.0619469026548674</t>
  </si>
  <si>
    <t>1.2429378531073447</t>
  </si>
  <si>
    <t>1.4915254237288136</t>
  </si>
  <si>
    <t>1.2849557522123896</t>
  </si>
  <si>
    <t>0.0625</t>
  </si>
  <si>
    <t>0.8403361344537815</t>
  </si>
  <si>
    <t>1.6333333333333333</t>
  </si>
  <si>
    <t>0.23333333333333334</t>
  </si>
  <si>
    <t>0.7011494252873562</t>
  </si>
  <si>
    <t>1.2592592592592593</t>
  </si>
  <si>
    <t>1.8888888888888888</t>
  </si>
  <si>
    <t>0.25925925925925924</t>
  </si>
  <si>
    <t>0.18518518518518517</t>
  </si>
  <si>
    <t>0.48148148148148145</t>
  </si>
  <si>
    <t>0.9696969696969698</t>
  </si>
  <si>
    <t>1.6969696969696972</t>
  </si>
  <si>
    <t>0.9076923076923076</t>
  </si>
  <si>
    <t>1.1081081081081081</t>
  </si>
  <si>
    <t>1.5945945945945945</t>
  </si>
  <si>
    <t>1.7297297297297298</t>
  </si>
  <si>
    <t>0.8918918918918919</t>
  </si>
  <si>
    <t>0.1891891891891892</t>
  </si>
  <si>
    <t>0.4594594594594595</t>
  </si>
  <si>
    <t>0.40540540540540543</t>
  </si>
  <si>
    <t>0.5172413793103449</t>
  </si>
  <si>
    <t>1.0057471264367817</t>
  </si>
  <si>
    <t>1.7391304347826084</t>
  </si>
  <si>
    <t>1.3043478260869563</t>
  </si>
  <si>
    <t>0.582639714625446</t>
  </si>
  <si>
    <t>0.625</t>
  </si>
  <si>
    <t>1.048689138576779</t>
  </si>
  <si>
    <t>1.1116104868913856</t>
  </si>
  <si>
    <t>1.7272727272727273</t>
  </si>
  <si>
    <t>1.8181818181818181</t>
  </si>
  <si>
    <t>1.21875</t>
  </si>
  <si>
    <t>1.65625</t>
  </si>
  <si>
    <t>0.9259259259259259</t>
  </si>
  <si>
    <t>1.4814814814814814</t>
  </si>
  <si>
    <t>1.2962962962962963</t>
  </si>
  <si>
    <t>1.4074074074074074</t>
  </si>
  <si>
    <t>1.1851851851851851</t>
  </si>
  <si>
    <t>0.2962962962962963</t>
  </si>
  <si>
    <t>0.37037037037037035</t>
  </si>
  <si>
    <t>0.07407407407407407</t>
  </si>
  <si>
    <t>0.9615384615384615</t>
  </si>
  <si>
    <t>1.1346153846153844</t>
  </si>
  <si>
    <t>1.1923076923076923</t>
  </si>
  <si>
    <t>1.393939393939394</t>
  </si>
  <si>
    <t>1.4545454545454546</t>
  </si>
  <si>
    <t>1.4242424242424243</t>
  </si>
  <si>
    <t>0.5151515151515151</t>
  </si>
  <si>
    <t>0.3939393939393939</t>
  </si>
  <si>
    <t>0.030303030303030304</t>
  </si>
  <si>
    <t>1.8108108108108107</t>
  </si>
  <si>
    <t>1.3783783783783783</t>
  </si>
  <si>
    <t>0.8108108108108109</t>
  </si>
  <si>
    <t>1.4054054054054055</t>
  </si>
  <si>
    <t>1.8918918918918919</t>
  </si>
  <si>
    <t>0.5675675675675675</t>
  </si>
  <si>
    <t>0.2972972972972973</t>
  </si>
  <si>
    <t>0.21621621621621623</t>
  </si>
  <si>
    <t>2.1666666666666665</t>
  </si>
  <si>
    <t>0.08</t>
  </si>
  <si>
    <t>0.43956043956043955</t>
  </si>
  <si>
    <t>0.523076923076923</t>
  </si>
  <si>
    <t>1.457142857142857</t>
  </si>
  <si>
    <t>1.3714285714285714</t>
  </si>
  <si>
    <t>1.4857142857142858</t>
  </si>
  <si>
    <t>1.1714285714285715</t>
  </si>
  <si>
    <t>0.34285714285714286</t>
  </si>
  <si>
    <t>0.37142857142857144</t>
  </si>
  <si>
    <t>0.02857142857142857</t>
  </si>
  <si>
    <t>0.4807692307692307</t>
  </si>
  <si>
    <t>0.5432692307692306</t>
  </si>
  <si>
    <t>0.7142857142857143</t>
  </si>
  <si>
    <t>0.8763157894736843</t>
  </si>
  <si>
    <t>1.2666666666666666</t>
  </si>
  <si>
    <t>0.36666666666666664</t>
  </si>
  <si>
    <t>1.3409961685823755</t>
  </si>
  <si>
    <t>1.9999999999999998</t>
  </si>
  <si>
    <t>1.6360153256704981</t>
  </si>
  <si>
    <t>1.5454545454545454</t>
  </si>
  <si>
    <t>1.3636363636363635</t>
  </si>
  <si>
    <t>1.5263157894736843</t>
  </si>
  <si>
    <t>1.1578947368421053</t>
  </si>
  <si>
    <t>0.85</t>
  </si>
  <si>
    <t>0.45</t>
  </si>
  <si>
    <t>0.6637168141592921</t>
  </si>
  <si>
    <t>0.7433628318584072</t>
  </si>
  <si>
    <t>1.3888888888888888</t>
  </si>
  <si>
    <t>0.7821229050279329</t>
  </si>
  <si>
    <t>1.1731843575418994</t>
  </si>
  <si>
    <t>1.3637931034482758</t>
  </si>
  <si>
    <t>0.5042016806722689</t>
  </si>
  <si>
    <t>1.2083333333333333</t>
  </si>
  <si>
    <t>1.5416666666666667</t>
  </si>
  <si>
    <t>0.4583333333333333</t>
  </si>
  <si>
    <t>0.20833333333333334</t>
  </si>
  <si>
    <t>1.3703703703703705</t>
  </si>
  <si>
    <t>1.8518518518518519</t>
  </si>
  <si>
    <t>1.037037037037037</t>
  </si>
  <si>
    <t>1.0740740740740742</t>
  </si>
  <si>
    <t>1.7407407407407407</t>
  </si>
  <si>
    <t>0.4848484848484849</t>
  </si>
  <si>
    <t>0.6464646464646465</t>
  </si>
  <si>
    <t>1.8285714285714285</t>
  </si>
  <si>
    <t>0.7714285714285715</t>
  </si>
  <si>
    <t>1.2285714285714286</t>
  </si>
  <si>
    <t>1.9142857142857144</t>
  </si>
  <si>
    <t>1.0571428571428572</t>
  </si>
  <si>
    <t>1.833333333333333</t>
  </si>
  <si>
    <t>1.0952380952380953</t>
  </si>
  <si>
    <t>1.106194690265487</t>
  </si>
  <si>
    <t>1.338495575221239</t>
  </si>
  <si>
    <t>1.2162162162162162</t>
  </si>
  <si>
    <t>1.5675675675675675</t>
  </si>
  <si>
    <t>1.5135135135135136</t>
  </si>
  <si>
    <t>0.16216216216216217</t>
  </si>
  <si>
    <t>1.5086206896551726</t>
  </si>
  <si>
    <t>3.8043478260869565</t>
  </si>
  <si>
    <t>0.5826397146254461</t>
  </si>
  <si>
    <t>0.9166666666666666</t>
  </si>
  <si>
    <t>1.7222222222222223</t>
  </si>
  <si>
    <t>1.3392857142857142</t>
  </si>
  <si>
    <t>0.7961783439490445</t>
  </si>
  <si>
    <t>1.7914012738853502</t>
  </si>
  <si>
    <t>1.0235969387755102</t>
  </si>
  <si>
    <t>0.9056603773584907</t>
  </si>
  <si>
    <t>2.716981132075472</t>
  </si>
  <si>
    <t>1.9080000000000001</t>
  </si>
  <si>
    <t>1.391304347826087</t>
  </si>
  <si>
    <t>1.608695652173913</t>
  </si>
  <si>
    <t>0.13043478260869565</t>
  </si>
  <si>
    <t>0.9803921568627451</t>
  </si>
  <si>
    <t>0.5847953216374269</t>
  </si>
  <si>
    <t>1.1695906432748537</t>
  </si>
  <si>
    <t>1.1481481481481481</t>
  </si>
  <si>
    <t>0.037037037037037035</t>
  </si>
  <si>
    <t>0.6787878787878788</t>
  </si>
  <si>
    <t>2.7777777777777777</t>
  </si>
  <si>
    <t>1.5873015873015872</t>
  </si>
  <si>
    <t>0.6756756756756757</t>
  </si>
  <si>
    <t>1.0135135135135134</t>
  </si>
  <si>
    <t>4.62962962962963</t>
  </si>
  <si>
    <t>0.9354838709677419</t>
  </si>
  <si>
    <t>1.6129032258064515</t>
  </si>
  <si>
    <t>1.4137931034482758</t>
  </si>
  <si>
    <t>1.1724137931034482</t>
  </si>
  <si>
    <t>0.9655172413793104</t>
  </si>
  <si>
    <t>1.6551724137931034</t>
  </si>
  <si>
    <t>0.5517241379310345</t>
  </si>
  <si>
    <t>0.13793103448275862</t>
  </si>
  <si>
    <t>0.2413793103448276</t>
  </si>
  <si>
    <t>1.7499999999999998</t>
  </si>
  <si>
    <t>0.9375</t>
  </si>
  <si>
    <t>0.5625</t>
  </si>
  <si>
    <t>1.0084033613445378</t>
  </si>
  <si>
    <t>0.8205128205128206</t>
  </si>
  <si>
    <t>1.1487179487179486</t>
  </si>
  <si>
    <t>0.21978021978021978</t>
  </si>
  <si>
    <t>0.2615384615384615</t>
  </si>
  <si>
    <t>1.4594594594594594</t>
  </si>
  <si>
    <t>1.054054054054054</t>
  </si>
  <si>
    <t>0.35135135135135137</t>
  </si>
  <si>
    <t>0.10810810810810811</t>
  </si>
  <si>
    <t>2.0833333333333335</t>
  </si>
  <si>
    <t>1.0593220338983051</t>
  </si>
  <si>
    <t>1.0362694300518136</t>
  </si>
  <si>
    <t>2.590673575129534</t>
  </si>
  <si>
    <t>1.2333333333333334</t>
  </si>
  <si>
    <t>0.03333333333333333</t>
  </si>
  <si>
    <t>0.689655172413793</t>
  </si>
  <si>
    <t>0.8413793103448275</t>
  </si>
  <si>
    <t>1.0416666666666667</t>
  </si>
  <si>
    <t>1.2916666666666667</t>
  </si>
  <si>
    <t>0.2916666666666667</t>
  </si>
  <si>
    <t>1.2987012987012987</t>
  </si>
  <si>
    <t>2.5974025974025974</t>
  </si>
  <si>
    <t>0.5213379469434832</t>
  </si>
  <si>
    <t>1.5357142857142858</t>
  </si>
  <si>
    <t>0.6785714285714286</t>
  </si>
  <si>
    <t>1.1180124223602483</t>
  </si>
  <si>
    <t>2.9068322981366457</t>
  </si>
  <si>
    <t>0.8674698795180723</t>
  </si>
  <si>
    <t>2.125</t>
  </si>
  <si>
    <t>2.0625</t>
  </si>
  <si>
    <t>0.59375</t>
  </si>
  <si>
    <t>0.09375</t>
  </si>
  <si>
    <t>0.7621951219512195</t>
  </si>
  <si>
    <t>2.096036585365854</t>
  </si>
  <si>
    <t>1.263157894736842</t>
  </si>
  <si>
    <t>0.8421052631578947</t>
  </si>
  <si>
    <t>0.5263157894736842</t>
  </si>
  <si>
    <t>0.05263157894736842</t>
  </si>
  <si>
    <t>1.126126126126126</t>
  </si>
  <si>
    <t>1.1768525282038793</t>
  </si>
  <si>
    <t>1.0285714285714285</t>
  </si>
  <si>
    <t>0.2571428571428571</t>
  </si>
  <si>
    <t>0.11428571428571428</t>
  </si>
  <si>
    <t>0.6519230769230768</t>
  </si>
  <si>
    <t>0.95</t>
  </si>
  <si>
    <t>0.15</t>
  </si>
  <si>
    <t>0.8092485549132947</t>
  </si>
  <si>
    <t>1.6184971098265895</t>
  </si>
  <si>
    <t>0.5801652892561983</t>
  </si>
  <si>
    <t>0.8181818181818182</t>
  </si>
  <si>
    <t>0.9545454545454546</t>
  </si>
  <si>
    <t>0.7507507507507507</t>
  </si>
  <si>
    <t>0.9803921568627452</t>
  </si>
  <si>
    <t>0.8708708708708708</t>
  </si>
  <si>
    <t>1.6764705882352942</t>
  </si>
  <si>
    <t>0.9705882352941176</t>
  </si>
  <si>
    <t>0.7425742574257426</t>
  </si>
  <si>
    <t>0.7668711656441718</t>
  </si>
  <si>
    <t>1.7254601226993866</t>
  </si>
  <si>
    <t>1.7777777777777777</t>
  </si>
  <si>
    <t>1.9396551724137931</t>
  </si>
  <si>
    <t>0.5586592178770949</t>
  </si>
  <si>
    <t>2.191810344827586</t>
  </si>
  <si>
    <t>2.875</t>
  </si>
  <si>
    <t>2.625</t>
  </si>
  <si>
    <t>1.5730337078651686</t>
  </si>
  <si>
    <t>0.5243445692883895</t>
  </si>
  <si>
    <t>0.8677685950413221</t>
  </si>
  <si>
    <t>0.8743003829482809</t>
  </si>
  <si>
    <t>1.7699115044247788</t>
  </si>
  <si>
    <t>0.7177033492822967</t>
  </si>
  <si>
    <t>0.5741626794258374</t>
  </si>
  <si>
    <t>1.9823008849557524</t>
  </si>
  <si>
    <t>1.4727272727272727</t>
  </si>
  <si>
    <t>0.7924528301886792</t>
  </si>
  <si>
    <t>0.5943396226415094</t>
  </si>
  <si>
    <t>1.561090909090909</t>
  </si>
  <si>
    <t>1.7586206896551724</t>
  </si>
  <si>
    <t>0.8275862068965517</t>
  </si>
  <si>
    <t>0.7916666666666666</t>
  </si>
  <si>
    <t>1.7083333333333333</t>
  </si>
  <si>
    <t>0.9583333333333334</t>
  </si>
  <si>
    <t>1.372549019607843</t>
  </si>
  <si>
    <t>1.5686274509803921</t>
  </si>
  <si>
    <t>0.5194805194805195</t>
  </si>
  <si>
    <t>1.246753246753247</t>
  </si>
  <si>
    <t>2.4329104190695876</t>
  </si>
  <si>
    <t>1.8157894736842106</t>
  </si>
  <si>
    <t>1.3421052631578947</t>
  </si>
  <si>
    <t>1.868421052631579</t>
  </si>
  <si>
    <t>0.5526315789473685</t>
  </si>
  <si>
    <t>0.13157894736842105</t>
  </si>
  <si>
    <t>0.9736842105263158</t>
  </si>
  <si>
    <t>1.8000000000000003</t>
  </si>
  <si>
    <t>1.7037037037037037</t>
  </si>
  <si>
    <t>0.8148148148148148</t>
  </si>
  <si>
    <t>0.5128205128205129</t>
  </si>
  <si>
    <t>0.6051282051282052</t>
  </si>
  <si>
    <t>2.4545454545454546</t>
  </si>
  <si>
    <t>2.272727272727273</t>
  </si>
  <si>
    <t>0.7272727272727273</t>
  </si>
  <si>
    <t>2.1818181818181817</t>
  </si>
  <si>
    <t>3.3333333333333335</t>
  </si>
  <si>
    <t>1.9722222222222223</t>
  </si>
  <si>
    <t>2.0277777777777777</t>
  </si>
  <si>
    <t>0.6696428571428571</t>
  </si>
  <si>
    <t>0.7165178571428571</t>
  </si>
  <si>
    <t>1.8666666666666667</t>
  </si>
  <si>
    <t>1.864406779661017</t>
  </si>
  <si>
    <t>0.6030150753768844</t>
  </si>
  <si>
    <t>1.0854271356783918</t>
  </si>
  <si>
    <t>2.0881355932203394</t>
  </si>
  <si>
    <t>1.7419354838709677</t>
  </si>
  <si>
    <t>1.2258064516129032</t>
  </si>
  <si>
    <t>0.8064516129032258</t>
  </si>
  <si>
    <t>1.1935483870967742</t>
  </si>
  <si>
    <t>1.7741935483870968</t>
  </si>
  <si>
    <t>0.5161290322580645</t>
  </si>
  <si>
    <t>0.12903225806451613</t>
  </si>
  <si>
    <t>1.7073170731707317</t>
  </si>
  <si>
    <t>0.5952380952380952</t>
  </si>
  <si>
    <t>1.4880952380952381</t>
  </si>
  <si>
    <t>2.0317073170731708</t>
  </si>
  <si>
    <t>0.6926406926406926</t>
  </si>
  <si>
    <t>1.5205690119184925</t>
  </si>
  <si>
    <t>0.6470588235294118</t>
  </si>
  <si>
    <t>1.5294117647058822</t>
  </si>
  <si>
    <t>0.49586776859504134</t>
  </si>
  <si>
    <t>0.5603305785123966</t>
  </si>
  <si>
    <t>1.7878787878787878</t>
  </si>
  <si>
    <t>1.9801980198019802</t>
  </si>
  <si>
    <t>0.5241090146750524</t>
  </si>
  <si>
    <t>1.0482180293501049</t>
  </si>
  <si>
    <t>2.4158415841584158</t>
  </si>
  <si>
    <t>0.9333333333333335</t>
  </si>
  <si>
    <t>2.790400000000001</t>
  </si>
  <si>
    <t>1.619047619047619</t>
  </si>
  <si>
    <t>0.23809523809523808</t>
  </si>
  <si>
    <t>1.5929203539823011</t>
  </si>
  <si>
    <t>1.9274336283185842</t>
  </si>
  <si>
    <t>1.5238095238095237</t>
  </si>
  <si>
    <t>0.7619047619047619</t>
  </si>
  <si>
    <t>1.8095238095238095</t>
  </si>
  <si>
    <t>0.5238095238095238</t>
  </si>
  <si>
    <t>1.4159292035398232</t>
  </si>
  <si>
    <t>0.8849557522123894</t>
  </si>
  <si>
    <t>0.903954802259887</t>
  </si>
  <si>
    <t>1.5819209039548021</t>
  </si>
  <si>
    <t>1.516171979011669</t>
  </si>
  <si>
    <t>1.0434782608695652</t>
  </si>
  <si>
    <t>1.434782608695652</t>
  </si>
  <si>
    <t>1.6956521739130435</t>
  </si>
  <si>
    <t>0.6956521739130435</t>
  </si>
  <si>
    <t>1.826086956521739</t>
  </si>
  <si>
    <t>0.5217391304347826</t>
  </si>
  <si>
    <t>0.7391304347826086</t>
  </si>
  <si>
    <t>1.875</t>
  </si>
  <si>
    <t>0.5416666666666666</t>
  </si>
  <si>
    <t>1.4705882352941175</t>
  </si>
  <si>
    <t>1.038961038961039</t>
  </si>
  <si>
    <t>1.6617647058823526</t>
  </si>
  <si>
    <t>1.7352941176470589</t>
  </si>
  <si>
    <t>0.6176470588235294</t>
  </si>
  <si>
    <t>0.49900990099009906</t>
  </si>
  <si>
    <t>0.7713498622589531</t>
  </si>
  <si>
    <t>1.1570247933884295</t>
  </si>
  <si>
    <t>1.667415730337079</t>
  </si>
  <si>
    <t>0.868421052631579</t>
  </si>
  <si>
    <t>0.6578947368421053</t>
  </si>
  <si>
    <t>1.973684210526316</t>
  </si>
  <si>
    <t>1.5350877192982457</t>
  </si>
  <si>
    <t>0.47468354430379744</t>
  </si>
  <si>
    <t>1.0680379746835442</t>
  </si>
  <si>
    <t>3.605436288088643</t>
  </si>
  <si>
    <t>1.7666666666666666</t>
  </si>
  <si>
    <t>0.9666666666666667</t>
  </si>
  <si>
    <t>0.1388888888888889</t>
  </si>
  <si>
    <t>0.5309734513274337</t>
  </si>
  <si>
    <t>0.5946902654867258</t>
  </si>
  <si>
    <t>0.84375</t>
  </si>
  <si>
    <t>1.40625</t>
  </si>
  <si>
    <t>0.21875</t>
  </si>
  <si>
    <t>0.71875</t>
  </si>
  <si>
    <t>1.9148936170212767</t>
  </si>
  <si>
    <t>0.4255319148936171</t>
  </si>
  <si>
    <t>0.8536585365853658</t>
  </si>
  <si>
    <t>1.5365853658536586</t>
  </si>
  <si>
    <t>0.9941149841557267</t>
  </si>
  <si>
    <t>2.1153846153846154</t>
  </si>
  <si>
    <t>2.076923076923077</t>
  </si>
  <si>
    <t>1.7692307692307692</t>
  </si>
  <si>
    <t>0.038461538461538464</t>
  </si>
  <si>
    <t>0.6538461538461539</t>
  </si>
  <si>
    <t>1.6470588235294117</t>
  </si>
  <si>
    <t>3.2499999999999996</t>
  </si>
  <si>
    <t>1.9105882352941175</t>
  </si>
  <si>
    <t>0.7222222222222222</t>
  </si>
  <si>
    <t>0.05555555555555555</t>
  </si>
  <si>
    <t>0.6111111111111112</t>
  </si>
  <si>
    <t>0.7333333333333333</t>
  </si>
  <si>
    <t>1.5999999999999999</t>
  </si>
  <si>
    <t>2.3076923076923075</t>
  </si>
  <si>
    <t>2.6076923076923073</t>
  </si>
  <si>
    <t>1.3008130081300815</t>
  </si>
  <si>
    <t>1.0971428571428572</t>
  </si>
  <si>
    <t>1.3788617886178864</t>
  </si>
  <si>
    <t>0.7567567567567567</t>
  </si>
  <si>
    <t>1.0594594594594593</t>
  </si>
  <si>
    <t>1.3074380165289254</t>
  </si>
  <si>
    <t>2.2641509433962264</t>
  </si>
  <si>
    <t>2.3773584905660377</t>
  </si>
  <si>
    <t>1.0227272727272727</t>
  </si>
  <si>
    <t>1.0840909090909092</t>
  </si>
  <si>
    <t>1.9565217391304348</t>
  </si>
  <si>
    <t>1.4782608695652173</t>
  </si>
  <si>
    <t>1.8695652173913044</t>
  </si>
  <si>
    <t>1.1437908496732028</t>
  </si>
  <si>
    <t>1.3382352941176472</t>
  </si>
  <si>
    <t>0.9714285714285714</t>
  </si>
  <si>
    <t>1.6285714285714286</t>
  </si>
  <si>
    <t>0.26455026455026454</t>
  </si>
  <si>
    <t>1.1382113821138211</t>
  </si>
  <si>
    <t>0.975609756097561</t>
  </si>
  <si>
    <t>1.0285714285714287</t>
  </si>
  <si>
    <t>0.822857142857143</t>
  </si>
  <si>
    <t>1.1770771366250248</t>
  </si>
  <si>
    <t>0.90625</t>
  </si>
  <si>
    <t>1.96875</t>
  </si>
  <si>
    <t>1.59375</t>
  </si>
  <si>
    <t>0.96875</t>
  </si>
  <si>
    <t>0.5319148936170213</t>
  </si>
  <si>
    <t>1.2195121951219512</t>
  </si>
  <si>
    <t>1.9163763066202089</t>
  </si>
  <si>
    <t>0.648936170212766</t>
  </si>
  <si>
    <t>0.7079646017699116</t>
  </si>
  <si>
    <t>2.4858757062146895</t>
  </si>
  <si>
    <t>7.4576271186440675</t>
  </si>
  <si>
    <t>1.71875</t>
  </si>
  <si>
    <t>0.78125</t>
  </si>
  <si>
    <t>0.53125</t>
  </si>
  <si>
    <t>1.8292682926829267</t>
  </si>
  <si>
    <t>0.7647058823529411</t>
  </si>
  <si>
    <t>1.9459459459459458</t>
  </si>
  <si>
    <t>2.3351351351351353</t>
  </si>
  <si>
    <t>1.5769230769230769</t>
  </si>
  <si>
    <t>1.3461538461538463</t>
  </si>
  <si>
    <t>0.8846153846153846</t>
  </si>
  <si>
    <t>1.5172413793103448</t>
  </si>
  <si>
    <t>0.8620689655172413</t>
  </si>
  <si>
    <t>1.6896551724137931</t>
  </si>
  <si>
    <t>1.7241379310344827</t>
  </si>
  <si>
    <t>0.3793103448275862</t>
  </si>
  <si>
    <t>0.6551724137931034</t>
  </si>
  <si>
    <t>0.930232558139535</t>
  </si>
  <si>
    <t>1.0975609756097562</t>
  </si>
  <si>
    <t>2.853658536585366</t>
  </si>
  <si>
    <t>1.1069767441860465</t>
  </si>
  <si>
    <t>1.7857142857142858</t>
  </si>
  <si>
    <t>1.236842105263158</t>
  </si>
  <si>
    <t>1.605263157894737</t>
  </si>
  <si>
    <t>0.34210526315789475</t>
  </si>
  <si>
    <t>0.4473684210526316</t>
  </si>
  <si>
    <t>0.18421052631578946</t>
  </si>
  <si>
    <t>1.8987341772151898</t>
  </si>
  <si>
    <t>4.556962025316455</t>
  </si>
  <si>
    <t>0.7828947368421053</t>
  </si>
  <si>
    <t>0.9411764705882353</t>
  </si>
  <si>
    <t>1.5588235294117647</t>
  </si>
  <si>
    <t>1.7916666666666667</t>
  </si>
  <si>
    <t>2.285714285714286</t>
  </si>
  <si>
    <t>1.3294117647058823</t>
  </si>
  <si>
    <t>1.5333333333333334</t>
  </si>
  <si>
    <t>1.8361581920903955</t>
  </si>
  <si>
    <t>2.056497175141243</t>
  </si>
  <si>
    <t>1.3793103448275863</t>
  </si>
  <si>
    <t>1.5586206896551724</t>
  </si>
  <si>
    <t>1.7156862745098038</t>
  </si>
  <si>
    <t>0.974025974025974</t>
  </si>
  <si>
    <t>1.9480519480519478</t>
  </si>
  <si>
    <t>1.9387254901960782</t>
  </si>
  <si>
    <t>1.5399999999999998</t>
  </si>
  <si>
    <t>1.4689999999999999</t>
  </si>
  <si>
    <t>0.9278350515463918</t>
  </si>
  <si>
    <t>0.9278350515463917</t>
  </si>
  <si>
    <t>0.43815789473684214</t>
  </si>
  <si>
    <t>1.9090909090909092</t>
  </si>
  <si>
    <t>1.282051282051282</t>
  </si>
  <si>
    <t>1.5128205128205126</t>
  </si>
  <si>
    <t>1.0256410256410258</t>
  </si>
  <si>
    <t>1.2820512820512822</t>
  </si>
  <si>
    <t>1.1363636363636365</t>
  </si>
  <si>
    <t>1.0454545454545454</t>
  </si>
  <si>
    <t>1.261261261261261</t>
  </si>
  <si>
    <t>1.4630630630630628</t>
  </si>
  <si>
    <t>1.704741379310345</t>
  </si>
  <si>
    <t>2.0588235294117645</t>
  </si>
  <si>
    <t>0.08823529411764706</t>
  </si>
  <si>
    <t>0.6134969325153374</t>
  </si>
  <si>
    <t>1.226993865030675</t>
  </si>
  <si>
    <t>1.2475247524752475</t>
  </si>
  <si>
    <t>1.4827586206896552</t>
  </si>
  <si>
    <t>1.1627906976744187</t>
  </si>
  <si>
    <t>0.7317073170731707</t>
  </si>
  <si>
    <t>2.0121951219512195</t>
  </si>
  <si>
    <t>1.3837209302325582</t>
  </si>
  <si>
    <t>1.1363636363636362</t>
  </si>
  <si>
    <t>1.348747591522158</t>
  </si>
  <si>
    <t>1.6184971098265897</t>
  </si>
  <si>
    <t>2.014462809917355</t>
  </si>
  <si>
    <t>1.837837837837838</t>
  </si>
  <si>
    <t>1.162162162162162</t>
  </si>
  <si>
    <t>1.4367816091954024</t>
  </si>
  <si>
    <t>0.8281573498964803</t>
  </si>
  <si>
    <t>1.5182884748102137</t>
  </si>
  <si>
    <t>1.6091954022988508</t>
  </si>
  <si>
    <t>1.0526315789473684</t>
  </si>
  <si>
    <t>0.6842105263157895</t>
  </si>
  <si>
    <t>1.6216216216216215</t>
  </si>
  <si>
    <t>1.9519519519519517</t>
  </si>
  <si>
    <t>3.671779887996103</t>
  </si>
  <si>
    <t>1.3428571428571427</t>
  </si>
  <si>
    <t>0.8241758241758241</t>
  </si>
  <si>
    <t>0.9313186813186812</t>
  </si>
  <si>
    <t>1.28125</t>
  </si>
  <si>
    <t>0.15625</t>
  </si>
  <si>
    <t>0.03125</t>
  </si>
  <si>
    <t>1.2765957446808511</t>
  </si>
  <si>
    <t>0.797872340425532</t>
  </si>
  <si>
    <t>0.6097560975609756</t>
  </si>
  <si>
    <t>1.371951219512195</t>
  </si>
  <si>
    <t>1.2426437301946582</t>
  </si>
  <si>
    <t>1.6538461538461537</t>
  </si>
  <si>
    <t>1.9230769230769231</t>
  </si>
  <si>
    <t>0.11538461538461539</t>
  </si>
  <si>
    <t>1.3725490196078434</t>
  </si>
  <si>
    <t>1.5921568627450982</t>
  </si>
  <si>
    <t>1.6206896551724137</t>
  </si>
  <si>
    <t>1.1379310344827587</t>
  </si>
  <si>
    <t>1.016260162601626</t>
  </si>
  <si>
    <t>1.7784552845528456</t>
  </si>
  <si>
    <t>1.0857142857142856</t>
  </si>
  <si>
    <t>0.9428571428571428</t>
  </si>
  <si>
    <t>0.5428571428571428</t>
  </si>
  <si>
    <t>0.17142857142857143</t>
  </si>
  <si>
    <t>1.050420168067227</t>
  </si>
  <si>
    <t>0.12</t>
  </si>
  <si>
    <t>1.10062893081761</t>
  </si>
  <si>
    <t>1.540880503144654</t>
  </si>
  <si>
    <t>0.9807692307692307</t>
  </si>
  <si>
    <t>2.5555555555555554</t>
  </si>
  <si>
    <t>2.111111111111111</t>
  </si>
  <si>
    <t>0.21200000000000002</t>
  </si>
  <si>
    <t>0.3488372093023256</t>
  </si>
  <si>
    <t>0.6176470588235293</t>
  </si>
  <si>
    <t>1.8636363636363635</t>
  </si>
  <si>
    <t>0.7727272727272727</t>
  </si>
  <si>
    <t>0.8130081300813008</t>
  </si>
  <si>
    <t>2.971428571428571</t>
  </si>
  <si>
    <t>0.9808976138541873</t>
  </si>
  <si>
    <t>1.4193548387096775</t>
  </si>
  <si>
    <t>0.16129032258064516</t>
  </si>
  <si>
    <t>0.9523809523809524</t>
  </si>
  <si>
    <t>2.2857142857142856</t>
  </si>
  <si>
    <t>1.2647058823529411</t>
  </si>
  <si>
    <t>1.3201320132013201</t>
  </si>
  <si>
    <t>0.8179959100204499</t>
  </si>
  <si>
    <t>1.8404907975460125</t>
  </si>
  <si>
    <t>1.6633663366336633</t>
  </si>
  <si>
    <t>1.4324324324324325</t>
  </si>
  <si>
    <t>1.6756756756756757</t>
  </si>
  <si>
    <t>0.5135135135135135</t>
  </si>
  <si>
    <t>0.6211180124223602</t>
  </si>
  <si>
    <t>0.8695652173913041</t>
  </si>
  <si>
    <t>0.6473774606949398</t>
  </si>
  <si>
    <t>0.9629629629629629</t>
  </si>
  <si>
    <t>0.5925925925925926</t>
  </si>
  <si>
    <t>1.3636363636363638</t>
  </si>
  <si>
    <t>2.3863636363636362</t>
  </si>
  <si>
    <t>0.55</t>
  </si>
  <si>
    <t>0.8247422680412371</t>
  </si>
  <si>
    <t>0.824742268041237</t>
  </si>
  <si>
    <t>0.922437673130194</t>
  </si>
  <si>
    <t>2.074074074074074</t>
  </si>
  <si>
    <t>1.962962962962963</t>
  </si>
  <si>
    <t>1.2121212121212122</t>
  </si>
  <si>
    <t>1.606060606060606</t>
  </si>
  <si>
    <t>1.121212121212121</t>
  </si>
  <si>
    <t>0.48484848484848486</t>
  </si>
  <si>
    <t>0.15151515151515152</t>
  </si>
  <si>
    <t>0.3411764705882353</t>
  </si>
  <si>
    <t>0.26217228464419473</t>
  </si>
  <si>
    <t>0.9641873278236914</t>
  </si>
  <si>
    <t>1.446280991735537</t>
  </si>
  <si>
    <t>0.2779026217228464</t>
  </si>
  <si>
    <t>0.40909090909090906</t>
  </si>
  <si>
    <t>0.8490566037735849</t>
  </si>
  <si>
    <t>1.188679245283019</t>
  </si>
  <si>
    <t>0.6386280991735537</t>
  </si>
  <si>
    <t>1.3043478260869565</t>
  </si>
  <si>
    <t>0.08695652173913043</t>
  </si>
  <si>
    <t>0.19607843137254902</t>
  </si>
  <si>
    <t>0.7309941520467836</t>
  </si>
  <si>
    <t>0.8771929824561403</t>
  </si>
  <si>
    <t>0.6289308176100629</t>
  </si>
  <si>
    <t>1.0062893081761006</t>
  </si>
  <si>
    <t>1.4864864864864864</t>
  </si>
  <si>
    <t>1.7567567567567568</t>
  </si>
  <si>
    <t>0.43243243243243246</t>
  </si>
  <si>
    <t>0.5945945945945946</t>
  </si>
  <si>
    <t>0.05405405405405406</t>
  </si>
  <si>
    <t>0.4310344827586207</t>
  </si>
  <si>
    <t>0.7183908045977012</t>
  </si>
  <si>
    <t>2.484472049689441</t>
  </si>
  <si>
    <t>0.34680935394371787</t>
  </si>
  <si>
    <t>2.0476190476190474</t>
  </si>
  <si>
    <t>2.0952380952380953</t>
  </si>
  <si>
    <t>0.047619047619047616</t>
  </si>
  <si>
    <t>0.1769911504424779</t>
  </si>
  <si>
    <t>0.21415929203539824</t>
  </si>
  <si>
    <t>1.2065040650406504</t>
  </si>
  <si>
    <t>1.15625</t>
  </si>
  <si>
    <t>0.46875</t>
  </si>
  <si>
    <t>1.0638297872340425</t>
  </si>
  <si>
    <t>0.4573170731707317</t>
  </si>
  <si>
    <t>0.3048780487804878</t>
  </si>
  <si>
    <t>0.6903576278859211</t>
  </si>
  <si>
    <t>0.47846889952153115</t>
  </si>
  <si>
    <t>0.6698564593301436</t>
  </si>
  <si>
    <t>0.9911504424778762</t>
  </si>
  <si>
    <t>0.872093023255814</t>
  </si>
  <si>
    <t>1.0377906976744184</t>
  </si>
  <si>
    <t>0.6875</t>
  </si>
  <si>
    <t>2.0357142857142856</t>
  </si>
  <si>
    <t>0.6071428571428571</t>
  </si>
  <si>
    <t>1.7619047619047619</t>
  </si>
  <si>
    <t>1.1299435028248588</t>
  </si>
  <si>
    <t>2.2598870056497176</t>
  </si>
  <si>
    <t>0.5685644921293759</t>
  </si>
  <si>
    <t>1.09375</t>
  </si>
  <si>
    <t>1.0670731707317076</t>
  </si>
  <si>
    <t>1.666666666666667</t>
  </si>
  <si>
    <t>1.2777777777777777</t>
  </si>
  <si>
    <t>0.3611111111111111</t>
  </si>
  <si>
    <t>0.2232142857142857</t>
  </si>
  <si>
    <t>1.1146496815286624</t>
  </si>
  <si>
    <t>2.7866242038216558</t>
  </si>
  <si>
    <t>0.2388392857142857</t>
  </si>
  <si>
    <t>2.1538461538461537</t>
  </si>
  <si>
    <t>0.7936507936507936</t>
  </si>
  <si>
    <t>0.8709677419354839</t>
  </si>
  <si>
    <t>1.7096774193548387</t>
  </si>
  <si>
    <t>0.25806451612903225</t>
  </si>
  <si>
    <t>0.5806451612903226</t>
  </si>
  <si>
    <t>4.017857142857143</t>
  </si>
  <si>
    <t>2.0555555555555554</t>
  </si>
  <si>
    <t>0.21551724137931036</t>
  </si>
  <si>
    <t>0.8379888268156425</t>
  </si>
  <si>
    <t>2.2346368715083798</t>
  </si>
  <si>
    <t>0.2435344827586207</t>
  </si>
  <si>
    <t>2.0125786163522013</t>
  </si>
  <si>
    <t>1.8307692307692305</t>
  </si>
  <si>
    <t>1.5544041450777204</t>
  </si>
  <si>
    <t>0.987503590922149</t>
  </si>
  <si>
    <t>1.131578947368421</t>
  </si>
  <si>
    <t>1.763157894736842</t>
  </si>
  <si>
    <t>0.4385964912280702</t>
  </si>
  <si>
    <t>1.4035087719298247</t>
  </si>
  <si>
    <t>0.7911392405063291</t>
  </si>
  <si>
    <t>1.5822784810126584</t>
  </si>
  <si>
    <t>0.7325330871037243</t>
  </si>
  <si>
    <t>0.6976744186046512</t>
  </si>
  <si>
    <t>0.6779661016949153</t>
  </si>
  <si>
    <t>1.3559322033898307</t>
  </si>
  <si>
    <t>1.0050251256281406</t>
  </si>
  <si>
    <t>1.2060301507537687</t>
  </si>
  <si>
    <t>1.0295891985061767</t>
  </si>
  <si>
    <t>1.9666666666666666</t>
  </si>
  <si>
    <t>1.9333333333333333</t>
  </si>
  <si>
    <t>1.532567049808429</t>
  </si>
  <si>
    <t>1.8697318007662833</t>
  </si>
  <si>
    <t>0.4074074074074074</t>
  </si>
  <si>
    <t>0.14814814814814814</t>
  </si>
  <si>
    <t>2.7027027027027026</t>
  </si>
  <si>
    <t>2.1487603305785123</t>
  </si>
  <si>
    <t>2.4280991735537185</t>
  </si>
  <si>
    <t>0.8636363636363636</t>
  </si>
  <si>
    <t>1.5909090909090908</t>
  </si>
  <si>
    <t>1.0510510510510511</t>
  </si>
  <si>
    <t>1.2192192192192193</t>
  </si>
  <si>
    <t>1.2424242424242424</t>
  </si>
  <si>
    <t>1.5757575757575757</t>
  </si>
  <si>
    <t>1.0606060606060606</t>
  </si>
  <si>
    <t>0.12121212121212122</t>
  </si>
  <si>
    <t>0.594059405940594</t>
  </si>
  <si>
    <t>2.348008385744235</t>
  </si>
  <si>
    <t>0.5381825311243995</t>
  </si>
  <si>
    <t>0.8302325581395349</t>
  </si>
  <si>
    <t>2.0803782505910164</t>
  </si>
  <si>
    <t>0.8480000000000001</t>
  </si>
  <si>
    <t>0.8666666666666667</t>
  </si>
  <si>
    <t>0.9999999999999999</t>
  </si>
  <si>
    <t>0.5842105263157895</t>
  </si>
  <si>
    <t>0.05</t>
  </si>
  <si>
    <t>0.606060606060606</t>
  </si>
  <si>
    <t>0.770712909441233</t>
  </si>
  <si>
    <t>0.9248554913294796</t>
  </si>
  <si>
    <t>0.7090909090909089</t>
  </si>
  <si>
    <t>1.8461538461538463</t>
  </si>
  <si>
    <t>2.5846153846153848</t>
  </si>
  <si>
    <t>0.4575948026269332</t>
  </si>
  <si>
    <t>0.4504504504504504</t>
  </si>
  <si>
    <t>0.5225225225225224</t>
  </si>
  <si>
    <t>1.5277777777777777</t>
  </si>
  <si>
    <t>0.4722222222222222</t>
  </si>
  <si>
    <t>1.4331210191082802</t>
  </si>
  <si>
    <t>0.6397480867346939</t>
  </si>
  <si>
    <t>1.3647058823529412</t>
  </si>
  <si>
    <t>1.6578947368421053</t>
  </si>
  <si>
    <t>0.7017543859649124</t>
  </si>
  <si>
    <t>0.7594936708860759</t>
  </si>
  <si>
    <t>1.670886075949367</t>
  </si>
  <si>
    <t>0.36626654355186217</t>
  </si>
  <si>
    <t>0.9393939393939394</t>
  </si>
  <si>
    <t>0.24752475247524752</t>
  </si>
  <si>
    <t>0.8385744234800837</t>
  </si>
  <si>
    <t>0.30198019801980197</t>
  </si>
  <si>
    <t>1.0964912280701755</t>
  </si>
  <si>
    <t>0.6329113924050632</t>
  </si>
  <si>
    <t>1.7168744228993538</t>
  </si>
  <si>
    <t>0.9039548022598871</t>
  </si>
  <si>
    <t>0.7580859895058345</t>
  </si>
  <si>
    <t>1.4318181818181817</t>
  </si>
  <si>
    <t>1.5177272727272726</t>
  </si>
  <si>
    <t>1.8352059925093636</t>
  </si>
  <si>
    <t>1.6198347107438016</t>
  </si>
  <si>
    <t>3.5700598970388153</t>
  </si>
  <si>
    <t>0.4464285714285714</t>
  </si>
  <si>
    <t>0.6369426751592356</t>
  </si>
  <si>
    <t>1.4331210191082804</t>
  </si>
  <si>
    <t>0.4776785714285714</t>
  </si>
  <si>
    <t>0.058823529411764705</t>
  </si>
  <si>
    <t>1.2705882352941178</t>
  </si>
  <si>
    <t>0.4597701149425288</t>
  </si>
  <si>
    <t>0.5609195402298851</t>
  </si>
  <si>
    <t>0.8040201005025126</t>
  </si>
  <si>
    <t>1.768844221105528</t>
  </si>
  <si>
    <t>1.1389830508474577</t>
  </si>
  <si>
    <t>1.8064516129032258</t>
  </si>
  <si>
    <t>0.24390243902439027</t>
  </si>
  <si>
    <t>0.7857142857142858</t>
  </si>
  <si>
    <t>0.2902439024390244</t>
  </si>
  <si>
    <t>1.3928571428571428</t>
  </si>
  <si>
    <t>0.39285714285714285</t>
  </si>
  <si>
    <t>0.40160642570281124</t>
  </si>
  <si>
    <t>0.24096385542168677</t>
  </si>
  <si>
    <t>0.41407867494824013</t>
  </si>
  <si>
    <t>0.3105590062111801</t>
  </si>
  <si>
    <t>0.11612715923936712</t>
  </si>
  <si>
    <t>0.7999999999999999</t>
  </si>
  <si>
    <t>1.4915254237288138</t>
  </si>
  <si>
    <t>2.0285714285714285</t>
  </si>
  <si>
    <t>2.085714285714286</t>
  </si>
  <si>
    <t>0.08571428571428572</t>
  </si>
  <si>
    <t>1.346153846153846</t>
  </si>
  <si>
    <t>0.5031446540880503</t>
  </si>
  <si>
    <t>0.4025157232704403</t>
  </si>
  <si>
    <t>0.29252958579881655</t>
  </si>
  <si>
    <t>0.5445378151260505</t>
  </si>
  <si>
    <t>2.0526315789473686</t>
  </si>
  <si>
    <t>1.4414414414414414</t>
  </si>
  <si>
    <t>1.1999999999999997</t>
  </si>
  <si>
    <t>1.6720720720720719</t>
  </si>
  <si>
    <t>1.135135135135135</t>
  </si>
  <si>
    <t>1.972972972972973</t>
  </si>
  <si>
    <t>0.918918918918919</t>
  </si>
  <si>
    <t>2.054054054054054</t>
  </si>
  <si>
    <t>1.293103448275862</t>
  </si>
  <si>
    <t>1.2485136741973843</t>
  </si>
  <si>
    <t>2.1785714285714284</t>
  </si>
  <si>
    <t>0.8214285714285714</t>
  </si>
  <si>
    <t>2.142857142857143</t>
  </si>
  <si>
    <t>1.8072289156626506</t>
  </si>
  <si>
    <t>1.0351966873706004</t>
  </si>
  <si>
    <t>1.5527950310559004</t>
  </si>
  <si>
    <t>2.1686746987951806</t>
  </si>
  <si>
    <t>4.186046511627907</t>
  </si>
  <si>
    <t>2.1379310344827585</t>
  </si>
  <si>
    <t>2.0689655172413794</t>
  </si>
  <si>
    <t>0.5862068965517241</t>
  </si>
  <si>
    <t>0.06896551724137931</t>
  </si>
  <si>
    <t>0.034482758620689655</t>
  </si>
  <si>
    <t>0.4145077720207254</t>
  </si>
  <si>
    <t>0.5803108808290156</t>
  </si>
  <si>
    <t>2.121212121212121</t>
  </si>
  <si>
    <t>2.090909090909091</t>
  </si>
  <si>
    <t>0.6060606060606061</t>
  </si>
  <si>
    <t>1.3836477987421383</t>
  </si>
  <si>
    <t>2.1052631578947367</t>
  </si>
  <si>
    <t>0.41237113402061853</t>
  </si>
  <si>
    <t>0.49484536082474223</t>
  </si>
  <si>
    <t>3.0747922437673134</t>
  </si>
  <si>
    <t>2.3529411764705883</t>
  </si>
  <si>
    <t>0.7017543859649122</t>
  </si>
  <si>
    <t>1.4035087719298245</t>
  </si>
  <si>
    <t>2.7529411764705882</t>
  </si>
  <si>
    <t>1.9499999999999997</t>
  </si>
  <si>
    <t>2.064516129032258</t>
  </si>
  <si>
    <t>2.032258064516129</t>
  </si>
  <si>
    <t>0.0967741935483871</t>
  </si>
  <si>
    <t>1.829268292682927</t>
  </si>
  <si>
    <t>0.7440476190476191</t>
  </si>
  <si>
    <t>1.1160714285714286</t>
  </si>
  <si>
    <t>1.32733491969066</t>
  </si>
  <si>
    <t>1.6071428571428572</t>
  </si>
  <si>
    <t>1.4457831325301205</t>
  </si>
  <si>
    <t>1.6563146997929608</t>
  </si>
  <si>
    <t>3.135433299462912</t>
  </si>
  <si>
    <t>1.8823529411764708</t>
  </si>
  <si>
    <t>0.8749999999999999</t>
  </si>
  <si>
    <t>0.6562499999999999</t>
  </si>
  <si>
    <t>3.211072664359862</t>
  </si>
  <si>
    <t>1.864864864864865</t>
  </si>
  <si>
    <t>1.2389380530973455</t>
  </si>
  <si>
    <t>1.8846153846153846</t>
  </si>
  <si>
    <t>0.1488095238095238</t>
  </si>
  <si>
    <t>0.34722222222222227</t>
  </si>
  <si>
    <t>1.451219512195122</t>
  </si>
  <si>
    <t>0.717948717948718</t>
  </si>
  <si>
    <t>1.4358974358974361</t>
  </si>
  <si>
    <t>1.8018018018018016</t>
  </si>
  <si>
    <t>0.4761904761904762</t>
  </si>
  <si>
    <t>0.19047619047619052</t>
  </si>
  <si>
    <t>2.1967913859805748</t>
  </si>
  <si>
    <t>1.2254901960784315</t>
  </si>
  <si>
    <t>0.487012987012987</t>
  </si>
  <si>
    <t>1.542207792207792</t>
  </si>
  <si>
    <t>0.27153018069973084</t>
  </si>
  <si>
    <t>1.460526315789474</t>
  </si>
  <si>
    <t>1.2578616352201257</t>
  </si>
  <si>
    <t>1.0865384615384612</t>
  </si>
  <si>
    <t>1.2079207920792079</t>
  </si>
  <si>
    <t>0.6087662337662337</t>
  </si>
  <si>
    <t>1.3848039215686274</t>
  </si>
  <si>
    <t>0.33783783783783783</t>
  </si>
  <si>
    <t>1.9841269841269842</t>
  </si>
  <si>
    <t>312.43</t>
  </si>
  <si>
    <t>25.0</t>
  </si>
  <si>
    <t>247.75</t>
  </si>
  <si>
    <t>0.8125</t>
  </si>
  <si>
    <t>157.6</t>
  </si>
  <si>
    <t>2.0303030303030303</t>
  </si>
  <si>
    <t>1.0303030303030303</t>
  </si>
  <si>
    <t>0.8484848484848485</t>
  </si>
  <si>
    <t>0.7547169811320754</t>
  </si>
  <si>
    <t>0.13601607685521028</t>
  </si>
  <si>
    <t>90.65</t>
  </si>
  <si>
    <t>0.6818181818181818</t>
  </si>
  <si>
    <t>0.045454545454545456</t>
  </si>
  <si>
    <t>1.5842869896923948</t>
  </si>
  <si>
    <t>98.15</t>
  </si>
  <si>
    <t>467.5</t>
  </si>
  <si>
    <t>15.58</t>
  </si>
  <si>
    <t>190.18</t>
  </si>
  <si>
    <t>0.9569377990430623</t>
  </si>
  <si>
    <t>2.105263157894737</t>
  </si>
  <si>
    <t>0.6531443339337458</t>
  </si>
  <si>
    <t>118.55</t>
  </si>
  <si>
    <t>0.7225433526011561</t>
  </si>
  <si>
    <t>2.1676300578034686</t>
  </si>
  <si>
    <t>1.3326446280991735</t>
  </si>
  <si>
    <t>461.8</t>
  </si>
  <si>
    <t>13.58</t>
  </si>
  <si>
    <t>0.3773584905660377</t>
  </si>
  <si>
    <t>1.2075471698113207</t>
  </si>
  <si>
    <t>0.5186813186813186</t>
  </si>
  <si>
    <t>398.25</t>
  </si>
  <si>
    <t>0.06451612903225806</t>
  </si>
  <si>
    <t>0.4999999999999999</t>
  </si>
  <si>
    <t>0.27073170731707324</t>
  </si>
  <si>
    <t>120.53</t>
  </si>
  <si>
    <t>Norwich</t>
  </si>
  <si>
    <t>1.6571428571428573</t>
  </si>
  <si>
    <t>1.3142857142857143</t>
  </si>
  <si>
    <t>0.7759999999999999</t>
  </si>
  <si>
    <t>QPR</t>
  </si>
  <si>
    <t>0.896551724137931</t>
  </si>
  <si>
    <t>0.7586206896551724</t>
  </si>
  <si>
    <t>106.05</t>
  </si>
  <si>
    <t>119.05</t>
  </si>
  <si>
    <t>0.8032128514056225</t>
  </si>
  <si>
    <t>0.6625258799171843</t>
  </si>
  <si>
    <t>0.36128449541136437</t>
  </si>
  <si>
    <t>125.05</t>
  </si>
  <si>
    <t>Swansea</t>
  </si>
  <si>
    <t>1.0126582278481011</t>
  </si>
  <si>
    <t>40.55</t>
  </si>
  <si>
    <t>0.9207547169811321</t>
  </si>
  <si>
    <t>316.0</t>
  </si>
  <si>
    <t>81.38</t>
  </si>
  <si>
    <t>70.0</t>
  </si>
  <si>
    <t>1.7391304347826086</t>
  </si>
  <si>
    <t>0.782608695652174</t>
  </si>
  <si>
    <t>82.0</t>
  </si>
  <si>
    <t>1.5376106194690267</t>
  </si>
  <si>
    <t>1.9411764705882353</t>
  </si>
  <si>
    <t>0.3968253968253968</t>
  </si>
  <si>
    <t>0.4841269841269841</t>
  </si>
  <si>
    <t>2.324324324324324</t>
  </si>
  <si>
    <t>2.2432432432432434</t>
  </si>
  <si>
    <t>0.7027027027027027</t>
  </si>
  <si>
    <t>0.13513513513513514</t>
  </si>
  <si>
    <t>0.7500000000000001</t>
  </si>
  <si>
    <t>1.7364705882352942</t>
  </si>
  <si>
    <t>0.49999999999999994</t>
  </si>
  <si>
    <t>0.8518518518518519</t>
  </si>
  <si>
    <t>0.7407407407407407</t>
  </si>
  <si>
    <t>0.5185185185185185</t>
  </si>
  <si>
    <t>1.1634615384615383</t>
  </si>
  <si>
    <t>0.2747252747252747</t>
  </si>
  <si>
    <t>1.1680143755615453</t>
  </si>
  <si>
    <t>0.9344115004492363</t>
  </si>
  <si>
    <t>0.29945054945054944</t>
  </si>
  <si>
    <t>1.1153846153846154</t>
  </si>
  <si>
    <t>1.9615384615384615</t>
  </si>
  <si>
    <t>2.1093750000000004</t>
  </si>
  <si>
    <t>1.0852941176470587</t>
  </si>
  <si>
    <t>0.65</t>
  </si>
  <si>
    <t>2.4814814814814814</t>
  </si>
  <si>
    <t>0.7037037037037037</t>
  </si>
  <si>
    <t>1.090909090909091</t>
  </si>
  <si>
    <t>3.272727272727273</t>
  </si>
  <si>
    <t>0.9546351084812623</t>
  </si>
  <si>
    <t>1.271186440677966</t>
  </si>
  <si>
    <t>3.305084745762712</t>
  </si>
  <si>
    <t>0.1973529642101966</t>
  </si>
  <si>
    <t>1.9696969696969697</t>
  </si>
  <si>
    <t>0.8787878787878788</t>
  </si>
  <si>
    <t>0.06060606060606061</t>
  </si>
  <si>
    <t>1.9583333333333333</t>
  </si>
  <si>
    <t>2.9583999999999997</t>
  </si>
  <si>
    <t>1.9736842105263157</t>
  </si>
  <si>
    <t>0.17275993237531698</t>
  </si>
  <si>
    <t>2.0714285714285716</t>
  </si>
  <si>
    <t>2.2142857142857144</t>
  </si>
  <si>
    <t>1.5486725663716816</t>
  </si>
  <si>
    <t>1.1961722488038278</t>
  </si>
  <si>
    <t>3.2894736842105265</t>
  </si>
  <si>
    <t>2.1526548672566372</t>
  </si>
  <si>
    <t>1.3108614232209739</t>
  </si>
  <si>
    <t>1.349862258953168</t>
  </si>
  <si>
    <t>1.7172284644194757</t>
  </si>
  <si>
    <t>2.096774193548387</t>
  </si>
  <si>
    <t>0.7096774193548387</t>
  </si>
  <si>
    <t>0.6129032258064516</t>
  </si>
  <si>
    <t>0.5151685393258427</t>
  </si>
  <si>
    <t>1.4851485148514851</t>
  </si>
  <si>
    <t>1.7227722772277227</t>
  </si>
  <si>
    <t>2.4444444444444446</t>
  </si>
  <si>
    <t>0.851063829787234</t>
  </si>
  <si>
    <t>0.6808510638297873</t>
  </si>
  <si>
    <t>1.032</t>
  </si>
  <si>
    <t>1.807909604519774</t>
  </si>
  <si>
    <t>0.986764821050983</t>
  </si>
  <si>
    <t>1.320754716981132</t>
  </si>
  <si>
    <t>0.40804823056563083</t>
  </si>
  <si>
    <t>1.2972972972972974</t>
  </si>
  <si>
    <t>0.02702702702702703</t>
  </si>
  <si>
    <t>0.9655172413793105</t>
  </si>
  <si>
    <t>2.3225806451612905</t>
  </si>
  <si>
    <t>2.2580645161290325</t>
  </si>
  <si>
    <t>4.642857142857143</t>
  </si>
  <si>
    <t>1.5138211382113822</t>
  </si>
  <si>
    <t>1.5925925925925926</t>
  </si>
  <si>
    <t>1.4583333333333333</t>
  </si>
  <si>
    <t>1.764705882352941</t>
  </si>
  <si>
    <t>0.42016806722689076</t>
  </si>
  <si>
    <t>0.5798319327731092</t>
  </si>
  <si>
    <t>2.315294117647059</t>
  </si>
  <si>
    <t>1.1483253588516749</t>
  </si>
  <si>
    <t>1.393374579058658</t>
  </si>
  <si>
    <t>0.5716463414634148</t>
  </si>
  <si>
    <t>1.2340425531914891</t>
  </si>
  <si>
    <t>1.6785714285714286</t>
  </si>
  <si>
    <t>0.8708591119116611</t>
  </si>
  <si>
    <t>0.92</t>
  </si>
  <si>
    <t>2.9411764705882355</t>
  </si>
  <si>
    <t>2.411764705882353</t>
  </si>
  <si>
    <t>0.5405405405405405</t>
  </si>
  <si>
    <t>1.7297297297297296</t>
  </si>
  <si>
    <t>0.6942148760330579</t>
  </si>
  <si>
    <t>2.347826086956522</t>
  </si>
  <si>
    <t>2.217391304347826</t>
  </si>
  <si>
    <t>2.192982456140351</t>
  </si>
  <si>
    <t>2.0995200000000005</t>
  </si>
  <si>
    <t>1.904</t>
  </si>
  <si>
    <t>1.0810810810810811</t>
  </si>
  <si>
    <t>1.7027027027027026</t>
  </si>
  <si>
    <t>0.5405405405405406</t>
  </si>
  <si>
    <t>0.48275862068965525</t>
  </si>
  <si>
    <t>1.509433962264151</t>
  </si>
  <si>
    <t>1.7454545454545454</t>
  </si>
  <si>
    <t>1.793103448275862</t>
  </si>
  <si>
    <t>1.8275862068965518</t>
  </si>
  <si>
    <t>0.6206896551724138</t>
  </si>
  <si>
    <t>0.23255813953488375</t>
  </si>
  <si>
    <t>1.3211382113821137</t>
  </si>
  <si>
    <t>0.2210654407787994</t>
  </si>
  <si>
    <t>1.0963636363636364</t>
  </si>
  <si>
    <t>0.6868913857677902</t>
  </si>
  <si>
    <t>2.1333333333333333</t>
  </si>
  <si>
    <t>1.1694915254237288</t>
  </si>
  <si>
    <t>1.2702702702702702</t>
  </si>
  <si>
    <t>0.2392156862745098</t>
  </si>
  <si>
    <t>0.5240384615384616</t>
  </si>
  <si>
    <t>2.1515151515151514</t>
  </si>
  <si>
    <t>1.4848484848484849</t>
  </si>
  <si>
    <t>2.357142857142857</t>
  </si>
  <si>
    <t>1.618421052631579</t>
  </si>
  <si>
    <t>0.7036363636363636</t>
  </si>
  <si>
    <t>0.7241379310344828</t>
  </si>
  <si>
    <t>2.4870466321243527</t>
  </si>
  <si>
    <t>1.408898305084746</t>
  </si>
  <si>
    <t>1.2655367231638417</t>
  </si>
  <si>
    <t>0.8510638297872342</t>
  </si>
  <si>
    <t>1.2195121951219514</t>
  </si>
  <si>
    <t>1.2571428571428571</t>
  </si>
  <si>
    <t>1.0277777777777777</t>
  </si>
  <si>
    <t>0.9554140127388534</t>
  </si>
  <si>
    <t>0.7083333333333334</t>
  </si>
  <si>
    <t>3.896103896103896</t>
  </si>
  <si>
    <t>2.433333333333333</t>
  </si>
  <si>
    <t>1.736842105263158</t>
  </si>
  <si>
    <t>1.2342342342342343</t>
  </si>
  <si>
    <t>0.8076923076923077</t>
  </si>
  <si>
    <t>1.8652849740932642</t>
  </si>
  <si>
    <t>1.0789473684210527</t>
  </si>
  <si>
    <t>1.2894736842105263</t>
  </si>
  <si>
    <t>0.6052631578947368</t>
  </si>
  <si>
    <t>0.1754385964912281</t>
  </si>
  <si>
    <t>0.8860759493670886</t>
  </si>
  <si>
    <t>1.550632911392405</t>
  </si>
  <si>
    <t>1.0613207547169812</t>
  </si>
  <si>
    <t>0.9225663716814159</t>
  </si>
  <si>
    <t>0.6690265486725664</t>
  </si>
  <si>
    <t>0.8800000000000001</t>
  </si>
  <si>
    <t>2.230769230769231</t>
  </si>
  <si>
    <t>2.0168067226890756</t>
  </si>
  <si>
    <t>1.005128205128205</t>
  </si>
  <si>
    <t>2.8269190028952753</t>
  </si>
  <si>
    <t>2.412371134020619</t>
  </si>
  <si>
    <t>0.4855263157894737</t>
  </si>
  <si>
    <t>1.3760000000000001</t>
  </si>
  <si>
    <t>1.2048192771084338</t>
  </si>
  <si>
    <t>2.8333333333333335</t>
  </si>
  <si>
    <t>2.342857142857143</t>
  </si>
  <si>
    <t>0.7428571428571429</t>
  </si>
  <si>
    <t>1.542857142857143</t>
  </si>
  <si>
    <t>1.53125</t>
  </si>
  <si>
    <t>1.4808510638297872</t>
  </si>
  <si>
    <t>2.6974951830443157</t>
  </si>
  <si>
    <t>1.0661157024793388</t>
  </si>
  <si>
    <t>1.1885714285714286</t>
  </si>
  <si>
    <t>2.2216216216216216</t>
  </si>
  <si>
    <t>0.3896103896103896</t>
  </si>
  <si>
    <t>1.027027027027027</t>
  </si>
  <si>
    <t>2.135135135135135</t>
  </si>
  <si>
    <t>0.6486486486486487</t>
  </si>
  <si>
    <t>0.33126293995859213</t>
  </si>
  <si>
    <t>0.6896551724137931</t>
  </si>
  <si>
    <t>1.1173184357541899</t>
  </si>
  <si>
    <t>0.9724137931034483</t>
  </si>
  <si>
    <t>2.1578947368421053</t>
  </si>
  <si>
    <t>0.631578947368421</t>
  </si>
  <si>
    <t>0.7368421052631579</t>
  </si>
  <si>
    <t>1.08130081300813</t>
  </si>
  <si>
    <t>2.7272727272727275</t>
  </si>
  <si>
    <t>0.596646942800789</t>
  </si>
  <si>
    <t>0.9682539682539681</t>
  </si>
  <si>
    <t>3.2500000000000004</t>
  </si>
  <si>
    <t>2.066666666666667</t>
  </si>
  <si>
    <t>1.4367816091954022</t>
  </si>
  <si>
    <t>1.5660919540229885</t>
  </si>
  <si>
    <t>1.773049645390071</t>
  </si>
  <si>
    <t>2.0567375886524824</t>
  </si>
  <si>
    <t>2.1470588235294117</t>
  </si>
  <si>
    <t>0.14705882352941177</t>
  </si>
  <si>
    <t>1.0224948875255624</t>
  </si>
  <si>
    <t>1.5313531353135312</t>
  </si>
  <si>
    <t>0.6388888888888888</t>
  </si>
  <si>
    <t>0.3539823008849558</t>
  </si>
  <si>
    <t>0.4460176991150443</t>
  </si>
  <si>
    <t>0.7865168539325843</t>
  </si>
  <si>
    <t>1.3016528925619835</t>
  </si>
  <si>
    <t>0.6508264462809916</t>
  </si>
  <si>
    <t>1.0303370786516854</t>
  </si>
  <si>
    <t>2.0789473684210527</t>
  </si>
  <si>
    <t>0.9256756756756758</t>
  </si>
  <si>
    <t>0.72</t>
  </si>
  <si>
    <t>0.56</t>
  </si>
  <si>
    <t>1.2967032967032965</t>
  </si>
  <si>
    <t>1.0357142857142858</t>
  </si>
  <si>
    <t>1.4330357142857142</t>
  </si>
  <si>
    <t>2.3684210526315788</t>
  </si>
  <si>
    <t>0.7105263157894737</t>
  </si>
  <si>
    <t>2.263157894736842</t>
  </si>
  <si>
    <t>2.375</t>
  </si>
  <si>
    <t>0.5011494252873564</t>
  </si>
  <si>
    <t>1.3704545454545456</t>
  </si>
  <si>
    <t>0.9117647058823529</t>
  </si>
  <si>
    <t>0.9230769230769229</t>
  </si>
  <si>
    <t>2.3636363636363638</t>
  </si>
  <si>
    <t>0.7008403361344537</t>
  </si>
  <si>
    <t>1.3870967741935485</t>
  </si>
  <si>
    <t>2.3870967741935485</t>
  </si>
  <si>
    <t>0.9032258064516129</t>
  </si>
  <si>
    <t>2.3548387096774195</t>
  </si>
  <si>
    <t>0.7419354838709677</t>
  </si>
  <si>
    <t>1.5161290322580645</t>
  </si>
  <si>
    <t>1.3392857142857144</t>
  </si>
  <si>
    <t>0.9904818560380727</t>
  </si>
  <si>
    <t>2.0454545454545454</t>
  </si>
  <si>
    <t>0.2830188679245283</t>
  </si>
  <si>
    <t>0.33962264150943394</t>
  </si>
  <si>
    <t>4.036611570247934</t>
  </si>
  <si>
    <t>2.176470588235294</t>
  </si>
  <si>
    <t>2.2941176470588234</t>
  </si>
  <si>
    <t>2.4166666666666665</t>
  </si>
  <si>
    <t>2.388888888888889</t>
  </si>
  <si>
    <t>2.2222222222222223</t>
  </si>
  <si>
    <t>2.3055555555555554</t>
  </si>
  <si>
    <t>0.6944444444444444</t>
  </si>
  <si>
    <t>0.7642857142857143</t>
  </si>
  <si>
    <t>1.4230769230769231</t>
  </si>
  <si>
    <t>2.3461538461538463</t>
  </si>
  <si>
    <t>0.65625</t>
  </si>
  <si>
    <t>2.1875</t>
  </si>
  <si>
    <t>2.3157894736842106</t>
  </si>
  <si>
    <t>1.4473684210526316</t>
  </si>
  <si>
    <t>0.6632124352331606</t>
  </si>
  <si>
    <t>2.2542372881355934</t>
  </si>
  <si>
    <t>2.259259259259259</t>
  </si>
  <si>
    <t>2.393939393939394</t>
  </si>
  <si>
    <t>0.7575757575757576</t>
  </si>
  <si>
    <t>2.198019801980198</t>
  </si>
  <si>
    <t>1.0344827586206897</t>
  </si>
  <si>
    <t>2.3448275862068964</t>
  </si>
  <si>
    <t>2.310344827586207</t>
  </si>
  <si>
    <t>0.10344827586206896</t>
  </si>
  <si>
    <t>0.909090909090909</t>
  </si>
  <si>
    <t>0.6333333333333333</t>
  </si>
  <si>
    <t>0.8157894736842105</t>
  </si>
  <si>
    <t>1.3670886075949367</t>
  </si>
  <si>
    <t>0.3508771929824562</t>
  </si>
  <si>
    <t>1.099099099099099</t>
  </si>
  <si>
    <t>1.7017241379310344</t>
  </si>
  <si>
    <t>2.4615384615384617</t>
  </si>
  <si>
    <t>0.7307692307692307</t>
  </si>
  <si>
    <t>1.7307692307692308</t>
  </si>
  <si>
    <t>2.473684210526316</t>
  </si>
  <si>
    <t>2.7428571428571424</t>
  </si>
  <si>
    <t>0.6171171171171171</t>
  </si>
  <si>
    <t>2.364864864864865</t>
  </si>
  <si>
    <t>0.48209366391184566</t>
  </si>
  <si>
    <t>2.5846153846153843</t>
  </si>
  <si>
    <t>0.8245180425111222</t>
  </si>
  <si>
    <t>1.3235294117647058</t>
  </si>
  <si>
    <t>0.5588235294117647</t>
  </si>
  <si>
    <t>1.6388888888888888</t>
  </si>
  <si>
    <t>1.3055555555555556</t>
  </si>
  <si>
    <t>0.8611111111111112</t>
  </si>
  <si>
    <t>1.1942675159235667</t>
  </si>
  <si>
    <t>2.1341463414634148</t>
  </si>
  <si>
    <t>0.6170212765957446</t>
  </si>
  <si>
    <t>1.8033898305084748</t>
  </si>
  <si>
    <t>0.9483718004548317</t>
  </si>
  <si>
    <t>2.0384615384615383</t>
  </si>
  <si>
    <t>1.171875</t>
  </si>
  <si>
    <t>1.4896193771626298</t>
  </si>
  <si>
    <t>0.6216216216216216</t>
  </si>
  <si>
    <t>1.6896551724137934</t>
  </si>
  <si>
    <t>0.9929078014184397</t>
  </si>
  <si>
    <t>1.1914893617021274</t>
  </si>
  <si>
    <t>1.8576000000000004</t>
  </si>
  <si>
    <t>0.9952229299363056</t>
  </si>
  <si>
    <t>1.2528735632183907</t>
  </si>
  <si>
    <t>1.8928571428571428</t>
  </si>
  <si>
    <t>0.6746987951807231</t>
  </si>
  <si>
    <t>2.0416666666666665</t>
  </si>
  <si>
    <t>2.590909090909091</t>
  </si>
  <si>
    <t>2.3181818181818183</t>
  </si>
  <si>
    <t>1.323529411764706</t>
  </si>
  <si>
    <t>1.3738738738738736</t>
  </si>
  <si>
    <t>2.0335195530726256</t>
  </si>
  <si>
    <t>1.6857142857142857</t>
  </si>
  <si>
    <t>0.4857142857142857</t>
  </si>
  <si>
    <t>1.8090452261306533</t>
  </si>
  <si>
    <t>1.8421052631578947</t>
  </si>
  <si>
    <t>0.8205128205128207</t>
  </si>
  <si>
    <t>1.4016806722689075</t>
  </si>
  <si>
    <t>1.1824324324324325</t>
  </si>
  <si>
    <t>3.388888888888889</t>
  </si>
  <si>
    <t>1.3953488372093024</t>
  </si>
  <si>
    <t>1.7023255813953488</t>
  </si>
  <si>
    <t>1.9642857142857142</t>
  </si>
  <si>
    <t>1.5742971887550203</t>
  </si>
  <si>
    <t>1.565217391304348</t>
  </si>
  <si>
    <t>2.235294117647059</t>
  </si>
  <si>
    <t>3.008264462809917</t>
  </si>
  <si>
    <t>1.4722222222222223</t>
  </si>
  <si>
    <t>1.7105263157894737</t>
  </si>
  <si>
    <t>2.5833333333333335</t>
  </si>
  <si>
    <t>1.6352941176470588</t>
  </si>
  <si>
    <t>0.76</t>
  </si>
  <si>
    <t>1.5666666666666667</t>
  </si>
  <si>
    <t>1.9655172413793103</t>
  </si>
  <si>
    <t>0.7751937984496123</t>
  </si>
  <si>
    <t>1.9512195121951221</t>
  </si>
  <si>
    <t>0.8449612403100775</t>
  </si>
  <si>
    <t>2.2666666666666666</t>
  </si>
  <si>
    <t>1.894736842105263</t>
  </si>
  <si>
    <t>1.0377945513080649</t>
  </si>
  <si>
    <t>5.1069767441860465</t>
  </si>
  <si>
    <t>0.5251244907197827</t>
  </si>
  <si>
    <t>2.323529411764706</t>
  </si>
  <si>
    <t>0.7352941176470589</t>
  </si>
  <si>
    <t>0.5844155844155844</t>
  </si>
  <si>
    <t>1.9365079365079363</t>
  </si>
  <si>
    <t>0.5660377358490566</t>
  </si>
  <si>
    <t>0.9905660377358491</t>
  </si>
  <si>
    <t>1.8272727272727272</t>
  </si>
  <si>
    <t>0.6044905008635579</t>
  </si>
  <si>
    <t>1.5112262521588948</t>
  </si>
  <si>
    <t>1.5919754859714643</t>
  </si>
  <si>
    <t>1.1904761904761902</t>
  </si>
  <si>
    <t>0.9554140127388535</t>
  </si>
  <si>
    <t>1.9108280254777068</t>
  </si>
  <si>
    <t>1.2738095238095237</t>
  </si>
  <si>
    <t>1.4470588235294117</t>
  </si>
  <si>
    <t>1.6818181818181819</t>
  </si>
  <si>
    <t>1.6516516516516515</t>
  </si>
  <si>
    <t>2.015015015015015</t>
  </si>
  <si>
    <t>2.34375</t>
  </si>
  <si>
    <t>2.21875</t>
  </si>
  <si>
    <t>3.0731707317073176</t>
  </si>
  <si>
    <t>1.8904481665912178</t>
  </si>
  <si>
    <t>0.2593406593406593</t>
  </si>
  <si>
    <t>2.7142857142857144</t>
  </si>
  <si>
    <t>2.533333333333333</t>
  </si>
  <si>
    <t>2.608695652173913</t>
  </si>
  <si>
    <t>1.8415094339622642</t>
  </si>
  <si>
    <t>3.230769230769231</t>
  </si>
  <si>
    <t>2.6153846153846154</t>
  </si>
  <si>
    <t>2.3846153846153846</t>
  </si>
  <si>
    <t>0.8615384615384615</t>
  </si>
  <si>
    <t>1.4134595014476377</t>
  </si>
  <si>
    <t>0.7092198581560284</t>
  </si>
  <si>
    <t>2.8368794326241136</t>
  </si>
  <si>
    <t>1.8059999999999998</t>
  </si>
  <si>
    <t>2.3783783783783785</t>
  </si>
  <si>
    <t>0.7297297297297297</t>
  </si>
  <si>
    <t>1.6486486486486487</t>
  </si>
  <si>
    <t>2.5454545454545454</t>
  </si>
  <si>
    <t>0.4114285714285714</t>
  </si>
  <si>
    <t>1.7300813008130085</t>
  </si>
  <si>
    <t>2.3666666666666667</t>
  </si>
  <si>
    <t>1.4616858237547894</t>
  </si>
  <si>
    <t>2.789473684210526</t>
  </si>
  <si>
    <t>2.4642857142857144</t>
  </si>
  <si>
    <t>2.6666666666666665</t>
  </si>
  <si>
    <t>2.9444444444444446</t>
  </si>
  <si>
    <t>1.9523809523809523</t>
  </si>
  <si>
    <t>0.09523809523809523</t>
  </si>
  <si>
    <t>1.9047619047619047</t>
  </si>
  <si>
    <t>1.7840707964601772</t>
  </si>
  <si>
    <t>2.4285714285714284</t>
  </si>
  <si>
    <t>0.6571428571428571</t>
  </si>
  <si>
    <t>2.692307692307692</t>
  </si>
  <si>
    <t>0.45283018867924524</t>
  </si>
  <si>
    <t>2.9346153846153844</t>
  </si>
  <si>
    <t>1.8823529411764706</t>
  </si>
  <si>
    <t>2.027027027027027</t>
  </si>
  <si>
    <t>1.6216216216216217</t>
  </si>
  <si>
    <t>0.8378378378378378</t>
  </si>
  <si>
    <t>0.64</t>
  </si>
  <si>
    <t>1.1320754716981132</t>
  </si>
  <si>
    <t>1.018181818181818</t>
  </si>
  <si>
    <t>1.381132075471698</t>
  </si>
  <si>
    <t>0.9188118811881187</t>
  </si>
  <si>
    <t>0.28735632183908044</t>
  </si>
  <si>
    <t>0.3132183908045977</t>
  </si>
  <si>
    <t>1.1347517730496455</t>
  </si>
  <si>
    <t>2.2695035460992905</t>
  </si>
  <si>
    <t>1.081081081081081</t>
  </si>
  <si>
    <t>2.1176470588235294</t>
  </si>
  <si>
    <t>1.3189189189189188</t>
  </si>
  <si>
    <t>1.5427927927927927</t>
  </si>
  <si>
    <t>1.3333333333333335</t>
  </si>
  <si>
    <t>2.4000000000000004</t>
  </si>
  <si>
    <t>1.1778829178730315</t>
  </si>
  <si>
    <t>2.6244000000000005</t>
  </si>
  <si>
    <t>0.6521739130434783</t>
  </si>
  <si>
    <t>0.6086956521739131</t>
  </si>
  <si>
    <t>1.7241379310344829</t>
  </si>
  <si>
    <t>0.9195402298850576</t>
  </si>
  <si>
    <t>1.7281014665081258</t>
  </si>
  <si>
    <t>1.2975609756097561</t>
  </si>
  <si>
    <t>1.842105263157895</t>
  </si>
  <si>
    <t>0.32989690721649484</t>
  </si>
  <si>
    <t>2.9813019390581723</t>
  </si>
  <si>
    <t>0.8549692066175582</t>
  </si>
  <si>
    <t>2.1762572296833644</t>
  </si>
  <si>
    <t>0.7491082045184306</t>
  </si>
  <si>
    <t>2.3793103448275863</t>
  </si>
  <si>
    <t>2.2758620689655173</t>
  </si>
  <si>
    <t>1.8867924528301887</t>
  </si>
  <si>
    <t>1.309090909090909</t>
  </si>
  <si>
    <t>2.30188679245283</t>
  </si>
  <si>
    <t>1.4354066985645935</t>
  </si>
  <si>
    <t>2.4601769911504423</t>
  </si>
  <si>
    <t>0.6140350877192982</t>
  </si>
  <si>
    <t>1.4950980392156863</t>
  </si>
  <si>
    <t>1.2727272727272725</t>
  </si>
  <si>
    <t>1.6418181818181816</t>
  </si>
  <si>
    <t>1.7837837837837838</t>
  </si>
  <si>
    <t>0.8650406504065042</t>
  </si>
  <si>
    <t>0.45940594059405937</t>
  </si>
  <si>
    <t>1.0152439024390245</t>
  </si>
  <si>
    <t>3.0714285714285716</t>
  </si>
  <si>
    <t>3.142857142857143</t>
  </si>
  <si>
    <t>1.294736842105263</t>
  </si>
  <si>
    <t>1.5517241379310345</t>
  </si>
  <si>
    <t>1.551282051282051</t>
  </si>
  <si>
    <t>1.196078431372549</t>
  </si>
  <si>
    <t>293.75</t>
  </si>
  <si>
    <t>127.0</t>
  </si>
  <si>
    <t>101.03</t>
  </si>
  <si>
    <t>1.90625</t>
  </si>
  <si>
    <t>2.01219512195122</t>
  </si>
  <si>
    <t>408.5</t>
  </si>
  <si>
    <t>13.18</t>
  </si>
  <si>
    <t>124.8</t>
  </si>
  <si>
    <t>1.813471502590674</t>
  </si>
  <si>
    <t>114.5</t>
  </si>
  <si>
    <t>2.5423728813559325</t>
  </si>
  <si>
    <t>1.1238938053097345</t>
  </si>
  <si>
    <t>275.45</t>
  </si>
  <si>
    <t>1.8144329896907219</t>
  </si>
  <si>
    <t>0.5193905817174514</t>
  </si>
  <si>
    <t>510.15</t>
  </si>
  <si>
    <t>13.43</t>
  </si>
  <si>
    <t>0.6611570247933884</t>
  </si>
  <si>
    <t>0.7933884297520661</t>
  </si>
  <si>
    <t>444.5</t>
  </si>
  <si>
    <t>2.4213836477987423</t>
  </si>
  <si>
    <t>0.5544554455445545</t>
  </si>
  <si>
    <t>190.25</t>
  </si>
  <si>
    <t>1.2562814070351758</t>
  </si>
  <si>
    <t>0.8203389830508475</t>
  </si>
  <si>
    <t>70.65</t>
  </si>
  <si>
    <t>1.3103448275862069</t>
  </si>
  <si>
    <t>150.0</t>
  </si>
  <si>
    <t>Reading</t>
  </si>
  <si>
    <t>3.689727463312369</t>
  </si>
  <si>
    <t>2.0923076923076924</t>
  </si>
  <si>
    <t>44.0</t>
  </si>
  <si>
    <t>Southampton</t>
  </si>
  <si>
    <t>1.0055865921787708</t>
  </si>
  <si>
    <t>0.2607758620689655</t>
  </si>
  <si>
    <t>68.85</t>
  </si>
  <si>
    <t>0.7872000000000001</t>
  </si>
  <si>
    <t>99.1</t>
  </si>
  <si>
    <t>88.0</t>
  </si>
  <si>
    <t>1.2658227848101269</t>
  </si>
  <si>
    <t>0.5175438596491229</t>
  </si>
  <si>
    <t>309.53</t>
  </si>
  <si>
    <t>83.0</t>
  </si>
  <si>
    <t>0.37735849056603776</t>
  </si>
  <si>
    <t>0.43018867924528303</t>
  </si>
  <si>
    <t>114.45</t>
  </si>
  <si>
    <t>1.30718954248366</t>
  </si>
  <si>
    <t>1.699346405228758</t>
  </si>
  <si>
    <t>81.5</t>
  </si>
  <si>
    <t>0.6743362831858408</t>
  </si>
  <si>
    <t>1.9545454545454546</t>
  </si>
  <si>
    <t>1.355855855855856</t>
  </si>
  <si>
    <t>3.111111111111111</t>
  </si>
  <si>
    <t>0.2607843137254902</t>
  </si>
  <si>
    <t>1.8387096774193548</t>
  </si>
  <si>
    <t>1.6774193548387097</t>
  </si>
  <si>
    <t>0.5483870967741935</t>
  </si>
  <si>
    <t>1.352272727272727</t>
  </si>
  <si>
    <t>0.6724137931034482</t>
  </si>
  <si>
    <t>1.9662921348314608</t>
  </si>
  <si>
    <t>2.438202247191011</t>
  </si>
  <si>
    <t>1.8315018315018314</t>
  </si>
  <si>
    <t>2.490842490842491</t>
  </si>
  <si>
    <t>1.6233535065859737</t>
  </si>
  <si>
    <t>1.3664596273291925</t>
  </si>
  <si>
    <t>2.269396551724138</t>
  </si>
  <si>
    <t>1.9393939393939394</t>
  </si>
  <si>
    <t>0.9171907756813418</t>
  </si>
  <si>
    <t>2.195863150671503</t>
  </si>
  <si>
    <t>0.5693069306930693</t>
  </si>
  <si>
    <t>2.037037037037037</t>
  </si>
  <si>
    <t>1.8148148148148149</t>
  </si>
  <si>
    <t>1.312820512820513</t>
  </si>
  <si>
    <t>2.1944444444444446</t>
  </si>
  <si>
    <t>2.361111111111111</t>
  </si>
  <si>
    <t>0.7767857142857142</t>
  </si>
  <si>
    <t>0.880503144654088</t>
  </si>
  <si>
    <t>1.4945054945054945</t>
  </si>
  <si>
    <t>0.9350649350649353</t>
  </si>
  <si>
    <t>1.825490196078431</t>
  </si>
  <si>
    <t>2.1206896551724137</t>
  </si>
  <si>
    <t>1.8703636363636362</t>
  </si>
  <si>
    <t>1.2052341597796143</t>
  </si>
  <si>
    <t>1.9505617977528091</t>
  </si>
  <si>
    <t>0.8442211055276381</t>
  </si>
  <si>
    <t>4.142248396054773</t>
  </si>
  <si>
    <t>0.4876404494382023</t>
  </si>
  <si>
    <t>0.8387096774193549</t>
  </si>
  <si>
    <t>1.4838709677419355</t>
  </si>
  <si>
    <t>1.5483870967741935</t>
  </si>
  <si>
    <t>1.0335365853658536</t>
  </si>
  <si>
    <t>0.8285714285714286</t>
  </si>
  <si>
    <t>1.008130081300813</t>
  </si>
  <si>
    <t>0.8603773584905661</t>
  </si>
  <si>
    <t>1.9607843137254901</t>
  </si>
  <si>
    <t>2.549019607843137</t>
  </si>
  <si>
    <t>1.6000000000000003</t>
  </si>
  <si>
    <t>1.69811320754717</t>
  </si>
  <si>
    <t>0.8501652892561982</t>
  </si>
  <si>
    <t>1.46875</t>
  </si>
  <si>
    <t>1.0670731707317072</t>
  </si>
  <si>
    <t>1.6615541922290387</t>
  </si>
  <si>
    <t>1.2396694214876034</t>
  </si>
  <si>
    <t>1.4876033057851241</t>
  </si>
  <si>
    <t>1.5294117647058825</t>
  </si>
  <si>
    <t>1.9054878048780486</t>
  </si>
  <si>
    <t>2.5714285714285716</t>
  </si>
  <si>
    <t>1.1180124223602481</t>
  </si>
  <si>
    <t>0.7316011032080127</t>
  </si>
  <si>
    <t>0.3544303797468355</t>
  </si>
  <si>
    <t>0.20701754385964913</t>
  </si>
  <si>
    <t>0.9039548022598869</t>
  </si>
  <si>
    <t>1.508</t>
  </si>
  <si>
    <t>2.581132075471698</t>
  </si>
  <si>
    <t>0.6256983240223464</t>
  </si>
  <si>
    <t>1.4603448275862068</t>
  </si>
  <si>
    <t>1.7515923566878981</t>
  </si>
  <si>
    <t>2.080676020408163</t>
  </si>
  <si>
    <t>0.5793354400076607</t>
  </si>
  <si>
    <t>1.8620689655172413</t>
  </si>
  <si>
    <t>1.2601626016260163</t>
  </si>
  <si>
    <t>2.2972972972972974</t>
  </si>
  <si>
    <t>1.2345679012345678</t>
  </si>
  <si>
    <t>0.5909090909090909</t>
  </si>
  <si>
    <t>1.4527027027027024</t>
  </si>
  <si>
    <t>1.9858156028368792</t>
  </si>
  <si>
    <t>2.214</t>
  </si>
  <si>
    <t>0.8648648648648649</t>
  </si>
  <si>
    <t>0.4347826086956521</t>
  </si>
  <si>
    <t>2.1302764565992867</t>
  </si>
  <si>
    <t>1.6296296296296295</t>
  </si>
  <si>
    <t>0.9846153846153846</t>
  </si>
  <si>
    <t>0.9395604395604394</t>
  </si>
  <si>
    <t>0.7898230088495575</t>
  </si>
  <si>
    <t>1.6186046511627907</t>
  </si>
  <si>
    <t>1.9428571428571428</t>
  </si>
  <si>
    <t>1.4048672566371683</t>
  </si>
  <si>
    <t>1.303921568627451</t>
  </si>
  <si>
    <t>0.5950413223140496</t>
  </si>
  <si>
    <t>0.041666666666666664</t>
  </si>
  <si>
    <t>0.027777777777777776</t>
  </si>
  <si>
    <t>0.8285714285714285</t>
  </si>
  <si>
    <t>0.27045454545454545</t>
  </si>
  <si>
    <t>0.05714285714285714</t>
  </si>
  <si>
    <t>1.4333333333333333</t>
  </si>
  <si>
    <t>1.6494252873563218</t>
  </si>
  <si>
    <t>1.2403361344537815</t>
  </si>
  <si>
    <t>0.6890243902439024</t>
  </si>
  <si>
    <t>0.804054054054054</t>
  </si>
  <si>
    <t>4.855813953488372</t>
  </si>
  <si>
    <t>1.039090909090909</t>
  </si>
  <si>
    <t>0.7837837837837838</t>
  </si>
  <si>
    <t>1.5405405405405406</t>
  </si>
  <si>
    <t>1.0357142857142856</t>
  </si>
  <si>
    <t>2.0344827586206895</t>
  </si>
  <si>
    <t>2.0930232558139537</t>
  </si>
  <si>
    <t>1.565040650406504</t>
  </si>
  <si>
    <t>2.679069767441861</t>
  </si>
  <si>
    <t>1.5873015873015874</t>
  </si>
  <si>
    <t>1.888</t>
  </si>
  <si>
    <t>2.40625</t>
  </si>
  <si>
    <t>2.03125</t>
  </si>
  <si>
    <t>1.878048780487805</t>
  </si>
  <si>
    <t>2.2212765957446807</t>
  </si>
  <si>
    <t>0.908108108108108</t>
  </si>
  <si>
    <t>1.3884297520661155</t>
  </si>
  <si>
    <t>1.1560693641618498</t>
  </si>
  <si>
    <t>1.3872832369942196</t>
  </si>
  <si>
    <t>1.9558823529411764</t>
  </si>
  <si>
    <t>0.7567567567567568</t>
  </si>
  <si>
    <t>1.8076923076923077</t>
  </si>
  <si>
    <t>1.072072072072072</t>
  </si>
  <si>
    <t>1.7941176470588236</t>
  </si>
  <si>
    <t>0.8529411764705882</t>
  </si>
  <si>
    <t>1.414141414141414</t>
  </si>
  <si>
    <t>1.909090909090909</t>
  </si>
  <si>
    <t>2.4245454545454543</t>
  </si>
  <si>
    <t>1.4869281045751637</t>
  </si>
  <si>
    <t>0.4705882352941177</t>
  </si>
  <si>
    <t>0.6400000000000001</t>
  </si>
  <si>
    <t>2.1428571428571432</t>
  </si>
  <si>
    <t>0.7068965517241379</t>
  </si>
  <si>
    <t>3.1304347826086953</t>
  </si>
  <si>
    <t>0.6051724137931035</t>
  </si>
  <si>
    <t>0.9090909090909092</t>
  </si>
  <si>
    <t>0.30680507497116494</t>
  </si>
  <si>
    <t>1.84375</t>
  </si>
  <si>
    <t>0.4936170212765958</t>
  </si>
  <si>
    <t>0.8228571428571427</t>
  </si>
  <si>
    <t>0.8065040650406505</t>
  </si>
  <si>
    <t>1.300578034682081</t>
  </si>
  <si>
    <t>1.8208092485549134</t>
  </si>
  <si>
    <t>1.6227272727272726</t>
  </si>
  <si>
    <t>3.1132075471698113</t>
  </si>
  <si>
    <t>1.4642857142857142</t>
  </si>
  <si>
    <t>1.4117647058823528</t>
  </si>
  <si>
    <t>0.9297297297297297</t>
  </si>
  <si>
    <t>0.6722689075630253</t>
  </si>
  <si>
    <t>0.6948661817668245</t>
  </si>
  <si>
    <t>1.9027027027027028</t>
  </si>
  <si>
    <t>0.5673758865248227</t>
  </si>
  <si>
    <t>0.9078014184397164</t>
  </si>
  <si>
    <t>1.0332</t>
  </si>
  <si>
    <t>0.4285714285714286</t>
  </si>
  <si>
    <t>0.3361094586555622</t>
  </si>
  <si>
    <t>2.674285714285715</t>
  </si>
  <si>
    <t>1.4113821138211382</t>
  </si>
  <si>
    <t>2.5531914893617027</t>
  </si>
  <si>
    <t>1.722</t>
  </si>
  <si>
    <t>1.0086206896551724</t>
  </si>
  <si>
    <t>0.6792452830188679</t>
  </si>
  <si>
    <t>0.6569254920903271</t>
  </si>
  <si>
    <t>0.18018018018018017</t>
  </si>
  <si>
    <t>0.9176470588235295</t>
  </si>
  <si>
    <t>0.1675188702215729</t>
  </si>
  <si>
    <t>1.0135135135135136</t>
  </si>
  <si>
    <t>1.777777777777778</t>
  </si>
  <si>
    <t>0.8670520231213872</t>
  </si>
  <si>
    <t>0.8113636363636363</t>
  </si>
  <si>
    <t>1.3400900900900898</t>
  </si>
  <si>
    <t>1.7224880382775123</t>
  </si>
  <si>
    <t>1.0530973451327434</t>
  </si>
  <si>
    <t>0.4140786749482401</t>
  </si>
  <si>
    <t>0.8482758620689654</t>
  </si>
  <si>
    <t>0.6564102564102565</t>
  </si>
  <si>
    <t>1.803030303030303</t>
  </si>
  <si>
    <t>2.6515151515151514</t>
  </si>
  <si>
    <t>0.3835374321424062</t>
  </si>
  <si>
    <t>1.3719512195121952</t>
  </si>
  <si>
    <t>1.1162790697674418</t>
  </si>
  <si>
    <t>1.0188679245283019</t>
  </si>
  <si>
    <t>0.5195454545454545</t>
  </si>
  <si>
    <t>2.5921000000000003</t>
  </si>
  <si>
    <t>1.0126582278481013</t>
  </si>
  <si>
    <t>1.4177215189873418</t>
  </si>
  <si>
    <t>0.6210526315789473</t>
  </si>
  <si>
    <t>0.3184713375796178</t>
  </si>
  <si>
    <t>0.25477707006369427</t>
  </si>
  <si>
    <t>1.3157894736842104</t>
  </si>
  <si>
    <t>0.5084745762711864</t>
  </si>
  <si>
    <t>0.6217616580310881</t>
  </si>
  <si>
    <t>1.1191709844559585</t>
  </si>
  <si>
    <t>1.077276644642344</t>
  </si>
  <si>
    <t>0.8923076923076921</t>
  </si>
  <si>
    <t>0.8967032967032967</t>
  </si>
  <si>
    <t>0.8264462809917356</t>
  </si>
  <si>
    <t>0.6486486486486486</t>
  </si>
  <si>
    <t>1.2294242196571272</t>
  </si>
  <si>
    <t>1.2089810017271159</t>
  </si>
  <si>
    <t>1.4124293785310735</t>
  </si>
  <si>
    <t>2.2058823529411766</t>
  </si>
  <si>
    <t>2.3823529411764706</t>
  </si>
  <si>
    <t>1.5094339622641506</t>
  </si>
  <si>
    <t>1.096153846153846</t>
  </si>
  <si>
    <t>0.7931034482758621</t>
  </si>
  <si>
    <t>0.8130081300813007</t>
  </si>
  <si>
    <t>0.9922480620155039</t>
  </si>
  <si>
    <t>0.11904761904761905</t>
  </si>
  <si>
    <t>1.3780487804878048</t>
  </si>
  <si>
    <t>0.42452830188679247</t>
  </si>
  <si>
    <t>1.7318181818181817</t>
  </si>
  <si>
    <t>1.6447368421052633</t>
  </si>
  <si>
    <t>0.043478260869565216</t>
  </si>
  <si>
    <t>0.43859649122807015</t>
  </si>
  <si>
    <t>1.2745098039215685</t>
  </si>
  <si>
    <t>0.7666666666666667</t>
  </si>
  <si>
    <t>1.8850574712643675</t>
  </si>
  <si>
    <t>0.6201680672268908</t>
  </si>
  <si>
    <t>0.7590361445783134</t>
  </si>
  <si>
    <t>1.825431034482759</t>
  </si>
  <si>
    <t>2.4482758620689653</t>
  </si>
  <si>
    <t>0.696969696969697</t>
  </si>
  <si>
    <t>0.5757575757575758</t>
  </si>
  <si>
    <t>1.9200000000000004</t>
  </si>
  <si>
    <t>0.6190476190476191</t>
  </si>
  <si>
    <t>0.4495575221238939</t>
  </si>
  <si>
    <t>1.656140350877193</t>
  </si>
  <si>
    <t>0.9872340425531916</t>
  </si>
  <si>
    <t>0.4444444444444445</t>
  </si>
  <si>
    <t>1.6270270270270268</t>
  </si>
  <si>
    <t>1.3153846153846152</t>
  </si>
  <si>
    <t>0.5655172413793104</t>
  </si>
  <si>
    <t>1.9210526315789473</t>
  </si>
  <si>
    <t>1.312</t>
  </si>
  <si>
    <t>1.8611111111111112</t>
  </si>
  <si>
    <t>1.4830508474576272</t>
  </si>
  <si>
    <t>1.7944915254237288</t>
  </si>
  <si>
    <t>0.7772020725388601</t>
  </si>
  <si>
    <t>1.16580310880829</t>
  </si>
  <si>
    <t>2.0392156862745097</t>
  </si>
  <si>
    <t>0.36809815950920244</t>
  </si>
  <si>
    <t>1.1386138613861385</t>
  </si>
  <si>
    <t>1.8909090909090909</t>
  </si>
  <si>
    <t>0.7876867360796741</t>
  </si>
  <si>
    <t>2.0114942528735633</t>
  </si>
  <si>
    <t>2.4339080459770117</t>
  </si>
  <si>
    <t>1.8556701030927836</t>
  </si>
  <si>
    <t>0.7790858725761773</t>
  </si>
  <si>
    <t>2.2285714285714286</t>
  </si>
  <si>
    <t>1.0062893081761004</t>
  </si>
  <si>
    <t>0.29511834319526625</t>
  </si>
  <si>
    <t>0.246</t>
  </si>
  <si>
    <t>2.417582417582418</t>
  </si>
  <si>
    <t>1.4452360825987203</t>
  </si>
  <si>
    <t>0.43636363636363634</t>
  </si>
  <si>
    <t>2.150943396226415</t>
  </si>
  <si>
    <t>0.5773195876288659</t>
  </si>
  <si>
    <t>2.631578947368421</t>
  </si>
  <si>
    <t>0.41450777202072536</t>
  </si>
  <si>
    <t>2.1186440677966103</t>
  </si>
  <si>
    <t>2.2962962962962963</t>
  </si>
  <si>
    <t>1.5185185185185186</t>
  </si>
  <si>
    <t>0.6296296296296297</t>
  </si>
  <si>
    <t>2.4074074074074074</t>
  </si>
  <si>
    <t>1.5254237288135595</t>
  </si>
  <si>
    <t>0.5025125628140703</t>
  </si>
  <si>
    <t>0.8793969849246229</t>
  </si>
  <si>
    <t>1.8457627118644069</t>
  </si>
  <si>
    <t>2.212121212121212</t>
  </si>
  <si>
    <t>2.4242424242424243</t>
  </si>
  <si>
    <t>1.188118811881188</t>
  </si>
  <si>
    <t>2.635035780805804</t>
  </si>
  <si>
    <t>2.4838709677419355</t>
  </si>
  <si>
    <t>2.067073170731707</t>
  </si>
  <si>
    <t>2.086206896551724</t>
  </si>
  <si>
    <t>2.4347826086956523</t>
  </si>
  <si>
    <t>2.391304347826087</t>
  </si>
  <si>
    <t>3.058823529411765</t>
  </si>
  <si>
    <t>2.1315789473684212</t>
  </si>
  <si>
    <t>2.380952380952381</t>
  </si>
  <si>
    <t>0.9459459459459459</t>
  </si>
  <si>
    <t>1.608108108108108</t>
  </si>
  <si>
    <t>1.3945945945945943</t>
  </si>
  <si>
    <t>2.0606060606060606</t>
  </si>
  <si>
    <t>3.5377358490566033</t>
  </si>
  <si>
    <t>0.27722772277227725</t>
  </si>
  <si>
    <t>2.432432432432432</t>
  </si>
  <si>
    <t>2.0202020202020203</t>
  </si>
  <si>
    <t>1.641025641025641</t>
  </si>
  <si>
    <t>2.6895999999999995</t>
  </si>
  <si>
    <t>2.301038062283737</t>
  </si>
  <si>
    <t>1.2988636363636363</t>
  </si>
  <si>
    <t>0.2589285714285714</t>
  </si>
  <si>
    <t>332.7</t>
  </si>
  <si>
    <t>116.3</t>
  </si>
  <si>
    <t>Cardiff</t>
  </si>
  <si>
    <t>92.35</t>
  </si>
  <si>
    <t>582.98</t>
  </si>
  <si>
    <t>Crystal Palace</t>
  </si>
  <si>
    <t>64.25</t>
  </si>
  <si>
    <t>0.9740259740259739</t>
  </si>
  <si>
    <t>1.6544117647058825</t>
  </si>
  <si>
    <t>217.5</t>
  </si>
  <si>
    <t>0.6384180790960452</t>
  </si>
  <si>
    <t>148.35</t>
  </si>
  <si>
    <t>Hull</t>
  </si>
  <si>
    <t>1.8631578947368421</t>
  </si>
  <si>
    <t>69.9</t>
  </si>
  <si>
    <t>1.6774774774774772</t>
  </si>
  <si>
    <t>272.5</t>
  </si>
  <si>
    <t>2.5945945945945947</t>
  </si>
  <si>
    <t>2.1621621621621623</t>
  </si>
  <si>
    <t>479.0</t>
  </si>
  <si>
    <t>17.74</t>
  </si>
  <si>
    <t>511.75</t>
  </si>
  <si>
    <t>188.85</t>
  </si>
  <si>
    <t>2.6264150943396225</t>
  </si>
  <si>
    <t>95.75</t>
  </si>
  <si>
    <t>102.5</t>
  </si>
  <si>
    <t>0.6486486486486485</t>
  </si>
  <si>
    <t>0.9173553719008265</t>
  </si>
  <si>
    <t>126.0</t>
  </si>
  <si>
    <t>151.25</t>
  </si>
  <si>
    <t>1.194267515923567</t>
  </si>
  <si>
    <t>1.5714285714285712</t>
  </si>
  <si>
    <t>118.58</t>
  </si>
  <si>
    <t>0.02631578947368421</t>
  </si>
  <si>
    <t>0.9067357512953369</t>
  </si>
  <si>
    <t>1.11864406779661</t>
  </si>
  <si>
    <t>91.95</t>
  </si>
  <si>
    <t>1.018867924528302</t>
  </si>
  <si>
    <t>3.045867768595041</t>
  </si>
  <si>
    <t>128.25</t>
  </si>
  <si>
    <t>3.846153846153846</t>
  </si>
  <si>
    <t>4.9230769230769225</t>
  </si>
  <si>
    <t>0.6134831460674156</t>
  </si>
  <si>
    <t>2.0164</t>
  </si>
  <si>
    <t>1.3584905660377362</t>
  </si>
  <si>
    <t>3.101563636363636</t>
  </si>
  <si>
    <t>0.5734513274336284</t>
  </si>
  <si>
    <t>1.6339869281045751</t>
  </si>
  <si>
    <t>3.4000000000000004</t>
  </si>
  <si>
    <t>0.5361702127659576</t>
  </si>
  <si>
    <t>3.9999999999999996</t>
  </si>
  <si>
    <t>0.99</t>
  </si>
  <si>
    <t>0.2636363636363636</t>
  </si>
  <si>
    <t>1.1647058823529413</t>
  </si>
  <si>
    <t>0.19393939393939397</t>
  </si>
  <si>
    <t>1.0153846153846153</t>
  </si>
  <si>
    <t>0.9729729729729729</t>
  </si>
  <si>
    <t>2.1405405405405404</t>
  </si>
  <si>
    <t>1.284297520661157</t>
  </si>
  <si>
    <t>1.1146496815286622</t>
  </si>
  <si>
    <t>1.7678571428571428</t>
  </si>
  <si>
    <t>1.6080402010050252</t>
  </si>
  <si>
    <t>0.9576271186440678</t>
  </si>
  <si>
    <t>0.7720588235294118</t>
  </si>
  <si>
    <t>1.4977477477477477</t>
  </si>
  <si>
    <t>0.08108108108108109</t>
  </si>
  <si>
    <t>1.931034482758621</t>
  </si>
  <si>
    <t>2.036363636363636</t>
  </si>
  <si>
    <t>1.1586206896551725</t>
  </si>
  <si>
    <t>1.2376237623762376</t>
  </si>
  <si>
    <t>0.4601226993865031</t>
  </si>
  <si>
    <t>1.547029702970297</t>
  </si>
  <si>
    <t>2.15625</t>
  </si>
  <si>
    <t>1.2957317073170733</t>
  </si>
  <si>
    <t>1.3404255319148937</t>
  </si>
  <si>
    <t>1.1204481792717087</t>
  </si>
  <si>
    <t>1.2436974789915967</t>
  </si>
  <si>
    <t>1.3538461538461541</t>
  </si>
  <si>
    <t>0.7547169811320753</t>
  </si>
  <si>
    <t>0.36036036036036034</t>
  </si>
  <si>
    <t>0.4571428571428572</t>
  </si>
  <si>
    <t>0.41441441441441434</t>
  </si>
  <si>
    <t>1.7721518987341773</t>
  </si>
  <si>
    <t>0.6526315789473683</t>
  </si>
  <si>
    <t>1.6640000000000001</t>
  </si>
  <si>
    <t>0.4601123595505618</t>
  </si>
  <si>
    <t>2.108108108108108</t>
  </si>
  <si>
    <t>1.3716814159292037</t>
  </si>
  <si>
    <t>1.8225000000000002</t>
  </si>
  <si>
    <t>2.016</t>
  </si>
  <si>
    <t>0.9572727272727272</t>
  </si>
  <si>
    <t>0.8023255813953488</t>
  </si>
  <si>
    <t>0.5176470588235295</t>
  </si>
  <si>
    <t>0.8288288288288287</t>
  </si>
  <si>
    <t>2.423076923076923</t>
  </si>
  <si>
    <t>0.6302521008403361</t>
  </si>
  <si>
    <t>0.6554621848739496</t>
  </si>
  <si>
    <t>0.6703910614525139</t>
  </si>
  <si>
    <t>3.6871508379888263</t>
  </si>
  <si>
    <t>0.8895659928656362</t>
  </si>
  <si>
    <t>2.5172413793103448</t>
  </si>
  <si>
    <t>0.8677685950413223</t>
  </si>
  <si>
    <t>2.147191011235955</t>
  </si>
  <si>
    <t>2.657142857142857</t>
  </si>
  <si>
    <t>0.5175983436853002</t>
  </si>
  <si>
    <t>0.5060240963855421</t>
  </si>
  <si>
    <t>2.1904761904761907</t>
  </si>
  <si>
    <t>1.238938053097345</t>
  </si>
  <si>
    <t>1.0876341138695278</t>
  </si>
  <si>
    <t>1.8095238095238093</t>
  </si>
  <si>
    <t>0.4663865546218488</t>
  </si>
  <si>
    <t>0.30634251543966273</t>
  </si>
  <si>
    <t>1.8564356435643563</t>
  </si>
  <si>
    <t>1.554054054054054</t>
  </si>
  <si>
    <t>0.7941176470588236</t>
  </si>
  <si>
    <t>2.606060606060606</t>
  </si>
  <si>
    <t>1.3803370786516853</t>
  </si>
  <si>
    <t>1.9285714285714286</t>
  </si>
  <si>
    <t>3.9473684210526323</t>
  </si>
  <si>
    <t>0.38060928811966493</t>
  </si>
  <si>
    <t>1.5624999999999998</t>
  </si>
  <si>
    <t>0.6211764705882354</t>
  </si>
  <si>
    <t>2.1142857142857143</t>
  </si>
  <si>
    <t>5.202312138728324</t>
  </si>
  <si>
    <t>0.646551724137931</t>
  </si>
  <si>
    <t>0.2181818181818182</t>
  </si>
  <si>
    <t>0.8754716981132076</t>
  </si>
  <si>
    <t>0.7941176470588235</t>
  </si>
  <si>
    <t>0.7189189189189189</t>
  </si>
  <si>
    <t>1.5094339622641508</t>
  </si>
  <si>
    <t>0.5846153846153846</t>
  </si>
  <si>
    <t>1.5075376884422111</t>
  </si>
  <si>
    <t>3.3165829145728645</t>
  </si>
  <si>
    <t>0.5745762711864406</t>
  </si>
  <si>
    <t>1.8439716312056738</t>
  </si>
  <si>
    <t>0.976</t>
  </si>
  <si>
    <t>0.2066115702479339</t>
  </si>
  <si>
    <t>1.5135135135135132</t>
  </si>
  <si>
    <t>0.22933884297520662</t>
  </si>
  <si>
    <t>0.7865853658536586</t>
  </si>
  <si>
    <t>0.6097560975609757</t>
  </si>
  <si>
    <t>1.6085106382978724</t>
  </si>
  <si>
    <t>1.5789473684210529</t>
  </si>
  <si>
    <t>1.9578947368421056</t>
  </si>
  <si>
    <t>2.3043478260869565</t>
  </si>
  <si>
    <t>4.491228070175438</t>
  </si>
  <si>
    <t>2.0453671664744326</t>
  </si>
  <si>
    <t>2.4123711340206184</t>
  </si>
  <si>
    <t>0.36772853185595566</t>
  </si>
  <si>
    <t>0.2976190476190476</t>
  </si>
  <si>
    <t>1.5731707317073171</t>
  </si>
  <si>
    <t>1.8857142857142857</t>
  </si>
  <si>
    <t>2.157996146435453</t>
  </si>
  <si>
    <t>1.9972451790633605</t>
  </si>
  <si>
    <t>0.20449897750511248</t>
  </si>
  <si>
    <t>1.2121212121212124</t>
  </si>
  <si>
    <t>0.9917355371900827</t>
  </si>
  <si>
    <t>1.1008264462809918</t>
  </si>
  <si>
    <t>2.1724137931034484</t>
  </si>
  <si>
    <t>2.129032258064516</t>
  </si>
  <si>
    <t>0.6451612903225806</t>
  </si>
  <si>
    <t>2.202439024390244</t>
  </si>
  <si>
    <t>4.813953488372093</t>
  </si>
  <si>
    <t>2.1481481481481484</t>
  </si>
  <si>
    <t>0.6769230769230771</t>
  </si>
  <si>
    <t>2.2083333333333335</t>
  </si>
  <si>
    <t>1.6883116883116884</t>
  </si>
  <si>
    <t>1.852941176470588</t>
  </si>
  <si>
    <t>1.3636363636363633</t>
  </si>
  <si>
    <t>1.723090909090909</t>
  </si>
  <si>
    <t>0.6597938144329897</t>
  </si>
  <si>
    <t>2.1736842105263157</t>
  </si>
  <si>
    <t>0.3618090452261306</t>
  </si>
  <si>
    <t>2.106779661016949</t>
  </si>
  <si>
    <t>0.8612440191387561</t>
  </si>
  <si>
    <t>1.9115044247787614</t>
  </si>
  <si>
    <t>1.911764705882353</t>
  </si>
  <si>
    <t>1.5529411764705883</t>
  </si>
  <si>
    <t>1.6779661016949154</t>
  </si>
  <si>
    <t>0.6327272727272726</t>
  </si>
  <si>
    <t>0.669918699186992</t>
  </si>
  <si>
    <t>0.3067415730337078</t>
  </si>
  <si>
    <t>1.357142857142857</t>
  </si>
  <si>
    <t>1.3760330578512399</t>
  </si>
  <si>
    <t>2.6818181818181817</t>
  </si>
  <si>
    <t>2.1363636363636362</t>
  </si>
  <si>
    <t>3.5999999999999996</t>
  </si>
  <si>
    <t>1.3725490196078431</t>
  </si>
  <si>
    <t>0.9984984984984985</t>
  </si>
  <si>
    <t>1.524390243902439</t>
  </si>
  <si>
    <t>2.107142857142857</t>
  </si>
  <si>
    <t>0.7453416149068323</t>
  </si>
  <si>
    <t>0.9108433734939759</t>
  </si>
  <si>
    <t>1.9692307692307696</t>
  </si>
  <si>
    <t>1.119327731092437</t>
  </si>
  <si>
    <t>1.1200389578767953</t>
  </si>
  <si>
    <t>2.6333333333333333</t>
  </si>
  <si>
    <t>0.88</t>
  </si>
  <si>
    <t>0.04</t>
  </si>
  <si>
    <t>1.5448275862068965</t>
  </si>
  <si>
    <t>0.9302884615384616</t>
  </si>
  <si>
    <t>2.1842105263157894</t>
  </si>
  <si>
    <t>1.1864406779661016</t>
  </si>
  <si>
    <t>1.1745762711864407</t>
  </si>
  <si>
    <t>2.072072072072072</t>
  </si>
  <si>
    <t>0.4651162790697675</t>
  </si>
  <si>
    <t>0.5674418604651164</t>
  </si>
  <si>
    <t>0.4389380530973452</t>
  </si>
  <si>
    <t>1.3124999999999998</t>
  </si>
  <si>
    <t>3.4103806228373714</t>
  </si>
  <si>
    <t>1.397897897897898</t>
  </si>
  <si>
    <t>1.106918238993711</t>
  </si>
  <si>
    <t>1.7365384615384614</t>
  </si>
  <si>
    <t>0.28301886792452835</t>
  </si>
  <si>
    <t>2.393181818181818</t>
  </si>
  <si>
    <t>0.7272727272727274</t>
  </si>
  <si>
    <t>2.188679245283019</t>
  </si>
  <si>
    <t>0.25157232704402516</t>
  </si>
  <si>
    <t>2.4752475247524752</t>
  </si>
  <si>
    <t>1.6576576576576574</t>
  </si>
  <si>
    <t>1.9852941176470589</t>
  </si>
  <si>
    <t>3.268698060941828</t>
  </si>
  <si>
    <t>0.8739495798319328</t>
  </si>
  <si>
    <t>0.5243697478991597</t>
  </si>
  <si>
    <t>0.9142857142857144</t>
  </si>
  <si>
    <t>2.17877094972067</t>
  </si>
  <si>
    <t>0.2965219976218787</t>
  </si>
  <si>
    <t>1.097345132743363</t>
  </si>
  <si>
    <t>2.6451612903225805</t>
  </si>
  <si>
    <t>6.696428571428572</t>
  </si>
  <si>
    <t>1.1798780487804879</t>
  </si>
  <si>
    <t>2.588235294117647</t>
  </si>
  <si>
    <t>2.088235294117647</t>
  </si>
  <si>
    <t>0.6188118811881188</t>
  </si>
  <si>
    <t>2.229299363057325</t>
  </si>
  <si>
    <t>0.19730548469387754</t>
  </si>
  <si>
    <t>0.6217616580310882</t>
  </si>
  <si>
    <t>0.8389830508474577</t>
  </si>
  <si>
    <t>0.5818181818181819</t>
  </si>
  <si>
    <t>0.4377358490566038</t>
  </si>
  <si>
    <t>0.8689655172413793</t>
  </si>
  <si>
    <t>1.595744680851064</t>
  </si>
  <si>
    <t>2.0106382978723407</t>
  </si>
  <si>
    <t>0.2194690265486726</t>
  </si>
  <si>
    <t>1.863529411764706</t>
  </si>
  <si>
    <t>2.5806451612903225</t>
  </si>
  <si>
    <t>2.161290322580645</t>
  </si>
  <si>
    <t>0.6774193548387096</t>
  </si>
  <si>
    <t>1.904761904761905</t>
  </si>
  <si>
    <t>1.702127659574468</t>
  </si>
  <si>
    <t>0.34159999999999996</t>
  </si>
  <si>
    <t>2.138888888888889</t>
  </si>
  <si>
    <t>2.764705882352941</t>
  </si>
  <si>
    <t>2.6206896551724137</t>
  </si>
  <si>
    <t>2.0348837209302326</t>
  </si>
  <si>
    <t>1.3658536585365852</t>
  </si>
  <si>
    <t>5.196051919956734</t>
  </si>
  <si>
    <t>2.6470588235294117</t>
  </si>
  <si>
    <t>0.6764705882352942</t>
  </si>
  <si>
    <t>3.7499999999999996</t>
  </si>
  <si>
    <t>1.7557522123893807</t>
  </si>
  <si>
    <t>0.6857142857142858</t>
  </si>
  <si>
    <t>1.5250181770110385</t>
  </si>
  <si>
    <t>2.3121387283236996</t>
  </si>
  <si>
    <t>1.318181818181818</t>
  </si>
  <si>
    <t>2.739130434782609</t>
  </si>
  <si>
    <t>2.1739130434782608</t>
  </si>
  <si>
    <t>2.642857142857143</t>
  </si>
  <si>
    <t>1.234159779614325</t>
  </si>
  <si>
    <t>3.6188612548920593</t>
  </si>
  <si>
    <t>0.2923076923076923</t>
  </si>
  <si>
    <t>1.3168141592920355</t>
  </si>
  <si>
    <t>2.130434782608696</t>
  </si>
  <si>
    <t>1.4545454545454548</t>
  </si>
  <si>
    <t>1.8208092485549132</t>
  </si>
  <si>
    <t>1.5818181818181816</t>
  </si>
  <si>
    <t>2.261904761904762</t>
  </si>
  <si>
    <t>1.105527638190955</t>
  </si>
  <si>
    <t>3.5376884422110564</t>
  </si>
  <si>
    <t>1.3406779661016948</t>
  </si>
  <si>
    <t>2.6315789473684212</t>
  </si>
  <si>
    <t>0.8491223277098559</t>
  </si>
  <si>
    <t>1.5503875968992247</t>
  </si>
  <si>
    <t>1.5609756097560976</t>
  </si>
  <si>
    <t>0.8797548224265368</t>
  </si>
  <si>
    <t>0.732</t>
  </si>
  <si>
    <t>0.20618556701030927</t>
  </si>
  <si>
    <t>0.24742268041237112</t>
  </si>
  <si>
    <t>0.817174515235457</t>
  </si>
  <si>
    <t>1.6046511627906976</t>
  </si>
  <si>
    <t>2.046153846153846</t>
  </si>
  <si>
    <t>3.166666666666666</t>
  </si>
  <si>
    <t>2.6052631578947367</t>
  </si>
  <si>
    <t>1.708</t>
  </si>
  <si>
    <t>1.4999999999999998</t>
  </si>
  <si>
    <t>0.7442307692307691</t>
  </si>
  <si>
    <t>0.45238095238095233</t>
  </si>
  <si>
    <t>0.735632183908046</t>
  </si>
  <si>
    <t>2.2447447447447444</t>
  </si>
  <si>
    <t>23.0</t>
  </si>
  <si>
    <t>404.35</t>
  </si>
  <si>
    <t>26.0</t>
  </si>
  <si>
    <t>89.3</t>
  </si>
  <si>
    <t>Burnley</t>
  </si>
  <si>
    <t>36.75</t>
  </si>
  <si>
    <t>526.1</t>
  </si>
  <si>
    <t>13.84</t>
  </si>
  <si>
    <t>177.5</t>
  </si>
  <si>
    <t>1.9578947368421054</t>
  </si>
  <si>
    <t>122.25</t>
  </si>
  <si>
    <t>Leicester</t>
  </si>
  <si>
    <t>55.85</t>
  </si>
  <si>
    <t>0.34827586206896555</t>
  </si>
  <si>
    <t>285.0</t>
  </si>
  <si>
    <t>478.0</t>
  </si>
  <si>
    <t>13.28</t>
  </si>
  <si>
    <t>522.4</t>
  </si>
  <si>
    <t>139.85</t>
  </si>
  <si>
    <t>115.05</t>
  </si>
  <si>
    <t>150.4</t>
  </si>
  <si>
    <t>1.421455938697318</t>
  </si>
  <si>
    <t>128.85</t>
  </si>
  <si>
    <t>115.25</t>
  </si>
  <si>
    <t>107.7</t>
  </si>
  <si>
    <t>298.25</t>
  </si>
  <si>
    <t>100.6</t>
  </si>
  <si>
    <t>123.0</t>
  </si>
  <si>
    <t>1.758139534883721</t>
  </si>
  <si>
    <t>1.9379844961240311</t>
  </si>
  <si>
    <t>1.2804878048780488</t>
  </si>
  <si>
    <t>4.3401838831800985</t>
  </si>
  <si>
    <t>2.260869565217391</t>
  </si>
  <si>
    <t>2.0434782608695654</t>
  </si>
  <si>
    <t>1.967741935483871</t>
  </si>
  <si>
    <t>1.8439024390243903</t>
  </si>
  <si>
    <t>1.3559322033898304</t>
  </si>
  <si>
    <t>1.61328216775002</t>
  </si>
  <si>
    <t>3.1179138321995468</t>
  </si>
  <si>
    <t>0.6153846153846155</t>
  </si>
  <si>
    <t>1.188235294117647</t>
  </si>
  <si>
    <t>2.5212121212121215</t>
  </si>
  <si>
    <t>2.3902439024390243</t>
  </si>
  <si>
    <t>2.182978723404255</t>
  </si>
  <si>
    <t>2.081081081081081</t>
  </si>
  <si>
    <t>2.135724852071006</t>
  </si>
  <si>
    <t>1.4864864864864866</t>
  </si>
  <si>
    <t>3.6666666666666665</t>
  </si>
  <si>
    <t>0.45283018867924535</t>
  </si>
  <si>
    <t>2.3040000000000003</t>
  </si>
  <si>
    <t>1.1075949367088607</t>
  </si>
  <si>
    <t>1.7721518987341771</t>
  </si>
  <si>
    <t>1.0195444752231457</t>
  </si>
  <si>
    <t>1.3881355932203387</t>
  </si>
  <si>
    <t>0.1955307262569832</t>
  </si>
  <si>
    <t>1.2189655172413794</t>
  </si>
  <si>
    <t>0.4716981132075471</t>
  </si>
  <si>
    <t>0.35377358490566035</t>
  </si>
  <si>
    <t>1.6336633663366338</t>
  </si>
  <si>
    <t>1.4196428571428572</t>
  </si>
  <si>
    <t>0.4678362573099416</t>
  </si>
  <si>
    <t>1.0490196078431373</t>
  </si>
  <si>
    <t>0.47191011235955055</t>
  </si>
  <si>
    <t>1.8867924528301885</t>
  </si>
  <si>
    <t>2.641509433962264</t>
  </si>
  <si>
    <t>0.8168316831683169</t>
  </si>
  <si>
    <t>2.5119617224880386</t>
  </si>
  <si>
    <t>0.41350144882136436</t>
  </si>
  <si>
    <t>2.581560283687943</t>
  </si>
  <si>
    <t>0.984</t>
  </si>
  <si>
    <t>1.5272727272727271</t>
  </si>
  <si>
    <t>0.9433962264150944</t>
  </si>
  <si>
    <t>3.0276</t>
  </si>
  <si>
    <t>2.7173913043478257</t>
  </si>
  <si>
    <t>0.45035671819262785</t>
  </si>
  <si>
    <t>0.7627118644067795</t>
  </si>
  <si>
    <t>0.6836283185840708</t>
  </si>
  <si>
    <t>1.6941176470588235</t>
  </si>
  <si>
    <t>0.535135135135135</t>
  </si>
  <si>
    <t>1.0472727272727271</t>
  </si>
  <si>
    <t>1.1622807017543861</t>
  </si>
  <si>
    <t>2.269230769230769</t>
  </si>
  <si>
    <t>2.757352941176471</t>
  </si>
  <si>
    <t>2.830188679245283</t>
  </si>
  <si>
    <t>0.6065581805705322</t>
  </si>
  <si>
    <t>1.7857142857142856</t>
  </si>
  <si>
    <t>1.5286624203821655</t>
  </si>
  <si>
    <t>2.1401273885350314</t>
  </si>
  <si>
    <t>2.7040816326530615</t>
  </si>
  <si>
    <t>4.948453608247423</t>
  </si>
  <si>
    <t>1.6563146997929605</t>
  </si>
  <si>
    <t>4.306418219461698</t>
  </si>
  <si>
    <t>2.210526315789474</t>
  </si>
  <si>
    <t>2.6491356221085947</t>
  </si>
  <si>
    <t>2.0100502512562812</t>
  </si>
  <si>
    <t>4.42211055276382</t>
  </si>
  <si>
    <t>1.8813559322033901</t>
  </si>
  <si>
    <t>0.7310344827586207</t>
  </si>
  <si>
    <t>1.6352201257861636</t>
  </si>
  <si>
    <t>1.2264150943396228</t>
  </si>
  <si>
    <t>1.4807692307692308</t>
  </si>
  <si>
    <t>0.8290155440414507</t>
  </si>
  <si>
    <t>1.9830508474576272</t>
  </si>
  <si>
    <t>2.303030303030303</t>
  </si>
  <si>
    <t>2.1782178217821784</t>
  </si>
  <si>
    <t>1.673684210526316</t>
  </si>
  <si>
    <t>2.358490566037736</t>
  </si>
  <si>
    <t>0.3045977011494253</t>
  </si>
  <si>
    <t>2.142148760330578</t>
  </si>
  <si>
    <t>1.863354037267081</t>
  </si>
  <si>
    <t>2.0602409638554215</t>
  </si>
  <si>
    <t>1.3065326633165828</t>
  </si>
  <si>
    <t>1.6932203389830511</t>
  </si>
  <si>
    <t>1.233140655105973</t>
  </si>
  <si>
    <t>1.8939393939393936</t>
  </si>
  <si>
    <t>1.2800000000000002</t>
  </si>
  <si>
    <t>3.302400000000001</t>
  </si>
  <si>
    <t>2.0894117647058827</t>
  </si>
  <si>
    <t>1.4702702702702701</t>
  </si>
  <si>
    <t>0.7300884955752214</t>
  </si>
  <si>
    <t>1.0609243697478992</t>
  </si>
  <si>
    <t>2.206896551724138</t>
  </si>
  <si>
    <t>1.627906976744186</t>
  </si>
  <si>
    <t>1.7418604651162792</t>
  </si>
  <si>
    <t>0.18230088495575225</t>
  </si>
  <si>
    <t>1.306930693069307</t>
  </si>
  <si>
    <t>0.6346153846153846</t>
  </si>
  <si>
    <t>1.6315789473684212</t>
  </si>
  <si>
    <t>1.586</t>
  </si>
  <si>
    <t>0.9115044247787611</t>
  </si>
  <si>
    <t>2.0980392156862746</t>
  </si>
  <si>
    <t>0.48510638297872344</t>
  </si>
  <si>
    <t>1.3170731707317074</t>
  </si>
  <si>
    <t>1.5000000000000002</t>
  </si>
  <si>
    <t>0.5288461538461539</t>
  </si>
  <si>
    <t>0.7571428571428572</t>
  </si>
  <si>
    <t>0.1536332179930796</t>
  </si>
  <si>
    <t>0.06369426751592357</t>
  </si>
  <si>
    <t>2.0280612244897958</t>
  </si>
  <si>
    <t>1.0366826156299842</t>
  </si>
  <si>
    <t>0.9734513274336285</t>
  </si>
  <si>
    <t>0.933139534883721</t>
  </si>
  <si>
    <t>0.5487804878048781</t>
  </si>
  <si>
    <t>1.290176550475328</t>
  </si>
  <si>
    <t>1.461988304093567</t>
  </si>
  <si>
    <t>1.1998590285787518</t>
  </si>
  <si>
    <t>0.5912162162162162</t>
  </si>
  <si>
    <t>0.8314436885865456</t>
  </si>
  <si>
    <t>2.202247191011236</t>
  </si>
  <si>
    <t>0.4000000000000001</t>
  </si>
  <si>
    <t>1.0465116279069768</t>
  </si>
  <si>
    <t>1.318604651162791</t>
  </si>
  <si>
    <t>1.903225806451613</t>
  </si>
  <si>
    <t>0.32738095238095244</t>
  </si>
  <si>
    <t>0.30487804878048785</t>
  </si>
  <si>
    <t>0.385794122949342</t>
  </si>
  <si>
    <t>2.536585365853659</t>
  </si>
  <si>
    <t>0.645088275237664</t>
  </si>
  <si>
    <t>1.076923076923077</t>
  </si>
  <si>
    <t>0.8487394957983193</t>
  </si>
  <si>
    <t>2.560975609756097</t>
  </si>
  <si>
    <t>1.646153846153846</t>
  </si>
  <si>
    <t>0.7525423728813561</t>
  </si>
  <si>
    <t>0.5223529411764707</t>
  </si>
  <si>
    <t>1.1027027027027025</t>
  </si>
  <si>
    <t>0.5804597701149425</t>
  </si>
  <si>
    <t>0.8588957055214722</t>
  </si>
  <si>
    <t>1.6174884815214194</t>
  </si>
  <si>
    <t>0.492</t>
  </si>
  <si>
    <t>1.6784313725490196</t>
  </si>
  <si>
    <t>0.2697495183044316</t>
  </si>
  <si>
    <t>1.6461864406779663</t>
  </si>
  <si>
    <t>2.1649484536082477</t>
  </si>
  <si>
    <t>0.5152354570637119</t>
  </si>
  <si>
    <t>1.485714285714286</t>
  </si>
  <si>
    <t>1.654054054054054</t>
  </si>
  <si>
    <t>0.9937888198757764</t>
  </si>
  <si>
    <t>1.3734939759036144</t>
  </si>
  <si>
    <t>1.45531914893617</t>
  </si>
  <si>
    <t>0.43076923076923074</t>
  </si>
  <si>
    <t>1.4511494252873565</t>
  </si>
  <si>
    <t>1.6024096385542168</t>
  </si>
  <si>
    <t>0.7932692307692308</t>
  </si>
  <si>
    <t>4.7562893081761</t>
  </si>
  <si>
    <t>0.5445544554455446</t>
  </si>
  <si>
    <t>1.7401129943502824</t>
  </si>
  <si>
    <t>1.0938053097345135</t>
  </si>
  <si>
    <t>1.6245210727969348</t>
  </si>
  <si>
    <t>0.28235294117647064</t>
  </si>
  <si>
    <t>0.25712198685171656</t>
  </si>
  <si>
    <t>0.5404280618311534</t>
  </si>
  <si>
    <t>0.7643312101910827</t>
  </si>
  <si>
    <t>0.6337691326530612</t>
  </si>
  <si>
    <t>1.674641148325359</t>
  </si>
  <si>
    <t>2.064</t>
  </si>
  <si>
    <t>1.0184873949579831</t>
  </si>
  <si>
    <t>1.1392405063291138</t>
  </si>
  <si>
    <t>1.3947368421052633</t>
  </si>
  <si>
    <t>0.4519774011299435</t>
  </si>
  <si>
    <t>0.729203539823009</t>
  </si>
  <si>
    <t>6.545454545454545</t>
  </si>
  <si>
    <t>0.9384615384615383</t>
  </si>
  <si>
    <t>1.8529411764705883</t>
  </si>
  <si>
    <t>1.9705882352941178</t>
  </si>
  <si>
    <t>2.264705882352941</t>
  </si>
  <si>
    <t>0.3116883116883117</t>
  </si>
  <si>
    <t>1.4960784313725488</t>
  </si>
  <si>
    <t>1.8876404494382022</t>
  </si>
  <si>
    <t>2.815384615384615</t>
  </si>
  <si>
    <t>2.033333333333333</t>
  </si>
  <si>
    <t>2.2333333333333334</t>
  </si>
  <si>
    <t>1.827586206896552</t>
  </si>
  <si>
    <t>0.9350649350649352</t>
  </si>
  <si>
    <t>0.7537688442211055</t>
  </si>
  <si>
    <t>2.069491525423729</t>
  </si>
  <si>
    <t>2.28125</t>
  </si>
  <si>
    <t>2.227272727272727</t>
  </si>
  <si>
    <t>2.27027027027027</t>
  </si>
  <si>
    <t>1.959051724137931</t>
  </si>
  <si>
    <t>0.2746987951807229</t>
  </si>
  <si>
    <t>1.6025641025641024</t>
  </si>
  <si>
    <t>1.8749999999999998</t>
  </si>
  <si>
    <t>1.8850909090909092</t>
  </si>
  <si>
    <t>2.038135593220339</t>
  </si>
  <si>
    <t>0.7351351351351351</t>
  </si>
  <si>
    <t>0.07894736842105263</t>
  </si>
  <si>
    <t>0.9493670886075949</t>
  </si>
  <si>
    <t>0.20390889504462914</t>
  </si>
  <si>
    <t>0.2112563775510204</t>
  </si>
  <si>
    <t>2.072538860103627</t>
  </si>
  <si>
    <t>0.9915254237288136</t>
  </si>
  <si>
    <t>0.30030030030030025</t>
  </si>
  <si>
    <t>0.3124746367989611</t>
  </si>
  <si>
    <t>0.2192982456140351</t>
  </si>
  <si>
    <t>0.23245614035087722</t>
  </si>
  <si>
    <t>1.3357843137254903</t>
  </si>
  <si>
    <t>0.8918918918918918</t>
  </si>
  <si>
    <t>1.1486486486486485</t>
  </si>
  <si>
    <t>408.6</t>
  </si>
  <si>
    <t>185.2</t>
  </si>
  <si>
    <t>112.3</t>
  </si>
  <si>
    <t>Bournemouth</t>
  </si>
  <si>
    <t>1.5536723163841808</t>
  </si>
  <si>
    <t>1.072566371681416</t>
  </si>
  <si>
    <t>68.03</t>
  </si>
  <si>
    <t>2.8571428571428568</t>
  </si>
  <si>
    <t>579.8</t>
  </si>
  <si>
    <t>0.6808510638297872</t>
  </si>
  <si>
    <t>121.0</t>
  </si>
  <si>
    <t>204.13</t>
  </si>
  <si>
    <t>91.25</t>
  </si>
  <si>
    <t>1.1825581395348836</t>
  </si>
  <si>
    <t>325.0</t>
  </si>
  <si>
    <t>452.75</t>
  </si>
  <si>
    <t>2.21105527638191</t>
  </si>
  <si>
    <t>1.459322033898305</t>
  </si>
  <si>
    <t>374.15</t>
  </si>
  <si>
    <t>200.65</t>
  </si>
  <si>
    <t>103.75</t>
  </si>
  <si>
    <t>187.5</t>
  </si>
  <si>
    <t>127.25</t>
  </si>
  <si>
    <t>0.9513513513513515</t>
  </si>
  <si>
    <t>1.4347107438016529</t>
  </si>
  <si>
    <t>138.2</t>
  </si>
  <si>
    <t>0.6835675446649249</t>
  </si>
  <si>
    <t>253.75</t>
  </si>
  <si>
    <t>Watford</t>
  </si>
  <si>
    <t>0.13714285714285715</t>
  </si>
  <si>
    <t>0.8585365853658539</t>
  </si>
  <si>
    <t>110.13</t>
  </si>
  <si>
    <t>117.0</t>
  </si>
  <si>
    <t>0.8615384615384616</t>
  </si>
  <si>
    <t>0.4988235294117648</t>
  </si>
  <si>
    <t>1.645714285714286</t>
  </si>
  <si>
    <t>1.502439024390244</t>
  </si>
  <si>
    <t>3.9405378108824656</t>
  </si>
  <si>
    <t>1.4472361809045227</t>
  </si>
  <si>
    <t>1.2508474576271185</t>
  </si>
  <si>
    <t>0.5714285714285715</t>
  </si>
  <si>
    <t>0.30731707317073176</t>
  </si>
  <si>
    <t>1.009009009009009</t>
  </si>
  <si>
    <t>0.47770700636942676</t>
  </si>
  <si>
    <t>2.0425531914893615</t>
  </si>
  <si>
    <t>0.1582278481012658</t>
  </si>
  <si>
    <t>1.6710526315789476</t>
  </si>
  <si>
    <t>0.8670520231213874</t>
  </si>
  <si>
    <t>0.7159090909090909</t>
  </si>
  <si>
    <t>0.4820936639118457</t>
  </si>
  <si>
    <t>0.1608382779952026</t>
  </si>
  <si>
    <t>0.7499999999999999</t>
  </si>
  <si>
    <t>0.31176470588235294</t>
  </si>
  <si>
    <t>0.19108280254777069</t>
  </si>
  <si>
    <t>1.4857142857142855</t>
  </si>
  <si>
    <t>0.5454102751400048</t>
  </si>
  <si>
    <t>1.9130434782608696</t>
  </si>
  <si>
    <t>0.5482456140350878</t>
  </si>
  <si>
    <t>0.7557692307692307</t>
  </si>
  <si>
    <t>0.20784313725490197</t>
  </si>
  <si>
    <t>0.598086124401914</t>
  </si>
  <si>
    <t>1.088495575221239</t>
  </si>
  <si>
    <t>1.8239999999999998</t>
  </si>
  <si>
    <t>1.4000000000000001</t>
  </si>
  <si>
    <t>3.79374471682164</t>
  </si>
  <si>
    <t>0.9569377990430624</t>
  </si>
  <si>
    <t>1.360619469026549</t>
  </si>
  <si>
    <t>1.3243243243243241</t>
  </si>
  <si>
    <t>1.5775862068965518</t>
  </si>
  <si>
    <t>1.995294117647059</t>
  </si>
  <si>
    <t>1.878787878787879</t>
  </si>
  <si>
    <t>2.5346534653465347</t>
  </si>
  <si>
    <t>0.5578512396694214</t>
  </si>
  <si>
    <t>1.1036036036036037</t>
  </si>
  <si>
    <t>1.5337423312883434</t>
  </si>
  <si>
    <t>0.6028820703852563</t>
  </si>
  <si>
    <t>1.0670731707317074</t>
  </si>
  <si>
    <t>1.5957446808510638</t>
  </si>
  <si>
    <t>1.4588235294117649</t>
  </si>
  <si>
    <t>1.0073985995507995</t>
  </si>
  <si>
    <t>0.7883720930232557</t>
  </si>
  <si>
    <t>0.36585365853658536</t>
  </si>
  <si>
    <t>1.1597938144329898</t>
  </si>
  <si>
    <t>0.41842105263157897</t>
  </si>
  <si>
    <t>1.8241884515943698</t>
  </si>
  <si>
    <t>1.289470207425023</t>
  </si>
  <si>
    <t>1.5923566878980893</t>
  </si>
  <si>
    <t>2.2959183673469385</t>
  </si>
  <si>
    <t>3.2000000000000006</t>
  </si>
  <si>
    <t>2.4675324675324677</t>
  </si>
  <si>
    <t>4.3076923076923075</t>
  </si>
  <si>
    <t>0.7741935483870968</t>
  </si>
  <si>
    <t>1.8709677419354838</t>
  </si>
  <si>
    <t>1.0312500000000002</t>
  </si>
  <si>
    <t>0.9352941176470588</t>
  </si>
  <si>
    <t>1.3925438596491229</t>
  </si>
  <si>
    <t>1.5567567567567568</t>
  </si>
  <si>
    <t>1.6603773584905663</t>
  </si>
  <si>
    <t>1.4070351758793969</t>
  </si>
  <si>
    <t>1.0423728813559323</t>
  </si>
  <si>
    <t>0.2698795180722892</t>
  </si>
  <si>
    <t>0.8338983050847458</t>
  </si>
  <si>
    <t>1.100054083288264</t>
  </si>
  <si>
    <t>0.6148760330578512</t>
  </si>
  <si>
    <t>3.0188679245283017</t>
  </si>
  <si>
    <t>1.5692307692307692</t>
  </si>
  <si>
    <t>2.6536312849162007</t>
  </si>
  <si>
    <t>0.39016052318668254</t>
  </si>
  <si>
    <t>0.5872576177285318</t>
  </si>
  <si>
    <t>3.125</t>
  </si>
  <si>
    <t>1.152439024390244</t>
  </si>
  <si>
    <t>1.8343815513626833</t>
  </si>
  <si>
    <t>0.6336633663366337</t>
  </si>
  <si>
    <t>1.5115384615384615</t>
  </si>
  <si>
    <t>0.8938053097345133</t>
  </si>
  <si>
    <t>2.666666666666667</t>
  </si>
  <si>
    <t>0.3314124935746557</t>
  </si>
  <si>
    <t>0.9889240506329113</t>
  </si>
  <si>
    <t>0.5570175438596492</t>
  </si>
  <si>
    <t>1.1914893617021276</t>
  </si>
  <si>
    <t>1.7027027027027022</t>
  </si>
  <si>
    <t>1.4228536302165153</t>
  </si>
  <si>
    <t>2.151219512195122</t>
  </si>
  <si>
    <t>0.8333333333333335</t>
  </si>
  <si>
    <t>1.4227642276422763</t>
  </si>
  <si>
    <t>2.490697674418605</t>
  </si>
  <si>
    <t>1.5584415584415583</t>
  </si>
  <si>
    <t>1.5282583621683965</t>
  </si>
  <si>
    <t>0.7120253164556961</t>
  </si>
  <si>
    <t>2.5065789473684212</t>
  </si>
  <si>
    <t>2.0809248554913298</t>
  </si>
  <si>
    <t>1.1931818181818181</t>
  </si>
  <si>
    <t>1.1140350877192984</t>
  </si>
  <si>
    <t>0.5578947368421052</t>
  </si>
  <si>
    <t>1.4560000000000002</t>
  </si>
  <si>
    <t>0.5727272727272728</t>
  </si>
  <si>
    <t>0.6298076923076923</t>
  </si>
  <si>
    <t>0.5210084033613446</t>
  </si>
  <si>
    <t>1.4717896962706654</t>
  </si>
  <si>
    <t>0.49603174603174605</t>
  </si>
  <si>
    <t>2.6234384295062463</t>
  </si>
  <si>
    <t>0.5870020964360587</t>
  </si>
  <si>
    <t>2.7711538461538465</t>
  </si>
  <si>
    <t>2.0754716981132075</t>
  </si>
  <si>
    <t>0.8159928656361476</t>
  </si>
  <si>
    <t>2.5600000000000005</t>
  </si>
  <si>
    <t>1.9526315789473687</t>
  </si>
  <si>
    <t>1.359988109393579</t>
  </si>
  <si>
    <t>2.176991150442478</t>
  </si>
  <si>
    <t>1.4549019607843137</t>
  </si>
  <si>
    <t>1.5849056603773581</t>
  </si>
  <si>
    <t>3.5144628099173545</t>
  </si>
  <si>
    <t>1.8267326732673268</t>
  </si>
  <si>
    <t>0.9504950495049505</t>
  </si>
  <si>
    <t>0.8413793103448276</t>
  </si>
  <si>
    <t>2.186186186186186</t>
  </si>
  <si>
    <t>1.454901960784314</t>
  </si>
  <si>
    <t>1.1208791208791207</t>
  </si>
  <si>
    <t>0.3575221238938054</t>
  </si>
  <si>
    <t>0.23863636363636365</t>
  </si>
  <si>
    <t>0.4206896551724138</t>
  </si>
  <si>
    <t>1.0420168067226891</t>
  </si>
  <si>
    <t>0.536283185840708</t>
  </si>
  <si>
    <t>0.8610169491525425</t>
  </si>
  <si>
    <t>0.8995983935742973</t>
  </si>
  <si>
    <t>1.3297872340425532</t>
  </si>
  <si>
    <t>1.3025210084033614</t>
  </si>
  <si>
    <t>0.6648936170212766</t>
  </si>
  <si>
    <t>0.9447115384615384</t>
  </si>
  <si>
    <t>1.7500000000000002</t>
  </si>
  <si>
    <t>0.25192307692307697</t>
  </si>
  <si>
    <t>0.22417582417582418</t>
  </si>
  <si>
    <t>0.8412698412698413</t>
  </si>
  <si>
    <t>3.3999999999999995</t>
  </si>
  <si>
    <t>1.3414634146341464</t>
  </si>
  <si>
    <t>0.8198347107438017</t>
  </si>
  <si>
    <t>1.2513274336283184</t>
  </si>
  <si>
    <t>0.2785087719298246</t>
  </si>
  <si>
    <t>0.244</t>
  </si>
  <si>
    <t>0.9166666666666669</t>
  </si>
  <si>
    <t>1.8701298701298703</t>
  </si>
  <si>
    <t>2.4905660377358494</t>
  </si>
  <si>
    <t>0.9146341463414633</t>
  </si>
  <si>
    <t>0.9224806201550386</t>
  </si>
  <si>
    <t>0.31683168316831684</t>
  </si>
  <si>
    <t>1.024793388429752</t>
  </si>
  <si>
    <t>0.3571428571428572</t>
  </si>
  <si>
    <t>1.1771771771771773</t>
  </si>
  <si>
    <t>1.474358974358974</t>
  </si>
  <si>
    <t>0.7662835249042145</t>
  </si>
  <si>
    <t>0.9348659003831417</t>
  </si>
  <si>
    <t>0.7999999999999998</t>
  </si>
  <si>
    <t>1.5238095238095235</t>
  </si>
  <si>
    <t>0.8187134502923975</t>
  </si>
  <si>
    <t>0.6818181818181817</t>
  </si>
  <si>
    <t>1.2990196078431373</t>
  </si>
  <si>
    <t>522.75</t>
  </si>
  <si>
    <t>394.15</t>
  </si>
  <si>
    <t>1.722488038277512</t>
  </si>
  <si>
    <t>1.0796460176991152</t>
  </si>
  <si>
    <t>103.5</t>
  </si>
  <si>
    <t>2.048</t>
  </si>
  <si>
    <t>81.8</t>
  </si>
  <si>
    <t>603.3</t>
  </si>
  <si>
    <t>215.7</t>
  </si>
  <si>
    <t>284.35</t>
  </si>
  <si>
    <t>2.026143790849673</t>
  </si>
  <si>
    <t>132.95</t>
  </si>
  <si>
    <t>175.0</t>
  </si>
  <si>
    <t>621.4</t>
  </si>
  <si>
    <t>0.15412326728796308</t>
  </si>
  <si>
    <t>533.25</t>
  </si>
  <si>
    <t>Middlesbrough</t>
  </si>
  <si>
    <t>121.75</t>
  </si>
  <si>
    <t>214.25</t>
  </si>
  <si>
    <t>193.25</t>
  </si>
  <si>
    <t>1.0115606936416186</t>
  </si>
  <si>
    <t>0.8727272727272727</t>
  </si>
  <si>
    <t>112.5</t>
  </si>
  <si>
    <t>137.1</t>
  </si>
  <si>
    <t>3.2727272727272725</t>
  </si>
  <si>
    <t>0.9769230769230769</t>
  </si>
  <si>
    <t>385.5</t>
  </si>
  <si>
    <t>189.35</t>
  </si>
  <si>
    <t>0.2797029702970297</t>
  </si>
  <si>
    <t>115.1</t>
  </si>
  <si>
    <t>240.78</t>
  </si>
  <si>
    <t>0.8055555555555556</t>
  </si>
  <si>
    <t>1.2289915966386555</t>
  </si>
  <si>
    <t>0.27906976744186046</t>
  </si>
  <si>
    <t>2.0634920634920633</t>
  </si>
  <si>
    <t>1.8951219512195123</t>
  </si>
  <si>
    <t>1.3846153846153844</t>
  </si>
  <si>
    <t>2.0294117647058822</t>
  </si>
  <si>
    <t>3.666666666666666</t>
  </si>
  <si>
    <t>3.7520775623268703</t>
  </si>
  <si>
    <t>0.9649122807017545</t>
  </si>
  <si>
    <t>1.5018262206843522</t>
  </si>
  <si>
    <t>1.2559808612440195</t>
  </si>
  <si>
    <t>3.8217558148641246</t>
  </si>
  <si>
    <t>0.41928721174004197</t>
  </si>
  <si>
    <t>0.5538672679149103</t>
  </si>
  <si>
    <t>1.5849056603773584</t>
  </si>
  <si>
    <t>1.6936363636363634</t>
  </si>
  <si>
    <t>0.9831932773109243</t>
  </si>
  <si>
    <t>0.6981818181818181</t>
  </si>
  <si>
    <t>2.7224999999999997</t>
  </si>
  <si>
    <t>1.5261261261261259</t>
  </si>
  <si>
    <t>0.39999999999999997</t>
  </si>
  <si>
    <t>0.5919540229885057</t>
  </si>
  <si>
    <t>0.676829268292683</t>
  </si>
  <si>
    <t>1.1482758620689657</t>
  </si>
  <si>
    <t>1.3794642857142856</t>
  </si>
  <si>
    <t>1.2398373983739839</t>
  </si>
  <si>
    <t>1.5641025641025639</t>
  </si>
  <si>
    <t>0.24313725490196078</t>
  </si>
  <si>
    <t>2.2340425531914896</t>
  </si>
  <si>
    <t>2.3255813953488373</t>
  </si>
  <si>
    <t>3.2820512820512824</t>
  </si>
  <si>
    <t>1.1899159663865546</t>
  </si>
  <si>
    <t>2.2151898734177213</t>
  </si>
  <si>
    <t>1.8524930747922443</t>
  </si>
  <si>
    <t>2.536231884057971</t>
  </si>
  <si>
    <t>1.5538793103448278</t>
  </si>
  <si>
    <t>1.3626126126126124</t>
  </si>
  <si>
    <t>0.9830508474576272</t>
  </si>
  <si>
    <t>0.6756756756756755</t>
  </si>
  <si>
    <t>3.611111111111111</t>
  </si>
  <si>
    <t>1.3396551724137933</t>
  </si>
  <si>
    <t>1.2014609765474817</t>
  </si>
  <si>
    <t>0.5957446808510639</t>
  </si>
  <si>
    <t>2.4210526315789473</t>
  </si>
  <si>
    <t>0.309065822579336</t>
  </si>
  <si>
    <t>0.8536585365853657</t>
  </si>
  <si>
    <t>1.0465116279069766</t>
  </si>
  <si>
    <t>2.2777777777777777</t>
  </si>
  <si>
    <t>1.2512820512820515</t>
  </si>
  <si>
    <t>1.3578947368421053</t>
  </si>
  <si>
    <t>0.5063291139240507</t>
  </si>
  <si>
    <t>0.5631578947368421</t>
  </si>
  <si>
    <t>0.36176470588235293</t>
  </si>
  <si>
    <t>2.231707317073171</t>
  </si>
  <si>
    <t>3.7500000000000004</t>
  </si>
  <si>
    <t>0.7710843373493976</t>
  </si>
  <si>
    <t>0.7436974789915966</t>
  </si>
  <si>
    <t>1.945945945945946</t>
  </si>
  <si>
    <t>0.7399425287356323</t>
  </si>
  <si>
    <t>1.6973684210526316</t>
  </si>
  <si>
    <t>0.43539823008849565</t>
  </si>
  <si>
    <t>1.9534883720930232</t>
  </si>
  <si>
    <t>0.5884615384615384</t>
  </si>
  <si>
    <t>0.7631578947368421</t>
  </si>
  <si>
    <t>0.9385964912280703</t>
  </si>
  <si>
    <t>3.7058823529411766</t>
  </si>
  <si>
    <t>0.6540540540540539</t>
  </si>
  <si>
    <t>3.6687898089171966</t>
  </si>
  <si>
    <t>1.4714285714285715</t>
  </si>
  <si>
    <t>3.588681849551414</t>
  </si>
  <si>
    <t>1.7942583732057418</t>
  </si>
  <si>
    <t>2.15311004784689</t>
  </si>
  <si>
    <t>1.349557522123894</t>
  </si>
  <si>
    <t>0.4128965661844164</t>
  </si>
  <si>
    <t>0.5504132231404959</t>
  </si>
  <si>
    <t>1.4297385620915035</t>
  </si>
  <si>
    <t>2.3513513513513513</t>
  </si>
  <si>
    <t>0.9196428571428571</t>
  </si>
  <si>
    <t>1.3425742574257424</t>
  </si>
  <si>
    <t>1.4545454545454544</t>
  </si>
  <si>
    <t>2.7169811320754715</t>
  </si>
  <si>
    <t>0.8520710059171598</t>
  </si>
  <si>
    <t>0.8372093023255814</t>
  </si>
  <si>
    <t>0.6874442009577144</t>
  </si>
  <si>
    <t>1.8633540372670805</t>
  </si>
  <si>
    <t>0.665948275862069</t>
  </si>
  <si>
    <t>0.48192771084337355</t>
  </si>
  <si>
    <t>4.658385093167702</t>
  </si>
  <si>
    <t>0.37160690956597486</t>
  </si>
  <si>
    <t>0.5788235294117647</t>
  </si>
  <si>
    <t>1.5765765765765767</t>
  </si>
  <si>
    <t>4.099099099099099</t>
  </si>
  <si>
    <t>0.818846056941295</t>
  </si>
  <si>
    <t>0.6477876106194691</t>
  </si>
  <si>
    <t>1.7177914110429449</t>
  </si>
  <si>
    <t>0.6534653465346535</t>
  </si>
  <si>
    <t>0.49159663865546216</t>
  </si>
  <si>
    <t>0.6545454545454545</t>
  </si>
  <si>
    <t>1.6981132075471699</t>
  </si>
  <si>
    <t>3.0566037735849063</t>
  </si>
  <si>
    <t>0.7527272727272727</t>
  </si>
  <si>
    <t>2.601156069364162</t>
  </si>
  <si>
    <t>0.2909090909090909</t>
  </si>
  <si>
    <t>1.7777777777777775</t>
  </si>
  <si>
    <t>0.9846153846153847</t>
  </si>
  <si>
    <t>1.9265408410995384</t>
  </si>
  <si>
    <t>1.6744186046511629</t>
  </si>
  <si>
    <t>0.4528301886792452</t>
  </si>
  <si>
    <t>2.746153846153846</t>
  </si>
  <si>
    <t>1.4939024390243902</t>
  </si>
  <si>
    <t>2.14468085106383</t>
  </si>
  <si>
    <t>0.7757575757575759</t>
  </si>
  <si>
    <t>1.5476190476190477</t>
  </si>
  <si>
    <t>0.4746835443037975</t>
  </si>
  <si>
    <t>2.111842105263158</t>
  </si>
  <si>
    <t>2.4509803921568625</t>
  </si>
  <si>
    <t>1.0217113665389526</t>
  </si>
  <si>
    <t>1.1636363636363638</t>
  </si>
  <si>
    <t>2.456140350877193</t>
  </si>
  <si>
    <t>2.6280701754385967</t>
  </si>
  <si>
    <t>1.1357490535424555</t>
  </si>
  <si>
    <t>3.316582914572865</t>
  </si>
  <si>
    <t>1.3762711864406778</t>
  </si>
  <si>
    <t>1.9538461538461538</t>
  </si>
  <si>
    <t>0.9332674246169056</t>
  </si>
  <si>
    <t>0.8470588235294119</t>
  </si>
  <si>
    <t>0.872072072072072</t>
  </si>
  <si>
    <t>0.48627450980392156</t>
  </si>
  <si>
    <t>1.2817796610169492</t>
  </si>
  <si>
    <t>0.9811320754716982</t>
  </si>
  <si>
    <t>1.2254901960784312</t>
  </si>
  <si>
    <t>0.3434456928838951</t>
  </si>
  <si>
    <t>1.255813953488372</t>
  </si>
  <si>
    <t>0.7357142857142858</t>
  </si>
  <si>
    <t>0.5158730158730158</t>
  </si>
  <si>
    <t>1.1761363636363635</t>
  </si>
  <si>
    <t>0.30843373493975906</t>
  </si>
  <si>
    <t>2.2376237623762374</t>
  </si>
  <si>
    <t>0.8373205741626797</t>
  </si>
  <si>
    <t>0.9554389537160313</t>
  </si>
  <si>
    <t>1.331896551724138</t>
  </si>
  <si>
    <t>0.918549346016647</t>
  </si>
  <si>
    <t>2.452830188679245</t>
  </si>
  <si>
    <t>0.7707129094412332</t>
  </si>
  <si>
    <t>0.8576576576576576</t>
  </si>
  <si>
    <t>0.2058325638658049</t>
  </si>
  <si>
    <t>1.0895501730103807</t>
  </si>
  <si>
    <t>1.923076923076923</t>
  </si>
  <si>
    <t>0.6284916201117319</t>
  </si>
  <si>
    <t>0.23922413793103453</t>
  </si>
  <si>
    <t>0.7864406779661017</t>
  </si>
  <si>
    <t>0.509090909090909</t>
  </si>
  <si>
    <t>0.37023851904592386</t>
  </si>
  <si>
    <t>4.333333333333334</t>
  </si>
  <si>
    <t>1.2717717717717718</t>
  </si>
  <si>
    <t>0.23464912280701758</t>
  </si>
  <si>
    <t>1.782857142857143</t>
  </si>
  <si>
    <t>2.086194302410518</t>
  </si>
  <si>
    <t>1.3414634146341462</t>
  </si>
  <si>
    <t>1.9649122807017543</t>
  </si>
  <si>
    <t>0.24999999999999997</t>
  </si>
  <si>
    <t>1.1188118811881187</t>
  </si>
  <si>
    <t>633.9</t>
  </si>
  <si>
    <t>252.1</t>
  </si>
  <si>
    <t>116.1</t>
  </si>
  <si>
    <t>Brighton</t>
  </si>
  <si>
    <t>106.75</t>
  </si>
  <si>
    <t>96.85</t>
  </si>
  <si>
    <t>649.65</t>
  </si>
  <si>
    <t>194.43</t>
  </si>
  <si>
    <t>0.810989010989011</t>
  </si>
  <si>
    <t>346.75</t>
  </si>
  <si>
    <t>Huddersfield</t>
  </si>
  <si>
    <t>64.4</t>
  </si>
  <si>
    <t>495.0</t>
  </si>
  <si>
    <t>14.14</t>
  </si>
  <si>
    <t>2.740740740740741</t>
  </si>
  <si>
    <t>1.2615384615384617</t>
  </si>
  <si>
    <t>616.35</t>
  </si>
  <si>
    <t>19.26</t>
  </si>
  <si>
    <t>645.1</t>
  </si>
  <si>
    <t>18.43</t>
  </si>
  <si>
    <t>167.28</t>
  </si>
  <si>
    <t>247.5</t>
  </si>
  <si>
    <t>0.9268292682926829</t>
  </si>
  <si>
    <t>177.8</t>
  </si>
  <si>
    <t>171.34</t>
  </si>
  <si>
    <t>535.35</t>
  </si>
  <si>
    <t>15.75</t>
  </si>
  <si>
    <t>167.3</t>
  </si>
  <si>
    <t>165.5</t>
  </si>
  <si>
    <t>264.85</t>
  </si>
  <si>
    <t>2.7508771929824567</t>
  </si>
  <si>
    <t>1.892307692307692</t>
  </si>
  <si>
    <t>3.3611111111111107</t>
  </si>
  <si>
    <t>2.9473684210526314</t>
  </si>
  <si>
    <t>2.736842105263158</t>
  </si>
  <si>
    <t>0.7537190082644628</t>
  </si>
  <si>
    <t>1.968</t>
  </si>
  <si>
    <t>1.4132231404958677</t>
  </si>
  <si>
    <t>1.3516483516483515</t>
  </si>
  <si>
    <t>1.4189189189189186</t>
  </si>
  <si>
    <t>0.9159663865546219</t>
  </si>
  <si>
    <t>0.7172413793103448</t>
  </si>
  <si>
    <t>2.7567567567567566</t>
  </si>
  <si>
    <t>2.5405405405405403</t>
  </si>
  <si>
    <t>0.8189655172413793</t>
  </si>
  <si>
    <t>1.2823529411764707</t>
  </si>
  <si>
    <t>1.9259259259259258</t>
  </si>
  <si>
    <t>1.5769230769230766</t>
  </si>
  <si>
    <t>0.565289256198347</t>
  </si>
  <si>
    <t>1.0145454545454544</t>
  </si>
  <si>
    <t>0.7062146892655368</t>
  </si>
  <si>
    <t>0.7768361581920905</t>
  </si>
  <si>
    <t>1.4120689655172411</t>
  </si>
  <si>
    <t>0.6865384615384614</t>
  </si>
  <si>
    <t>0.8981132075471698</t>
  </si>
  <si>
    <t>1.3095238095238095</t>
  </si>
  <si>
    <t>1.1954022988505746</t>
  </si>
  <si>
    <t>1.0309278350515465</t>
  </si>
  <si>
    <t>0.6872852233676976</t>
  </si>
  <si>
    <t>2.3394736842105264</t>
  </si>
  <si>
    <t>2.1923076923076925</t>
  </si>
  <si>
    <t>1.0676470588235294</t>
  </si>
  <si>
    <t>2.888888888888889</t>
  </si>
  <si>
    <t>2.7222222222222223</t>
  </si>
  <si>
    <t>2.659217877094972</t>
  </si>
  <si>
    <t>2.89811320754717</t>
  </si>
  <si>
    <t>2.232</t>
  </si>
  <si>
    <t>0.22058823529411767</t>
  </si>
  <si>
    <t>1.3851351351351349</t>
  </si>
  <si>
    <t>1.7198275862068966</t>
  </si>
  <si>
    <t>5.335097001763668</t>
  </si>
  <si>
    <t>0.7566371681415929</t>
  </si>
  <si>
    <t>0.258139534883721</t>
  </si>
  <si>
    <t>1.769491525423729</t>
  </si>
  <si>
    <t>1.5441176470588236</t>
  </si>
  <si>
    <t>1.108108108108108</t>
  </si>
  <si>
    <t>1.816216216216216</t>
  </si>
  <si>
    <t>2.09375</t>
  </si>
  <si>
    <t>0.6010638297872339</t>
  </si>
  <si>
    <t>2.5660377358490565</t>
  </si>
  <si>
    <t>2.973626373626374</t>
  </si>
  <si>
    <t>1.261061946902655</t>
  </si>
  <si>
    <t>2.0172413793103448</t>
  </si>
  <si>
    <t>1.4741379310344827</t>
  </si>
  <si>
    <t>2.2413793103448274</t>
  </si>
  <si>
    <t>2.7916666666666665</t>
  </si>
  <si>
    <t>0.7862068965517242</t>
  </si>
  <si>
    <t>2.459459459459459</t>
  </si>
  <si>
    <t>0.8513513513513513</t>
  </si>
  <si>
    <t>1.1796610169491524</t>
  </si>
  <si>
    <t>0.8864864864864864</t>
  </si>
  <si>
    <t>2.193548387096774</t>
  </si>
  <si>
    <t>0.28571428571428575</t>
  </si>
  <si>
    <t>0.2585365853658537</t>
  </si>
  <si>
    <t>0.37735849056603765</t>
  </si>
  <si>
    <t>0.5406593406593406</t>
  </si>
  <si>
    <t>2.162162162162162</t>
  </si>
  <si>
    <t>1.9206349206349205</t>
  </si>
  <si>
    <t>2.185185185185185</t>
  </si>
  <si>
    <t>0.484848484848485</t>
  </si>
  <si>
    <t>0.6307692307692309</t>
  </si>
  <si>
    <t>1.339712918660287</t>
  </si>
  <si>
    <t>1.008849557522124</t>
  </si>
  <si>
    <t>1.1347517730496453</t>
  </si>
  <si>
    <t>2.373587150505651</t>
  </si>
  <si>
    <t>1.8261818181818181</t>
  </si>
  <si>
    <t>0.4155844155844157</t>
  </si>
  <si>
    <t>1.7294117647058822</t>
  </si>
  <si>
    <t>1.9977528089887642</t>
  </si>
  <si>
    <t>1.0991596638655463</t>
  </si>
  <si>
    <t>2.8275862068965516</t>
  </si>
  <si>
    <t>2.586206896551724</t>
  </si>
  <si>
    <t>3.6000000000000005</t>
  </si>
  <si>
    <t>0.2620545073375262</t>
  </si>
  <si>
    <t>2.257425742574257</t>
  </si>
  <si>
    <t>0.9375000000000001</t>
  </si>
  <si>
    <t>1.423529411764706</t>
  </si>
  <si>
    <t>1.3368421052631578</t>
  </si>
  <si>
    <t>1.6607843137254905</t>
  </si>
  <si>
    <t>0.4390243902439024</t>
  </si>
  <si>
    <t>2.5013520822065987</t>
  </si>
  <si>
    <t>0.6763636363636363</t>
  </si>
  <si>
    <t>1.7948717948717954</t>
  </si>
  <si>
    <t>1.4582303509639152</t>
  </si>
  <si>
    <t>0.4307692307692308</t>
  </si>
  <si>
    <t>1.2926829268292683</t>
  </si>
  <si>
    <t>3.929824561403508</t>
  </si>
  <si>
    <t>1.9764705882352942</t>
  </si>
  <si>
    <t>1.2422360248447202</t>
  </si>
  <si>
    <t>1.3975903614457832</t>
  </si>
  <si>
    <t>1.3487475915221578</t>
  </si>
  <si>
    <t>1.8787878787878787</t>
  </si>
  <si>
    <t>1.5719298245614037</t>
  </si>
  <si>
    <t>2.8214285714285716</t>
  </si>
  <si>
    <t>1.6305220883534137</t>
  </si>
  <si>
    <t>2.8076923076923075</t>
  </si>
  <si>
    <t>1.992941176470588</t>
  </si>
  <si>
    <t>2.9047619047619047</t>
  </si>
  <si>
    <t>2.761904761904762</t>
  </si>
  <si>
    <t>1.8123893805309736</t>
  </si>
  <si>
    <t>2.7419354838709675</t>
  </si>
  <si>
    <t>2.6129032258064515</t>
  </si>
  <si>
    <t>1.5238095238095242</t>
  </si>
  <si>
    <t>1.8097560975609757</t>
  </si>
  <si>
    <t>3.076923076923077</t>
  </si>
  <si>
    <t>2.5384615384615383</t>
  </si>
  <si>
    <t>0.49230769230769234</t>
  </si>
  <si>
    <t>3.1666666666666665</t>
  </si>
  <si>
    <t>2.782608695652174</t>
  </si>
  <si>
    <t>2.6956521739130435</t>
  </si>
  <si>
    <t>2.051282051282051</t>
  </si>
  <si>
    <t>1.3999011369253584</t>
  </si>
  <si>
    <t>0.5780346820809249</t>
  </si>
  <si>
    <t>1.409090909090909</t>
  </si>
  <si>
    <t>2.763157894736842</t>
  </si>
  <si>
    <t>2.5526315789473686</t>
  </si>
  <si>
    <t>2.7666666666666666</t>
  </si>
  <si>
    <t>1.3946360153256705</t>
  </si>
  <si>
    <t>2.823529411764706</t>
  </si>
  <si>
    <t>2.7058823529411766</t>
  </si>
  <si>
    <t>0.6054054054054054</t>
  </si>
  <si>
    <t>1.3190082644628096</t>
  </si>
  <si>
    <t>2.735294117647059</t>
  </si>
  <si>
    <t>2.5588235294117645</t>
  </si>
  <si>
    <t>0.5742574257425742</t>
  </si>
  <si>
    <t>1.0178571428571428</t>
  </si>
  <si>
    <t>1.5938697318007662</t>
  </si>
  <si>
    <t>1.2394957983193278</t>
  </si>
  <si>
    <t>0.258</t>
  </si>
  <si>
    <t>2.772727272727273</t>
  </si>
  <si>
    <t>0.9824561403508774</t>
  </si>
  <si>
    <t>1.2804878048780486</t>
  </si>
  <si>
    <t>1.023087369850611</t>
  </si>
  <si>
    <t>0.3558823529411765</t>
  </si>
  <si>
    <t>0.9326424870466322</t>
  </si>
  <si>
    <t>0.5593220338983051</t>
  </si>
  <si>
    <t>0.56061744416365</t>
  </si>
  <si>
    <t>1.1327433628318584</t>
  </si>
  <si>
    <t>0.5721153846153846</t>
  </si>
  <si>
    <t>3.0853994490358128</t>
  </si>
  <si>
    <t>0.3329588014981273</t>
  </si>
  <si>
    <t>2.181818181818182</t>
  </si>
  <si>
    <t>0.4878048780487806</t>
  </si>
  <si>
    <t>0.9680232558139535</t>
  </si>
  <si>
    <t>1.2658227848101267</t>
  </si>
  <si>
    <t>0.5894736842105264</t>
  </si>
  <si>
    <t>0.49579831932773105</t>
  </si>
  <si>
    <t>0.5072727272727272</t>
  </si>
  <si>
    <t>0.6441717791411042</t>
  </si>
  <si>
    <t>1.4356435643564356</t>
  </si>
  <si>
    <t>0.7457627118644069</t>
  </si>
  <si>
    <t>2.017699115044248</t>
  </si>
  <si>
    <t>0.2265486725663717</t>
  </si>
  <si>
    <t>0.6684210526315789</t>
  </si>
  <si>
    <t>1.2021276595744679</t>
  </si>
  <si>
    <t>4.842767295597484</t>
  </si>
  <si>
    <t>0.16503328402366862</t>
  </si>
  <si>
    <t>1.5606936416184973</t>
  </si>
  <si>
    <t>1.6909090909090907</t>
  </si>
  <si>
    <t>2.075471698113207</t>
  </si>
  <si>
    <t>0.5643564356435643</t>
  </si>
  <si>
    <t>0.8070796460176992</t>
  </si>
  <si>
    <t>2.933333333333333</t>
  </si>
  <si>
    <t>4.4221105527638205</t>
  </si>
  <si>
    <t>2.041080149382361</t>
  </si>
  <si>
    <t>1.9846153846153844</t>
  </si>
  <si>
    <t>1.170731707317073</t>
  </si>
  <si>
    <t>0.516279069767442</t>
  </si>
  <si>
    <t>3.441176470588235</t>
  </si>
  <si>
    <t>0.26621215810404997</t>
  </si>
  <si>
    <t>2.6913875598086126</t>
  </si>
  <si>
    <t>1.8156424581005586</t>
  </si>
  <si>
    <t>1.8156424581005588</t>
  </si>
  <si>
    <t>3.166666666666667</t>
  </si>
  <si>
    <t>1.8983050847457628</t>
  </si>
  <si>
    <t>1.3592920353982303</t>
  </si>
  <si>
    <t>2.8140703517587937</t>
  </si>
  <si>
    <t>1.9661016949152543</t>
  </si>
  <si>
    <t>3.2222222222222223</t>
  </si>
  <si>
    <t>1.9858156028368794</t>
  </si>
  <si>
    <t>8.340425531914894</t>
  </si>
  <si>
    <t>0.2818181818181818</t>
  </si>
  <si>
    <t>0.3252032520325204</t>
  </si>
  <si>
    <t>1.942857142857143</t>
  </si>
  <si>
    <t>0.37073170731707317</t>
  </si>
  <si>
    <t>0.9811320754716981</t>
  </si>
  <si>
    <t>1.8483727810650885</t>
  </si>
  <si>
    <t>4.7272727272727275</t>
  </si>
  <si>
    <t>3.773584905660377</t>
  </si>
  <si>
    <t>0.8465346534653465</t>
  </si>
  <si>
    <t>2.678571428571429</t>
  </si>
  <si>
    <t>593.3</t>
  </si>
  <si>
    <t>14.13</t>
  </si>
  <si>
    <t>1000.0</t>
  </si>
  <si>
    <t>22.92</t>
  </si>
  <si>
    <t>2.3214285714285716</t>
  </si>
  <si>
    <t>172.8</t>
  </si>
  <si>
    <t>2.3947368421052633</t>
  </si>
  <si>
    <t>0.189873417721519</t>
  </si>
  <si>
    <t>2.092105263157895</t>
  </si>
  <si>
    <t>172.65</t>
  </si>
  <si>
    <t>2.4722222222222223</t>
  </si>
  <si>
    <t>185.75</t>
  </si>
  <si>
    <t>76.0</t>
  </si>
  <si>
    <t>19.38</t>
  </si>
  <si>
    <t>2.5294117647058822</t>
  </si>
  <si>
    <t>2.4411764705882355</t>
  </si>
  <si>
    <t>262.38</t>
  </si>
  <si>
    <t>0.9766089965397924</t>
  </si>
  <si>
    <t>429.5</t>
  </si>
  <si>
    <t>2.5483870967741935</t>
  </si>
  <si>
    <t>1.7801903628792384</t>
  </si>
  <si>
    <t>167.5</t>
  </si>
  <si>
    <t>2.5652173913043477</t>
  </si>
  <si>
    <t>113.15</t>
  </si>
  <si>
    <t>329.0</t>
  </si>
  <si>
    <t>2.3140495867768593</t>
  </si>
  <si>
    <t>1.8247191011235955</t>
  </si>
  <si>
    <t>900.1</t>
  </si>
  <si>
    <t>2.4857142857142858</t>
  </si>
  <si>
    <t>2.4571428571428573</t>
  </si>
  <si>
    <t>3.0423076923076917</t>
  </si>
  <si>
    <t>833.0</t>
  </si>
  <si>
    <t>1.9705882352941175</t>
  </si>
  <si>
    <t>200.0</t>
  </si>
  <si>
    <t>1.5227272727272727</t>
  </si>
  <si>
    <t>270.55</t>
  </si>
  <si>
    <t>819.6</t>
  </si>
  <si>
    <t>2.8666666666666667</t>
  </si>
  <si>
    <t>2.466666666666667</t>
  </si>
  <si>
    <t>170.4</t>
  </si>
  <si>
    <t>2.769230769230769</t>
  </si>
  <si>
    <t>309.7</t>
  </si>
  <si>
    <t>160.43</t>
  </si>
  <si>
    <t>1.7538461538461536</t>
  </si>
  <si>
    <t>1.0404624277456649</t>
  </si>
  <si>
    <t>0.5853658536585366</t>
  </si>
  <si>
    <t>0.5348837209302326</t>
  </si>
  <si>
    <t>4.7562893081760995</t>
  </si>
  <si>
    <t>0.20000000000000004</t>
  </si>
  <si>
    <t>0.13479070679345162</t>
  </si>
  <si>
    <t>0.5254901960784314</t>
  </si>
  <si>
    <t>1.482</t>
  </si>
  <si>
    <t>1.8882466281310213</t>
  </si>
  <si>
    <t>2.1243243243243244</t>
  </si>
  <si>
    <t>1.94300518134715</t>
  </si>
  <si>
    <t>1.0891089108910892</t>
  </si>
  <si>
    <t>2.299019607843137</t>
  </si>
  <si>
    <t>2.4561403508771926</t>
  </si>
  <si>
    <t>2.164705882352941</t>
  </si>
  <si>
    <t>1.4667270258035312</t>
  </si>
  <si>
    <t>1.8399999999999999</t>
  </si>
  <si>
    <t>0.2627450980392157</t>
  </si>
  <si>
    <t>2.53448275862069</t>
  </si>
  <si>
    <t>1.4601769911504427</t>
  </si>
  <si>
    <t>0.6892655367231638</t>
  </si>
  <si>
    <t>0.7882352941176471</t>
  </si>
  <si>
    <t>2.4324324324324325</t>
  </si>
  <si>
    <t>2.4864864864864864</t>
  </si>
  <si>
    <t>2.0571428571428574</t>
  </si>
  <si>
    <t>1.4796747967479675</t>
  </si>
  <si>
    <t>0.49411764705882355</t>
  </si>
  <si>
    <t>0.9873873873873874</t>
  </si>
  <si>
    <t>1.206030150753769</t>
  </si>
  <si>
    <t>1.240677966101695</t>
  </si>
  <si>
    <t>0.5357142857142858</t>
  </si>
  <si>
    <t>0.2543129089827484</t>
  </si>
  <si>
    <t>2.238095238095238</t>
  </si>
  <si>
    <t>1.92090395480226</t>
  </si>
  <si>
    <t>0.9345132743362834</t>
  </si>
  <si>
    <t>1.3333333333333337</t>
  </si>
  <si>
    <t>2.4594594594594597</t>
  </si>
  <si>
    <t>0.8044692737430167</t>
  </si>
  <si>
    <t>0.8989298454221166</t>
  </si>
  <si>
    <t>0.9887005649717515</t>
  </si>
  <si>
    <t>2.27979274611399</t>
  </si>
  <si>
    <t>1.285310734463277</t>
  </si>
  <si>
    <t>1.221153846153846</t>
  </si>
  <si>
    <t>1.9463414634146339</t>
  </si>
  <si>
    <t>2.008928571428571</t>
  </si>
  <si>
    <t>1.5948275862068966</t>
  </si>
  <si>
    <t>0.6508264462809917</t>
  </si>
  <si>
    <t>0.9123595505617977</t>
  </si>
  <si>
    <t>1.5408805031446537</t>
  </si>
  <si>
    <t>0.7227387996618766</t>
  </si>
  <si>
    <t>2.289473684210526</t>
  </si>
  <si>
    <t>0.46031746031746024</t>
  </si>
  <si>
    <t>1.2710084033613445</t>
  </si>
  <si>
    <t>1.1451942740286298</t>
  </si>
  <si>
    <t>1.4785478547854787</t>
  </si>
  <si>
    <t>0.730909090909091</t>
  </si>
  <si>
    <t>0.6617647058823529</t>
  </si>
  <si>
    <t>0.39767441860465114</t>
  </si>
  <si>
    <t>0.836283185840708</t>
  </si>
  <si>
    <t>3.222222222222222</t>
  </si>
  <si>
    <t>1.5655818540433923</t>
  </si>
  <si>
    <t>1.4078212290502794</t>
  </si>
  <si>
    <t>1.8353151010701545</t>
  </si>
  <si>
    <t>0.7017543859649121</t>
  </si>
  <si>
    <t>0.26528258362168394</t>
  </si>
  <si>
    <t>2.081578947368421</t>
  </si>
  <si>
    <t>0.4595744680851065</t>
  </si>
  <si>
    <t>1.1583924349881798</t>
  </si>
  <si>
    <t>2.196</t>
  </si>
  <si>
    <t>4.772093023255814</t>
  </si>
  <si>
    <t>0.6951219512195121</t>
  </si>
  <si>
    <t>3.631284916201117</t>
  </si>
  <si>
    <t>3.3962264150943398</t>
  </si>
  <si>
    <t>0.8250000000000001</t>
  </si>
  <si>
    <t>1.2371134020618557</t>
  </si>
  <si>
    <t>4.251572327044025</t>
  </si>
  <si>
    <t>1.5211538461538459</t>
  </si>
  <si>
    <t>1.3938053097345136</t>
  </si>
  <si>
    <t>1.4017699115044249</t>
  </si>
  <si>
    <t>6.428571428571429</t>
  </si>
  <si>
    <t>0.21997621878715812</t>
  </si>
  <si>
    <t>5.295508274231678</t>
  </si>
  <si>
    <t>2.3188405797101446</t>
  </si>
  <si>
    <t>0.5301204819277109</t>
  </si>
  <si>
    <t>1.5542857142857145</t>
  </si>
  <si>
    <t>0.7733491969066033</t>
  </si>
  <si>
    <t>1.8079096045197742</t>
  </si>
  <si>
    <t>1.0337536220534107</t>
  </si>
  <si>
    <t>0.7953488372093023</t>
  </si>
  <si>
    <t>1.0285285285285286</t>
  </si>
  <si>
    <t>2.0725388601036268</t>
  </si>
  <si>
    <t>0.9336397586900318</t>
  </si>
  <si>
    <t>1.2304215803968646</t>
  </si>
  <si>
    <t>1.341614906832298</t>
  </si>
  <si>
    <t>0.9542168674698795</t>
  </si>
  <si>
    <t>1.9343521722414456</t>
  </si>
  <si>
    <t>1.8392156862745097</t>
  </si>
  <si>
    <t>1.109433962264151</t>
  </si>
  <si>
    <t>1.5423471074380164</t>
  </si>
  <si>
    <t>1.9310344827586208</t>
  </si>
  <si>
    <t>1.6250000000000002</t>
  </si>
  <si>
    <t>1.4823529411764707</t>
  </si>
  <si>
    <t>0.7968749999999999</t>
  </si>
  <si>
    <t>2.6307692307692303</t>
  </si>
  <si>
    <t>0.5423553719008264</t>
  </si>
  <si>
    <t>1.0336134453781514</t>
  </si>
  <si>
    <t>1.841269841269841</t>
  </si>
  <si>
    <t>3.084171215168056</t>
  </si>
  <si>
    <t>2.53125</t>
  </si>
  <si>
    <t>0.574468085106383</t>
  </si>
  <si>
    <t>0.9298245614035089</t>
  </si>
  <si>
    <t>2.2401129943502824</t>
  </si>
  <si>
    <t>1.168141592920354</t>
  </si>
  <si>
    <t>0.9206349206349205</t>
  </si>
  <si>
    <t>1.321138211382114</t>
  </si>
  <si>
    <t>1.8554216867469882</t>
  </si>
  <si>
    <t>2.857142857142857</t>
  </si>
  <si>
    <t>2.230088495575221</t>
  </si>
  <si>
    <t>0.30454545454545456</t>
  </si>
  <si>
    <t>1.7011494252873562</t>
  </si>
  <si>
    <t>1.005586592178771</t>
  </si>
  <si>
    <t>0.8281573498964804</t>
  </si>
  <si>
    <t>2.385542168674699</t>
  </si>
  <si>
    <t>1.2249999999999999</t>
  </si>
  <si>
    <t>2.371764705882353</t>
  </si>
  <si>
    <t>3.215384615384616</t>
  </si>
  <si>
    <t>2.4705882352941178</t>
  </si>
  <si>
    <t>1.5371900826446283</t>
  </si>
  <si>
    <t>1.6580310880829017</t>
  </si>
  <si>
    <t>2.203389830508475</t>
  </si>
  <si>
    <t>0.35885167464114837</t>
  </si>
  <si>
    <t>0.41141141141141135</t>
  </si>
  <si>
    <t>0.3436426116838488</t>
  </si>
  <si>
    <t>2.3789473684210525</t>
  </si>
  <si>
    <t>0.8617021276595747</t>
  </si>
  <si>
    <t>0.919148936170213</t>
  </si>
  <si>
    <t>2.1609</t>
  </si>
  <si>
    <t>1.4399399399399402</t>
  </si>
  <si>
    <t>1.033898305084746</t>
  </si>
  <si>
    <t>2.526315789473684</t>
  </si>
  <si>
    <t>1.3685393258426966</t>
  </si>
  <si>
    <t>0.2173076923076923</t>
  </si>
  <si>
    <t>2.2286821705426356</t>
  </si>
  <si>
    <t>2.4782608695652173</t>
  </si>
  <si>
    <t>1.352941176470588</t>
  </si>
  <si>
    <t>1.9008620689655176</t>
  </si>
  <si>
    <t>2.1026548672566374</t>
  </si>
  <si>
    <t>0.8921052631578946</t>
  </si>
  <si>
    <t>0.814903846153846</t>
  </si>
  <si>
    <t>157.5</t>
  </si>
  <si>
    <t>205.75</t>
  </si>
  <si>
    <t>0.7593220338983052</t>
  </si>
  <si>
    <t>1.6363636363636362</t>
  </si>
  <si>
    <t>0.6936416184971098</t>
  </si>
  <si>
    <t>0.8670520231213873</t>
  </si>
  <si>
    <t>0.348099173553719</t>
  </si>
  <si>
    <t>4.615384615384615</t>
  </si>
  <si>
    <t>8.023668639053252</t>
  </si>
  <si>
    <t>1.3803680981595092</t>
  </si>
  <si>
    <t>1.8712871287128712</t>
  </si>
  <si>
    <t>1.680672268907563</t>
  </si>
  <si>
    <t>1.2923076923076924</t>
  </si>
  <si>
    <t>1.8151260504201683</t>
  </si>
  <si>
    <t>1.6528925619834711</t>
  </si>
  <si>
    <t>2.0270270270270268</t>
  </si>
  <si>
    <t>1.2348883273000477</t>
  </si>
  <si>
    <t>1.978021978021978</t>
  </si>
  <si>
    <t>0.8301886792452831</t>
  </si>
  <si>
    <t>2.353846153846154</t>
  </si>
  <si>
    <t>1.5849056603773586</t>
  </si>
  <si>
    <t>0.4901960784313726</t>
  </si>
  <si>
    <t>0.7352941176470588</t>
  </si>
  <si>
    <t>2.2642642642642636</t>
  </si>
  <si>
    <t>1.306306306306306</t>
  </si>
  <si>
    <t>1.2711864406779663</t>
  </si>
  <si>
    <t>1.295336787564767</t>
  </si>
  <si>
    <t>1.1850043091065787</t>
  </si>
  <si>
    <t>1.5299501400177584</t>
  </si>
  <si>
    <t>0.5853658536585367</t>
  </si>
  <si>
    <t>2.2813953488372096</t>
  </si>
  <si>
    <t>2.110909090909091</t>
  </si>
  <si>
    <t>1.7948717948717947</t>
  </si>
  <si>
    <t>2.1717948717948716</t>
  </si>
  <si>
    <t>3.0625</t>
  </si>
  <si>
    <t>1.7435897435897438</t>
  </si>
  <si>
    <t>2.181818181818181</t>
  </si>
  <si>
    <t>1.6906779661016953</t>
  </si>
  <si>
    <t>0.761904761904762</t>
  </si>
  <si>
    <t>1.3207547169811318</t>
  </si>
  <si>
    <t>1.6930473372781065</t>
  </si>
  <si>
    <t>2.334065934065934</t>
  </si>
  <si>
    <t>1.946902654867257</t>
  </si>
  <si>
    <t>2.453097345132744</t>
  </si>
  <si>
    <t>1.450777202072539</t>
  </si>
  <si>
    <t>1.5889830508474578</t>
  </si>
  <si>
    <t>0.8424778761061947</t>
  </si>
  <si>
    <t>1.108910891089109</t>
  </si>
  <si>
    <t>3.2193396226415096</t>
  </si>
  <si>
    <t>2.5977272727272727</t>
  </si>
  <si>
    <t>0.7044025157232704</t>
  </si>
  <si>
    <t>1.5346153846153843</t>
  </si>
  <si>
    <t>1.9834710743801653</t>
  </si>
  <si>
    <t>1.947272727272727</t>
  </si>
  <si>
    <t>0.6666666666666667</t>
  </si>
  <si>
    <t>1.9292682926829265</t>
  </si>
  <si>
    <t>0.3389830508474576</t>
  </si>
  <si>
    <t>1.2818544913462295</t>
  </si>
  <si>
    <t>0.7384615384615386</t>
  </si>
  <si>
    <t>1.7478991596638656</t>
  </si>
  <si>
    <t>0.9282178217821782</t>
  </si>
  <si>
    <t>3.3394970414201177</t>
  </si>
  <si>
    <t>2.630769230769231</t>
  </si>
  <si>
    <t>2.435897435897436</t>
  </si>
  <si>
    <t>1.6323529411764708</t>
  </si>
  <si>
    <t>1.1723577235772358</t>
  </si>
  <si>
    <t>2.441860465116279</t>
  </si>
  <si>
    <t>0.9926470588235294</t>
  </si>
  <si>
    <t>2.8081395348837206</t>
  </si>
  <si>
    <t>2.714285714285714</t>
  </si>
  <si>
    <t>2.293103448275862</t>
  </si>
  <si>
    <t>1.7021276595744683</t>
  </si>
  <si>
    <t>1.9404255319148938</t>
  </si>
  <si>
    <t>1.4088050314465408</t>
  </si>
  <si>
    <t>2.8476331360946743</t>
  </si>
  <si>
    <t>5.63076923076923</t>
  </si>
  <si>
    <t>2.049040366095212</t>
  </si>
  <si>
    <t>1.0784313725490198</t>
  </si>
  <si>
    <t>1.9324324324324322</t>
  </si>
  <si>
    <t>1.5517241379310347</t>
  </si>
  <si>
    <t>2.385093167701863</t>
  </si>
  <si>
    <t>1.567241379310345</t>
  </si>
  <si>
    <t>0.9710982658959537</t>
  </si>
  <si>
    <t>0.21372549019607845</t>
  </si>
  <si>
    <t>1.476923076923077</t>
  </si>
  <si>
    <t>1.9909909909909909</t>
  </si>
  <si>
    <t>1.823529411764706</t>
  </si>
  <si>
    <t>2.0175824175824175</t>
  </si>
  <si>
    <t>2.5225225225225225</t>
  </si>
  <si>
    <t>1.00151171579743</t>
  </si>
  <si>
    <t>2.9999999999999996</t>
  </si>
  <si>
    <t>1.9663716814159296</t>
  </si>
  <si>
    <t>2.4844720496894412</t>
  </si>
  <si>
    <t>1.3599881093935793</t>
  </si>
  <si>
    <t>2.759302325581395</t>
  </si>
  <si>
    <t>0.8823529411764708</t>
  </si>
  <si>
    <t>2.0495495495495493</t>
  </si>
  <si>
    <t>1.0173816568047336</t>
  </si>
  <si>
    <t>0.5792320173066523</t>
  </si>
  <si>
    <t>1.2923076923076922</t>
  </si>
  <si>
    <t>2.033613445378151</t>
  </si>
  <si>
    <t>0.3092783505154639</t>
  </si>
  <si>
    <t>320.0</t>
  </si>
  <si>
    <t>344.25</t>
  </si>
  <si>
    <t>13.77</t>
  </si>
  <si>
    <t>1.2138728323699421</t>
  </si>
  <si>
    <t>2.0945454545454543</t>
  </si>
  <si>
    <t>0.3394736842105263</t>
  </si>
  <si>
    <t>0.6410256410256411</t>
  </si>
  <si>
    <t>1.7205882352941178</t>
  </si>
  <si>
    <t>0.8108108108108107</t>
  </si>
  <si>
    <t>1.834710743801653</t>
  </si>
  <si>
    <t>1.538135593220339</t>
  </si>
  <si>
    <t>1.9289536266349587</t>
  </si>
  <si>
    <t>2.352272727272727</t>
  </si>
  <si>
    <t>2.394690265486726</t>
  </si>
  <si>
    <t>2.993710691823899</t>
  </si>
  <si>
    <t>0.9901997041420117</t>
  </si>
  <si>
    <t>5.861538461538461</t>
  </si>
  <si>
    <t>2.1592920353982303</t>
  </si>
  <si>
    <t>0.9756097560975612</t>
  </si>
  <si>
    <t>2.3232558139534887</t>
  </si>
  <si>
    <t>0.9230769230769232</t>
  </si>
  <si>
    <t>1.8319327731092439</t>
  </si>
  <si>
    <t>2.029090909090909</t>
  </si>
  <si>
    <t>0.5962732919254659</t>
  </si>
  <si>
    <t>1.7689655172413794</t>
  </si>
  <si>
    <t>3.1818181818181817</t>
  </si>
  <si>
    <t>2.6363636363636362</t>
  </si>
  <si>
    <t>1.1585365853658536</t>
  </si>
  <si>
    <t>0.763392857142857</t>
  </si>
  <si>
    <t>1.1503067484662577</t>
  </si>
  <si>
    <t>0.2264150943396226</t>
  </si>
  <si>
    <t>2.432967032967033</t>
  </si>
  <si>
    <t>1.3575757575757577</t>
  </si>
  <si>
    <t>2.2076923076923074</t>
  </si>
  <si>
    <t>2.492035398230089</t>
  </si>
  <si>
    <t>1.884297520661157</t>
  </si>
  <si>
    <t>1.6615384615384616</t>
  </si>
  <si>
    <t>2.0672268907563027</t>
  </si>
  <si>
    <t>2.6035087719298247</t>
  </si>
  <si>
    <t>2.783720930232558</t>
  </si>
  <si>
    <t>0.3962264150943397</t>
  </si>
  <si>
    <t>2.618181818181818</t>
  </si>
  <si>
    <t>1.9421965317919072</t>
  </si>
  <si>
    <t>2.192727272727273</t>
  </si>
  <si>
    <t>2.8909551986475064</t>
  </si>
  <si>
    <t>0.5067567567567568</t>
  </si>
  <si>
    <t>2.049586776859504</t>
  </si>
  <si>
    <t>0.5597620335316388</t>
  </si>
  <si>
    <t>1.7893660531697346</t>
  </si>
  <si>
    <t>1.6633663366336635</t>
  </si>
  <si>
    <t>0.7843137254901962</t>
  </si>
  <si>
    <t>2.674174174174174</t>
  </si>
  <si>
    <t>1.4675052410901466</t>
  </si>
  <si>
    <t>524.0</t>
  </si>
  <si>
    <t>18.71</t>
  </si>
  <si>
    <t>1200.0</t>
  </si>
  <si>
    <t>50.64</t>
  </si>
  <si>
    <t>1.710526315789474</t>
  </si>
  <si>
    <t>979.5</t>
  </si>
  <si>
    <t>40.81</t>
  </si>
  <si>
    <t>282.7</t>
  </si>
  <si>
    <t>Sheffield United</t>
  </si>
  <si>
    <t>28.0</t>
  </si>
  <si>
    <t>69.65</t>
  </si>
  <si>
    <t>44.51</t>
  </si>
  <si>
    <t>230.7</t>
  </si>
  <si>
    <t>92.1</t>
  </si>
  <si>
    <t>829.75</t>
  </si>
  <si>
    <t>26.77</t>
  </si>
  <si>
    <t>219.25</t>
  </si>
  <si>
    <t>313.6</t>
  </si>
  <si>
    <t>255.35</t>
  </si>
  <si>
    <t>405.25</t>
  </si>
  <si>
    <t>13.51</t>
  </si>
  <si>
    <t>252.58</t>
  </si>
  <si>
    <t>782.25</t>
  </si>
  <si>
    <t>26.97</t>
  </si>
  <si>
    <t>674.75</t>
  </si>
  <si>
    <t>24.99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</si>
</sst>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6" fontId="0" fillId="0" borderId="0" xfId="0" applyNumberFormat="1"/>
    <xf numFmtId="17" fontId="0" fillId="0" borderId="0" xfId="0" applyNumberFormat="1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alcChain" Target="calcChain.xml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503">
  <rv s="0">
    <v>12</v>
    <v>0</v>
  </rv>
  <rv s="0">
    <v>12</v>
    <v>3333333333333333</v>
  </rv>
  <rv s="0">
    <v>12</v>
    <v>5</v>
  </rv>
  <rv s="0">
    <v>12</v>
    <v>4444444444444444</v>
  </rv>
  <rv s="0">
    <v>12</v>
    <v>5555555555555556</v>
  </rv>
  <rv s="0">
    <v>12</v>
    <v>3793103448275862</v>
  </rv>
  <rv s="0">
    <v>12</v>
    <v>4482758620689655</v>
  </rv>
  <rv s="0">
    <v>12</v>
    <v>4</v>
  </rv>
  <rv s="0">
    <v>12</v>
    <v>12</v>
  </rv>
  <rv s="0">
    <v>12</v>
    <v>36</v>
  </rv>
  <rv s="0">
    <v>12</v>
    <v>4838709677419355</v>
  </rv>
  <rv s="0">
    <v>12</v>
    <v>42857142857142855</v>
  </rv>
  <rv s="0">
    <v>12</v>
    <v>7142857142857143</v>
  </rv>
  <rv s="0">
    <v>12</v>
    <v>25</v>
  </rv>
  <rv s="0">
    <v>12</v>
    <v>5526315789473685</v>
  </rv>
  <rv s="0">
    <v>12</v>
    <v>29411764705882354</v>
  </rv>
  <rv s="0">
    <v>12</v>
    <v>21052631578947367</v>
  </rv>
  <rv s="0">
    <v>12</v>
    <v>6111111111111112</v>
  </rv>
  <rv s="0">
    <v>12</v>
    <v>5909090909090909</v>
  </rv>
  <rv s="0">
    <v>12</v>
    <v>22727272727272727</v>
  </rv>
  <rv s="0">
    <v>12</v>
    <v>8461538461538461</v>
  </rv>
  <rv s="0">
    <v>12</v>
    <v>5384615384615384</v>
  </rv>
  <rv s="0">
    <v>12</v>
    <v>6785714285714286</v>
  </rv>
  <rv s="0">
    <v>12</v>
    <v>32142857142857145</v>
  </rv>
  <rv s="0">
    <v>12</v>
    <v>6</v>
  </rv>
  <rv s="0">
    <v>12</v>
    <v>2</v>
  </rv>
  <rv s="0">
    <v>12</v>
    <v>43333333333333335</v>
  </rv>
  <rv s="0">
    <v>12</v>
    <v>4117647058823529</v>
  </rv>
  <rv s="0">
    <v>12</v>
    <v>5945945945945946</v>
  </rv>
  <rv s="0">
    <v>12</v>
    <v>02702702702702703</v>
  </rv>
  <rv s="0">
    <v>12</v>
    <v>05</v>
  </rv>
  <rv s="0">
    <v>12</v>
    <v>04</v>
  </rv>
  <rv s="0">
    <v>12</v>
    <v>14285714285714285</v>
  </rv>
  <rv s="0">
    <v>12</v>
    <v>6923076923076923</v>
  </rv>
  <rv s="0">
    <v>12</v>
    <v>6666666666666666</v>
  </rv>
  <rv s="0">
    <v>12</v>
    <v>4375</v>
  </rv>
  <rv s="0">
    <v>12</v>
    <v>375</v>
  </rv>
  <rv s="0">
    <v>12</v>
    <v>6071428571428571</v>
  </rv>
  <rv s="0">
    <v>12</v>
    <v>2608695652173913</v>
  </rv>
  <rv s="0">
    <v>12</v>
    <v>5217391304347826</v>
  </rv>
  <rv s="0">
    <v>12</v>
    <v>7</v>
  </rv>
  <rv s="0">
    <v>12</v>
    <v>2777777777777778</v>
  </rv>
  <rv s="0">
    <v>12</v>
    <v>23809523809523808</v>
  </rv>
  <rv s="0">
    <v>12</v>
    <v>47619047619047616</v>
  </rv>
  <rv s="0">
    <v>12</v>
    <v>6666666666666667</v>
  </rv>
  <rv s="0">
    <v>12</v>
    <v>56</v>
  </rv>
  <rv s="0">
    <v>12</v>
    <v>02631578947368421</v>
  </rv>
  <rv s="0">
    <v>12</v>
    <v>39473684210526316</v>
  </rv>
  <rv s="0">
    <v>12</v>
    <v>10714285714285714</v>
  </rv>
  <rv s="0">
    <v>12</v>
    <v>28125</v>
  </rv>
  <rv s="0">
    <v>12</v>
    <v>4411764705882353</v>
  </rv>
  <rv s="0">
    <v>12</v>
    <v>9166666666666666</v>
  </rv>
  <rv s="0">
    <v>12</v>
    <v>4166666666666667</v>
  </rv>
  <rv s="0">
    <v>12</v>
    <v>9230769230769231</v>
  </rv>
  <rv s="0">
    <v>12</v>
    <v>38461538461538464</v>
  </rv>
  <rv s="0">
    <v>12</v>
    <v>6388888888888888</v>
  </rv>
  <rv s="0">
    <v>12</v>
    <v>3888888888888889</v>
  </rv>
  <rv s="0">
    <v>12</v>
    <v>3870967741935484</v>
  </rv>
  <rv s="0">
    <v>12</v>
    <v>19047619047619047</v>
  </rv>
  <rv s="0">
    <v>12</v>
    <v>30303030303030304</v>
  </rv>
  <rv s="0">
    <v>12</v>
    <v>41379310344827586</v>
  </rv>
  <rv s="0">
    <v>12</v>
    <v>13333333333333333</v>
  </rv>
  <rv s="0">
    <v>12</v>
    <v>35294117647058826</v>
  </rv>
  <rv s="0">
    <v>12</v>
    <v>23076923076923078</v>
  </rv>
  <rv s="0">
    <v>12</v>
    <v>43478260869565216</v>
  </rv>
  <rv s="0">
    <v>12</v>
    <v>05555555555555555</v>
  </rv>
  <rv s="0">
    <v>12</v>
    <v>4722222222222222</v>
  </rv>
  <rv s="0">
    <v>12</v>
    <v>16666666666666666</v>
  </rv>
  <rv s="0">
    <v>12</v>
    <v>5263157894736842</v>
  </rv>
  <rv s="0">
    <v>12</v>
    <v>6538461538461539</v>
  </rv>
  <rv s="0">
    <v>12</v>
    <v>3076923076923077</v>
  </rv>
  <rv s="0">
    <v>12</v>
    <v>7666666666666667</v>
  </rv>
  <rv s="0">
    <v>12</v>
    <v>7647058823529411</v>
  </rv>
  <rv s="0">
    <v>12</v>
    <v>11764705882352941</v>
  </rv>
  <rv s="0">
    <v>12</v>
    <v>18181818181818182</v>
  </rv>
  <rv s="0">
    <v>12</v>
    <v>23529411764705882</v>
  </rv>
  <rv s="0">
    <v>12</v>
    <v>76</v>
  </rv>
  <rv s="0">
    <v>12</v>
    <v>41935483870967744</v>
  </rv>
  <rv s="0">
    <v>12</v>
    <v>5454545454545454</v>
  </rv>
  <rv s="0">
    <v>12</v>
    <v>08695652173913043</v>
  </rv>
  <rv s="0">
    <v>12</v>
    <v>6956521739130435</v>
  </rv>
  <rv s="0">
    <v>12</v>
    <v>2222222222222222</v>
  </rv>
  <rv s="0">
    <v>12</v>
    <v>8333333333333334</v>
  </rv>
  <rv s="0">
    <v>12</v>
    <v>2857142857142857</v>
  </rv>
  <rv s="0">
    <v>12</v>
    <v>7857142857142857</v>
  </rv>
  <rv s="0">
    <v>12</v>
    <v>6285714285714286</v>
  </rv>
  <rv s="0">
    <v>12</v>
    <v>09523809523809523</v>
  </rv>
  <rv s="0">
    <v>12</v>
    <v>6190476190476191</v>
  </rv>
  <rv s="0">
    <v>12</v>
    <v>75</v>
  </rv>
  <rv s="0">
    <v>12</v>
    <v>6296296296296297</v>
  </rv>
  <rv s="0">
    <v>12</v>
    <v>6216216216216216</v>
  </rv>
  <rv s="0">
    <v>12</v>
    <v>625</v>
  </rv>
  <rv s="0">
    <v>12</v>
    <v>125</v>
  </rv>
  <rv s="0">
    <v>12</v>
    <v>37037037037037035</v>
  </rv>
  <rv s="0">
    <v>12</v>
    <v>2692307692307692</v>
  </rv>
  <rv s="0">
    <v>12</v>
    <v>6060606060606061</v>
  </rv>
  <rv s="0">
    <v>12</v>
    <v>05263157894736842</v>
  </rv>
  <rv s="0">
    <v>12</v>
    <v>15</v>
  </rv>
  <rv s="0">
    <v>12</v>
    <v>4074074074074074</v>
  </rv>
  <rv s="0">
    <v>12</v>
    <v>09090909090909091</v>
  </rv>
  <rv s="0">
    <v>12</v>
    <v>7096774193548387</v>
  </rv>
  <rv s="0">
    <v>12</v>
    <v>5172413793103449</v>
  </rv>
  <rv s="0">
    <v>12</v>
    <v>1875</v>
  </rv>
  <rv s="0">
    <v>12</v>
    <v>52</v>
  </rv>
  <rv s="0">
    <v>12</v>
    <v>4864864864864865</v>
  </rv>
  <rv s="0">
    <v>12</v>
    <v>041666666666666664</v>
  </rv>
  <rv s="0">
    <v>12</v>
    <v>3157894736842105</v>
  </rv>
  <rv s="0">
    <v>12</v>
    <v>2857142857142858</v>
  </rv>
  <rv s="0">
    <v>12</v>
    <v>6818181818181818</v>
  </rv>
  <rv s="0">
    <v>12</v>
    <v>5882352941176471</v>
  </rv>
  <rv s="0">
    <v>12</v>
    <v>21428571428571427</v>
  </rv>
  <rv s="0">
    <v>12</v>
    <v>36363636363636365</v>
  </rv>
  <rv s="0">
    <v>12</v>
    <v>06451612903225806</v>
  </rv>
  <rv s="0">
    <v>12</v>
    <v>3939393939393939</v>
  </rv>
  <rv s="0">
    <v>12</v>
    <v>6521739130434783</v>
  </rv>
  <rv s="0">
    <v>12</v>
    <v>2727272727272727</v>
  </rv>
  <rv s="0">
    <v>12</v>
    <v>8</v>
  </rv>
  <rv s="0">
    <v>12</v>
    <v>34285714285714286</v>
  </rv>
  <rv s="0">
    <v>12</v>
    <v>6571428571428571</v>
  </rv>
  <rv s="0">
    <v>12</v>
    <v>8333333333333333</v>
  </rv>
  <rv s="0">
    <v>12</v>
    <v>5625</v>
  </rv>
  <rv s="0">
    <v>12</v>
    <v>6875</v>
  </rv>
  <rv s="0">
    <v>12</v>
    <v>8823529411764706</v>
  </rv>
  <rv s="0">
    <v>12</v>
    <v>1</v>
  </rv>
  <rv s="0">
    <v>12</v>
    <v>9</v>
  </rv>
  <rv s="0">
    <v>12</v>
    <v>7307692307692307</v>
  </rv>
  <rv s="0">
    <v>12</v>
    <v>7586206896551724</v>
  </rv>
  <rv s="0">
    <v>12</v>
    <v>5789473684210527</v>
  </rv>
  <rv s="0">
    <v>12</v>
    <v>6176470588235294</v>
  </rv>
  <rv s="0">
    <v>12</v>
    <v>3333333333333335</v>
  </rv>
  <rv s="0">
    <v>12</v>
    <v>5833333333333334</v>
  </rv>
  <rv s="0">
    <v>12</v>
    <v>9333333333333333</v>
  </rv>
  <rv s="0">
    <v>12</v>
    <v>8666666666666667</v>
  </rv>
  <rv s="0">
    <v>12</v>
    <v>08333333333333333</v>
  </rv>
  <rv s="0">
    <v>12</v>
    <v>037037037037037035</v>
  </rv>
  <rv s="0">
    <v>12</v>
    <v>1111111111111111</v>
  </rv>
  <rv s="0">
    <v>12</v>
    <v>43243243243243246</v>
  </rv>
  <rv s="0">
    <v>12</v>
    <v>7894736842105263</v>
  </rv>
  <rv s="0">
    <v>12</v>
    <v>53125</v>
  </rv>
  <rv s="0">
    <v>12</v>
    <v>4857142857142857</v>
  </rv>
  <rv s="0">
    <v>12</v>
    <v>72</v>
  </rv>
  <rv s="0">
    <v>12</v>
    <v>10526315789473684</v>
  </rv>
  <rv s="0">
    <v>12</v>
    <v>6842105263157895</v>
  </rv>
  <rv s="0">
    <v>12</v>
    <v>03225806451612903</v>
  </rv>
  <rv s="0">
    <v>12</v>
    <v>45161290322580644</v>
  </rv>
  <rv s="0">
    <v>12</v>
    <v>08823529411764706</v>
  </rv>
  <rv s="0">
    <v>12</v>
    <v>32432432432432434</v>
  </rv>
  <rv s="0">
    <v>12</v>
    <v>5675675675675675</v>
  </rv>
  <rv s="0">
    <v>12</v>
    <v>7037037037037037</v>
  </rv>
  <rv s="0">
    <v>12</v>
    <v>65</v>
  </rv>
  <rv s="0">
    <v>12</v>
    <v>5714285714285714</v>
  </rv>
  <rv s="0">
    <v>12</v>
    <v>07407407407407407</v>
  </rv>
  <rv s="0">
    <v>12</v>
    <v>038461538461538464</v>
  </rv>
  <rv s="0">
    <v>12</v>
    <v>3</v>
  </rv>
  <rv s="0">
    <v>12</v>
    <v>08</v>
  </rv>
  <rv s="0">
    <v>12</v>
    <v>0625</v>
  </rv>
  <rv s="0">
    <v>12</v>
    <v>5517241379310345</v>
  </rv>
  <rv s="0">
    <v>12</v>
    <v>10344827586206896</v>
  </rv>
  <rv s="0">
    <v>12</v>
    <v>9375</v>
  </rv>
  <rv s="0">
    <v>12</v>
    <v>047619047619047616</v>
  </rv>
  <rv s="0">
    <v>12</v>
    <v>3611111111111111</v>
  </rv>
  <rv s="0">
    <v>12</v>
    <v>07692307692307693</v>
  </rv>
  <rv s="0">
    <v>12</v>
    <v>12903225806451613</v>
  </rv>
  <rv s="0">
    <v>12</v>
    <v>631578947368421</v>
  </rv>
  <rv s="0">
    <v>12</v>
    <v>3684210526315789</v>
  </rv>
  <rv s="0">
    <v>12</v>
    <v>7333333333333333</v>
  </rv>
  <rv s="0">
    <v>12</v>
    <v>2962962962962963</v>
  </rv>
  <rv s="0">
    <v>12</v>
    <v>06666666666666667</v>
  </rv>
  <rv s="0">
    <v>12</v>
    <v>35</v>
  </rv>
  <rv s="0">
    <v>12</v>
    <v>2631578947368421</v>
  </rv>
  <rv s="0">
    <v>12</v>
    <v>058823529411764705</v>
  </rv>
  <rv s="0">
    <v>12</v>
    <v>15384615384615385</v>
  </rv>
  <rv s="0">
    <v>12</v>
    <v>6428571428571429</v>
  </rv>
  <rv s="0">
    <v>12</v>
    <v>6086956521739131</v>
  </rv>
  <rv s="0">
    <v>12</v>
    <v>17391304347826086</v>
  </rv>
  <rv s="0">
    <v>12</v>
    <v>15789473684210525</v>
  </rv>
  <rv s="0">
    <v>12</v>
    <v>3783783783783784</v>
  </rv>
  <rv s="0">
    <v>12</v>
    <v>2916666666666667</v>
  </rv>
  <rv s="0">
    <v>12</v>
    <v>45</v>
  </rv>
  <rv s="0">
    <v>12</v>
    <v>35135135135135137</v>
  </rv>
  <rv s="0">
    <v>12</v>
    <v>4230769230769231</v>
  </rv>
  <rv s="0">
    <v>12</v>
    <v>5769230769230769</v>
  </rv>
  <rv s="0">
    <v>12</v>
    <v>5357142857142857</v>
  </rv>
  <rv s="0">
    <v>12</v>
    <v>7272727272727273</v>
  </rv>
  <rv s="0">
    <v>12</v>
    <v>9545454545454546</v>
  </rv>
  <rv s="0">
    <v>12</v>
    <v>07142857142857142</v>
  </rv>
  <rv s="0">
    <v>12</v>
    <v>3142857142857143</v>
  </rv>
  <rv s="0">
    <v>12</v>
    <v>6551724137931034</v>
  </rv>
  <rv s="0">
    <v>12</v>
    <v>9285714285714286</v>
  </rv>
  <rv s="0">
    <v>12</v>
    <v>8529411764705882</v>
  </rv>
  <rv s="0">
    <v>12</v>
    <v>2647058823529412</v>
  </rv>
  <rv s="0">
    <v>12</v>
    <v>16216216216216217</v>
  </rv>
  <rv s="0">
    <v>12</v>
    <v>6363636363636364</v>
  </rv>
  <rv s="0">
    <v>12</v>
    <v>37142857142857144</v>
  </rv>
  <rv s="0">
    <v>12</v>
    <v>95</v>
  </rv>
  <rv s="0">
    <v>12</v>
    <v>9259259259259259</v>
  </rv>
  <rv s="0">
    <v>12</v>
    <v>8571428571428571</v>
  </rv>
  <rv s="0">
    <v>12</v>
    <v>8787878787878788</v>
  </rv>
  <rv s="0">
    <v>12</v>
    <v>7916666666666666</v>
  </rv>
  <rv s="0">
    <v>12</v>
    <v>4473684210526316</v>
  </rv>
  <rv s="0">
    <v>12</v>
    <v>8157894736842105</v>
  </rv>
  <rv s="0">
    <v>12</v>
    <v>096774193548387</v>
  </rv>
  <rv s="0">
    <v>12</v>
    <v>7741935483870968</v>
  </rv>
  <rv s="0">
    <v>12</v>
    <v>38235294117647056</v>
  </rv>
  <rv s="0">
    <v>12</v>
    <v>6896551724137931</v>
  </rv>
  <rv s="0">
    <v>12</v>
    <v>1111111111111112</v>
  </rv>
  <rv s="0">
    <v>12</v>
    <v>05405405405405406</v>
  </rv>
  <rv s="0">
    <v>12</v>
    <v>39285714285714285</v>
  </rv>
  <rv s="0">
    <v>12</v>
    <v>24</v>
  </rv>
  <rv s="0">
    <v>12</v>
    <v>45714285714285713</v>
  </rv>
  <rv s="0">
    <v>12</v>
    <v>9032258064516129</v>
  </rv>
  <rv s="0">
    <v>12</v>
    <v>5333333333333333</v>
  </rv>
  <rv s="0">
    <v>12</v>
    <v>8378378378378378</v>
  </rv>
  <rv s="0">
    <v>12</v>
    <v>16129032258064516</v>
  </rv>
  <rv s="0">
    <v>12</v>
    <v>13043478260869565</v>
  </rv>
  <rv s="0">
    <v>12</v>
    <v>391304347826087</v>
  </rv>
  <rv s="0">
    <v>12</v>
    <v>12121212121212122</v>
  </rv>
  <rv s="0">
    <v>12</v>
    <v>03571428571428571</v>
  </rv>
  <rv s="0">
    <v>12</v>
    <v>47058823529411764</v>
  </rv>
  <rv s="0">
    <v>12</v>
    <v>4090909090909091</v>
  </rv>
  <rv s="0">
    <v>12</v>
    <v>45454545454545453</v>
  </rv>
  <rv s="0">
    <v>12</v>
    <v>68</v>
  </rv>
  <rv s="0">
    <v>12</v>
    <v>18518518518518517</v>
  </rv>
  <rv s="0">
    <v>12</v>
    <v>14814814814814814</v>
  </rv>
  <rv s="0">
    <v>12</v>
    <v>84375</v>
  </rv>
  <rv s="0">
    <v>12</v>
    <v>09375</v>
  </rv>
  <rv s="0">
    <v>12</v>
    <v>19230769230769232</v>
  </rv>
  <rv s="0">
    <v>12</v>
    <v>7692307692307693</v>
  </rv>
  <rv s="0">
    <v>12</v>
    <v>21875</v>
  </rv>
  <rv s="0">
    <v>12</v>
    <v>1666666666666667</v>
  </rv>
  <rv s="0">
    <v>12</v>
    <v>1081081081081081</v>
  </rv>
  <rv s="0">
    <v>12</v>
    <v>7222222222222222</v>
  </rv>
  <rv s="0">
    <v>12</v>
    <v>7777777777777778</v>
  </rv>
  <rv s="0">
    <v>12</v>
    <v>8076923076923077</v>
  </rv>
  <rv s="0">
    <v>12</v>
    <v>23333333333333334</v>
  </rv>
  <rv s="0">
    <v>12</v>
    <v>1470588235294117</v>
  </rv>
  <rv s="0">
    <v>12</v>
    <v>1388888888888888</v>
  </rv>
  <rv s="0">
    <v>12</v>
    <v>0789473684210527</v>
  </rv>
  <rv s="0">
    <v>12</v>
    <v>7368421052631579</v>
  </rv>
  <rv s="0">
    <v>12</v>
    <v>64</v>
  </rv>
  <rv s="0">
    <v>12</v>
    <v>9642857142857143</v>
  </rv>
  <rv s="0">
    <v>12</v>
    <v>59375</v>
  </rv>
  <rv s="0">
    <v>12</v>
    <v>7619047619047619</v>
  </rv>
  <rv s="0">
    <v>12</v>
    <v>5294117647058824</v>
  </rv>
  <rv s="0">
    <v>12</v>
    <v>6129032258064516</v>
  </rv>
  <rv s="0">
    <v>12</v>
    <v>8181818181818182</v>
  </rv>
  <rv s="0">
    <v>12</v>
    <v>9655172413793104</v>
  </rv>
  <rv s="0">
    <v>12</v>
    <v>7631578947368421</v>
  </rv>
  <rv s="0">
    <v>12</v>
    <v>7352941176470589</v>
  </rv>
  <rv s="0">
    <v>12</v>
    <v>65625</v>
  </rv>
  <rv s="0">
    <v>12</v>
    <v>0833333333333333</v>
  </rv>
  <rv s="0">
    <v>12</v>
    <v>5428571428571428</v>
  </rv>
  <rv s="0">
    <v>12</v>
    <v>46153846153846156</v>
  </rv>
  <rv s="0">
    <v>12</v>
    <v>0588235294117647</v>
  </rv>
  <rv s="0">
    <v>12</v>
    <v>13793103448275862</v>
  </rv>
  <rv s="0">
    <v>12</v>
    <v>42105263157894735</v>
  </rv>
  <rv s="0">
    <v>12</v>
    <v>0384615384615385</v>
  </rv>
  <rv s="0">
    <v>12</v>
    <v>16</v>
  </rv>
  <rv s="0">
    <v>12</v>
    <v>21212121212121213</v>
  </rv>
  <rv s="0">
    <v>12</v>
    <v>0952380952380953</v>
  </rv>
  <rv s="0">
    <v>12</v>
    <v>1142857142857143</v>
  </rv>
  <rv s="0">
    <v>12</v>
    <v>7567567567567568</v>
  </rv>
  <rv s="0">
    <v>12</v>
    <v>84</v>
  </rv>
  <rv s="0">
    <v>12</v>
    <v>8125</v>
  </rv>
  <rv s="0">
    <v>12</v>
    <v>9666666666666667</v>
  </rv>
  <rv s="0">
    <v>12</v>
    <v>8888888888888888</v>
  </rv>
  <rv s="0">
    <v>12</v>
    <v>0357142857142858</v>
  </rv>
  <rv s="0">
    <v>12</v>
    <v>7727272727272727</v>
  </rv>
  <rv s="0">
    <v>12</v>
    <v>0909090909090908</v>
  </rv>
  <rv s="0">
    <v>12</v>
    <v>0526315789473684</v>
  </rv>
  <rv s="0">
    <v>12</v>
    <v>1304347826086956</v>
  </rv>
  <rv s="0">
    <v>12</v>
    <v>0666666666666667</v>
  </rv>
  <rv s="0">
    <v>12</v>
    <v>9090909090909091</v>
  </rv>
  <rv s="0">
    <v>12</v>
    <v>1428571428571428</v>
  </rv>
  <rv s="0">
    <v>12</v>
    <v>17647058823529413</v>
  </rv>
  <rv s="0">
    <v>12</v>
    <v>1935483870967742</v>
  </rv>
  <rv s="0">
    <v>12</v>
    <v>034482758620689655</v>
  </rv>
  <rv s="0">
    <v>12</v>
    <v>20689655172413793</v>
  </rv>
  <rv s="0">
    <v>12</v>
    <v>7714285714285715</v>
  </rv>
  <rv s="0">
    <v>12</v>
    <v>3125</v>
  </rv>
  <rv s="0">
    <v>12</v>
    <v>42424242424242425</v>
  </rv>
  <rv s="0">
    <v>12</v>
    <v>7931034482758621</v>
  </rv>
  <rv s="0">
    <v>12</v>
    <v>2413793103448276</v>
  </rv>
  <rv s="0">
    <v>12</v>
    <v>7391304347826086</v>
  </rv>
  <rv s="0">
    <v>12</v>
    <v>21739130434782608</v>
  </rv>
  <rv s="0">
    <v>12</v>
    <v>5238095238095238</v>
  </rv>
  <rv s="0">
    <v>12</v>
    <v>6206896551724138</v>
  </rv>
  <rv s="0">
    <v>12</v>
    <v>3225806451612903</v>
  </rv>
  <rv s="0">
    <v>12</v>
    <v>55</v>
  </rv>
  <rv s="0">
    <v>12</v>
    <v>2972972972972973</v>
  </rv>
  <rv s="0">
    <v>12</v>
    <v>20588235294117646</v>
  </rv>
  <rv s="0">
    <v>12</v>
    <v>44</v>
  </rv>
  <rv s="0">
    <v>12</v>
    <v>48</v>
  </rv>
  <rv s="0">
    <v>12</v>
    <v>9310344827586207</v>
  </rv>
  <rv s="0">
    <v>12</v>
    <v>9523809523809523</v>
  </rv>
  <rv s="0">
    <v>12</v>
    <v>71875</v>
  </rv>
  <rv s="0">
    <v>12</v>
    <v>0967741935483871</v>
  </rv>
  <rv s="0">
    <v>12</v>
    <v>0769230769230769</v>
  </rv>
  <rv s="0">
    <v>12</v>
    <v>8260869565217391</v>
  </rv>
  <rv s="0">
    <v>12</v>
    <v>46875</v>
  </rv>
  <rv s="0">
    <v>12</v>
    <v>9411764705882353</v>
  </rv>
  <rv s="0">
    <v>12</v>
    <v>17857142857142858</v>
  </rv>
  <rv s="0">
    <v>12</v>
    <v>34210526315789475</v>
  </rv>
  <rv s="0">
    <v>12</v>
    <v>8636363636363636</v>
  </rv>
  <rv s="0">
    <v>12</v>
    <v>2222222222222223</v>
  </rv>
  <rv s="0">
    <v>12</v>
    <v>2702702702702703</v>
  </rv>
  <rv s="0">
    <v>12</v>
    <v>02857142857142857</v>
  </rv>
  <rv s="0">
    <v>12</v>
    <v>5806451612903226</v>
  </rv>
  <rv s="0">
    <v>12</v>
    <v>8421052631578947</v>
  </rv>
  <rv s="0">
    <v>12</v>
    <v>027777777777777776</v>
  </rv>
  <rv s="0">
    <v>12</v>
    <v>26666666666666666</v>
  </rv>
  <rv s="0">
    <v>12</v>
    <v>2903225806451613</v>
  </rv>
  <rv s="0">
    <v>12</v>
    <v>0416666666666667</v>
  </rv>
  <rv s="0">
    <v>12</v>
    <v>5416666666666666</v>
  </rv>
  <rv s="0">
    <v>12</v>
    <v>35714285714285715</v>
  </rv>
  <rv s="0">
    <v>12</v>
    <v>029411764705882353</v>
  </rv>
  <rv s="0">
    <v>12</v>
    <v>7027027027027027</v>
  </rv>
  <rv s="0">
    <v>12</v>
    <v>36666666666666664</v>
  </rv>
  <rv s="0">
    <v>12</v>
    <v>21621621621621623</v>
  </rv>
  <rv s="0">
    <v>12</v>
    <v>13636363636363635</v>
  </rv>
  <rv s="0">
    <v>12</v>
    <v>8064516129032258</v>
  </rv>
  <rv s="0">
    <v>12</v>
    <v>85</v>
  </rv>
  <rv s="0">
    <v>12</v>
    <v>78125</v>
  </rv>
  <rv s="0">
    <v>12</v>
    <v>696969696969697</v>
  </rv>
  <rv s="0">
    <v>12</v>
    <v>2894736842105263</v>
  </rv>
  <rv s="0">
    <v>12</v>
    <v>6470588235294118</v>
  </rv>
  <rv s="0">
    <v>12</v>
    <v>7058823529411765</v>
  </rv>
  <rv s="0">
    <v>12</v>
    <v>25806451612903225</v>
  </rv>
  <rv s="0">
    <v>12</v>
    <v>0869565217391304</v>
  </rv>
  <rv s="0">
    <v>12</v>
    <v>22857142857142856</v>
  </rv>
  <rv s="0">
    <v>12</v>
    <v>5757575757575758</v>
  </rv>
  <rv s="0">
    <v>12</v>
    <v>47368421052631576</v>
  </rv>
  <rv s="0">
    <v>12</v>
    <v>6451612903225806</v>
  </rv>
  <rv s="0">
    <v>12</v>
    <v>8148148148148148</v>
  </rv>
  <rv s="0">
    <v>12</v>
    <v>8947368421052632</v>
  </rv>
  <rv s="0">
    <v>12</v>
    <v>4666666666666667</v>
  </rv>
  <rv s="0">
    <v>12</v>
    <v>20833333333333334</v>
  </rv>
  <rv s="0">
    <v>12</v>
    <v>6764705882352942</v>
  </rv>
  <rv s="0">
    <v>12</v>
    <v>9615384615384616</v>
  </rv>
  <rv s="0">
    <v>12</v>
    <v>34615384615384615</v>
  </rv>
  <rv s="0">
    <v>12</v>
    <v>48484848484848486</v>
  </rv>
  <rv s="0">
    <v>12</v>
    <v>3181818181818182</v>
  </rv>
  <rv s="0">
    <v>12</v>
    <v>40540540540540543</v>
  </rv>
  <rv s="0">
    <v>12</v>
    <v>7407407407407407</v>
  </rv>
  <rv s="0">
    <v>12</v>
    <v>1333333333333333</v>
  </rv>
  <rv s="0">
    <v>12</v>
    <v>3235294117647059</v>
  </rv>
  <rv s="0">
    <v>12</v>
    <v>0294117647058822</v>
  </rv>
  <rv s="0">
    <v>12</v>
    <v>5185185185185185</v>
  </rv>
  <rv s="0">
    <v>12</v>
    <v>9583333333333334</v>
  </rv>
  <rv s="0">
    <v>12</v>
    <v>7083333333333334</v>
  </rv>
  <rv s="0">
    <v>12</v>
    <v>8648648648648649</v>
  </rv>
  <rv s="0">
    <v>12</v>
    <v>7575757575757576</v>
  </rv>
  <rv s="0">
    <v>12</v>
    <v>8235294117647058</v>
  </rv>
  <rv s="0">
    <v>12</v>
    <v>1923076923076923</v>
  </rv>
  <rv s="0">
    <v>12</v>
    <v>2571428571428571</v>
  </rv>
  <rv s="0">
    <v>12</v>
    <v>28</v>
  </rv>
  <rv s="0">
    <v>12</v>
    <v>3636363636363635</v>
  </rv>
  <rv s="0">
    <v>12</v>
    <v>1851851851851851</v>
  </rv>
  <rv s="0">
    <v>12</v>
    <v>0344827586206897</v>
  </rv>
  <rv s="0">
    <v>12</v>
    <v>9130434782608695</v>
  </rv>
  <rv s="0">
    <v>12</v>
    <v>027027027027027</v>
  </rv>
  <rv s="0">
    <v>12</v>
    <v>9696969696969697</v>
  </rv>
  <rv s="0">
    <v>12</v>
    <v>9444444444444444</v>
  </rv>
  <rv s="0">
    <v>12</v>
    <v>88</v>
  </rv>
  <rv s="0">
    <v>12</v>
    <v>135135135135135</v>
  </rv>
  <rv s="0">
    <v>12</v>
    <v>1842105263157894</v>
  </rv>
  <rv s="0">
    <v>12</v>
    <v>6333333333333333</v>
  </rv>
  <rv s="0">
    <v>12</v>
    <v>4285714285714286</v>
  </rv>
  <rv s="0">
    <v>12</v>
    <v>2307692307692308</v>
  </rv>
  <rv s="0">
    <v>12</v>
    <v>875</v>
  </rv>
  <rv s="0">
    <v>12</v>
    <v>11538461538461539</v>
  </rv>
  <rv s="0">
    <v>12</v>
    <v>4583333333333333</v>
  </rv>
  <rv s="0">
    <v>12</v>
    <v>1724137931034483</v>
  </rv>
  <rv s="0">
    <v>12</v>
    <v>8095238095238095</v>
  </rv>
  <rv s="0">
    <v>12</v>
    <v>4782608695652174</v>
  </rv>
  <rv s="0">
    <v>12</v>
    <v>0714285714285714</v>
  </rv>
  <rv s="0">
    <v>12</v>
    <v>23684210526315788</v>
  </rv>
  <rv s="0">
    <v>12</v>
    <v>4827586206896552</v>
  </rv>
  <rv s="0">
    <v>12</v>
    <v>1724137931034482</v>
  </rv>
  <rv s="0">
    <v>12</v>
    <v>06896551724137931</v>
  </rv>
  <rv s="0">
    <v>12</v>
    <v>24242424242424243</v>
  </rv>
  <rv s="0">
    <v>12</v>
    <v>30434782608695654</v>
  </rv>
  <rv s="0">
    <v>12</v>
    <v>5135135135135135</v>
  </rv>
  <rv s="0">
    <v>12</v>
    <v>1891891891891892</v>
  </rv>
  <rv s="0">
    <v>12</v>
    <v>7419354838709677</v>
  </rv>
  <rv s="0">
    <v>12</v>
    <v>1388888888888889</v>
  </rv>
  <rv s="0">
    <v>12</v>
    <v>030303030303030304</v>
  </rv>
  <rv s="0">
    <v>12</v>
    <v>6578947368421053</v>
  </rv>
  <rv s="0">
    <v>12</v>
    <v>7428571428571429</v>
  </rv>
  <rv s="0">
    <v>12</v>
    <v>32</v>
  </rv>
  <rv s="0">
    <v>12</v>
    <v>27586206896551724</v>
  </rv>
  <rv s="0">
    <v>12</v>
    <v>5142857142857142</v>
  </rv>
  <rv s="0">
    <v>12</v>
    <v>6486486486486487</v>
  </rv>
  <rv s="0">
    <v>12</v>
    <v>6774193548387096</v>
  </rv>
  <rv s="0">
    <v>12</v>
    <v>7105263157894737</v>
  </rv>
  <rv s="0">
    <v>12</v>
    <v>08571428571428572</v>
  </rv>
  <rv s="0">
    <v>12</v>
    <v>3448275862068966</v>
  </rv>
  <rv s="0">
    <v>12</v>
    <v>8518518518518519</v>
  </rv>
  <rv s="0">
    <v>12</v>
    <v>5405405405405406</v>
  </rv>
  <rv s="0">
    <v>12</v>
    <v>5151515151515151</v>
  </rv>
  <rv s="0">
    <v>12</v>
    <v>34782608695652173</v>
  </rv>
  <rv s="0">
    <v>12</v>
    <v>13157894736842105</v>
  </rv>
  <rv s="0">
    <v>12</v>
    <v>06060606060606061</v>
  </rv>
  <rv s="0">
    <v>12</v>
    <v>3055555555555556</v>
  </rv>
  <rv s="0">
    <v>12</v>
    <v>9473684210526315</v>
  </rv>
  <rv s="0">
    <v>12</v>
    <v>03333333333333333</v>
  </rv>
  <rv s="0">
    <v>12</v>
    <v>7297297297297297</v>
  </rv>
  <rv s="0">
    <v>12</v>
    <v>9629629629629629</v>
  </rv>
  <rv s="0">
    <v>12</v>
    <v>4594594594594595</v>
  </rv>
  <rv s="0">
    <v>12</v>
    <v>043478260869565216</v>
  </rv>
  <rv s="0">
    <v>12</v>
    <v>8387096774193549</v>
  </rv>
  <rv s="0">
    <v>12</v>
    <v>8620689655172413</v>
  </rv>
  <rv s="0">
    <v>12</v>
    <v>782608695652174</v>
  </rv>
  <rv s="0">
    <v>12</v>
    <v>8214285714285714</v>
  </rv>
  <rv s="0">
    <v>12</v>
    <v>1290322580645162</v>
  </rv>
  <rv s="0">
    <v>12</v>
    <v>2058823529411764</v>
  </rv>
  <rv s="0">
    <v>12</v>
    <v>14705882352941177</v>
  </rv>
  <rv s="0">
    <v>12</v>
    <v>5277777777777778</v>
  </rv>
  <rv s="0">
    <v>12</v>
    <v>22580645161290322</v>
  </rv>
  <rv s="0">
    <v>12</v>
    <v>2121212121212122</v>
  </rv>
  <rv s="0">
    <v>12</v>
    <v>8695652173913043</v>
  </rv>
  <rv s="0">
    <v>12</v>
    <v>3548387096774194</v>
  </rv>
  <rv s="0">
    <v>12</v>
    <v>15151515151515152</v>
  </rv>
  <rv s="0">
    <v>12</v>
    <v>19444444444444445</v>
  </rv>
  <rv s="0">
    <v>12</v>
    <v>48148148148148145</v>
  </rv>
  <rv s="0">
    <v>12</v>
    <v>8846153846153846</v>
  </rv>
  <rv s="0">
    <v>12</v>
    <v>1818181818181819</v>
  </rv>
  <rv s="0">
    <v>12</v>
    <v>8285714285714286</v>
  </rv>
  <rv s="0">
    <v>12</v>
    <v>918918918918919</v>
  </rv>
  <rv s="0">
    <v>12</v>
    <v>90625</v>
  </rv>
  <rv s="0">
    <v>12</v>
    <v>8709677419354839</v>
  </rv>
  <rv s="0">
    <v>12</v>
    <v>6052631578947368</v>
  </rv>
  <rv s="0">
    <v>12</v>
    <v>9736842105263158</v>
  </rv>
  <rv s="0">
    <v>12</v>
    <v>9565217391304348</v>
  </rv>
  <rv s="0">
    <v>12</v>
    <v>9705882352941176</v>
  </rv>
  <rv s="0">
    <v>12</v>
    <v>38095238095238093</v>
  </rv>
  <rv s="0">
    <v>12</v>
    <v>11428571428571428</v>
  </rv>
  <rv s="0">
    <v>12</v>
    <v>13513513513513514</v>
  </rv>
  <rv s="0">
    <v>12</v>
    <v>18421052631578946</v>
  </rv>
  <rv s="0">
    <v>12</v>
    <v>5652173913043478</v>
  </rv>
  <rv s="0">
    <v>12</v>
    <v>9393939393939394</v>
  </rv>
  <rv s="0">
    <v>12</v>
    <v>1363636363636365</v>
  </rv>
  <rv s="0">
    <v>12</v>
    <v>8918918918918919</v>
  </rv>
  <rv s="0">
    <v>12</v>
    <v>173913043478261</v>
  </rv>
  <rv s="0">
    <v>12</v>
    <v>2142857142857142</v>
  </rv>
  <rv s="0">
    <v>12</v>
    <v>2352941176470589</v>
  </rv>
  <rv s="0">
    <v>12</v>
    <v>6153846153846154</v>
  </rv>
  <rv s="0">
    <v>12</v>
    <v>8857142857142857</v>
  </rv>
  <rv s="0">
    <v>12</v>
    <v>9714285714285714</v>
  </rv>
  <rv s="0">
    <v>12</v>
    <v>3157894736842106</v>
  </rv>
  <rv s="0">
    <v>12</v>
    <v>8055555555555556</v>
  </rv>
  <rv s="0">
    <v>12</v>
    <v>07894736842105263</v>
  </rv>
  <rv s="0">
    <v>12</v>
    <v>25925925925925924</v>
  </rv>
  <rv s="0">
    <v>12</v>
    <v>5925925925925926</v>
  </rv>
  <rv s="0">
    <v>12</v>
    <v>3103448275862069</v>
  </rv>
  <rv s="0">
    <v>12</v>
    <v>6944444444444444</v>
  </rv>
  <rv s="0">
    <v>12</v>
    <v>5666666666666667</v>
  </rv>
  <rv s="0">
    <v>12</v>
    <v>6857142857142857</v>
  </rv>
  <rv s="0">
    <v>12</v>
    <v>5483870967741935</v>
  </rv>
  <rv s="0">
    <v>12</v>
    <v>7878787878787878</v>
  </rv>
  <rv s="0">
    <v>12</v>
    <v>7837837837837838</v>
  </rv>
  <rv s="0">
    <v>12</v>
    <v>045454545454545456</v>
  </rv>
  <rv s="0">
    <v>12</v>
    <v>0454545454545454</v>
  </rv>
  <rv s="0">
    <v>12</v>
    <v>40625</v>
  </rv>
  <rv s="0">
    <v>12</v>
    <v>8571428571428572</v>
  </rv>
  <rv s="0">
    <v>12</v>
    <v>7777777777777777</v>
  </rv>
  <rv s="0">
    <v>12</v>
    <v>5588235294117647</v>
  </rv>
  <rv s="0">
    <v>12</v>
    <v>8484848484848485</v>
  </rv>
  <rv s="0">
    <v>12</v>
    <v>3846153846153846</v>
  </rv>
  <rv s="0">
    <v>12</v>
    <v>9428571428571428</v>
  </rv>
  <rv s="0">
    <v>12</v>
    <v>0434782608695652</v>
  </rv>
  <rv s="0">
    <v>12</v>
    <v>896551724137931</v>
  </rv>
  <rv s="0">
    <v>12</v>
    <v>411764705882353</v>
  </rv>
  <rv s="0">
    <v>12</v>
    <v>303030303030303</v>
  </rv>
  <rv s="0">
    <v>12</v>
    <v>15625</v>
  </rv>
  <rv s="0">
    <v>12</v>
    <v>2941176470588236</v>
  </rv>
  <rv s="0">
    <v>12</v>
    <v>2424242424242424</v>
  </rv>
  <rv s="0">
    <v>12</v>
    <v>24324324324324326</v>
  </rv>
  <rv s="0">
    <v>12</v>
    <v>368421052631579</v>
  </rv>
  <rv s="0">
    <v>12</v>
    <v>9047619047619048</v>
  </rv>
  <rv s="0">
    <v>12</v>
    <v>2608695652173914</v>
  </rv>
  <rv s="0">
    <v>12</v>
    <v>206896551724138</v>
  </rv>
  <rv s="0">
    <v>12</v>
    <v>2258064516129032</v>
  </rv>
  <rv s="0">
    <v>12</v>
    <v>3611111111111112</v>
  </rv>
  <rv s="0">
    <v>12</v>
    <v>2592592592592593</v>
  </rv>
  <rv s="0">
    <v>12</v>
    <v>4210526315789473</v>
  </rv>
  <rv s="0">
    <v>12</v>
    <v>0476190476190477</v>
  </rv>
  <rv s="0">
    <v>12</v>
    <v>1904761904761905</v>
  </rv>
  <rv s="0">
    <v>12</v>
    <v>3529411764705883</v>
  </rv>
  <rv s="0">
    <v>12</v>
    <v>3571428571428572</v>
  </rv>
  <rv s="0">
    <v>12</v>
    <v>2666666666666666</v>
  </rv>
  <rv s="0">
    <v>12</v>
    <v>96875</v>
  </rv>
  <rv s="0">
    <v>12</v>
    <v>2758620689655173</v>
  </rv>
  <rv s="0">
    <v>12</v>
    <v>1944444444444444</v>
  </rv>
  <rv s="0">
    <v>12</v>
    <v>9722222222222222</v>
  </rv>
  <rv s="0">
    <v>12</v>
    <v>6666666666666665</v>
  </rv>
  <rv s="0">
    <v>12</v>
    <v>5161290322580645</v>
  </rv>
  <rv s="0">
    <v>12</v>
    <v>5384615384615385</v>
  </rv>
  <rv s="0">
    <v>12</v>
    <v>1538461538461537</v>
  </rv>
  <rv s="0">
    <v>12</v>
    <v>4594594594594594</v>
  </rv>
  <rv s="0">
    <v>12</v>
    <v>131578947368421</v>
  </rv>
  <rv s="0">
    <v>12</v>
    <v>17142857142857143</v>
  </rv>
  <rv s="0">
    <v>12</v>
    <v>972972972972973</v>
  </rv>
</rvData>
</file>

<file path=xl/richData/rdrichvaluestructure.xml><?xml version="1.0" encoding="utf-8"?>
<rvStructures xmlns="http://schemas.microsoft.com/office/spreadsheetml/2017/richdata" count="1">
  <s t="_error">
    <k n="errorType" t="i"/>
    <k n="field" t="s"/>
  </s>
</rvStructure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3431"/>
  <sheetViews>
    <sheetView tabSelected="1" workbookViewId="0">
      <selection sqref="A1:A1048576"/>
    </sheetView>
  </sheetViews>
  <sheetFormatPr defaultRowHeight="15" x14ac:dyDescent="0.25"/>
  <sheetData>
    <row r="1" spans="1:6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24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</row>
    <row r="2" spans="1:61" x14ac:dyDescent="0.25">
      <c r="A2" s="1">
        <v>40411</v>
      </c>
      <c r="B2" t="s">
        <v>60</v>
      </c>
      <c r="C2" t="s">
        <v>61</v>
      </c>
      <c r="D2" t="s">
        <v>62</v>
      </c>
      <c r="E2" t="s">
        <v>63</v>
      </c>
      <c r="F2" t="s">
        <v>64</v>
      </c>
      <c r="G2" t="s">
        <v>63</v>
      </c>
      <c r="H2" t="s">
        <v>65</v>
      </c>
      <c r="I2" t="s">
        <v>63</v>
      </c>
      <c r="J2" s="2">
        <v>43586</v>
      </c>
      <c r="K2" t="s">
        <v>65</v>
      </c>
      <c r="L2" t="s">
        <v>63</v>
      </c>
      <c r="M2" t="s">
        <v>65</v>
      </c>
      <c r="N2" t="s">
        <v>65</v>
      </c>
      <c r="O2" t="s">
        <v>63</v>
      </c>
      <c r="P2" t="s">
        <v>65</v>
      </c>
      <c r="Q2">
        <v>2</v>
      </c>
      <c r="R2" t="s">
        <v>66</v>
      </c>
      <c r="S2" t="s">
        <v>67</v>
      </c>
      <c r="T2">
        <v>11</v>
      </c>
      <c r="U2">
        <v>9</v>
      </c>
      <c r="V2">
        <v>2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 t="s">
        <v>65</v>
      </c>
      <c r="AM2" t="s">
        <v>64</v>
      </c>
      <c r="AN2">
        <v>-2</v>
      </c>
      <c r="AP2" t="e" vm="1">
        <f>_FV(-15,"0")</f>
        <v>#VALUE!</v>
      </c>
      <c r="AQ2">
        <v>1</v>
      </c>
      <c r="AR2">
        <v>1</v>
      </c>
      <c r="AS2" t="s">
        <v>68</v>
      </c>
      <c r="AT2" s="2">
        <v>43617</v>
      </c>
      <c r="AU2" t="s">
        <v>68</v>
      </c>
      <c r="AV2" s="3">
        <v>27395</v>
      </c>
      <c r="AW2" t="s">
        <v>69</v>
      </c>
      <c r="AX2">
        <v>1886</v>
      </c>
      <c r="AY2">
        <v>1590</v>
      </c>
      <c r="AZ2" t="s">
        <v>60</v>
      </c>
      <c r="BA2" s="2">
        <v>43578</v>
      </c>
      <c r="BB2">
        <v>27</v>
      </c>
      <c r="BC2" t="s">
        <v>70</v>
      </c>
      <c r="BD2" s="3">
        <v>34912</v>
      </c>
      <c r="BE2" t="s">
        <v>61</v>
      </c>
      <c r="BF2" s="2">
        <v>43548</v>
      </c>
      <c r="BG2">
        <v>23</v>
      </c>
      <c r="BH2" t="s">
        <v>71</v>
      </c>
      <c r="BI2" t="s">
        <v>72</v>
      </c>
    </row>
    <row r="3" spans="1:61" x14ac:dyDescent="0.25">
      <c r="A3" s="1">
        <v>40462</v>
      </c>
      <c r="B3" t="s">
        <v>73</v>
      </c>
      <c r="C3" t="s">
        <v>61</v>
      </c>
      <c r="D3" t="s">
        <v>62</v>
      </c>
      <c r="E3" t="s">
        <v>74</v>
      </c>
      <c r="F3" t="s">
        <v>75</v>
      </c>
      <c r="G3" t="s">
        <v>76</v>
      </c>
      <c r="H3" t="s">
        <v>77</v>
      </c>
      <c r="I3" t="s">
        <v>78</v>
      </c>
      <c r="J3" t="s">
        <v>76</v>
      </c>
      <c r="K3" t="s">
        <v>79</v>
      </c>
      <c r="L3" t="s">
        <v>80</v>
      </c>
      <c r="M3" t="s">
        <v>80</v>
      </c>
      <c r="N3" t="s">
        <v>81</v>
      </c>
      <c r="O3" t="s">
        <v>80</v>
      </c>
      <c r="P3" t="s">
        <v>82</v>
      </c>
      <c r="Q3">
        <v>12</v>
      </c>
      <c r="R3" t="s">
        <v>83</v>
      </c>
      <c r="S3" t="s">
        <v>67</v>
      </c>
      <c r="T3">
        <v>11</v>
      </c>
      <c r="U3">
        <v>14</v>
      </c>
      <c r="V3">
        <v>12</v>
      </c>
      <c r="W3" t="s">
        <v>84</v>
      </c>
      <c r="X3" t="s">
        <v>85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 t="e" vm="2">
        <f>_FV(0,"3333333333333333")</f>
        <v>#VALUE!</v>
      </c>
      <c r="AM3" t="e" vm="3">
        <f>_FV(0,"5")</f>
        <v>#VALUE!</v>
      </c>
      <c r="AN3">
        <v>-1</v>
      </c>
      <c r="AO3" t="e" vm="1">
        <f>_FV(-4,"0")</f>
        <v>#VALUE!</v>
      </c>
      <c r="AP3" t="e" vm="1">
        <f>_FV(-10,"0")</f>
        <v>#VALUE!</v>
      </c>
      <c r="AQ3">
        <v>1</v>
      </c>
      <c r="AR3">
        <v>1</v>
      </c>
      <c r="AS3" t="s">
        <v>68</v>
      </c>
      <c r="AT3" t="s">
        <v>68</v>
      </c>
      <c r="AU3" t="s">
        <v>68</v>
      </c>
      <c r="AV3" t="s">
        <v>63</v>
      </c>
      <c r="AW3" s="2">
        <v>43466</v>
      </c>
      <c r="AX3">
        <v>1723</v>
      </c>
      <c r="AY3">
        <v>1590</v>
      </c>
      <c r="AZ3" t="s">
        <v>73</v>
      </c>
      <c r="BA3" s="2">
        <v>43490</v>
      </c>
      <c r="BB3">
        <v>20</v>
      </c>
      <c r="BC3" t="s">
        <v>86</v>
      </c>
      <c r="BD3" s="3">
        <v>12175</v>
      </c>
      <c r="BE3" t="s">
        <v>61</v>
      </c>
      <c r="BF3" s="2">
        <v>43548</v>
      </c>
      <c r="BG3">
        <v>23</v>
      </c>
      <c r="BH3" t="s">
        <v>71</v>
      </c>
      <c r="BI3" t="s">
        <v>72</v>
      </c>
    </row>
    <row r="4" spans="1:61" x14ac:dyDescent="0.25">
      <c r="A4" s="1">
        <v>40474</v>
      </c>
      <c r="B4" t="s">
        <v>87</v>
      </c>
      <c r="C4" t="s">
        <v>61</v>
      </c>
      <c r="D4" t="s">
        <v>62</v>
      </c>
      <c r="E4" t="s">
        <v>88</v>
      </c>
      <c r="F4" t="s">
        <v>89</v>
      </c>
      <c r="G4" t="s">
        <v>90</v>
      </c>
      <c r="H4" t="s">
        <v>64</v>
      </c>
      <c r="I4" t="s">
        <v>91</v>
      </c>
      <c r="J4" t="s">
        <v>92</v>
      </c>
      <c r="K4" t="s">
        <v>93</v>
      </c>
      <c r="L4" t="s">
        <v>80</v>
      </c>
      <c r="M4" t="s">
        <v>80</v>
      </c>
      <c r="N4" t="s">
        <v>94</v>
      </c>
      <c r="O4" t="s">
        <v>94</v>
      </c>
      <c r="P4" t="s">
        <v>93</v>
      </c>
      <c r="Q4">
        <v>9</v>
      </c>
      <c r="R4" t="s">
        <v>95</v>
      </c>
      <c r="S4" t="s">
        <v>67</v>
      </c>
      <c r="T4">
        <v>11</v>
      </c>
      <c r="U4">
        <v>17</v>
      </c>
      <c r="V4">
        <v>10</v>
      </c>
      <c r="W4" t="s">
        <v>64</v>
      </c>
      <c r="X4" t="s">
        <v>96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 t="e" vm="4">
        <f>_FV(0,"4444444444444444")</f>
        <v>#VALUE!</v>
      </c>
      <c r="AM4" t="e" vm="5">
        <f>_FV(0,"5555555555555556")</f>
        <v>#VALUE!</v>
      </c>
      <c r="AN4">
        <v>-3</v>
      </c>
      <c r="AO4" t="e" vm="1">
        <f>_FV(-4,"0")</f>
        <v>#VALUE!</v>
      </c>
      <c r="AP4" t="e" vm="1">
        <f>_FV(-1,"0")</f>
        <v>#VALUE!</v>
      </c>
      <c r="AQ4">
        <v>1</v>
      </c>
      <c r="AR4">
        <v>1</v>
      </c>
      <c r="AS4" t="s">
        <v>68</v>
      </c>
      <c r="AT4" t="s">
        <v>97</v>
      </c>
      <c r="AU4" t="s">
        <v>68</v>
      </c>
      <c r="AV4" t="s">
        <v>63</v>
      </c>
      <c r="AW4" t="s">
        <v>98</v>
      </c>
      <c r="AX4">
        <v>1649</v>
      </c>
      <c r="AY4">
        <v>1590</v>
      </c>
      <c r="AZ4" t="s">
        <v>87</v>
      </c>
      <c r="BA4" s="2">
        <v>43702</v>
      </c>
      <c r="BB4">
        <v>18</v>
      </c>
      <c r="BC4" t="s">
        <v>99</v>
      </c>
      <c r="BD4" s="2">
        <v>43527</v>
      </c>
      <c r="BE4" t="s">
        <v>61</v>
      </c>
      <c r="BF4" s="2">
        <v>43548</v>
      </c>
      <c r="BG4">
        <v>23</v>
      </c>
      <c r="BH4" t="s">
        <v>71</v>
      </c>
      <c r="BI4" t="s">
        <v>72</v>
      </c>
    </row>
    <row r="5" spans="1:61" x14ac:dyDescent="0.25">
      <c r="A5" s="1">
        <v>40621</v>
      </c>
      <c r="B5" t="s">
        <v>100</v>
      </c>
      <c r="C5" t="s">
        <v>61</v>
      </c>
      <c r="D5" t="s">
        <v>101</v>
      </c>
      <c r="E5" t="s">
        <v>102</v>
      </c>
      <c r="F5" t="s">
        <v>103</v>
      </c>
      <c r="G5" t="s">
        <v>104</v>
      </c>
      <c r="H5" t="s">
        <v>105</v>
      </c>
      <c r="I5" t="s">
        <v>106</v>
      </c>
      <c r="J5" t="s">
        <v>106</v>
      </c>
      <c r="K5" t="s">
        <v>107</v>
      </c>
      <c r="L5" t="s">
        <v>107</v>
      </c>
      <c r="M5" t="s">
        <v>108</v>
      </c>
      <c r="N5" t="s">
        <v>108</v>
      </c>
      <c r="O5" t="s">
        <v>109</v>
      </c>
      <c r="P5" t="s">
        <v>109</v>
      </c>
      <c r="Q5">
        <v>29</v>
      </c>
      <c r="R5" t="s">
        <v>110</v>
      </c>
      <c r="S5" t="s">
        <v>67</v>
      </c>
      <c r="T5">
        <v>11</v>
      </c>
      <c r="U5">
        <v>11</v>
      </c>
      <c r="V5">
        <v>12</v>
      </c>
      <c r="W5" t="s">
        <v>66</v>
      </c>
      <c r="X5" t="s">
        <v>66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 t="e" vm="6">
        <f>_FV(0,"3793103448275862")</f>
        <v>#VALUE!</v>
      </c>
      <c r="AM5" t="e" vm="7">
        <f>_FV(0,"4482758620689655")</f>
        <v>#VALUE!</v>
      </c>
      <c r="AN5">
        <v>0</v>
      </c>
      <c r="AO5" t="s">
        <v>65</v>
      </c>
      <c r="AP5" t="e" vm="1">
        <f>_FV(-4,"0")</f>
        <v>#VALUE!</v>
      </c>
      <c r="AQ5">
        <v>3</v>
      </c>
      <c r="AR5">
        <v>0</v>
      </c>
      <c r="AS5" t="s">
        <v>68</v>
      </c>
      <c r="AT5" t="s">
        <v>68</v>
      </c>
      <c r="AU5" t="s">
        <v>68</v>
      </c>
      <c r="AV5" s="3">
        <v>45658</v>
      </c>
      <c r="AW5" s="3">
        <v>43466</v>
      </c>
      <c r="AX5">
        <v>1696</v>
      </c>
      <c r="AY5">
        <v>1590</v>
      </c>
      <c r="AZ5" t="s">
        <v>100</v>
      </c>
      <c r="BA5" s="2">
        <v>43490</v>
      </c>
      <c r="BB5">
        <v>29</v>
      </c>
      <c r="BC5" t="s">
        <v>111</v>
      </c>
      <c r="BD5" s="3">
        <v>20852</v>
      </c>
      <c r="BE5" t="s">
        <v>61</v>
      </c>
      <c r="BF5" s="2">
        <v>43548</v>
      </c>
      <c r="BG5">
        <v>23</v>
      </c>
      <c r="BH5" t="s">
        <v>71</v>
      </c>
      <c r="BI5" t="s">
        <v>72</v>
      </c>
    </row>
    <row r="6" spans="1:61" x14ac:dyDescent="0.25">
      <c r="A6" s="1">
        <v>40509</v>
      </c>
      <c r="B6" t="s">
        <v>112</v>
      </c>
      <c r="C6" t="s">
        <v>61</v>
      </c>
      <c r="D6" t="s">
        <v>101</v>
      </c>
      <c r="E6" t="s">
        <v>113</v>
      </c>
      <c r="F6" s="2">
        <v>43556</v>
      </c>
      <c r="G6" t="s">
        <v>90</v>
      </c>
      <c r="H6" s="2">
        <v>43678</v>
      </c>
      <c r="I6" t="s">
        <v>114</v>
      </c>
      <c r="J6" s="2">
        <v>43497</v>
      </c>
      <c r="K6" t="s">
        <v>80</v>
      </c>
      <c r="L6" t="s">
        <v>80</v>
      </c>
      <c r="M6" t="s">
        <v>115</v>
      </c>
      <c r="N6" t="s">
        <v>116</v>
      </c>
      <c r="O6" t="s">
        <v>117</v>
      </c>
      <c r="P6" t="s">
        <v>118</v>
      </c>
      <c r="Q6">
        <v>15</v>
      </c>
      <c r="R6" t="s">
        <v>119</v>
      </c>
      <c r="S6" t="s">
        <v>67</v>
      </c>
      <c r="T6">
        <v>11</v>
      </c>
      <c r="U6">
        <v>5</v>
      </c>
      <c r="V6">
        <v>12</v>
      </c>
      <c r="W6" t="s">
        <v>120</v>
      </c>
      <c r="X6" t="s">
        <v>121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 t="s">
        <v>116</v>
      </c>
      <c r="AM6" t="e" vm="8">
        <f>_FV(0,"4")</f>
        <v>#VALUE!</v>
      </c>
      <c r="AN6">
        <v>4</v>
      </c>
      <c r="AO6" t="s">
        <v>64</v>
      </c>
      <c r="AP6" t="e" vm="1">
        <f>_FV(-5,"0")</f>
        <v>#VALUE!</v>
      </c>
      <c r="AQ6">
        <v>1</v>
      </c>
      <c r="AR6">
        <v>1</v>
      </c>
      <c r="AS6" t="s">
        <v>68</v>
      </c>
      <c r="AT6" t="s">
        <v>68</v>
      </c>
      <c r="AU6" t="s">
        <v>68</v>
      </c>
      <c r="AV6" s="2">
        <v>43618</v>
      </c>
      <c r="AW6" s="2">
        <v>43800</v>
      </c>
      <c r="AX6">
        <v>1639</v>
      </c>
      <c r="AY6">
        <v>1590</v>
      </c>
      <c r="AZ6" t="s">
        <v>112</v>
      </c>
      <c r="BA6" s="2">
        <v>43580</v>
      </c>
      <c r="BB6">
        <v>18</v>
      </c>
      <c r="BC6" t="s">
        <v>122</v>
      </c>
      <c r="BD6" s="3">
        <v>27426</v>
      </c>
      <c r="BE6" t="s">
        <v>61</v>
      </c>
      <c r="BF6" s="2">
        <v>43548</v>
      </c>
      <c r="BG6">
        <v>23</v>
      </c>
      <c r="BH6" t="s">
        <v>71</v>
      </c>
      <c r="BI6" t="s">
        <v>72</v>
      </c>
    </row>
    <row r="7" spans="1:61" x14ac:dyDescent="0.25">
      <c r="A7" s="1">
        <v>40440</v>
      </c>
      <c r="B7" t="s">
        <v>123</v>
      </c>
      <c r="C7" t="s">
        <v>61</v>
      </c>
      <c r="D7" t="s">
        <v>62</v>
      </c>
      <c r="E7" s="2">
        <v>43558</v>
      </c>
      <c r="F7" s="2">
        <v>43617</v>
      </c>
      <c r="G7" t="s">
        <v>118</v>
      </c>
      <c r="H7" s="2">
        <v>43617</v>
      </c>
      <c r="I7" s="2">
        <v>43557</v>
      </c>
      <c r="J7" s="2">
        <v>43556</v>
      </c>
      <c r="K7" t="s">
        <v>124</v>
      </c>
      <c r="L7" t="s">
        <v>116</v>
      </c>
      <c r="M7" t="s">
        <v>65</v>
      </c>
      <c r="N7" t="s">
        <v>118</v>
      </c>
      <c r="O7" t="s">
        <v>65</v>
      </c>
      <c r="P7" t="s">
        <v>118</v>
      </c>
      <c r="Q7">
        <v>5</v>
      </c>
      <c r="R7" t="s">
        <v>64</v>
      </c>
      <c r="S7" t="s">
        <v>67</v>
      </c>
      <c r="T7">
        <v>11</v>
      </c>
      <c r="U7">
        <v>1</v>
      </c>
      <c r="V7">
        <v>4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 s="2">
        <v>43499</v>
      </c>
      <c r="AM7" t="s">
        <v>65</v>
      </c>
      <c r="AN7">
        <v>5</v>
      </c>
      <c r="AP7" t="e" vm="1">
        <f>_FV(-17,"0")</f>
        <v>#VALUE!</v>
      </c>
      <c r="AQ7">
        <v>1</v>
      </c>
      <c r="AR7">
        <v>1</v>
      </c>
      <c r="AS7" t="s">
        <v>68</v>
      </c>
      <c r="AT7" t="s">
        <v>68</v>
      </c>
      <c r="AU7" t="s">
        <v>68</v>
      </c>
      <c r="AV7" s="2">
        <v>43681</v>
      </c>
      <c r="AW7" s="2">
        <v>43586</v>
      </c>
      <c r="AX7">
        <v>1967</v>
      </c>
      <c r="AY7">
        <v>1590</v>
      </c>
      <c r="AZ7" t="s">
        <v>123</v>
      </c>
      <c r="BA7" s="2">
        <v>43609</v>
      </c>
      <c r="BB7">
        <v>22</v>
      </c>
      <c r="BC7" t="s">
        <v>125</v>
      </c>
      <c r="BD7" t="s">
        <v>126</v>
      </c>
      <c r="BE7" t="s">
        <v>61</v>
      </c>
      <c r="BF7" s="2">
        <v>43548</v>
      </c>
      <c r="BG7">
        <v>23</v>
      </c>
      <c r="BH7" t="s">
        <v>71</v>
      </c>
      <c r="BI7" t="s">
        <v>72</v>
      </c>
    </row>
    <row r="8" spans="1:61" x14ac:dyDescent="0.25">
      <c r="A8" s="1">
        <v>40665</v>
      </c>
      <c r="B8" t="s">
        <v>127</v>
      </c>
      <c r="C8" t="s">
        <v>61</v>
      </c>
      <c r="D8" t="s">
        <v>62</v>
      </c>
      <c r="E8" s="2">
        <v>43800</v>
      </c>
      <c r="F8" s="2">
        <v>43556</v>
      </c>
      <c r="G8" s="3">
        <v>45292</v>
      </c>
      <c r="H8" s="3">
        <v>27760</v>
      </c>
      <c r="I8" s="2">
        <v>43678</v>
      </c>
      <c r="J8" s="2">
        <v>43800</v>
      </c>
      <c r="K8" t="s">
        <v>118</v>
      </c>
      <c r="L8" t="s">
        <v>128</v>
      </c>
      <c r="M8" t="s">
        <v>129</v>
      </c>
      <c r="N8" t="s">
        <v>130</v>
      </c>
      <c r="O8" t="s">
        <v>130</v>
      </c>
      <c r="P8" t="s">
        <v>131</v>
      </c>
      <c r="Q8">
        <v>25</v>
      </c>
      <c r="R8" t="s">
        <v>85</v>
      </c>
      <c r="S8" t="s">
        <v>67</v>
      </c>
      <c r="T8">
        <v>11</v>
      </c>
      <c r="U8">
        <v>11</v>
      </c>
      <c r="V8">
        <v>9</v>
      </c>
      <c r="W8" t="s">
        <v>132</v>
      </c>
      <c r="X8" t="s">
        <v>84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 t="e" vm="9">
        <f>_FV(0,"12")</f>
        <v>#VALUE!</v>
      </c>
      <c r="AM8" t="e" vm="10">
        <f>_FV(0,"36")</f>
        <v>#VALUE!</v>
      </c>
      <c r="AN8">
        <v>-1</v>
      </c>
      <c r="AO8" t="s">
        <v>64</v>
      </c>
      <c r="AP8" t="e" vm="1">
        <f>_FV(-12,"0")</f>
        <v>#VALUE!</v>
      </c>
      <c r="AQ8">
        <v>1</v>
      </c>
      <c r="AR8">
        <v>1</v>
      </c>
      <c r="AS8" t="s">
        <v>68</v>
      </c>
      <c r="AT8" t="s">
        <v>133</v>
      </c>
      <c r="AU8" t="s">
        <v>68</v>
      </c>
      <c r="AV8" s="3">
        <v>45658</v>
      </c>
      <c r="AW8" t="s">
        <v>134</v>
      </c>
      <c r="AX8">
        <v>1750</v>
      </c>
      <c r="AY8">
        <v>1590</v>
      </c>
      <c r="AZ8" t="s">
        <v>127</v>
      </c>
      <c r="BA8" s="2">
        <v>43731</v>
      </c>
      <c r="BB8">
        <v>21</v>
      </c>
      <c r="BC8" t="s">
        <v>135</v>
      </c>
      <c r="BD8" s="3">
        <v>21306</v>
      </c>
      <c r="BE8" t="s">
        <v>61</v>
      </c>
      <c r="BF8" s="2">
        <v>43548</v>
      </c>
      <c r="BG8">
        <v>23</v>
      </c>
      <c r="BH8" t="s">
        <v>71</v>
      </c>
      <c r="BI8" t="s">
        <v>72</v>
      </c>
    </row>
    <row r="9" spans="1:61" x14ac:dyDescent="0.25">
      <c r="A9" s="1">
        <v>40606</v>
      </c>
      <c r="B9" t="s">
        <v>136</v>
      </c>
      <c r="C9" t="s">
        <v>61</v>
      </c>
      <c r="D9" t="s">
        <v>62</v>
      </c>
      <c r="E9" t="s">
        <v>137</v>
      </c>
      <c r="F9" t="s">
        <v>138</v>
      </c>
      <c r="G9" t="s">
        <v>137</v>
      </c>
      <c r="H9" t="s">
        <v>139</v>
      </c>
      <c r="I9" t="s">
        <v>140</v>
      </c>
      <c r="J9" t="s">
        <v>137</v>
      </c>
      <c r="K9" t="s">
        <v>141</v>
      </c>
      <c r="L9" t="s">
        <v>142</v>
      </c>
      <c r="M9" t="s">
        <v>142</v>
      </c>
      <c r="N9" t="s">
        <v>143</v>
      </c>
      <c r="O9" t="s">
        <v>144</v>
      </c>
      <c r="P9" t="s">
        <v>145</v>
      </c>
      <c r="Q9">
        <v>31</v>
      </c>
      <c r="R9" t="s">
        <v>121</v>
      </c>
      <c r="S9" t="s">
        <v>67</v>
      </c>
      <c r="T9">
        <v>11</v>
      </c>
      <c r="U9">
        <v>11</v>
      </c>
      <c r="V9">
        <v>15</v>
      </c>
      <c r="W9" t="s">
        <v>96</v>
      </c>
      <c r="X9" t="s">
        <v>132</v>
      </c>
      <c r="Y9">
        <v>0</v>
      </c>
      <c r="Z9">
        <v>0</v>
      </c>
      <c r="AA9">
        <v>0</v>
      </c>
      <c r="AB9">
        <v>0</v>
      </c>
      <c r="AC9">
        <v>0</v>
      </c>
      <c r="AD9">
        <v>1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 t="s">
        <v>65</v>
      </c>
      <c r="AM9" t="e" vm="11">
        <f>_FV(0,"4838709677419355")</f>
        <v>#VALUE!</v>
      </c>
      <c r="AN9">
        <v>2</v>
      </c>
      <c r="AO9" t="s">
        <v>68</v>
      </c>
      <c r="AP9" t="e" vm="1">
        <f>_FV(-11,"0")</f>
        <v>#VALUE!</v>
      </c>
      <c r="AQ9">
        <v>1</v>
      </c>
      <c r="AR9">
        <v>1</v>
      </c>
      <c r="AS9" t="s">
        <v>68</v>
      </c>
      <c r="AT9" t="s">
        <v>146</v>
      </c>
      <c r="AU9" t="s">
        <v>68</v>
      </c>
      <c r="AV9" t="s">
        <v>147</v>
      </c>
      <c r="AW9" t="s">
        <v>148</v>
      </c>
      <c r="AX9">
        <v>1730</v>
      </c>
      <c r="AY9">
        <v>1590</v>
      </c>
      <c r="AZ9" t="s">
        <v>136</v>
      </c>
      <c r="BA9" s="2">
        <v>43612</v>
      </c>
      <c r="BB9">
        <v>27</v>
      </c>
      <c r="BC9" t="s">
        <v>149</v>
      </c>
      <c r="BD9" s="3">
        <v>47178</v>
      </c>
      <c r="BE9" t="s">
        <v>61</v>
      </c>
      <c r="BF9" s="2">
        <v>43548</v>
      </c>
      <c r="BG9">
        <v>23</v>
      </c>
      <c r="BH9" t="s">
        <v>71</v>
      </c>
      <c r="BI9" t="s">
        <v>72</v>
      </c>
    </row>
    <row r="10" spans="1:61" x14ac:dyDescent="0.25">
      <c r="A10" s="1">
        <v>40247</v>
      </c>
      <c r="B10" t="s">
        <v>150</v>
      </c>
      <c r="C10" t="s">
        <v>61</v>
      </c>
      <c r="D10" t="s">
        <v>151</v>
      </c>
      <c r="E10" t="s">
        <v>152</v>
      </c>
      <c r="F10" t="s">
        <v>153</v>
      </c>
      <c r="G10" t="s">
        <v>153</v>
      </c>
      <c r="H10" t="s">
        <v>64</v>
      </c>
      <c r="I10" t="s">
        <v>152</v>
      </c>
      <c r="J10" t="s">
        <v>68</v>
      </c>
      <c r="K10" t="s">
        <v>154</v>
      </c>
      <c r="L10" t="s">
        <v>155</v>
      </c>
      <c r="M10" t="s">
        <v>155</v>
      </c>
      <c r="N10" t="s">
        <v>156</v>
      </c>
      <c r="O10" t="s">
        <v>156</v>
      </c>
      <c r="P10" t="s">
        <v>154</v>
      </c>
      <c r="Q10">
        <v>7</v>
      </c>
      <c r="R10" t="s">
        <v>96</v>
      </c>
      <c r="S10" t="s">
        <v>67</v>
      </c>
      <c r="T10">
        <v>11</v>
      </c>
      <c r="U10">
        <v>16</v>
      </c>
      <c r="V10">
        <v>15</v>
      </c>
      <c r="W10" t="s">
        <v>132</v>
      </c>
      <c r="X10" t="s">
        <v>66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 t="e" vm="12">
        <f>_FV(0,"42857142857142855")</f>
        <v>#VALUE!</v>
      </c>
      <c r="AM10" t="e" vm="13">
        <f>_FV(0,"7142857142857143")</f>
        <v>#VALUE!</v>
      </c>
      <c r="AN10">
        <v>-1</v>
      </c>
      <c r="AO10" t="s">
        <v>68</v>
      </c>
      <c r="AP10" t="e" vm="1">
        <f>_FV(-13,"0")</f>
        <v>#VALUE!</v>
      </c>
      <c r="AQ10">
        <v>1</v>
      </c>
      <c r="AR10">
        <v>1</v>
      </c>
      <c r="AS10" t="s">
        <v>68</v>
      </c>
      <c r="AT10" t="s">
        <v>68</v>
      </c>
      <c r="AU10" t="s">
        <v>68</v>
      </c>
      <c r="AV10" s="2">
        <v>43556</v>
      </c>
      <c r="AW10" s="2">
        <v>43770</v>
      </c>
      <c r="AX10">
        <v>1835</v>
      </c>
      <c r="AY10">
        <v>1590</v>
      </c>
      <c r="AZ10" t="s">
        <v>150</v>
      </c>
      <c r="BA10" s="2">
        <v>43608</v>
      </c>
      <c r="BB10">
        <v>25</v>
      </c>
      <c r="BC10" t="s">
        <v>157</v>
      </c>
      <c r="BD10" s="2">
        <v>43654</v>
      </c>
      <c r="BE10" t="s">
        <v>61</v>
      </c>
      <c r="BF10" s="2">
        <v>43548</v>
      </c>
      <c r="BG10">
        <v>23</v>
      </c>
      <c r="BH10" t="s">
        <v>71</v>
      </c>
      <c r="BI10" t="s">
        <v>72</v>
      </c>
    </row>
    <row r="11" spans="1:61" x14ac:dyDescent="0.25">
      <c r="A11" s="1">
        <v>40544</v>
      </c>
      <c r="B11" t="s">
        <v>158</v>
      </c>
      <c r="C11" t="s">
        <v>61</v>
      </c>
      <c r="D11" t="s">
        <v>62</v>
      </c>
      <c r="E11" s="2">
        <v>43556</v>
      </c>
      <c r="F11" s="3">
        <v>12785</v>
      </c>
      <c r="G11" t="s">
        <v>124</v>
      </c>
      <c r="H11" s="2">
        <v>43617</v>
      </c>
      <c r="I11" s="3">
        <v>27395</v>
      </c>
      <c r="J11" s="3">
        <v>45658</v>
      </c>
      <c r="K11" t="s">
        <v>63</v>
      </c>
      <c r="L11" t="s">
        <v>159</v>
      </c>
      <c r="M11" t="s">
        <v>118</v>
      </c>
      <c r="N11" t="s">
        <v>116</v>
      </c>
      <c r="O11" t="s">
        <v>79</v>
      </c>
      <c r="P11" t="s">
        <v>118</v>
      </c>
      <c r="Q11">
        <v>20</v>
      </c>
      <c r="R11" t="s">
        <v>84</v>
      </c>
      <c r="S11" t="s">
        <v>67</v>
      </c>
      <c r="T11">
        <v>11</v>
      </c>
      <c r="U11">
        <v>3</v>
      </c>
      <c r="V11">
        <v>9</v>
      </c>
      <c r="W11" t="s">
        <v>120</v>
      </c>
      <c r="X11" t="s">
        <v>85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 t="s">
        <v>97</v>
      </c>
      <c r="AM11" t="e" vm="14">
        <f>_FV(0,"25")</f>
        <v>#VALUE!</v>
      </c>
      <c r="AN11">
        <v>10</v>
      </c>
      <c r="AO11" t="s">
        <v>84</v>
      </c>
      <c r="AP11" t="e" vm="1">
        <f>_FV(-16,"0")</f>
        <v>#VALUE!</v>
      </c>
      <c r="AQ11">
        <v>3</v>
      </c>
      <c r="AR11">
        <v>0</v>
      </c>
      <c r="AS11" t="s">
        <v>68</v>
      </c>
      <c r="AT11" t="s">
        <v>160</v>
      </c>
      <c r="AU11" t="s">
        <v>68</v>
      </c>
      <c r="AV11" s="2">
        <v>43497</v>
      </c>
      <c r="AW11" t="s">
        <v>161</v>
      </c>
      <c r="AX11">
        <v>1799</v>
      </c>
      <c r="AY11">
        <v>1590</v>
      </c>
      <c r="AZ11" t="s">
        <v>158</v>
      </c>
      <c r="BA11" s="2">
        <v>43578</v>
      </c>
      <c r="BB11">
        <v>27</v>
      </c>
      <c r="BC11" t="s">
        <v>162</v>
      </c>
      <c r="BD11" s="2">
        <v>43593</v>
      </c>
      <c r="BE11" t="s">
        <v>61</v>
      </c>
      <c r="BF11" s="2">
        <v>43548</v>
      </c>
      <c r="BG11">
        <v>23</v>
      </c>
      <c r="BH11" t="s">
        <v>71</v>
      </c>
      <c r="BI11" t="s">
        <v>72</v>
      </c>
    </row>
    <row r="12" spans="1:61" x14ac:dyDescent="0.25">
      <c r="A12" s="1">
        <v>40685</v>
      </c>
      <c r="B12" t="s">
        <v>163</v>
      </c>
      <c r="C12" t="s">
        <v>61</v>
      </c>
      <c r="D12" t="s">
        <v>62</v>
      </c>
      <c r="E12" t="s">
        <v>164</v>
      </c>
      <c r="F12" t="s">
        <v>165</v>
      </c>
      <c r="G12" t="s">
        <v>166</v>
      </c>
      <c r="H12" t="s">
        <v>164</v>
      </c>
      <c r="I12" t="s">
        <v>167</v>
      </c>
      <c r="J12" t="s">
        <v>168</v>
      </c>
      <c r="K12" t="s">
        <v>169</v>
      </c>
      <c r="L12" t="s">
        <v>170</v>
      </c>
      <c r="M12" t="s">
        <v>171</v>
      </c>
      <c r="N12" t="s">
        <v>172</v>
      </c>
      <c r="O12" t="s">
        <v>173</v>
      </c>
      <c r="P12" t="s">
        <v>174</v>
      </c>
      <c r="Q12">
        <v>38</v>
      </c>
      <c r="R12" t="s">
        <v>68</v>
      </c>
      <c r="S12" t="s">
        <v>67</v>
      </c>
      <c r="T12">
        <v>11</v>
      </c>
      <c r="U12">
        <v>1</v>
      </c>
      <c r="V12">
        <v>18</v>
      </c>
      <c r="W12" t="s">
        <v>121</v>
      </c>
      <c r="X12" t="s">
        <v>96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 t="s">
        <v>168</v>
      </c>
      <c r="AM12" t="e" vm="15">
        <f>_FV(0,"5526315789473685")</f>
        <v>#VALUE!</v>
      </c>
      <c r="AN12">
        <v>38</v>
      </c>
      <c r="AO12" t="s">
        <v>64</v>
      </c>
      <c r="AP12" t="e" vm="1">
        <f>_FV(-18,"0")</f>
        <v>#VALUE!</v>
      </c>
      <c r="AQ12">
        <v>3</v>
      </c>
      <c r="AR12">
        <v>0</v>
      </c>
      <c r="AS12" t="s">
        <v>68</v>
      </c>
      <c r="AT12" t="s">
        <v>175</v>
      </c>
      <c r="AU12" t="s">
        <v>68</v>
      </c>
      <c r="AV12" s="2">
        <v>43586</v>
      </c>
      <c r="AW12" t="s">
        <v>176</v>
      </c>
      <c r="AX12">
        <v>1949</v>
      </c>
      <c r="AY12">
        <v>1590</v>
      </c>
      <c r="AZ12" t="s">
        <v>163</v>
      </c>
      <c r="BA12" s="2">
        <v>43489</v>
      </c>
      <c r="BB12">
        <v>29</v>
      </c>
      <c r="BC12" t="s">
        <v>177</v>
      </c>
      <c r="BD12" s="3">
        <v>34182</v>
      </c>
      <c r="BE12" t="s">
        <v>61</v>
      </c>
      <c r="BF12" s="2">
        <v>43548</v>
      </c>
      <c r="BG12">
        <v>23</v>
      </c>
      <c r="BH12" t="s">
        <v>71</v>
      </c>
      <c r="BI12" t="s">
        <v>72</v>
      </c>
    </row>
    <row r="13" spans="1:61" x14ac:dyDescent="0.25">
      <c r="A13" s="1">
        <v>40491</v>
      </c>
      <c r="B13" t="s">
        <v>178</v>
      </c>
      <c r="C13" t="s">
        <v>61</v>
      </c>
      <c r="D13" t="s">
        <v>151</v>
      </c>
      <c r="E13" s="3">
        <v>27395</v>
      </c>
      <c r="F13" s="2">
        <v>43586</v>
      </c>
      <c r="G13" t="s">
        <v>68</v>
      </c>
      <c r="H13" t="s">
        <v>64</v>
      </c>
      <c r="I13" t="s">
        <v>68</v>
      </c>
      <c r="J13" t="s">
        <v>68</v>
      </c>
      <c r="K13" t="s">
        <v>79</v>
      </c>
      <c r="L13" t="s">
        <v>79</v>
      </c>
      <c r="M13" t="s">
        <v>79</v>
      </c>
      <c r="N13" t="s">
        <v>79</v>
      </c>
      <c r="O13" t="s">
        <v>79</v>
      </c>
      <c r="P13" t="s">
        <v>79</v>
      </c>
      <c r="Q13">
        <v>4</v>
      </c>
      <c r="R13" t="s">
        <v>179</v>
      </c>
      <c r="S13" t="s">
        <v>67</v>
      </c>
      <c r="T13">
        <v>11</v>
      </c>
      <c r="U13">
        <v>8</v>
      </c>
      <c r="V13">
        <v>12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 t="s">
        <v>180</v>
      </c>
      <c r="AM13" t="e" vm="3">
        <f>_FV(0,"5")</f>
        <v>#VALUE!</v>
      </c>
      <c r="AN13">
        <v>0</v>
      </c>
      <c r="AP13" t="e" vm="1">
        <f>_FV(-7,"0")</f>
        <v>#VALUE!</v>
      </c>
      <c r="AQ13">
        <v>1</v>
      </c>
      <c r="AR13">
        <v>1</v>
      </c>
      <c r="AS13" t="s">
        <v>68</v>
      </c>
      <c r="AT13" t="s">
        <v>68</v>
      </c>
      <c r="AU13" t="s">
        <v>68</v>
      </c>
      <c r="AV13" t="s">
        <v>96</v>
      </c>
      <c r="AW13" t="s">
        <v>68</v>
      </c>
      <c r="AX13">
        <v>1700</v>
      </c>
      <c r="AY13">
        <v>1590</v>
      </c>
      <c r="AZ13" t="s">
        <v>178</v>
      </c>
      <c r="BA13" s="2">
        <v>43669</v>
      </c>
      <c r="BB13">
        <v>17</v>
      </c>
      <c r="BC13" t="s">
        <v>181</v>
      </c>
      <c r="BD13" s="3">
        <v>19025</v>
      </c>
      <c r="BE13" t="s">
        <v>61</v>
      </c>
      <c r="BF13" s="2">
        <v>43548</v>
      </c>
      <c r="BG13">
        <v>23</v>
      </c>
      <c r="BH13" t="s">
        <v>71</v>
      </c>
      <c r="BI13" t="s">
        <v>72</v>
      </c>
    </row>
    <row r="14" spans="1:61" x14ac:dyDescent="0.25">
      <c r="A14" s="1">
        <v>40494</v>
      </c>
      <c r="B14" t="s">
        <v>182</v>
      </c>
      <c r="C14" t="s">
        <v>61</v>
      </c>
      <c r="D14" t="s">
        <v>151</v>
      </c>
      <c r="E14" t="s">
        <v>183</v>
      </c>
      <c r="F14" t="s">
        <v>184</v>
      </c>
      <c r="G14" t="s">
        <v>183</v>
      </c>
      <c r="H14" t="s">
        <v>185</v>
      </c>
      <c r="I14" t="s">
        <v>183</v>
      </c>
      <c r="J14" t="s">
        <v>186</v>
      </c>
      <c r="K14" t="s">
        <v>187</v>
      </c>
      <c r="L14" t="s">
        <v>187</v>
      </c>
      <c r="M14" t="s">
        <v>188</v>
      </c>
      <c r="N14" t="s">
        <v>187</v>
      </c>
      <c r="O14" t="s">
        <v>189</v>
      </c>
      <c r="P14" t="s">
        <v>190</v>
      </c>
      <c r="Q14">
        <v>17</v>
      </c>
      <c r="R14" t="s">
        <v>191</v>
      </c>
      <c r="S14" t="s">
        <v>67</v>
      </c>
      <c r="T14">
        <v>11</v>
      </c>
      <c r="U14">
        <v>10</v>
      </c>
      <c r="V14">
        <v>9</v>
      </c>
      <c r="W14" t="s">
        <v>192</v>
      </c>
      <c r="X14" t="s">
        <v>121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 t="s">
        <v>65</v>
      </c>
      <c r="AM14" t="e" vm="16">
        <f>_FV(0,"29411764705882354")</f>
        <v>#VALUE!</v>
      </c>
      <c r="AN14">
        <v>-1</v>
      </c>
      <c r="AO14" t="s">
        <v>84</v>
      </c>
      <c r="AP14" t="e" vm="1">
        <f>_FV(-6,"0")</f>
        <v>#VALUE!</v>
      </c>
      <c r="AQ14">
        <v>1</v>
      </c>
      <c r="AR14">
        <v>1</v>
      </c>
      <c r="AS14" t="s">
        <v>68</v>
      </c>
      <c r="AT14" t="s">
        <v>68</v>
      </c>
      <c r="AU14" t="s">
        <v>68</v>
      </c>
      <c r="AV14" s="2">
        <v>43617</v>
      </c>
      <c r="AW14" s="3">
        <v>41275</v>
      </c>
      <c r="AX14">
        <v>1653</v>
      </c>
      <c r="AY14">
        <v>1590</v>
      </c>
      <c r="AZ14" t="s">
        <v>182</v>
      </c>
      <c r="BA14" t="s">
        <v>193</v>
      </c>
      <c r="BB14">
        <v>20</v>
      </c>
      <c r="BC14" t="s">
        <v>194</v>
      </c>
      <c r="BD14" s="3">
        <v>33635</v>
      </c>
      <c r="BE14" t="s">
        <v>61</v>
      </c>
      <c r="BF14" s="2">
        <v>43548</v>
      </c>
      <c r="BG14">
        <v>23</v>
      </c>
      <c r="BH14" t="s">
        <v>71</v>
      </c>
      <c r="BI14" t="s">
        <v>72</v>
      </c>
    </row>
    <row r="15" spans="1:61" x14ac:dyDescent="0.25">
      <c r="A15" s="1">
        <v>40540</v>
      </c>
      <c r="B15" t="s">
        <v>195</v>
      </c>
      <c r="C15" t="s">
        <v>61</v>
      </c>
      <c r="D15" t="s">
        <v>151</v>
      </c>
      <c r="E15" t="s">
        <v>196</v>
      </c>
      <c r="F15" t="s">
        <v>197</v>
      </c>
      <c r="G15" t="s">
        <v>198</v>
      </c>
      <c r="H15" t="s">
        <v>199</v>
      </c>
      <c r="I15" t="s">
        <v>200</v>
      </c>
      <c r="J15" t="s">
        <v>201</v>
      </c>
      <c r="K15" t="s">
        <v>202</v>
      </c>
      <c r="L15" t="s">
        <v>203</v>
      </c>
      <c r="M15" t="s">
        <v>204</v>
      </c>
      <c r="N15" t="s">
        <v>203</v>
      </c>
      <c r="O15" t="s">
        <v>172</v>
      </c>
      <c r="P15" t="s">
        <v>205</v>
      </c>
      <c r="Q15">
        <v>19</v>
      </c>
      <c r="R15" t="s">
        <v>120</v>
      </c>
      <c r="S15" t="s">
        <v>67</v>
      </c>
      <c r="T15">
        <v>11</v>
      </c>
      <c r="U15">
        <v>6</v>
      </c>
      <c r="V15">
        <v>8</v>
      </c>
      <c r="W15" t="s">
        <v>121</v>
      </c>
      <c r="X15" t="s">
        <v>120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 t="s">
        <v>204</v>
      </c>
      <c r="AM15" t="e" vm="17">
        <f>_FV(0,"21052631578947367")</f>
        <v>#VALUE!</v>
      </c>
      <c r="AN15">
        <v>2</v>
      </c>
      <c r="AO15" t="e" vm="1">
        <f>_FV(-2,"0")</f>
        <v>#VALUE!</v>
      </c>
      <c r="AP15" t="e" vm="1">
        <f>_FV(-9,"0")</f>
        <v>#VALUE!</v>
      </c>
      <c r="AQ15">
        <v>1</v>
      </c>
      <c r="AR15">
        <v>1</v>
      </c>
      <c r="AS15" t="s">
        <v>68</v>
      </c>
      <c r="AT15" t="s">
        <v>206</v>
      </c>
      <c r="AU15" t="s">
        <v>68</v>
      </c>
      <c r="AV15" s="2">
        <v>43556</v>
      </c>
      <c r="AW15" t="s">
        <v>207</v>
      </c>
      <c r="AX15">
        <v>1650</v>
      </c>
      <c r="AY15">
        <v>1590</v>
      </c>
      <c r="AZ15" t="s">
        <v>195</v>
      </c>
      <c r="BA15" s="2">
        <v>43669</v>
      </c>
      <c r="BB15">
        <v>20</v>
      </c>
      <c r="BC15" t="s">
        <v>208</v>
      </c>
      <c r="BD15" s="3">
        <v>19054</v>
      </c>
      <c r="BE15" t="s">
        <v>61</v>
      </c>
      <c r="BF15" s="2">
        <v>43548</v>
      </c>
      <c r="BG15">
        <v>23</v>
      </c>
      <c r="BH15" t="s">
        <v>71</v>
      </c>
      <c r="BI15" t="s">
        <v>72</v>
      </c>
    </row>
    <row r="16" spans="1:61" x14ac:dyDescent="0.25">
      <c r="A16" s="1">
        <v>40729</v>
      </c>
      <c r="B16" t="s">
        <v>209</v>
      </c>
      <c r="C16" t="s">
        <v>61</v>
      </c>
      <c r="D16" t="s">
        <v>101</v>
      </c>
      <c r="E16" t="s">
        <v>75</v>
      </c>
      <c r="F16" t="s">
        <v>90</v>
      </c>
      <c r="G16" t="s">
        <v>210</v>
      </c>
      <c r="H16" t="s">
        <v>211</v>
      </c>
      <c r="I16" t="s">
        <v>212</v>
      </c>
      <c r="J16" t="s">
        <v>213</v>
      </c>
      <c r="K16" t="s">
        <v>214</v>
      </c>
      <c r="L16" t="s">
        <v>79</v>
      </c>
      <c r="M16" t="s">
        <v>215</v>
      </c>
      <c r="N16" t="s">
        <v>63</v>
      </c>
      <c r="O16" t="s">
        <v>214</v>
      </c>
      <c r="P16" t="s">
        <v>216</v>
      </c>
      <c r="Q16">
        <v>36</v>
      </c>
      <c r="R16" t="s">
        <v>132</v>
      </c>
      <c r="S16" t="s">
        <v>67</v>
      </c>
      <c r="T16">
        <v>11</v>
      </c>
      <c r="U16">
        <v>5</v>
      </c>
      <c r="V16">
        <v>16</v>
      </c>
      <c r="W16" t="s">
        <v>96</v>
      </c>
      <c r="X16" t="s">
        <v>64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1</v>
      </c>
      <c r="AI16">
        <v>0</v>
      </c>
      <c r="AJ16">
        <v>0</v>
      </c>
      <c r="AK16">
        <v>0</v>
      </c>
      <c r="AL16" t="s">
        <v>215</v>
      </c>
      <c r="AM16" t="e" vm="18">
        <f>_FV(0,"6111111111111112")</f>
        <v>#VALUE!</v>
      </c>
      <c r="AN16">
        <v>21</v>
      </c>
      <c r="AO16" t="s">
        <v>66</v>
      </c>
      <c r="AP16" t="e" vm="1">
        <f>_FV(-14,"0")</f>
        <v>#VALUE!</v>
      </c>
      <c r="AQ16">
        <v>0</v>
      </c>
      <c r="AR16">
        <v>3</v>
      </c>
      <c r="AS16" t="s">
        <v>68</v>
      </c>
      <c r="AT16" t="s">
        <v>68</v>
      </c>
      <c r="AU16" t="s">
        <v>68</v>
      </c>
      <c r="AV16" t="s">
        <v>64</v>
      </c>
      <c r="AW16" s="2">
        <v>43647</v>
      </c>
      <c r="AX16">
        <v>1786</v>
      </c>
      <c r="AY16">
        <v>1590</v>
      </c>
      <c r="AZ16" t="s">
        <v>209</v>
      </c>
      <c r="BA16" s="2">
        <v>43670</v>
      </c>
      <c r="BB16">
        <v>21</v>
      </c>
      <c r="BC16" t="s">
        <v>217</v>
      </c>
      <c r="BD16" s="3">
        <v>29037</v>
      </c>
      <c r="BE16" t="s">
        <v>61</v>
      </c>
      <c r="BF16" s="2">
        <v>43548</v>
      </c>
      <c r="BG16">
        <v>23</v>
      </c>
      <c r="BH16" t="s">
        <v>71</v>
      </c>
      <c r="BI16" t="s">
        <v>72</v>
      </c>
    </row>
    <row r="17" spans="1:61" x14ac:dyDescent="0.25">
      <c r="A17" s="1">
        <v>40558</v>
      </c>
      <c r="B17" t="s">
        <v>218</v>
      </c>
      <c r="C17" t="s">
        <v>61</v>
      </c>
      <c r="D17" t="s">
        <v>62</v>
      </c>
      <c r="E17" t="s">
        <v>219</v>
      </c>
      <c r="F17" t="s">
        <v>220</v>
      </c>
      <c r="G17" t="s">
        <v>161</v>
      </c>
      <c r="H17" t="s">
        <v>221</v>
      </c>
      <c r="I17" t="s">
        <v>68</v>
      </c>
      <c r="J17" t="s">
        <v>222</v>
      </c>
      <c r="K17" t="s">
        <v>223</v>
      </c>
      <c r="L17" t="s">
        <v>224</v>
      </c>
      <c r="M17" t="s">
        <v>63</v>
      </c>
      <c r="N17" t="s">
        <v>225</v>
      </c>
      <c r="O17" t="s">
        <v>226</v>
      </c>
      <c r="P17" t="s">
        <v>226</v>
      </c>
      <c r="Q17">
        <v>22</v>
      </c>
      <c r="R17" t="s">
        <v>192</v>
      </c>
      <c r="S17" t="s">
        <v>67</v>
      </c>
      <c r="T17">
        <v>11</v>
      </c>
      <c r="U17">
        <v>14</v>
      </c>
      <c r="V17">
        <v>7</v>
      </c>
      <c r="W17" t="s">
        <v>65</v>
      </c>
      <c r="X17" t="s">
        <v>96</v>
      </c>
      <c r="Y17">
        <v>0</v>
      </c>
      <c r="Z17">
        <v>0</v>
      </c>
      <c r="AA17">
        <v>0</v>
      </c>
      <c r="AB17">
        <v>1</v>
      </c>
      <c r="AC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 t="e" vm="19">
        <f>_FV(0,"5909090909090909")</f>
        <v>#VALUE!</v>
      </c>
      <c r="AM17" t="e" vm="20">
        <f>_FV(0,"22727272727272727")</f>
        <v>#VALUE!</v>
      </c>
      <c r="AN17">
        <v>-6</v>
      </c>
      <c r="AO17" t="e" vm="1">
        <f>_FV(-6,"0")</f>
        <v>#VALUE!</v>
      </c>
      <c r="AP17" t="e" vm="1">
        <f>_FV(-8,"0")</f>
        <v>#VALUE!</v>
      </c>
      <c r="AQ17">
        <v>0</v>
      </c>
      <c r="AR17">
        <v>3</v>
      </c>
      <c r="AS17" t="s">
        <v>68</v>
      </c>
      <c r="AT17" t="s">
        <v>68</v>
      </c>
      <c r="AU17" t="s">
        <v>68</v>
      </c>
      <c r="AV17" s="3">
        <v>45658</v>
      </c>
      <c r="AW17" s="3">
        <v>42370</v>
      </c>
      <c r="AX17">
        <v>1643</v>
      </c>
      <c r="AY17">
        <v>1590</v>
      </c>
      <c r="AZ17" t="s">
        <v>218</v>
      </c>
      <c r="BA17" s="2">
        <v>43548</v>
      </c>
      <c r="BB17">
        <v>24</v>
      </c>
      <c r="BC17" t="s">
        <v>227</v>
      </c>
      <c r="BD17" s="2">
        <v>43526</v>
      </c>
      <c r="BE17" t="s">
        <v>61</v>
      </c>
      <c r="BF17" s="2">
        <v>43548</v>
      </c>
      <c r="BG17">
        <v>23</v>
      </c>
      <c r="BH17" t="s">
        <v>71</v>
      </c>
      <c r="BI17" t="s">
        <v>72</v>
      </c>
    </row>
    <row r="18" spans="1:61" x14ac:dyDescent="0.25">
      <c r="A18" s="1">
        <v>40495</v>
      </c>
      <c r="B18" t="s">
        <v>228</v>
      </c>
      <c r="C18" t="s">
        <v>61</v>
      </c>
      <c r="D18" t="s">
        <v>101</v>
      </c>
      <c r="E18" t="s">
        <v>229</v>
      </c>
      <c r="F18" t="s">
        <v>230</v>
      </c>
      <c r="G18" t="s">
        <v>231</v>
      </c>
      <c r="H18" t="s">
        <v>64</v>
      </c>
      <c r="I18" t="s">
        <v>232</v>
      </c>
      <c r="J18" t="s">
        <v>233</v>
      </c>
      <c r="K18" t="s">
        <v>234</v>
      </c>
      <c r="L18" t="s">
        <v>235</v>
      </c>
      <c r="M18" t="s">
        <v>236</v>
      </c>
      <c r="N18" t="s">
        <v>236</v>
      </c>
      <c r="O18" t="s">
        <v>237</v>
      </c>
      <c r="P18" t="s">
        <v>238</v>
      </c>
      <c r="Q18">
        <v>13</v>
      </c>
      <c r="R18" t="s">
        <v>239</v>
      </c>
      <c r="S18" t="s">
        <v>67</v>
      </c>
      <c r="T18">
        <v>11</v>
      </c>
      <c r="U18">
        <v>20</v>
      </c>
      <c r="V18">
        <v>14</v>
      </c>
      <c r="W18" t="s">
        <v>84</v>
      </c>
      <c r="X18" t="s">
        <v>66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 t="e" vm="21">
        <f>_FV(0,"8461538461538461")</f>
        <v>#VALUE!</v>
      </c>
      <c r="AM18" t="e" vm="22">
        <f>_FV(0,"5384615384615384")</f>
        <v>#VALUE!</v>
      </c>
      <c r="AN18">
        <v>-6</v>
      </c>
      <c r="AO18" t="e" vm="1">
        <f>_FV(-1,"0")</f>
        <v>#VALUE!</v>
      </c>
      <c r="AP18" t="s">
        <v>68</v>
      </c>
      <c r="AQ18">
        <v>1</v>
      </c>
      <c r="AR18">
        <v>1</v>
      </c>
      <c r="AS18" t="s">
        <v>68</v>
      </c>
      <c r="AT18" t="s">
        <v>68</v>
      </c>
      <c r="AU18" t="s">
        <v>68</v>
      </c>
      <c r="AV18" s="2">
        <v>43497</v>
      </c>
      <c r="AW18" s="2">
        <v>43678</v>
      </c>
      <c r="AX18">
        <v>1618</v>
      </c>
      <c r="AY18">
        <v>1590</v>
      </c>
      <c r="AZ18" t="s">
        <v>228</v>
      </c>
      <c r="BA18" s="2">
        <v>43490</v>
      </c>
      <c r="BB18">
        <v>23</v>
      </c>
      <c r="BC18" t="s">
        <v>240</v>
      </c>
      <c r="BD18" s="2">
        <v>43681</v>
      </c>
      <c r="BE18" t="s">
        <v>61</v>
      </c>
      <c r="BF18" s="2">
        <v>43548</v>
      </c>
      <c r="BG18">
        <v>23</v>
      </c>
      <c r="BH18" t="s">
        <v>71</v>
      </c>
      <c r="BI18" t="s">
        <v>72</v>
      </c>
    </row>
    <row r="19" spans="1:61" x14ac:dyDescent="0.25">
      <c r="A19" s="1">
        <v>40404</v>
      </c>
      <c r="B19" t="s">
        <v>241</v>
      </c>
      <c r="C19" t="s">
        <v>61</v>
      </c>
      <c r="D19" t="s">
        <v>151</v>
      </c>
      <c r="E19" t="s">
        <v>65</v>
      </c>
      <c r="F19" t="s">
        <v>65</v>
      </c>
      <c r="G19" t="s">
        <v>65</v>
      </c>
      <c r="H19" t="s">
        <v>65</v>
      </c>
      <c r="I19" t="s">
        <v>65</v>
      </c>
      <c r="J19" t="s">
        <v>65</v>
      </c>
      <c r="K19" t="s">
        <v>65</v>
      </c>
      <c r="L19" t="s">
        <v>65</v>
      </c>
      <c r="M19" t="s">
        <v>65</v>
      </c>
      <c r="N19" t="s">
        <v>65</v>
      </c>
      <c r="O19" t="s">
        <v>65</v>
      </c>
      <c r="P19" t="s">
        <v>65</v>
      </c>
      <c r="Q19">
        <v>1</v>
      </c>
      <c r="R19" t="s">
        <v>242</v>
      </c>
      <c r="S19" t="s">
        <v>67</v>
      </c>
      <c r="T19">
        <v>11</v>
      </c>
      <c r="U19">
        <v>7</v>
      </c>
      <c r="V19">
        <v>17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 t="s">
        <v>65</v>
      </c>
      <c r="AM19" t="s">
        <v>65</v>
      </c>
      <c r="AN19">
        <v>0</v>
      </c>
      <c r="AP19" t="e" vm="1">
        <f>_FV(-3,"0")</f>
        <v>#VALUE!</v>
      </c>
      <c r="AQ19">
        <v>1</v>
      </c>
      <c r="AR19">
        <v>1</v>
      </c>
      <c r="AS19" t="s">
        <v>68</v>
      </c>
      <c r="AT19" t="s">
        <v>68</v>
      </c>
      <c r="AU19" t="s">
        <v>68</v>
      </c>
      <c r="AV19" s="2">
        <v>43556</v>
      </c>
      <c r="AW19" s="2">
        <v>43770</v>
      </c>
      <c r="AX19">
        <v>1577</v>
      </c>
      <c r="AY19">
        <v>1590</v>
      </c>
      <c r="AZ19" t="s">
        <v>241</v>
      </c>
      <c r="BA19" t="s">
        <v>243</v>
      </c>
      <c r="BB19">
        <v>24</v>
      </c>
      <c r="BC19" t="s">
        <v>244</v>
      </c>
      <c r="BD19" s="2">
        <v>43618</v>
      </c>
      <c r="BE19" t="s">
        <v>61</v>
      </c>
      <c r="BF19" s="2">
        <v>43548</v>
      </c>
      <c r="BG19">
        <v>23</v>
      </c>
      <c r="BH19" t="s">
        <v>71</v>
      </c>
      <c r="BI19" t="s">
        <v>72</v>
      </c>
    </row>
    <row r="20" spans="1:61" x14ac:dyDescent="0.25">
      <c r="A20" s="1">
        <v>40600</v>
      </c>
      <c r="B20" t="s">
        <v>245</v>
      </c>
      <c r="C20" t="s">
        <v>61</v>
      </c>
      <c r="D20" t="s">
        <v>62</v>
      </c>
      <c r="E20" t="s">
        <v>246</v>
      </c>
      <c r="F20" s="2">
        <v>43586</v>
      </c>
      <c r="G20" t="s">
        <v>247</v>
      </c>
      <c r="H20" t="s">
        <v>248</v>
      </c>
      <c r="I20" t="s">
        <v>249</v>
      </c>
      <c r="J20" t="s">
        <v>250</v>
      </c>
      <c r="K20" t="s">
        <v>79</v>
      </c>
      <c r="L20" t="s">
        <v>251</v>
      </c>
      <c r="M20" t="s">
        <v>252</v>
      </c>
      <c r="N20" t="s">
        <v>253</v>
      </c>
      <c r="O20" t="s">
        <v>154</v>
      </c>
      <c r="P20" t="s">
        <v>254</v>
      </c>
      <c r="Q20">
        <v>28</v>
      </c>
      <c r="R20" t="s">
        <v>255</v>
      </c>
      <c r="S20" t="s">
        <v>67</v>
      </c>
      <c r="T20">
        <v>11</v>
      </c>
      <c r="U20">
        <v>17</v>
      </c>
      <c r="V20">
        <v>10</v>
      </c>
      <c r="W20" t="s">
        <v>66</v>
      </c>
      <c r="X20" t="s">
        <v>66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1</v>
      </c>
      <c r="AI20">
        <v>0</v>
      </c>
      <c r="AJ20">
        <v>0</v>
      </c>
      <c r="AK20">
        <v>0</v>
      </c>
      <c r="AL20" t="e" vm="23">
        <f>_FV(0,"6785714285714286")</f>
        <v>#VALUE!</v>
      </c>
      <c r="AM20" t="e" vm="24">
        <f>_FV(0,"32142857142857145")</f>
        <v>#VALUE!</v>
      </c>
      <c r="AN20">
        <v>-7</v>
      </c>
      <c r="AO20" t="s">
        <v>65</v>
      </c>
      <c r="AP20" t="e" vm="1">
        <f>_FV(-2,"0")</f>
        <v>#VALUE!</v>
      </c>
      <c r="AQ20">
        <v>0</v>
      </c>
      <c r="AR20">
        <v>3</v>
      </c>
      <c r="AS20" t="s">
        <v>68</v>
      </c>
      <c r="AT20" t="s">
        <v>256</v>
      </c>
      <c r="AU20" t="s">
        <v>68</v>
      </c>
      <c r="AV20" t="s">
        <v>68</v>
      </c>
      <c r="AW20" t="s">
        <v>257</v>
      </c>
      <c r="AX20">
        <v>1612</v>
      </c>
      <c r="AY20">
        <v>1590</v>
      </c>
      <c r="AZ20" t="s">
        <v>245</v>
      </c>
      <c r="BA20" s="2">
        <v>43669</v>
      </c>
      <c r="BB20">
        <v>23</v>
      </c>
      <c r="BC20" t="s">
        <v>258</v>
      </c>
      <c r="BD20" s="3">
        <v>30317</v>
      </c>
      <c r="BE20" t="s">
        <v>61</v>
      </c>
      <c r="BF20" s="2">
        <v>43548</v>
      </c>
      <c r="BG20">
        <v>23</v>
      </c>
      <c r="BH20" t="s">
        <v>71</v>
      </c>
      <c r="BI20" t="s">
        <v>72</v>
      </c>
    </row>
    <row r="21" spans="1:61" x14ac:dyDescent="0.25">
      <c r="A21" s="1">
        <v>40491</v>
      </c>
      <c r="B21" t="s">
        <v>60</v>
      </c>
      <c r="C21" t="s">
        <v>112</v>
      </c>
      <c r="D21" t="s">
        <v>62</v>
      </c>
      <c r="E21" s="3">
        <v>45689</v>
      </c>
      <c r="F21" s="3">
        <v>45658</v>
      </c>
      <c r="G21" t="s">
        <v>63</v>
      </c>
      <c r="H21" t="s">
        <v>180</v>
      </c>
      <c r="I21" s="3">
        <v>27395</v>
      </c>
      <c r="J21" s="3">
        <v>45658</v>
      </c>
      <c r="K21" t="s">
        <v>63</v>
      </c>
      <c r="L21" t="s">
        <v>79</v>
      </c>
      <c r="M21" t="s">
        <v>65</v>
      </c>
      <c r="N21" t="s">
        <v>65</v>
      </c>
      <c r="O21" t="s">
        <v>79</v>
      </c>
      <c r="P21" t="s">
        <v>63</v>
      </c>
      <c r="Q21">
        <v>4</v>
      </c>
      <c r="R21" t="s">
        <v>66</v>
      </c>
      <c r="S21" t="s">
        <v>119</v>
      </c>
      <c r="T21">
        <v>11</v>
      </c>
      <c r="U21">
        <v>2</v>
      </c>
      <c r="V21">
        <v>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 s="3">
        <v>27395</v>
      </c>
      <c r="AM21" t="s">
        <v>63</v>
      </c>
      <c r="AN21">
        <v>2</v>
      </c>
      <c r="AP21" t="e" vm="1">
        <f>_FV(-10,"0")</f>
        <v>#VALUE!</v>
      </c>
      <c r="AQ21">
        <v>6</v>
      </c>
      <c r="AR21">
        <v>0</v>
      </c>
      <c r="AS21" t="s">
        <v>65</v>
      </c>
      <c r="AT21" t="s">
        <v>68</v>
      </c>
      <c r="AU21" t="s">
        <v>259</v>
      </c>
      <c r="AV21" t="s">
        <v>260</v>
      </c>
      <c r="AW21" t="s">
        <v>65</v>
      </c>
      <c r="AX21">
        <v>1886</v>
      </c>
      <c r="AY21">
        <v>1639</v>
      </c>
      <c r="AZ21" t="s">
        <v>60</v>
      </c>
      <c r="BA21" s="2">
        <v>43578</v>
      </c>
      <c r="BB21">
        <v>27</v>
      </c>
      <c r="BC21" t="s">
        <v>70</v>
      </c>
      <c r="BD21" s="3">
        <v>34912</v>
      </c>
      <c r="BE21" t="s">
        <v>112</v>
      </c>
      <c r="BF21" s="2">
        <v>43580</v>
      </c>
      <c r="BG21">
        <v>18</v>
      </c>
      <c r="BH21" t="s">
        <v>122</v>
      </c>
      <c r="BI21" s="3">
        <v>27426</v>
      </c>
    </row>
    <row r="22" spans="1:61" x14ac:dyDescent="0.25">
      <c r="A22" s="1">
        <v>40439</v>
      </c>
      <c r="B22" t="s">
        <v>73</v>
      </c>
      <c r="C22" t="s">
        <v>112</v>
      </c>
      <c r="D22" t="s">
        <v>101</v>
      </c>
      <c r="E22" t="s">
        <v>68</v>
      </c>
      <c r="F22" s="2">
        <v>43497</v>
      </c>
      <c r="G22" s="2">
        <v>43617</v>
      </c>
      <c r="H22" s="2">
        <v>43556</v>
      </c>
      <c r="I22" s="2">
        <v>43497</v>
      </c>
      <c r="J22" t="s">
        <v>68</v>
      </c>
      <c r="K22" t="s">
        <v>116</v>
      </c>
      <c r="L22" t="s">
        <v>118</v>
      </c>
      <c r="M22" t="s">
        <v>116</v>
      </c>
      <c r="N22" t="s">
        <v>118</v>
      </c>
      <c r="O22" t="s">
        <v>65</v>
      </c>
      <c r="P22" t="s">
        <v>116</v>
      </c>
      <c r="Q22">
        <v>5</v>
      </c>
      <c r="R22" t="s">
        <v>83</v>
      </c>
      <c r="S22" t="s">
        <v>119</v>
      </c>
      <c r="T22">
        <v>11</v>
      </c>
      <c r="U22">
        <v>7</v>
      </c>
      <c r="V22">
        <v>12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 t="e" vm="25">
        <f>_FV(0,"6")</f>
        <v>#VALUE!</v>
      </c>
      <c r="AM22" t="e" vm="26">
        <f>_FV(0,"2")</f>
        <v>#VALUE!</v>
      </c>
      <c r="AN22">
        <v>1</v>
      </c>
      <c r="AP22" t="e" vm="1">
        <f>_FV(-5,"0")</f>
        <v>#VALUE!</v>
      </c>
      <c r="AQ22">
        <v>6</v>
      </c>
      <c r="AR22">
        <v>0</v>
      </c>
      <c r="AS22" t="s">
        <v>68</v>
      </c>
      <c r="AT22" t="s">
        <v>261</v>
      </c>
      <c r="AU22" t="s">
        <v>68</v>
      </c>
      <c r="AV22" s="2">
        <v>43556</v>
      </c>
      <c r="AW22" t="s">
        <v>262</v>
      </c>
      <c r="AX22">
        <v>1723</v>
      </c>
      <c r="AY22">
        <v>1639</v>
      </c>
      <c r="AZ22" t="s">
        <v>73</v>
      </c>
      <c r="BA22" s="2">
        <v>43490</v>
      </c>
      <c r="BB22">
        <v>20</v>
      </c>
      <c r="BC22" t="s">
        <v>86</v>
      </c>
      <c r="BD22" s="3">
        <v>12175</v>
      </c>
      <c r="BE22" t="s">
        <v>112</v>
      </c>
      <c r="BF22" s="2">
        <v>43580</v>
      </c>
      <c r="BG22">
        <v>18</v>
      </c>
      <c r="BH22" t="s">
        <v>122</v>
      </c>
      <c r="BI22" s="3">
        <v>27426</v>
      </c>
    </row>
    <row r="23" spans="1:61" x14ac:dyDescent="0.25">
      <c r="A23" s="1">
        <v>40578</v>
      </c>
      <c r="B23" t="s">
        <v>87</v>
      </c>
      <c r="C23" t="s">
        <v>112</v>
      </c>
      <c r="D23" t="s">
        <v>62</v>
      </c>
      <c r="E23" t="s">
        <v>263</v>
      </c>
      <c r="F23" s="2">
        <v>43556</v>
      </c>
      <c r="G23" t="s">
        <v>264</v>
      </c>
      <c r="H23" t="s">
        <v>90</v>
      </c>
      <c r="I23" t="s">
        <v>265</v>
      </c>
      <c r="J23" t="s">
        <v>90</v>
      </c>
      <c r="K23" t="s">
        <v>118</v>
      </c>
      <c r="L23" t="s">
        <v>80</v>
      </c>
      <c r="M23" t="s">
        <v>80</v>
      </c>
      <c r="N23" t="s">
        <v>266</v>
      </c>
      <c r="O23" t="s">
        <v>267</v>
      </c>
      <c r="P23" t="s">
        <v>80</v>
      </c>
      <c r="Q23">
        <v>30</v>
      </c>
      <c r="R23" t="s">
        <v>95</v>
      </c>
      <c r="S23" t="s">
        <v>119</v>
      </c>
      <c r="T23">
        <v>11</v>
      </c>
      <c r="U23">
        <v>16</v>
      </c>
      <c r="V23">
        <v>7</v>
      </c>
      <c r="W23" t="s">
        <v>66</v>
      </c>
      <c r="X23" t="s">
        <v>120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 t="e" vm="27">
        <f>_FV(0,"43333333333333335")</f>
        <v>#VALUE!</v>
      </c>
      <c r="AM23" t="s">
        <v>268</v>
      </c>
      <c r="AN23">
        <v>-9</v>
      </c>
      <c r="AO23" t="e" vm="1">
        <f>_FV(-6,"0")</f>
        <v>#VALUE!</v>
      </c>
      <c r="AP23" t="s">
        <v>66</v>
      </c>
      <c r="AQ23">
        <v>1</v>
      </c>
      <c r="AR23">
        <v>7</v>
      </c>
      <c r="AS23" t="s">
        <v>269</v>
      </c>
      <c r="AT23" t="s">
        <v>68</v>
      </c>
      <c r="AU23" t="s">
        <v>270</v>
      </c>
      <c r="AV23" t="s">
        <v>271</v>
      </c>
      <c r="AW23" t="s">
        <v>272</v>
      </c>
      <c r="AX23">
        <v>1649</v>
      </c>
      <c r="AY23">
        <v>1639</v>
      </c>
      <c r="AZ23" t="s">
        <v>87</v>
      </c>
      <c r="BA23" s="2">
        <v>43702</v>
      </c>
      <c r="BB23">
        <v>18</v>
      </c>
      <c r="BC23" t="s">
        <v>99</v>
      </c>
      <c r="BD23" s="2">
        <v>43527</v>
      </c>
      <c r="BE23" t="s">
        <v>112</v>
      </c>
      <c r="BF23" s="2">
        <v>43580</v>
      </c>
      <c r="BG23">
        <v>18</v>
      </c>
      <c r="BH23" t="s">
        <v>122</v>
      </c>
      <c r="BI23" s="3">
        <v>27426</v>
      </c>
    </row>
    <row r="24" spans="1:61" x14ac:dyDescent="0.25">
      <c r="A24" s="1">
        <v>40663</v>
      </c>
      <c r="B24" t="s">
        <v>100</v>
      </c>
      <c r="C24" t="s">
        <v>112</v>
      </c>
      <c r="D24" t="s">
        <v>62</v>
      </c>
      <c r="E24" t="s">
        <v>273</v>
      </c>
      <c r="F24" t="s">
        <v>184</v>
      </c>
      <c r="G24" t="s">
        <v>274</v>
      </c>
      <c r="H24" t="s">
        <v>186</v>
      </c>
      <c r="I24" t="s">
        <v>275</v>
      </c>
      <c r="J24" t="s">
        <v>276</v>
      </c>
      <c r="K24" t="s">
        <v>277</v>
      </c>
      <c r="L24" t="s">
        <v>187</v>
      </c>
      <c r="M24" t="s">
        <v>278</v>
      </c>
      <c r="N24" t="s">
        <v>279</v>
      </c>
      <c r="O24" t="s">
        <v>190</v>
      </c>
      <c r="P24" t="s">
        <v>280</v>
      </c>
      <c r="Q24">
        <v>34</v>
      </c>
      <c r="R24" t="s">
        <v>110</v>
      </c>
      <c r="S24" t="s">
        <v>119</v>
      </c>
      <c r="T24">
        <v>11</v>
      </c>
      <c r="U24">
        <v>13</v>
      </c>
      <c r="V24">
        <v>7</v>
      </c>
      <c r="W24" t="s">
        <v>84</v>
      </c>
      <c r="X24" t="s">
        <v>83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 t="e" vm="28">
        <f>_FV(0,"4117647058823529")</f>
        <v>#VALUE!</v>
      </c>
      <c r="AM24" t="s">
        <v>281</v>
      </c>
      <c r="AN24">
        <v>-11</v>
      </c>
      <c r="AO24" t="e" vm="1">
        <f>_FV(-6,"0")</f>
        <v>#VALUE!</v>
      </c>
      <c r="AP24" t="s">
        <v>68</v>
      </c>
      <c r="AQ24">
        <v>6</v>
      </c>
      <c r="AR24">
        <v>3</v>
      </c>
      <c r="AS24" t="s">
        <v>282</v>
      </c>
      <c r="AT24" t="s">
        <v>283</v>
      </c>
      <c r="AU24" t="s">
        <v>284</v>
      </c>
      <c r="AV24" t="s">
        <v>285</v>
      </c>
      <c r="AW24" t="s">
        <v>286</v>
      </c>
      <c r="AX24">
        <v>1696</v>
      </c>
      <c r="AY24">
        <v>1639</v>
      </c>
      <c r="AZ24" t="s">
        <v>100</v>
      </c>
      <c r="BA24" s="2">
        <v>43490</v>
      </c>
      <c r="BB24">
        <v>29</v>
      </c>
      <c r="BC24" t="s">
        <v>111</v>
      </c>
      <c r="BD24" s="3">
        <v>20852</v>
      </c>
      <c r="BE24" t="s">
        <v>112</v>
      </c>
      <c r="BF24" s="2">
        <v>43580</v>
      </c>
      <c r="BG24">
        <v>18</v>
      </c>
      <c r="BH24" t="s">
        <v>122</v>
      </c>
      <c r="BI24" s="3">
        <v>27426</v>
      </c>
    </row>
    <row r="25" spans="1:61" x14ac:dyDescent="0.25">
      <c r="A25" s="1">
        <v>40677</v>
      </c>
      <c r="B25" t="s">
        <v>61</v>
      </c>
      <c r="C25" t="s">
        <v>112</v>
      </c>
      <c r="D25" t="s">
        <v>62</v>
      </c>
      <c r="E25" t="s">
        <v>287</v>
      </c>
      <c r="F25" t="s">
        <v>287</v>
      </c>
      <c r="G25" t="s">
        <v>288</v>
      </c>
      <c r="H25" t="s">
        <v>289</v>
      </c>
      <c r="I25" t="s">
        <v>290</v>
      </c>
      <c r="J25" t="s">
        <v>291</v>
      </c>
      <c r="K25" t="s">
        <v>292</v>
      </c>
      <c r="L25" t="s">
        <v>293</v>
      </c>
      <c r="M25" t="s">
        <v>294</v>
      </c>
      <c r="N25" t="s">
        <v>295</v>
      </c>
      <c r="O25" t="s">
        <v>292</v>
      </c>
      <c r="P25" t="s">
        <v>296</v>
      </c>
      <c r="Q25">
        <v>37</v>
      </c>
      <c r="R25" t="s">
        <v>67</v>
      </c>
      <c r="S25" t="s">
        <v>119</v>
      </c>
      <c r="T25">
        <v>11</v>
      </c>
      <c r="U25">
        <v>18</v>
      </c>
      <c r="V25">
        <v>9</v>
      </c>
      <c r="W25" t="s">
        <v>84</v>
      </c>
      <c r="X25" t="s">
        <v>96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 t="e" vm="29">
        <f>_FV(0,"5945945945945946")</f>
        <v>#VALUE!</v>
      </c>
      <c r="AM25" t="e" vm="30">
        <f>_FV(0,"02702702702702703")</f>
        <v>#VALUE!</v>
      </c>
      <c r="AN25">
        <v>-10</v>
      </c>
      <c r="AO25" t="e" vm="1">
        <f>_FV(-3,"0")</f>
        <v>#VALUE!</v>
      </c>
      <c r="AP25" t="s">
        <v>132</v>
      </c>
      <c r="AQ25">
        <v>1</v>
      </c>
      <c r="AR25">
        <v>1</v>
      </c>
      <c r="AS25" t="s">
        <v>297</v>
      </c>
      <c r="AT25" t="s">
        <v>68</v>
      </c>
      <c r="AU25" t="s">
        <v>298</v>
      </c>
      <c r="AV25" t="s">
        <v>299</v>
      </c>
      <c r="AW25" t="s">
        <v>300</v>
      </c>
      <c r="AX25">
        <v>1590</v>
      </c>
      <c r="AY25">
        <v>1639</v>
      </c>
      <c r="AZ25" t="s">
        <v>61</v>
      </c>
      <c r="BA25" s="2">
        <v>43548</v>
      </c>
      <c r="BB25">
        <v>23</v>
      </c>
      <c r="BC25" t="s">
        <v>71</v>
      </c>
      <c r="BD25" t="s">
        <v>72</v>
      </c>
      <c r="BE25" t="s">
        <v>112</v>
      </c>
      <c r="BF25" s="2">
        <v>43580</v>
      </c>
      <c r="BG25">
        <v>18</v>
      </c>
      <c r="BH25" t="s">
        <v>122</v>
      </c>
      <c r="BI25" s="3">
        <v>27426</v>
      </c>
    </row>
    <row r="26" spans="1:61" x14ac:dyDescent="0.25">
      <c r="A26" s="1">
        <v>40541</v>
      </c>
      <c r="B26" t="s">
        <v>123</v>
      </c>
      <c r="C26" t="s">
        <v>112</v>
      </c>
      <c r="D26" t="s">
        <v>62</v>
      </c>
      <c r="E26" t="s">
        <v>301</v>
      </c>
      <c r="F26" t="s">
        <v>199</v>
      </c>
      <c r="G26" t="s">
        <v>302</v>
      </c>
      <c r="H26" t="s">
        <v>201</v>
      </c>
      <c r="I26" t="s">
        <v>303</v>
      </c>
      <c r="J26" t="s">
        <v>197</v>
      </c>
      <c r="K26" t="s">
        <v>172</v>
      </c>
      <c r="L26" t="s">
        <v>202</v>
      </c>
      <c r="M26" t="s">
        <v>170</v>
      </c>
      <c r="N26" t="s">
        <v>205</v>
      </c>
      <c r="O26" t="s">
        <v>205</v>
      </c>
      <c r="P26" t="s">
        <v>304</v>
      </c>
      <c r="Q26">
        <v>19</v>
      </c>
      <c r="R26" t="s">
        <v>64</v>
      </c>
      <c r="S26" t="s">
        <v>119</v>
      </c>
      <c r="T26">
        <v>11</v>
      </c>
      <c r="U26">
        <v>4</v>
      </c>
      <c r="V26">
        <v>7</v>
      </c>
      <c r="W26" t="s">
        <v>84</v>
      </c>
      <c r="X26" t="s">
        <v>85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 t="s">
        <v>305</v>
      </c>
      <c r="AM26" t="s">
        <v>170</v>
      </c>
      <c r="AN26">
        <v>5</v>
      </c>
      <c r="AO26" t="e" vm="1">
        <f>_FV(-4,"0")</f>
        <v>#VALUE!</v>
      </c>
      <c r="AP26" t="e" vm="1">
        <f>_FV(-12,"0")</f>
        <v>#VALUE!</v>
      </c>
      <c r="AQ26">
        <v>6</v>
      </c>
      <c r="AR26">
        <v>0</v>
      </c>
      <c r="AS26" t="s">
        <v>68</v>
      </c>
      <c r="AT26" t="s">
        <v>306</v>
      </c>
      <c r="AU26" t="s">
        <v>68</v>
      </c>
      <c r="AV26" t="s">
        <v>68</v>
      </c>
      <c r="AW26" t="s">
        <v>307</v>
      </c>
      <c r="AX26">
        <v>1967</v>
      </c>
      <c r="AY26">
        <v>1639</v>
      </c>
      <c r="AZ26" t="s">
        <v>123</v>
      </c>
      <c r="BA26" s="2">
        <v>43609</v>
      </c>
      <c r="BB26">
        <v>22</v>
      </c>
      <c r="BC26" t="s">
        <v>125</v>
      </c>
      <c r="BD26" t="s">
        <v>126</v>
      </c>
      <c r="BE26" t="s">
        <v>112</v>
      </c>
      <c r="BF26" s="2">
        <v>43580</v>
      </c>
      <c r="BG26">
        <v>18</v>
      </c>
      <c r="BH26" t="s">
        <v>122</v>
      </c>
      <c r="BI26" s="3">
        <v>27426</v>
      </c>
    </row>
    <row r="27" spans="1:61" x14ac:dyDescent="0.25">
      <c r="A27" s="1">
        <v>40462</v>
      </c>
      <c r="B27" t="s">
        <v>127</v>
      </c>
      <c r="C27" t="s">
        <v>112</v>
      </c>
      <c r="D27" t="s">
        <v>101</v>
      </c>
      <c r="E27" t="s">
        <v>68</v>
      </c>
      <c r="F27" t="s">
        <v>75</v>
      </c>
      <c r="G27" t="s">
        <v>74</v>
      </c>
      <c r="H27" t="s">
        <v>90</v>
      </c>
      <c r="I27" t="s">
        <v>76</v>
      </c>
      <c r="J27" s="3">
        <v>45658</v>
      </c>
      <c r="K27" t="s">
        <v>79</v>
      </c>
      <c r="L27" t="s">
        <v>79</v>
      </c>
      <c r="M27" t="s">
        <v>79</v>
      </c>
      <c r="N27" t="s">
        <v>82</v>
      </c>
      <c r="O27" t="s">
        <v>81</v>
      </c>
      <c r="P27" t="s">
        <v>63</v>
      </c>
      <c r="Q27">
        <v>12</v>
      </c>
      <c r="R27" t="s">
        <v>85</v>
      </c>
      <c r="S27" t="s">
        <v>119</v>
      </c>
      <c r="T27">
        <v>11</v>
      </c>
      <c r="U27">
        <v>11</v>
      </c>
      <c r="V27">
        <v>6</v>
      </c>
      <c r="W27" t="s">
        <v>192</v>
      </c>
      <c r="X27" t="s">
        <v>121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 t="s">
        <v>82</v>
      </c>
      <c r="AM27" t="s">
        <v>308</v>
      </c>
      <c r="AN27">
        <v>-1</v>
      </c>
      <c r="AO27" t="s">
        <v>84</v>
      </c>
      <c r="AP27" t="e" vm="1">
        <f>_FV(-7,"0")</f>
        <v>#VALUE!</v>
      </c>
      <c r="AQ27">
        <v>3</v>
      </c>
      <c r="AR27">
        <v>3</v>
      </c>
      <c r="AS27" t="s">
        <v>68</v>
      </c>
      <c r="AT27" t="s">
        <v>68</v>
      </c>
      <c r="AU27" t="s">
        <v>68</v>
      </c>
      <c r="AV27" s="2">
        <v>43556</v>
      </c>
      <c r="AW27" s="2">
        <v>43466</v>
      </c>
      <c r="AX27">
        <v>1750</v>
      </c>
      <c r="AY27">
        <v>1639</v>
      </c>
      <c r="AZ27" t="s">
        <v>127</v>
      </c>
      <c r="BA27" s="2">
        <v>43731</v>
      </c>
      <c r="BB27">
        <v>21</v>
      </c>
      <c r="BC27" t="s">
        <v>135</v>
      </c>
      <c r="BD27" s="3">
        <v>21306</v>
      </c>
      <c r="BE27" t="s">
        <v>112</v>
      </c>
      <c r="BF27" s="2">
        <v>43580</v>
      </c>
      <c r="BG27">
        <v>18</v>
      </c>
      <c r="BH27" t="s">
        <v>122</v>
      </c>
      <c r="BI27" s="3">
        <v>27426</v>
      </c>
    </row>
    <row r="28" spans="1:61" x14ac:dyDescent="0.25">
      <c r="A28" s="1">
        <v>40660</v>
      </c>
      <c r="B28" t="s">
        <v>136</v>
      </c>
      <c r="C28" t="s">
        <v>112</v>
      </c>
      <c r="D28" t="s">
        <v>62</v>
      </c>
      <c r="E28" t="s">
        <v>309</v>
      </c>
      <c r="F28" t="s">
        <v>184</v>
      </c>
      <c r="G28" t="s">
        <v>310</v>
      </c>
      <c r="H28" t="s">
        <v>186</v>
      </c>
      <c r="I28" t="s">
        <v>311</v>
      </c>
      <c r="J28" t="s">
        <v>276</v>
      </c>
      <c r="K28" t="s">
        <v>190</v>
      </c>
      <c r="L28" t="s">
        <v>187</v>
      </c>
      <c r="M28" t="s">
        <v>280</v>
      </c>
      <c r="N28" t="s">
        <v>279</v>
      </c>
      <c r="O28" t="s">
        <v>312</v>
      </c>
      <c r="P28" t="s">
        <v>280</v>
      </c>
      <c r="Q28">
        <v>34</v>
      </c>
      <c r="R28" t="s">
        <v>121</v>
      </c>
      <c r="S28" t="s">
        <v>119</v>
      </c>
      <c r="T28">
        <v>11</v>
      </c>
      <c r="U28">
        <v>8</v>
      </c>
      <c r="V28">
        <v>7</v>
      </c>
      <c r="W28" t="s">
        <v>85</v>
      </c>
      <c r="X28" t="s">
        <v>83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 t="s">
        <v>313</v>
      </c>
      <c r="AM28" t="s">
        <v>281</v>
      </c>
      <c r="AN28">
        <v>-7</v>
      </c>
      <c r="AO28" t="e" vm="1">
        <f>_FV(-2,"0")</f>
        <v>#VALUE!</v>
      </c>
      <c r="AP28" t="e" vm="1">
        <f>_FV(-6,"0")</f>
        <v>#VALUE!</v>
      </c>
      <c r="AQ28">
        <v>3</v>
      </c>
      <c r="AR28">
        <v>3</v>
      </c>
      <c r="AS28" t="s">
        <v>282</v>
      </c>
      <c r="AT28" t="s">
        <v>314</v>
      </c>
      <c r="AU28" t="s">
        <v>284</v>
      </c>
      <c r="AV28" t="s">
        <v>315</v>
      </c>
      <c r="AW28" t="s">
        <v>316</v>
      </c>
      <c r="AX28">
        <v>1730</v>
      </c>
      <c r="AY28">
        <v>1639</v>
      </c>
      <c r="AZ28" t="s">
        <v>136</v>
      </c>
      <c r="BA28" s="2">
        <v>43612</v>
      </c>
      <c r="BB28">
        <v>27</v>
      </c>
      <c r="BC28" t="s">
        <v>149</v>
      </c>
      <c r="BD28" s="3">
        <v>47178</v>
      </c>
      <c r="BE28" t="s">
        <v>112</v>
      </c>
      <c r="BF28" s="2">
        <v>43580</v>
      </c>
      <c r="BG28">
        <v>18</v>
      </c>
      <c r="BH28" t="s">
        <v>122</v>
      </c>
      <c r="BI28" s="3">
        <v>27426</v>
      </c>
    </row>
    <row r="29" spans="1:61" x14ac:dyDescent="0.25">
      <c r="A29" s="1">
        <v>40544</v>
      </c>
      <c r="B29" t="s">
        <v>150</v>
      </c>
      <c r="C29" t="s">
        <v>112</v>
      </c>
      <c r="D29" t="s">
        <v>62</v>
      </c>
      <c r="E29" s="3">
        <v>42005</v>
      </c>
      <c r="F29" s="2">
        <v>43617</v>
      </c>
      <c r="G29" s="2">
        <v>43497</v>
      </c>
      <c r="H29" s="3">
        <v>45658</v>
      </c>
      <c r="I29" s="3">
        <v>45658</v>
      </c>
      <c r="J29" s="3">
        <v>16438</v>
      </c>
      <c r="K29" t="s">
        <v>159</v>
      </c>
      <c r="L29" t="s">
        <v>159</v>
      </c>
      <c r="M29" t="s">
        <v>116</v>
      </c>
      <c r="N29" t="s">
        <v>118</v>
      </c>
      <c r="O29" t="s">
        <v>118</v>
      </c>
      <c r="P29" t="s">
        <v>116</v>
      </c>
      <c r="Q29">
        <v>20</v>
      </c>
      <c r="R29" t="s">
        <v>96</v>
      </c>
      <c r="S29" t="s">
        <v>119</v>
      </c>
      <c r="T29">
        <v>11</v>
      </c>
      <c r="U29">
        <v>8</v>
      </c>
      <c r="V29">
        <v>6</v>
      </c>
      <c r="W29" t="s">
        <v>96</v>
      </c>
      <c r="X29" t="s">
        <v>85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 t="e" vm="31">
        <f>_FV(0,"05")</f>
        <v>#VALUE!</v>
      </c>
      <c r="AM29" t="s">
        <v>159</v>
      </c>
      <c r="AN29">
        <v>-4</v>
      </c>
      <c r="AO29" t="e" vm="1">
        <f>_FV(-1,"0")</f>
        <v>#VALUE!</v>
      </c>
      <c r="AP29" t="e" vm="1">
        <f>_FV(-8,"0")</f>
        <v>#VALUE!</v>
      </c>
      <c r="AQ29">
        <v>9</v>
      </c>
      <c r="AR29">
        <v>0</v>
      </c>
      <c r="AS29" t="s">
        <v>68</v>
      </c>
      <c r="AT29" t="s">
        <v>68</v>
      </c>
      <c r="AU29" t="s">
        <v>68</v>
      </c>
      <c r="AV29" t="s">
        <v>64</v>
      </c>
      <c r="AW29" s="3">
        <v>42736</v>
      </c>
      <c r="AX29">
        <v>1835</v>
      </c>
      <c r="AY29">
        <v>1639</v>
      </c>
      <c r="AZ29" t="s">
        <v>150</v>
      </c>
      <c r="BA29" s="2">
        <v>43608</v>
      </c>
      <c r="BB29">
        <v>25</v>
      </c>
      <c r="BC29" t="s">
        <v>157</v>
      </c>
      <c r="BD29" s="2">
        <v>43654</v>
      </c>
      <c r="BE29" t="s">
        <v>112</v>
      </c>
      <c r="BF29" s="2">
        <v>43580</v>
      </c>
      <c r="BG29">
        <v>18</v>
      </c>
      <c r="BH29" t="s">
        <v>122</v>
      </c>
      <c r="BI29" s="3">
        <v>27426</v>
      </c>
    </row>
    <row r="30" spans="1:61" x14ac:dyDescent="0.25">
      <c r="A30" s="1">
        <v>40280</v>
      </c>
      <c r="B30" t="s">
        <v>158</v>
      </c>
      <c r="C30" t="s">
        <v>112</v>
      </c>
      <c r="D30" t="s">
        <v>62</v>
      </c>
      <c r="E30" s="3">
        <v>45658</v>
      </c>
      <c r="F30" s="3">
        <v>27395</v>
      </c>
      <c r="G30" t="s">
        <v>180</v>
      </c>
      <c r="H30" t="s">
        <v>317</v>
      </c>
      <c r="I30" t="s">
        <v>318</v>
      </c>
      <c r="J30" s="3">
        <v>903977</v>
      </c>
      <c r="K30" t="s">
        <v>319</v>
      </c>
      <c r="L30" t="s">
        <v>320</v>
      </c>
      <c r="M30" t="s">
        <v>321</v>
      </c>
      <c r="N30" t="s">
        <v>322</v>
      </c>
      <c r="O30" t="s">
        <v>320</v>
      </c>
      <c r="P30" t="s">
        <v>63</v>
      </c>
      <c r="Q30">
        <v>16</v>
      </c>
      <c r="R30" t="s">
        <v>84</v>
      </c>
      <c r="S30" t="s">
        <v>119</v>
      </c>
      <c r="T30">
        <v>11</v>
      </c>
      <c r="U30">
        <v>3</v>
      </c>
      <c r="V30">
        <v>5</v>
      </c>
      <c r="W30" t="s">
        <v>83</v>
      </c>
      <c r="X30" t="s">
        <v>192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 t="s">
        <v>63</v>
      </c>
      <c r="AM30" t="s">
        <v>323</v>
      </c>
      <c r="AN30">
        <v>3</v>
      </c>
      <c r="AO30" t="e" vm="1">
        <f>_FV(-2,"0")</f>
        <v>#VALUE!</v>
      </c>
      <c r="AP30" t="e" vm="1">
        <f>_FV(-11,"0")</f>
        <v>#VALUE!</v>
      </c>
      <c r="AQ30">
        <v>4</v>
      </c>
      <c r="AR30">
        <v>1</v>
      </c>
      <c r="AS30" t="s">
        <v>68</v>
      </c>
      <c r="AT30" t="s">
        <v>68</v>
      </c>
      <c r="AU30" t="s">
        <v>68</v>
      </c>
      <c r="AV30" t="s">
        <v>97</v>
      </c>
      <c r="AW30" s="3">
        <v>43466</v>
      </c>
      <c r="AX30">
        <v>1799</v>
      </c>
      <c r="AY30">
        <v>1639</v>
      </c>
      <c r="AZ30" t="s">
        <v>158</v>
      </c>
      <c r="BA30" s="2">
        <v>43578</v>
      </c>
      <c r="BB30">
        <v>27</v>
      </c>
      <c r="BC30" t="s">
        <v>162</v>
      </c>
      <c r="BD30" s="2">
        <v>43593</v>
      </c>
      <c r="BE30" t="s">
        <v>112</v>
      </c>
      <c r="BF30" s="2">
        <v>43580</v>
      </c>
      <c r="BG30">
        <v>18</v>
      </c>
      <c r="BH30" t="s">
        <v>122</v>
      </c>
      <c r="BI30" s="3">
        <v>27426</v>
      </c>
    </row>
    <row r="31" spans="1:61" x14ac:dyDescent="0.25">
      <c r="A31" s="1">
        <v>40621</v>
      </c>
      <c r="B31" t="s">
        <v>163</v>
      </c>
      <c r="C31" t="s">
        <v>112</v>
      </c>
      <c r="D31" t="s">
        <v>62</v>
      </c>
      <c r="E31" s="2">
        <v>43467</v>
      </c>
      <c r="F31" s="2">
        <v>43556</v>
      </c>
      <c r="G31" t="s">
        <v>68</v>
      </c>
      <c r="H31" t="s">
        <v>90</v>
      </c>
      <c r="I31" t="s">
        <v>64</v>
      </c>
      <c r="J31" t="s">
        <v>90</v>
      </c>
      <c r="K31" t="s">
        <v>324</v>
      </c>
      <c r="L31" t="s">
        <v>80</v>
      </c>
      <c r="M31" t="s">
        <v>325</v>
      </c>
      <c r="N31" t="s">
        <v>266</v>
      </c>
      <c r="O31" t="s">
        <v>266</v>
      </c>
      <c r="P31" t="s">
        <v>80</v>
      </c>
      <c r="Q31">
        <v>30</v>
      </c>
      <c r="R31" t="s">
        <v>68</v>
      </c>
      <c r="S31" t="s">
        <v>119</v>
      </c>
      <c r="T31">
        <v>11</v>
      </c>
      <c r="U31">
        <v>1</v>
      </c>
      <c r="V31">
        <v>7</v>
      </c>
      <c r="W31" t="s">
        <v>96</v>
      </c>
      <c r="X31" t="s">
        <v>120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 s="2">
        <v>43466</v>
      </c>
      <c r="AM31" t="s">
        <v>268</v>
      </c>
      <c r="AN31">
        <v>20</v>
      </c>
      <c r="AO31" t="e" vm="1">
        <f>_FV(-4,"0")</f>
        <v>#VALUE!</v>
      </c>
      <c r="AP31" t="e" vm="1">
        <f>_FV(-13,"0")</f>
        <v>#VALUE!</v>
      </c>
      <c r="AQ31">
        <v>7</v>
      </c>
      <c r="AR31">
        <v>1</v>
      </c>
      <c r="AS31" t="s">
        <v>269</v>
      </c>
      <c r="AT31" t="s">
        <v>68</v>
      </c>
      <c r="AU31" t="s">
        <v>270</v>
      </c>
      <c r="AV31" t="s">
        <v>326</v>
      </c>
      <c r="AW31" t="s">
        <v>272</v>
      </c>
      <c r="AX31">
        <v>1949</v>
      </c>
      <c r="AY31">
        <v>1639</v>
      </c>
      <c r="AZ31" t="s">
        <v>163</v>
      </c>
      <c r="BA31" s="2">
        <v>43489</v>
      </c>
      <c r="BB31">
        <v>29</v>
      </c>
      <c r="BC31" t="s">
        <v>177</v>
      </c>
      <c r="BD31" s="3">
        <v>34182</v>
      </c>
      <c r="BE31" t="s">
        <v>112</v>
      </c>
      <c r="BF31" s="2">
        <v>43580</v>
      </c>
      <c r="BG31">
        <v>18</v>
      </c>
      <c r="BH31" t="s">
        <v>122</v>
      </c>
      <c r="BI31" s="3">
        <v>27426</v>
      </c>
    </row>
    <row r="32" spans="1:61" x14ac:dyDescent="0.25">
      <c r="A32" s="1">
        <v>40600</v>
      </c>
      <c r="B32" t="s">
        <v>178</v>
      </c>
      <c r="C32" t="s">
        <v>112</v>
      </c>
      <c r="D32" t="s">
        <v>101</v>
      </c>
      <c r="E32" s="2">
        <v>43586</v>
      </c>
      <c r="F32" t="s">
        <v>327</v>
      </c>
      <c r="G32" t="s">
        <v>327</v>
      </c>
      <c r="H32" t="s">
        <v>328</v>
      </c>
      <c r="I32" s="3">
        <v>45658</v>
      </c>
      <c r="J32" t="s">
        <v>153</v>
      </c>
      <c r="K32" t="s">
        <v>251</v>
      </c>
      <c r="L32" t="s">
        <v>251</v>
      </c>
      <c r="M32" t="s">
        <v>329</v>
      </c>
      <c r="N32" t="s">
        <v>251</v>
      </c>
      <c r="O32" t="s">
        <v>155</v>
      </c>
      <c r="P32" t="s">
        <v>251</v>
      </c>
      <c r="Q32">
        <v>28</v>
      </c>
      <c r="R32" t="s">
        <v>179</v>
      </c>
      <c r="S32" t="s">
        <v>119</v>
      </c>
      <c r="T32">
        <v>11</v>
      </c>
      <c r="U32">
        <v>8</v>
      </c>
      <c r="V32">
        <v>7</v>
      </c>
      <c r="W32" t="s">
        <v>96</v>
      </c>
      <c r="X32" t="s">
        <v>96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 t="s">
        <v>154</v>
      </c>
      <c r="AM32" t="s">
        <v>330</v>
      </c>
      <c r="AN32">
        <v>-1</v>
      </c>
      <c r="AO32" t="s">
        <v>65</v>
      </c>
      <c r="AP32" t="e" vm="1">
        <f>_FV(-2,"0")</f>
        <v>#VALUE!</v>
      </c>
      <c r="AQ32">
        <v>0</v>
      </c>
      <c r="AR32">
        <v>3</v>
      </c>
      <c r="AS32" t="s">
        <v>331</v>
      </c>
      <c r="AT32" t="s">
        <v>68</v>
      </c>
      <c r="AU32" t="s">
        <v>298</v>
      </c>
      <c r="AV32" t="s">
        <v>332</v>
      </c>
      <c r="AW32" t="s">
        <v>333</v>
      </c>
      <c r="AX32">
        <v>1700</v>
      </c>
      <c r="AY32">
        <v>1639</v>
      </c>
      <c r="AZ32" t="s">
        <v>178</v>
      </c>
      <c r="BA32" s="2">
        <v>43669</v>
      </c>
      <c r="BB32">
        <v>17</v>
      </c>
      <c r="BC32" t="s">
        <v>181</v>
      </c>
      <c r="BD32" s="3">
        <v>19025</v>
      </c>
      <c r="BE32" t="s">
        <v>112</v>
      </c>
      <c r="BF32" s="2">
        <v>43580</v>
      </c>
      <c r="BG32">
        <v>18</v>
      </c>
      <c r="BH32" t="s">
        <v>122</v>
      </c>
      <c r="BI32" s="3">
        <v>27426</v>
      </c>
    </row>
    <row r="33" spans="1:61" x14ac:dyDescent="0.25">
      <c r="A33" s="1">
        <v>40558</v>
      </c>
      <c r="B33" t="s">
        <v>182</v>
      </c>
      <c r="C33" t="s">
        <v>112</v>
      </c>
      <c r="D33" t="s">
        <v>62</v>
      </c>
      <c r="E33" t="s">
        <v>219</v>
      </c>
      <c r="F33" s="2">
        <v>43586</v>
      </c>
      <c r="G33" t="s">
        <v>219</v>
      </c>
      <c r="H33" t="s">
        <v>222</v>
      </c>
      <c r="I33" t="s">
        <v>334</v>
      </c>
      <c r="J33" t="s">
        <v>335</v>
      </c>
      <c r="K33" t="s">
        <v>224</v>
      </c>
      <c r="L33" t="s">
        <v>336</v>
      </c>
      <c r="M33" t="s">
        <v>337</v>
      </c>
      <c r="N33" t="s">
        <v>223</v>
      </c>
      <c r="O33" t="s">
        <v>338</v>
      </c>
      <c r="P33" t="s">
        <v>224</v>
      </c>
      <c r="Q33">
        <v>22</v>
      </c>
      <c r="R33" t="s">
        <v>191</v>
      </c>
      <c r="S33" t="s">
        <v>119</v>
      </c>
      <c r="T33">
        <v>11</v>
      </c>
      <c r="U33">
        <v>8</v>
      </c>
      <c r="V33">
        <v>5</v>
      </c>
      <c r="W33" t="s">
        <v>96</v>
      </c>
      <c r="X33" t="s">
        <v>96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 t="s">
        <v>65</v>
      </c>
      <c r="AM33" t="s">
        <v>339</v>
      </c>
      <c r="AN33">
        <v>-2</v>
      </c>
      <c r="AO33" t="s">
        <v>65</v>
      </c>
      <c r="AP33" t="e" vm="1">
        <f>_FV(-1,"0")</f>
        <v>#VALUE!</v>
      </c>
      <c r="AQ33">
        <v>1</v>
      </c>
      <c r="AR33">
        <v>7</v>
      </c>
      <c r="AS33" t="s">
        <v>68</v>
      </c>
      <c r="AT33" t="s">
        <v>68</v>
      </c>
      <c r="AU33" t="s">
        <v>68</v>
      </c>
      <c r="AV33" t="s">
        <v>90</v>
      </c>
      <c r="AW33" s="3">
        <v>42370</v>
      </c>
      <c r="AX33">
        <v>1653</v>
      </c>
      <c r="AY33">
        <v>1639</v>
      </c>
      <c r="AZ33" t="s">
        <v>182</v>
      </c>
      <c r="BA33" t="s">
        <v>193</v>
      </c>
      <c r="BB33">
        <v>20</v>
      </c>
      <c r="BC33" t="s">
        <v>194</v>
      </c>
      <c r="BD33" s="3">
        <v>33635</v>
      </c>
      <c r="BE33" t="s">
        <v>112</v>
      </c>
      <c r="BF33" s="2">
        <v>43580</v>
      </c>
      <c r="BG33">
        <v>18</v>
      </c>
      <c r="BH33" t="s">
        <v>122</v>
      </c>
      <c r="BI33" s="3">
        <v>27426</v>
      </c>
    </row>
    <row r="34" spans="1:61" x14ac:dyDescent="0.25">
      <c r="A34" s="1">
        <v>40530</v>
      </c>
      <c r="B34" t="s">
        <v>195</v>
      </c>
      <c r="C34" t="s">
        <v>112</v>
      </c>
      <c r="D34" t="s">
        <v>62</v>
      </c>
      <c r="E34" t="s">
        <v>92</v>
      </c>
      <c r="F34" t="s">
        <v>340</v>
      </c>
      <c r="G34" t="s">
        <v>68</v>
      </c>
      <c r="H34" t="s">
        <v>90</v>
      </c>
      <c r="I34" t="s">
        <v>90</v>
      </c>
      <c r="J34" t="s">
        <v>89</v>
      </c>
      <c r="K34" t="s">
        <v>341</v>
      </c>
      <c r="L34" t="s">
        <v>80</v>
      </c>
      <c r="M34" t="s">
        <v>82</v>
      </c>
      <c r="N34" t="s">
        <v>82</v>
      </c>
      <c r="O34" t="s">
        <v>63</v>
      </c>
      <c r="P34" t="s">
        <v>94</v>
      </c>
      <c r="Q34">
        <v>18</v>
      </c>
      <c r="R34" t="s">
        <v>120</v>
      </c>
      <c r="S34" t="s">
        <v>119</v>
      </c>
      <c r="T34">
        <v>11</v>
      </c>
      <c r="U34">
        <v>7</v>
      </c>
      <c r="V34">
        <v>6</v>
      </c>
      <c r="W34" t="s">
        <v>121</v>
      </c>
      <c r="X34" t="s">
        <v>120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 t="s">
        <v>93</v>
      </c>
      <c r="AM34" t="s">
        <v>80</v>
      </c>
      <c r="AN34">
        <v>-2</v>
      </c>
      <c r="AO34" t="e" vm="1">
        <f>_FV(-2,"0")</f>
        <v>#VALUE!</v>
      </c>
      <c r="AP34" t="e" vm="1">
        <f>_FV(-4,"0")</f>
        <v>#VALUE!</v>
      </c>
      <c r="AQ34">
        <v>6</v>
      </c>
      <c r="AR34">
        <v>0</v>
      </c>
      <c r="AS34" t="s">
        <v>342</v>
      </c>
      <c r="AT34" t="s">
        <v>68</v>
      </c>
      <c r="AU34" t="s">
        <v>343</v>
      </c>
      <c r="AV34" t="s">
        <v>344</v>
      </c>
      <c r="AW34" t="s">
        <v>345</v>
      </c>
      <c r="AX34">
        <v>1650</v>
      </c>
      <c r="AY34">
        <v>1639</v>
      </c>
      <c r="AZ34" t="s">
        <v>195</v>
      </c>
      <c r="BA34" s="2">
        <v>43669</v>
      </c>
      <c r="BB34">
        <v>20</v>
      </c>
      <c r="BC34" t="s">
        <v>208</v>
      </c>
      <c r="BD34" s="3">
        <v>19054</v>
      </c>
      <c r="BE34" t="s">
        <v>112</v>
      </c>
      <c r="BF34" s="2">
        <v>43580</v>
      </c>
      <c r="BG34">
        <v>18</v>
      </c>
      <c r="BH34" t="s">
        <v>122</v>
      </c>
      <c r="BI34" s="3">
        <v>27426</v>
      </c>
    </row>
    <row r="35" spans="1:61" x14ac:dyDescent="0.25">
      <c r="A35" s="1">
        <v>40665</v>
      </c>
      <c r="B35" t="s">
        <v>209</v>
      </c>
      <c r="C35" t="s">
        <v>112</v>
      </c>
      <c r="D35" t="s">
        <v>62</v>
      </c>
      <c r="E35" s="3">
        <v>11689</v>
      </c>
      <c r="F35" s="3">
        <v>13150</v>
      </c>
      <c r="G35" s="2">
        <v>43556</v>
      </c>
      <c r="H35" s="2">
        <v>43556</v>
      </c>
      <c r="I35" s="3">
        <v>23377</v>
      </c>
      <c r="J35" s="2">
        <v>43497</v>
      </c>
      <c r="K35" t="s">
        <v>346</v>
      </c>
      <c r="L35" t="s">
        <v>129</v>
      </c>
      <c r="M35" t="s">
        <v>118</v>
      </c>
      <c r="N35" t="s">
        <v>128</v>
      </c>
      <c r="O35" t="s">
        <v>128</v>
      </c>
      <c r="P35" t="s">
        <v>347</v>
      </c>
      <c r="Q35">
        <v>25</v>
      </c>
      <c r="R35" t="s">
        <v>132</v>
      </c>
      <c r="S35" t="s">
        <v>119</v>
      </c>
      <c r="T35">
        <v>11</v>
      </c>
      <c r="U35">
        <v>3</v>
      </c>
      <c r="V35">
        <v>7</v>
      </c>
      <c r="W35" t="s">
        <v>121</v>
      </c>
      <c r="X35" t="s">
        <v>68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 t="s">
        <v>129</v>
      </c>
      <c r="AM35" t="e" vm="32">
        <f>_FV(0,"04")</f>
        <v>#VALUE!</v>
      </c>
      <c r="AN35">
        <v>11</v>
      </c>
      <c r="AO35" t="s">
        <v>85</v>
      </c>
      <c r="AP35" t="e" vm="1">
        <f>_FV(-9,"0")</f>
        <v>#VALUE!</v>
      </c>
      <c r="AQ35">
        <v>4</v>
      </c>
      <c r="AR35">
        <v>4</v>
      </c>
      <c r="AS35" t="s">
        <v>348</v>
      </c>
      <c r="AT35" t="s">
        <v>68</v>
      </c>
      <c r="AU35" t="s">
        <v>349</v>
      </c>
      <c r="AV35" t="s">
        <v>350</v>
      </c>
      <c r="AW35" t="s">
        <v>351</v>
      </c>
      <c r="AX35">
        <v>1786</v>
      </c>
      <c r="AY35">
        <v>1639</v>
      </c>
      <c r="AZ35" t="s">
        <v>209</v>
      </c>
      <c r="BA35" s="2">
        <v>43670</v>
      </c>
      <c r="BB35">
        <v>21</v>
      </c>
      <c r="BC35" t="s">
        <v>217</v>
      </c>
      <c r="BD35" s="3">
        <v>29037</v>
      </c>
      <c r="BE35" t="s">
        <v>112</v>
      </c>
      <c r="BF35" s="2">
        <v>43580</v>
      </c>
      <c r="BG35">
        <v>18</v>
      </c>
      <c r="BH35" t="s">
        <v>122</v>
      </c>
      <c r="BI35" s="3">
        <v>27426</v>
      </c>
    </row>
    <row r="36" spans="1:61" x14ac:dyDescent="0.25">
      <c r="A36" s="1">
        <v>40219</v>
      </c>
      <c r="B36" t="s">
        <v>218</v>
      </c>
      <c r="C36" t="s">
        <v>112</v>
      </c>
      <c r="D36" t="s">
        <v>101</v>
      </c>
      <c r="E36" t="s">
        <v>250</v>
      </c>
      <c r="F36" t="s">
        <v>153</v>
      </c>
      <c r="G36" t="s">
        <v>352</v>
      </c>
      <c r="H36" t="s">
        <v>353</v>
      </c>
      <c r="I36" t="s">
        <v>353</v>
      </c>
      <c r="J36" t="s">
        <v>68</v>
      </c>
      <c r="K36" t="s">
        <v>156</v>
      </c>
      <c r="L36" t="s">
        <v>154</v>
      </c>
      <c r="M36" t="s">
        <v>155</v>
      </c>
      <c r="N36" t="s">
        <v>154</v>
      </c>
      <c r="O36" t="s">
        <v>154</v>
      </c>
      <c r="P36" t="s">
        <v>252</v>
      </c>
      <c r="Q36">
        <v>7</v>
      </c>
      <c r="R36" t="s">
        <v>192</v>
      </c>
      <c r="S36" t="s">
        <v>119</v>
      </c>
      <c r="T36">
        <v>11</v>
      </c>
      <c r="U36">
        <v>6</v>
      </c>
      <c r="V36">
        <v>12</v>
      </c>
      <c r="W36" t="s">
        <v>120</v>
      </c>
      <c r="X36" t="s">
        <v>96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 t="e" vm="12">
        <f>_FV(0,"42857142857142855")</f>
        <v>#VALUE!</v>
      </c>
      <c r="AM36" t="e" vm="33">
        <f>_FV(0,"14285714285714285")</f>
        <v>#VALUE!</v>
      </c>
      <c r="AN36">
        <v>3</v>
      </c>
      <c r="AO36" t="s">
        <v>66</v>
      </c>
      <c r="AP36" t="e" vm="1">
        <f>_FV(-3,"0")</f>
        <v>#VALUE!</v>
      </c>
      <c r="AQ36">
        <v>1</v>
      </c>
      <c r="AR36">
        <v>1</v>
      </c>
      <c r="AS36" t="s">
        <v>68</v>
      </c>
      <c r="AT36" t="s">
        <v>68</v>
      </c>
      <c r="AU36" t="s">
        <v>68</v>
      </c>
      <c r="AV36" t="s">
        <v>340</v>
      </c>
      <c r="AW36" s="2">
        <v>43770</v>
      </c>
      <c r="AX36">
        <v>1643</v>
      </c>
      <c r="AY36">
        <v>1639</v>
      </c>
      <c r="AZ36" t="s">
        <v>218</v>
      </c>
      <c r="BA36" s="2">
        <v>43548</v>
      </c>
      <c r="BB36">
        <v>24</v>
      </c>
      <c r="BC36" t="s">
        <v>227</v>
      </c>
      <c r="BD36" s="2">
        <v>43526</v>
      </c>
      <c r="BE36" t="s">
        <v>112</v>
      </c>
      <c r="BF36" s="2">
        <v>43580</v>
      </c>
      <c r="BG36">
        <v>18</v>
      </c>
      <c r="BH36" t="s">
        <v>122</v>
      </c>
      <c r="BI36" s="3">
        <v>27426</v>
      </c>
    </row>
    <row r="37" spans="1:61" x14ac:dyDescent="0.25">
      <c r="A37" s="1">
        <v>40411</v>
      </c>
      <c r="B37" t="s">
        <v>228</v>
      </c>
      <c r="C37" t="s">
        <v>112</v>
      </c>
      <c r="D37" t="s">
        <v>151</v>
      </c>
      <c r="E37" t="s">
        <v>65</v>
      </c>
      <c r="F37" t="s">
        <v>65</v>
      </c>
      <c r="G37" s="2">
        <v>43586</v>
      </c>
      <c r="H37" t="s">
        <v>65</v>
      </c>
      <c r="I37" t="s">
        <v>65</v>
      </c>
      <c r="J37" t="s">
        <v>63</v>
      </c>
      <c r="K37" t="s">
        <v>65</v>
      </c>
      <c r="L37" t="s">
        <v>65</v>
      </c>
      <c r="M37" t="s">
        <v>63</v>
      </c>
      <c r="N37" t="s">
        <v>65</v>
      </c>
      <c r="O37" t="s">
        <v>65</v>
      </c>
      <c r="P37" t="s">
        <v>63</v>
      </c>
      <c r="Q37">
        <v>2</v>
      </c>
      <c r="R37" t="s">
        <v>239</v>
      </c>
      <c r="S37" t="s">
        <v>119</v>
      </c>
      <c r="T37">
        <v>11</v>
      </c>
      <c r="U37">
        <v>17</v>
      </c>
      <c r="V37">
        <v>14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 t="e" vm="3">
        <f>_FV(-1,"5")</f>
        <v>#VALUE!</v>
      </c>
      <c r="AM37" t="s">
        <v>65</v>
      </c>
      <c r="AN37">
        <v>-1</v>
      </c>
      <c r="AP37" t="s">
        <v>96</v>
      </c>
      <c r="AQ37">
        <v>0</v>
      </c>
      <c r="AR37">
        <v>6</v>
      </c>
      <c r="AS37" s="2">
        <v>43617</v>
      </c>
      <c r="AT37" t="s">
        <v>68</v>
      </c>
      <c r="AU37" t="s">
        <v>124</v>
      </c>
      <c r="AV37" t="s">
        <v>354</v>
      </c>
      <c r="AW37" t="s">
        <v>69</v>
      </c>
      <c r="AX37">
        <v>1618</v>
      </c>
      <c r="AY37">
        <v>1639</v>
      </c>
      <c r="AZ37" t="s">
        <v>228</v>
      </c>
      <c r="BA37" s="2">
        <v>43490</v>
      </c>
      <c r="BB37">
        <v>23</v>
      </c>
      <c r="BC37" t="s">
        <v>240</v>
      </c>
      <c r="BD37" s="2">
        <v>43681</v>
      </c>
      <c r="BE37" t="s">
        <v>112</v>
      </c>
      <c r="BF37" s="2">
        <v>43580</v>
      </c>
      <c r="BG37">
        <v>18</v>
      </c>
      <c r="BH37" t="s">
        <v>122</v>
      </c>
      <c r="BI37" s="3">
        <v>27426</v>
      </c>
    </row>
    <row r="38" spans="1:61" x14ac:dyDescent="0.25">
      <c r="A38" s="1">
        <v>40474</v>
      </c>
      <c r="B38" t="s">
        <v>241</v>
      </c>
      <c r="C38" t="s">
        <v>112</v>
      </c>
      <c r="D38" t="s">
        <v>101</v>
      </c>
      <c r="E38" t="s">
        <v>355</v>
      </c>
      <c r="F38" t="s">
        <v>90</v>
      </c>
      <c r="G38" t="s">
        <v>340</v>
      </c>
      <c r="H38" t="s">
        <v>90</v>
      </c>
      <c r="I38" t="s">
        <v>68</v>
      </c>
      <c r="J38" t="s">
        <v>210</v>
      </c>
      <c r="K38" t="s">
        <v>216</v>
      </c>
      <c r="L38" t="s">
        <v>216</v>
      </c>
      <c r="M38" t="s">
        <v>80</v>
      </c>
      <c r="N38" t="s">
        <v>93</v>
      </c>
      <c r="O38" t="s">
        <v>80</v>
      </c>
      <c r="P38" t="s">
        <v>356</v>
      </c>
      <c r="Q38">
        <v>9</v>
      </c>
      <c r="R38" t="s">
        <v>242</v>
      </c>
      <c r="S38" t="s">
        <v>119</v>
      </c>
      <c r="T38">
        <v>11</v>
      </c>
      <c r="U38">
        <v>15</v>
      </c>
      <c r="V38">
        <v>7</v>
      </c>
      <c r="W38" t="s">
        <v>96</v>
      </c>
      <c r="X38" t="s">
        <v>96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 t="e" vm="1">
        <f>_FV(-1,"0")</f>
        <v>#VALUE!</v>
      </c>
      <c r="AM38" t="s">
        <v>65</v>
      </c>
      <c r="AN38">
        <v>-2</v>
      </c>
      <c r="AO38" t="s">
        <v>65</v>
      </c>
      <c r="AP38" t="s">
        <v>64</v>
      </c>
      <c r="AQ38">
        <v>1</v>
      </c>
      <c r="AR38">
        <v>4</v>
      </c>
      <c r="AS38" t="s">
        <v>68</v>
      </c>
      <c r="AT38" s="2">
        <v>43556</v>
      </c>
      <c r="AU38" t="s">
        <v>68</v>
      </c>
      <c r="AV38" t="s">
        <v>74</v>
      </c>
      <c r="AW38" t="s">
        <v>357</v>
      </c>
      <c r="AX38">
        <v>1577</v>
      </c>
      <c r="AY38">
        <v>1639</v>
      </c>
      <c r="AZ38" t="s">
        <v>241</v>
      </c>
      <c r="BA38" t="s">
        <v>243</v>
      </c>
      <c r="BB38">
        <v>24</v>
      </c>
      <c r="BC38" t="s">
        <v>244</v>
      </c>
      <c r="BD38" s="2">
        <v>43618</v>
      </c>
      <c r="BE38" t="s">
        <v>112</v>
      </c>
      <c r="BF38" s="2">
        <v>43580</v>
      </c>
      <c r="BG38">
        <v>18</v>
      </c>
      <c r="BH38" t="s">
        <v>122</v>
      </c>
      <c r="BI38" s="3">
        <v>27426</v>
      </c>
    </row>
    <row r="39" spans="1:61" x14ac:dyDescent="0.25">
      <c r="A39" s="1">
        <v>40495</v>
      </c>
      <c r="B39" t="s">
        <v>245</v>
      </c>
      <c r="C39" t="s">
        <v>112</v>
      </c>
      <c r="D39" t="s">
        <v>151</v>
      </c>
      <c r="E39" t="s">
        <v>229</v>
      </c>
      <c r="F39" t="s">
        <v>358</v>
      </c>
      <c r="G39" t="s">
        <v>359</v>
      </c>
      <c r="H39" t="s">
        <v>360</v>
      </c>
      <c r="I39" t="s">
        <v>361</v>
      </c>
      <c r="J39" t="s">
        <v>362</v>
      </c>
      <c r="K39" t="s">
        <v>238</v>
      </c>
      <c r="L39" t="s">
        <v>363</v>
      </c>
      <c r="M39" t="s">
        <v>364</v>
      </c>
      <c r="N39" t="s">
        <v>238</v>
      </c>
      <c r="O39" t="s">
        <v>363</v>
      </c>
      <c r="P39" t="s">
        <v>364</v>
      </c>
      <c r="Q39">
        <v>13</v>
      </c>
      <c r="R39" t="s">
        <v>255</v>
      </c>
      <c r="S39" t="s">
        <v>119</v>
      </c>
      <c r="T39">
        <v>11</v>
      </c>
      <c r="U39">
        <v>19</v>
      </c>
      <c r="V39">
        <v>6</v>
      </c>
      <c r="W39" t="s">
        <v>66</v>
      </c>
      <c r="X39" t="s">
        <v>121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 t="e" vm="34">
        <f>_FV(0,"6923076923076923")</f>
        <v>#VALUE!</v>
      </c>
      <c r="AM39" t="s">
        <v>234</v>
      </c>
      <c r="AN39">
        <v>-7</v>
      </c>
      <c r="AO39" t="e" vm="1">
        <f>_FV(-4,"0")</f>
        <v>#VALUE!</v>
      </c>
      <c r="AP39" t="s">
        <v>84</v>
      </c>
      <c r="AQ39">
        <v>3</v>
      </c>
      <c r="AR39">
        <v>3</v>
      </c>
      <c r="AS39" t="s">
        <v>68</v>
      </c>
      <c r="AT39" t="s">
        <v>68</v>
      </c>
      <c r="AU39" t="s">
        <v>68</v>
      </c>
      <c r="AV39" t="s">
        <v>68</v>
      </c>
      <c r="AW39" s="2">
        <v>43678</v>
      </c>
      <c r="AX39">
        <v>1612</v>
      </c>
      <c r="AY39">
        <v>1639</v>
      </c>
      <c r="AZ39" t="s">
        <v>245</v>
      </c>
      <c r="BA39" s="2">
        <v>43669</v>
      </c>
      <c r="BB39">
        <v>23</v>
      </c>
      <c r="BC39" t="s">
        <v>258</v>
      </c>
      <c r="BD39" s="3">
        <v>30317</v>
      </c>
      <c r="BE39" t="s">
        <v>112</v>
      </c>
      <c r="BF39" s="2">
        <v>43580</v>
      </c>
      <c r="BG39">
        <v>18</v>
      </c>
      <c r="BH39" t="s">
        <v>122</v>
      </c>
      <c r="BI39" s="3">
        <v>27426</v>
      </c>
    </row>
    <row r="40" spans="1:61" x14ac:dyDescent="0.25">
      <c r="A40" s="1">
        <v>40446</v>
      </c>
      <c r="B40" t="s">
        <v>60</v>
      </c>
      <c r="C40" t="s">
        <v>218</v>
      </c>
      <c r="D40" t="s">
        <v>151</v>
      </c>
      <c r="E40" t="s">
        <v>365</v>
      </c>
      <c r="F40" t="s">
        <v>74</v>
      </c>
      <c r="G40" t="s">
        <v>355</v>
      </c>
      <c r="H40" s="2">
        <v>43586</v>
      </c>
      <c r="I40" t="s">
        <v>366</v>
      </c>
      <c r="J40" t="s">
        <v>76</v>
      </c>
      <c r="K40" t="s">
        <v>63</v>
      </c>
      <c r="L40" t="s">
        <v>80</v>
      </c>
      <c r="M40" t="s">
        <v>65</v>
      </c>
      <c r="N40" t="s">
        <v>80</v>
      </c>
      <c r="O40" t="s">
        <v>80</v>
      </c>
      <c r="P40" t="s">
        <v>82</v>
      </c>
      <c r="Q40">
        <v>6</v>
      </c>
      <c r="R40" t="s">
        <v>66</v>
      </c>
      <c r="S40" t="s">
        <v>192</v>
      </c>
      <c r="T40">
        <v>11</v>
      </c>
      <c r="U40">
        <v>2</v>
      </c>
      <c r="V40">
        <v>10</v>
      </c>
      <c r="W40" t="s">
        <v>192</v>
      </c>
      <c r="X40" t="s">
        <v>85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 t="s">
        <v>340</v>
      </c>
      <c r="AM40" t="e" vm="35">
        <f>_FV(0,"6666666666666666")</f>
        <v>#VALUE!</v>
      </c>
      <c r="AN40">
        <v>4</v>
      </c>
      <c r="AO40" t="s">
        <v>66</v>
      </c>
      <c r="AP40" t="e" vm="1">
        <f>_FV(-7,"0")</f>
        <v>#VALUE!</v>
      </c>
      <c r="AQ40">
        <v>1</v>
      </c>
      <c r="AR40">
        <v>1</v>
      </c>
      <c r="AS40" t="s">
        <v>68</v>
      </c>
      <c r="AT40" t="s">
        <v>68</v>
      </c>
      <c r="AU40" t="s">
        <v>68</v>
      </c>
      <c r="AV40" s="2">
        <v>43588</v>
      </c>
      <c r="AW40" s="2">
        <v>43586</v>
      </c>
      <c r="AX40">
        <v>1886</v>
      </c>
      <c r="AY40">
        <v>1643</v>
      </c>
      <c r="AZ40" t="s">
        <v>60</v>
      </c>
      <c r="BA40" s="2">
        <v>43578</v>
      </c>
      <c r="BB40">
        <v>27</v>
      </c>
      <c r="BC40" t="s">
        <v>70</v>
      </c>
      <c r="BD40" s="3">
        <v>34912</v>
      </c>
      <c r="BE40" t="s">
        <v>218</v>
      </c>
      <c r="BF40" s="2">
        <v>43548</v>
      </c>
      <c r="BG40">
        <v>24</v>
      </c>
      <c r="BH40" t="s">
        <v>227</v>
      </c>
      <c r="BI40" s="2">
        <v>43526</v>
      </c>
    </row>
    <row r="41" spans="1:61" x14ac:dyDescent="0.25">
      <c r="A41" s="1">
        <v>40494</v>
      </c>
      <c r="B41" t="s">
        <v>73</v>
      </c>
      <c r="C41" t="s">
        <v>218</v>
      </c>
      <c r="D41" t="s">
        <v>62</v>
      </c>
      <c r="E41" t="s">
        <v>367</v>
      </c>
      <c r="F41" s="3">
        <v>45658</v>
      </c>
      <c r="G41" s="2">
        <v>43586</v>
      </c>
      <c r="H41" t="s">
        <v>318</v>
      </c>
      <c r="I41" t="s">
        <v>367</v>
      </c>
      <c r="J41" t="s">
        <v>368</v>
      </c>
      <c r="K41" t="s">
        <v>79</v>
      </c>
      <c r="L41" t="s">
        <v>320</v>
      </c>
      <c r="M41" t="s">
        <v>323</v>
      </c>
      <c r="N41" t="s">
        <v>323</v>
      </c>
      <c r="O41" t="s">
        <v>320</v>
      </c>
      <c r="P41" t="s">
        <v>79</v>
      </c>
      <c r="Q41">
        <v>16</v>
      </c>
      <c r="R41" t="s">
        <v>83</v>
      </c>
      <c r="S41" t="s">
        <v>192</v>
      </c>
      <c r="T41">
        <v>11</v>
      </c>
      <c r="U41">
        <v>13</v>
      </c>
      <c r="V41">
        <v>10</v>
      </c>
      <c r="W41" t="s">
        <v>132</v>
      </c>
      <c r="X41" t="s">
        <v>66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 t="e" vm="36">
        <f>_FV(0,"4375")</f>
        <v>#VALUE!</v>
      </c>
      <c r="AM41" t="e" vm="37">
        <f>_FV(0,"375")</f>
        <v>#VALUE!</v>
      </c>
      <c r="AN41">
        <v>-2</v>
      </c>
      <c r="AO41" t="s">
        <v>68</v>
      </c>
      <c r="AP41" t="e" vm="1">
        <f>_FV(-2,"0")</f>
        <v>#VALUE!</v>
      </c>
      <c r="AQ41">
        <v>1</v>
      </c>
      <c r="AR41">
        <v>1</v>
      </c>
      <c r="AS41" t="s">
        <v>68</v>
      </c>
      <c r="AT41" t="s">
        <v>68</v>
      </c>
      <c r="AU41" t="s">
        <v>68</v>
      </c>
      <c r="AV41" s="2">
        <v>43556</v>
      </c>
      <c r="AW41" s="3">
        <v>43466</v>
      </c>
      <c r="AX41">
        <v>1723</v>
      </c>
      <c r="AY41">
        <v>1643</v>
      </c>
      <c r="AZ41" t="s">
        <v>73</v>
      </c>
      <c r="BA41" s="2">
        <v>43490</v>
      </c>
      <c r="BB41">
        <v>20</v>
      </c>
      <c r="BC41" t="s">
        <v>86</v>
      </c>
      <c r="BD41" s="3">
        <v>12175</v>
      </c>
      <c r="BE41" t="s">
        <v>218</v>
      </c>
      <c r="BF41" s="2">
        <v>43548</v>
      </c>
      <c r="BG41">
        <v>24</v>
      </c>
      <c r="BH41" t="s">
        <v>227</v>
      </c>
      <c r="BI41" s="2">
        <v>43526</v>
      </c>
    </row>
    <row r="42" spans="1:61" x14ac:dyDescent="0.25">
      <c r="A42" s="1">
        <v>40666</v>
      </c>
      <c r="B42" t="s">
        <v>87</v>
      </c>
      <c r="C42" t="s">
        <v>218</v>
      </c>
      <c r="D42" t="s">
        <v>151</v>
      </c>
      <c r="E42" t="s">
        <v>369</v>
      </c>
      <c r="F42" s="3">
        <v>45658</v>
      </c>
      <c r="G42" t="s">
        <v>327</v>
      </c>
      <c r="H42" t="s">
        <v>370</v>
      </c>
      <c r="I42" t="s">
        <v>371</v>
      </c>
      <c r="J42" t="s">
        <v>68</v>
      </c>
      <c r="K42" t="s">
        <v>372</v>
      </c>
      <c r="L42" t="s">
        <v>79</v>
      </c>
      <c r="M42" t="s">
        <v>251</v>
      </c>
      <c r="N42" t="s">
        <v>253</v>
      </c>
      <c r="O42" t="s">
        <v>156</v>
      </c>
      <c r="P42" t="s">
        <v>79</v>
      </c>
      <c r="Q42">
        <v>28</v>
      </c>
      <c r="R42" t="s">
        <v>95</v>
      </c>
      <c r="S42" t="s">
        <v>192</v>
      </c>
      <c r="T42">
        <v>11</v>
      </c>
      <c r="U42">
        <v>12</v>
      </c>
      <c r="V42">
        <v>14</v>
      </c>
      <c r="W42" t="s">
        <v>85</v>
      </c>
      <c r="X42" t="s">
        <v>84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 t="e" vm="12">
        <f>_FV(0,"42857142857142855")</f>
        <v>#VALUE!</v>
      </c>
      <c r="AM42" t="e" vm="38">
        <f>_FV(0,"6071428571428571")</f>
        <v>#VALUE!</v>
      </c>
      <c r="AN42">
        <v>2</v>
      </c>
      <c r="AO42" t="s">
        <v>66</v>
      </c>
      <c r="AP42" t="s">
        <v>85</v>
      </c>
      <c r="AQ42">
        <v>0</v>
      </c>
      <c r="AR42">
        <v>3</v>
      </c>
      <c r="AS42" t="s">
        <v>68</v>
      </c>
      <c r="AT42" t="s">
        <v>68</v>
      </c>
      <c r="AU42" t="s">
        <v>68</v>
      </c>
      <c r="AV42" t="s">
        <v>74</v>
      </c>
      <c r="AW42" s="2">
        <v>43497</v>
      </c>
      <c r="AX42">
        <v>1649</v>
      </c>
      <c r="AY42">
        <v>1643</v>
      </c>
      <c r="AZ42" t="s">
        <v>87</v>
      </c>
      <c r="BA42" s="2">
        <v>43702</v>
      </c>
      <c r="BB42">
        <v>18</v>
      </c>
      <c r="BC42" t="s">
        <v>99</v>
      </c>
      <c r="BD42" s="2">
        <v>43527</v>
      </c>
      <c r="BE42" t="s">
        <v>218</v>
      </c>
      <c r="BF42" s="2">
        <v>43548</v>
      </c>
      <c r="BG42">
        <v>24</v>
      </c>
      <c r="BH42" t="s">
        <v>227</v>
      </c>
      <c r="BI42" s="2">
        <v>43526</v>
      </c>
    </row>
    <row r="43" spans="1:61" x14ac:dyDescent="0.25">
      <c r="A43" s="1">
        <v>40566</v>
      </c>
      <c r="B43" t="s">
        <v>100</v>
      </c>
      <c r="C43" t="s">
        <v>218</v>
      </c>
      <c r="D43" t="s">
        <v>62</v>
      </c>
      <c r="E43" t="s">
        <v>373</v>
      </c>
      <c r="F43" t="s">
        <v>373</v>
      </c>
      <c r="G43" t="s">
        <v>374</v>
      </c>
      <c r="H43" t="s">
        <v>375</v>
      </c>
      <c r="I43" t="s">
        <v>376</v>
      </c>
      <c r="J43" t="s">
        <v>377</v>
      </c>
      <c r="K43" t="s">
        <v>378</v>
      </c>
      <c r="L43" t="s">
        <v>379</v>
      </c>
      <c r="M43" t="s">
        <v>380</v>
      </c>
      <c r="N43" t="s">
        <v>381</v>
      </c>
      <c r="O43" t="s">
        <v>382</v>
      </c>
      <c r="P43" t="s">
        <v>382</v>
      </c>
      <c r="Q43">
        <v>23</v>
      </c>
      <c r="R43" t="s">
        <v>110</v>
      </c>
      <c r="S43" t="s">
        <v>192</v>
      </c>
      <c r="T43">
        <v>11</v>
      </c>
      <c r="U43">
        <v>9</v>
      </c>
      <c r="V43">
        <v>12</v>
      </c>
      <c r="W43" t="s">
        <v>85</v>
      </c>
      <c r="X43" t="s">
        <v>84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1</v>
      </c>
      <c r="AI43">
        <v>0</v>
      </c>
      <c r="AJ43">
        <v>0</v>
      </c>
      <c r="AK43">
        <v>0</v>
      </c>
      <c r="AL43" t="e" vm="39">
        <f>_FV(0,"2608695652173913")</f>
        <v>#VALUE!</v>
      </c>
      <c r="AM43" t="e" vm="40">
        <f>_FV(0,"5217391304347826")</f>
        <v>#VALUE!</v>
      </c>
      <c r="AN43">
        <v>3</v>
      </c>
      <c r="AO43" t="s">
        <v>66</v>
      </c>
      <c r="AP43" t="s">
        <v>66</v>
      </c>
      <c r="AQ43">
        <v>3</v>
      </c>
      <c r="AR43">
        <v>0</v>
      </c>
      <c r="AS43" t="s">
        <v>68</v>
      </c>
      <c r="AT43" t="s">
        <v>68</v>
      </c>
      <c r="AU43" t="s">
        <v>68</v>
      </c>
      <c r="AV43" s="2">
        <v>43678</v>
      </c>
      <c r="AW43" s="3">
        <v>42736</v>
      </c>
      <c r="AX43">
        <v>1696</v>
      </c>
      <c r="AY43">
        <v>1643</v>
      </c>
      <c r="AZ43" t="s">
        <v>100</v>
      </c>
      <c r="BA43" s="2">
        <v>43490</v>
      </c>
      <c r="BB43">
        <v>29</v>
      </c>
      <c r="BC43" t="s">
        <v>111</v>
      </c>
      <c r="BD43" s="3">
        <v>20852</v>
      </c>
      <c r="BE43" t="s">
        <v>218</v>
      </c>
      <c r="BF43" s="2">
        <v>43548</v>
      </c>
      <c r="BG43">
        <v>24</v>
      </c>
      <c r="BH43" t="s">
        <v>227</v>
      </c>
      <c r="BI43" s="2">
        <v>43526</v>
      </c>
    </row>
    <row r="44" spans="1:61" x14ac:dyDescent="0.25">
      <c r="A44" s="1">
        <v>40189</v>
      </c>
      <c r="B44" t="s">
        <v>61</v>
      </c>
      <c r="C44" t="s">
        <v>218</v>
      </c>
      <c r="D44" t="s">
        <v>62</v>
      </c>
      <c r="E44" s="2">
        <v>43525</v>
      </c>
      <c r="F44" s="2">
        <v>43525</v>
      </c>
      <c r="G44" t="s">
        <v>64</v>
      </c>
      <c r="H44" s="2">
        <v>43586</v>
      </c>
      <c r="I44" t="s">
        <v>68</v>
      </c>
      <c r="J44" s="2">
        <v>43586</v>
      </c>
      <c r="K44" t="s">
        <v>266</v>
      </c>
      <c r="L44" t="s">
        <v>116</v>
      </c>
      <c r="M44" t="s">
        <v>63</v>
      </c>
      <c r="N44" t="s">
        <v>118</v>
      </c>
      <c r="O44" t="s">
        <v>325</v>
      </c>
      <c r="P44" t="s">
        <v>266</v>
      </c>
      <c r="Q44">
        <v>10</v>
      </c>
      <c r="R44" t="s">
        <v>67</v>
      </c>
      <c r="S44" t="s">
        <v>192</v>
      </c>
      <c r="T44">
        <v>11</v>
      </c>
      <c r="U44">
        <v>14</v>
      </c>
      <c r="V44">
        <v>6</v>
      </c>
      <c r="W44" t="s">
        <v>84</v>
      </c>
      <c r="X44" t="s">
        <v>192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 t="e" vm="41">
        <f>_FV(0,"7")</f>
        <v>#VALUE!</v>
      </c>
      <c r="AM44" t="e" vm="26">
        <f>_FV(0,"2")</f>
        <v>#VALUE!</v>
      </c>
      <c r="AN44">
        <v>-5</v>
      </c>
      <c r="AO44" t="e" vm="1">
        <f>_FV(-8,"0")</f>
        <v>#VALUE!</v>
      </c>
      <c r="AP44" t="s">
        <v>121</v>
      </c>
      <c r="AQ44">
        <v>1</v>
      </c>
      <c r="AR44">
        <v>1</v>
      </c>
      <c r="AS44" t="s">
        <v>68</v>
      </c>
      <c r="AT44" t="s">
        <v>68</v>
      </c>
      <c r="AU44" t="s">
        <v>68</v>
      </c>
      <c r="AV44" t="s">
        <v>383</v>
      </c>
      <c r="AW44" s="2">
        <v>43617</v>
      </c>
      <c r="AX44">
        <v>1590</v>
      </c>
      <c r="AY44">
        <v>1643</v>
      </c>
      <c r="AZ44" t="s">
        <v>61</v>
      </c>
      <c r="BA44" s="2">
        <v>43548</v>
      </c>
      <c r="BB44">
        <v>23</v>
      </c>
      <c r="BC44" t="s">
        <v>71</v>
      </c>
      <c r="BD44" t="s">
        <v>72</v>
      </c>
      <c r="BE44" t="s">
        <v>218</v>
      </c>
      <c r="BF44" s="2">
        <v>43548</v>
      </c>
      <c r="BG44">
        <v>24</v>
      </c>
      <c r="BH44" t="s">
        <v>227</v>
      </c>
      <c r="BI44" s="2">
        <v>43526</v>
      </c>
    </row>
    <row r="45" spans="1:61" x14ac:dyDescent="0.25">
      <c r="A45" s="1">
        <v>40538</v>
      </c>
      <c r="B45" t="s">
        <v>112</v>
      </c>
      <c r="C45" t="s">
        <v>218</v>
      </c>
      <c r="D45" t="s">
        <v>62</v>
      </c>
      <c r="E45" t="s">
        <v>340</v>
      </c>
      <c r="F45" t="s">
        <v>90</v>
      </c>
      <c r="G45" t="s">
        <v>90</v>
      </c>
      <c r="H45" t="s">
        <v>384</v>
      </c>
      <c r="I45" t="s">
        <v>89</v>
      </c>
      <c r="J45" t="s">
        <v>210</v>
      </c>
      <c r="K45" t="s">
        <v>80</v>
      </c>
      <c r="L45" t="s">
        <v>80</v>
      </c>
      <c r="M45" t="s">
        <v>82</v>
      </c>
      <c r="N45" t="s">
        <v>214</v>
      </c>
      <c r="O45" t="s">
        <v>94</v>
      </c>
      <c r="P45" t="s">
        <v>216</v>
      </c>
      <c r="Q45">
        <v>18</v>
      </c>
      <c r="R45" t="s">
        <v>119</v>
      </c>
      <c r="S45" t="s">
        <v>192</v>
      </c>
      <c r="T45">
        <v>11</v>
      </c>
      <c r="U45">
        <v>6</v>
      </c>
      <c r="V45">
        <v>9</v>
      </c>
      <c r="W45" t="s">
        <v>120</v>
      </c>
      <c r="X45" t="s">
        <v>96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 t="s">
        <v>80</v>
      </c>
      <c r="AM45" t="e" vm="42">
        <f>_FV(0,"2777777777777778")</f>
        <v>#VALUE!</v>
      </c>
      <c r="AN45">
        <v>4</v>
      </c>
      <c r="AO45" t="s">
        <v>66</v>
      </c>
      <c r="AP45" t="s">
        <v>84</v>
      </c>
      <c r="AQ45">
        <v>1</v>
      </c>
      <c r="AR45">
        <v>1</v>
      </c>
      <c r="AS45" t="s">
        <v>68</v>
      </c>
      <c r="AT45" t="s">
        <v>68</v>
      </c>
      <c r="AU45" t="s">
        <v>68</v>
      </c>
      <c r="AV45" s="2">
        <v>43587</v>
      </c>
      <c r="AW45" s="3">
        <v>41275</v>
      </c>
      <c r="AX45">
        <v>1639</v>
      </c>
      <c r="AY45">
        <v>1643</v>
      </c>
      <c r="AZ45" t="s">
        <v>112</v>
      </c>
      <c r="BA45" s="2">
        <v>43580</v>
      </c>
      <c r="BB45">
        <v>18</v>
      </c>
      <c r="BC45" t="s">
        <v>122</v>
      </c>
      <c r="BD45" s="3">
        <v>27426</v>
      </c>
      <c r="BE45" t="s">
        <v>218</v>
      </c>
      <c r="BF45" s="2">
        <v>43548</v>
      </c>
      <c r="BG45">
        <v>24</v>
      </c>
      <c r="BH45" t="s">
        <v>227</v>
      </c>
      <c r="BI45" s="2">
        <v>43526</v>
      </c>
    </row>
    <row r="46" spans="1:61" x14ac:dyDescent="0.25">
      <c r="A46" s="1">
        <v>40404</v>
      </c>
      <c r="B46" t="s">
        <v>123</v>
      </c>
      <c r="C46" t="s">
        <v>218</v>
      </c>
      <c r="D46" t="s">
        <v>62</v>
      </c>
      <c r="E46" t="s">
        <v>65</v>
      </c>
      <c r="F46" t="s">
        <v>65</v>
      </c>
      <c r="G46" t="s">
        <v>65</v>
      </c>
      <c r="H46" t="s">
        <v>65</v>
      </c>
      <c r="I46" t="s">
        <v>65</v>
      </c>
      <c r="J46" t="s">
        <v>65</v>
      </c>
      <c r="K46" t="s">
        <v>65</v>
      </c>
      <c r="L46" t="s">
        <v>65</v>
      </c>
      <c r="M46" t="s">
        <v>65</v>
      </c>
      <c r="N46" t="s">
        <v>65</v>
      </c>
      <c r="O46" t="s">
        <v>65</v>
      </c>
      <c r="P46" t="s">
        <v>65</v>
      </c>
      <c r="Q46">
        <v>1</v>
      </c>
      <c r="R46" t="s">
        <v>64</v>
      </c>
      <c r="S46" t="s">
        <v>192</v>
      </c>
      <c r="T46">
        <v>11</v>
      </c>
      <c r="U46">
        <v>4</v>
      </c>
      <c r="V46">
        <v>14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 t="s">
        <v>65</v>
      </c>
      <c r="AM46" t="s">
        <v>65</v>
      </c>
      <c r="AN46">
        <v>0</v>
      </c>
      <c r="AP46" t="e" vm="1">
        <f>_FV(-9,"0")</f>
        <v>#VALUE!</v>
      </c>
      <c r="AQ46">
        <v>1</v>
      </c>
      <c r="AR46">
        <v>1</v>
      </c>
      <c r="AS46" t="s">
        <v>68</v>
      </c>
      <c r="AT46" t="s">
        <v>68</v>
      </c>
      <c r="AU46" t="s">
        <v>68</v>
      </c>
      <c r="AV46" s="2">
        <v>43560</v>
      </c>
      <c r="AW46" s="2">
        <v>43770</v>
      </c>
      <c r="AX46">
        <v>1967</v>
      </c>
      <c r="AY46">
        <v>1643</v>
      </c>
      <c r="AZ46" t="s">
        <v>123</v>
      </c>
      <c r="BA46" s="2">
        <v>43609</v>
      </c>
      <c r="BB46">
        <v>22</v>
      </c>
      <c r="BC46" t="s">
        <v>125</v>
      </c>
      <c r="BD46" t="s">
        <v>126</v>
      </c>
      <c r="BE46" t="s">
        <v>218</v>
      </c>
      <c r="BF46" s="2">
        <v>43548</v>
      </c>
      <c r="BG46">
        <v>24</v>
      </c>
      <c r="BH46" t="s">
        <v>227</v>
      </c>
      <c r="BI46" s="2">
        <v>43526</v>
      </c>
    </row>
    <row r="47" spans="1:61" x14ac:dyDescent="0.25">
      <c r="A47" s="1">
        <v>40509</v>
      </c>
      <c r="B47" t="s">
        <v>127</v>
      </c>
      <c r="C47" t="s">
        <v>218</v>
      </c>
      <c r="D47" t="s">
        <v>151</v>
      </c>
      <c r="E47" t="s">
        <v>385</v>
      </c>
      <c r="F47" t="s">
        <v>385</v>
      </c>
      <c r="G47" t="s">
        <v>68</v>
      </c>
      <c r="H47" t="s">
        <v>340</v>
      </c>
      <c r="I47" t="s">
        <v>385</v>
      </c>
      <c r="J47" t="s">
        <v>385</v>
      </c>
      <c r="K47" t="s">
        <v>118</v>
      </c>
      <c r="L47" t="s">
        <v>386</v>
      </c>
      <c r="M47" t="s">
        <v>386</v>
      </c>
      <c r="N47" t="s">
        <v>116</v>
      </c>
      <c r="O47" t="s">
        <v>117</v>
      </c>
      <c r="P47" t="s">
        <v>386</v>
      </c>
      <c r="Q47">
        <v>15</v>
      </c>
      <c r="R47" t="s">
        <v>85</v>
      </c>
      <c r="S47" t="s">
        <v>192</v>
      </c>
      <c r="T47">
        <v>11</v>
      </c>
      <c r="U47">
        <v>14</v>
      </c>
      <c r="V47">
        <v>16</v>
      </c>
      <c r="W47" t="s">
        <v>96</v>
      </c>
      <c r="X47" t="s">
        <v>68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 t="s">
        <v>268</v>
      </c>
      <c r="AM47" t="e" vm="25">
        <f>_FV(0,"6")</f>
        <v>#VALUE!</v>
      </c>
      <c r="AN47">
        <v>0</v>
      </c>
      <c r="AO47" t="s">
        <v>132</v>
      </c>
      <c r="AP47" t="e" vm="1">
        <f>_FV(-4,"0")</f>
        <v>#VALUE!</v>
      </c>
      <c r="AQ47">
        <v>1</v>
      </c>
      <c r="AR47">
        <v>1</v>
      </c>
      <c r="AS47" t="s">
        <v>68</v>
      </c>
      <c r="AT47" t="s">
        <v>387</v>
      </c>
      <c r="AU47" t="s">
        <v>68</v>
      </c>
      <c r="AV47" t="s">
        <v>68</v>
      </c>
      <c r="AW47" t="s">
        <v>388</v>
      </c>
      <c r="AX47">
        <v>1750</v>
      </c>
      <c r="AY47">
        <v>1643</v>
      </c>
      <c r="AZ47" t="s">
        <v>127</v>
      </c>
      <c r="BA47" s="2">
        <v>43731</v>
      </c>
      <c r="BB47">
        <v>21</v>
      </c>
      <c r="BC47" t="s">
        <v>135</v>
      </c>
      <c r="BD47" s="3">
        <v>21306</v>
      </c>
      <c r="BE47" t="s">
        <v>218</v>
      </c>
      <c r="BF47" s="2">
        <v>43548</v>
      </c>
      <c r="BG47">
        <v>24</v>
      </c>
      <c r="BH47" t="s">
        <v>227</v>
      </c>
      <c r="BI47" s="2">
        <v>43526</v>
      </c>
    </row>
    <row r="48" spans="1:61" x14ac:dyDescent="0.25">
      <c r="A48" s="1">
        <v>40634</v>
      </c>
      <c r="B48" t="s">
        <v>136</v>
      </c>
      <c r="C48" t="s">
        <v>218</v>
      </c>
      <c r="D48" t="s">
        <v>62</v>
      </c>
      <c r="E48" t="s">
        <v>389</v>
      </c>
      <c r="F48" t="s">
        <v>390</v>
      </c>
      <c r="G48" t="s">
        <v>250</v>
      </c>
      <c r="H48" t="s">
        <v>391</v>
      </c>
      <c r="I48" t="s">
        <v>389</v>
      </c>
      <c r="J48" t="s">
        <v>392</v>
      </c>
      <c r="K48" t="s">
        <v>154</v>
      </c>
      <c r="L48" t="s">
        <v>155</v>
      </c>
      <c r="M48" t="s">
        <v>80</v>
      </c>
      <c r="N48" t="s">
        <v>393</v>
      </c>
      <c r="O48" t="s">
        <v>393</v>
      </c>
      <c r="P48" t="s">
        <v>394</v>
      </c>
      <c r="Q48">
        <v>21</v>
      </c>
      <c r="R48" t="s">
        <v>121</v>
      </c>
      <c r="S48" t="s">
        <v>192</v>
      </c>
      <c r="T48">
        <v>11</v>
      </c>
      <c r="U48">
        <v>18</v>
      </c>
      <c r="V48">
        <v>15</v>
      </c>
      <c r="W48" t="s">
        <v>66</v>
      </c>
      <c r="X48" t="s">
        <v>84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 t="e" vm="43">
        <f>_FV(0,"23809523809523808")</f>
        <v>#VALUE!</v>
      </c>
      <c r="AM48" t="e" vm="44">
        <f>_FV(0,"47619047619047616")</f>
        <v>#VALUE!</v>
      </c>
      <c r="AN48">
        <v>-3</v>
      </c>
      <c r="AO48" t="s">
        <v>68</v>
      </c>
      <c r="AP48" t="e" vm="1">
        <f>_FV(-3,"0")</f>
        <v>#VALUE!</v>
      </c>
      <c r="AQ48">
        <v>0</v>
      </c>
      <c r="AR48">
        <v>3</v>
      </c>
      <c r="AS48" t="s">
        <v>68</v>
      </c>
      <c r="AT48" t="s">
        <v>68</v>
      </c>
      <c r="AU48" t="s">
        <v>68</v>
      </c>
      <c r="AV48" t="s">
        <v>395</v>
      </c>
      <c r="AW48" s="3">
        <v>44197</v>
      </c>
      <c r="AX48">
        <v>1730</v>
      </c>
      <c r="AY48">
        <v>1643</v>
      </c>
      <c r="AZ48" t="s">
        <v>136</v>
      </c>
      <c r="BA48" s="2">
        <v>43612</v>
      </c>
      <c r="BB48">
        <v>27</v>
      </c>
      <c r="BC48" t="s">
        <v>149</v>
      </c>
      <c r="BD48" s="3">
        <v>47178</v>
      </c>
      <c r="BE48" t="s">
        <v>218</v>
      </c>
      <c r="BF48" s="2">
        <v>43548</v>
      </c>
      <c r="BG48">
        <v>24</v>
      </c>
      <c r="BH48" t="s">
        <v>227</v>
      </c>
      <c r="BI48" s="2">
        <v>43526</v>
      </c>
    </row>
    <row r="49" spans="1:61" x14ac:dyDescent="0.25">
      <c r="A49" s="1">
        <v>40419</v>
      </c>
      <c r="B49" t="s">
        <v>150</v>
      </c>
      <c r="C49" t="s">
        <v>218</v>
      </c>
      <c r="D49" t="s">
        <v>62</v>
      </c>
      <c r="E49" t="s">
        <v>80</v>
      </c>
      <c r="F49" t="s">
        <v>80</v>
      </c>
      <c r="G49" t="s">
        <v>90</v>
      </c>
      <c r="H49" t="s">
        <v>64</v>
      </c>
      <c r="I49" t="s">
        <v>80</v>
      </c>
      <c r="J49" t="s">
        <v>68</v>
      </c>
      <c r="K49" t="s">
        <v>65</v>
      </c>
      <c r="L49" t="s">
        <v>80</v>
      </c>
      <c r="M49" t="s">
        <v>80</v>
      </c>
      <c r="N49" t="s">
        <v>80</v>
      </c>
      <c r="O49" t="s">
        <v>80</v>
      </c>
      <c r="P49" t="s">
        <v>65</v>
      </c>
      <c r="Q49">
        <v>3</v>
      </c>
      <c r="R49" t="s">
        <v>96</v>
      </c>
      <c r="S49" t="s">
        <v>192</v>
      </c>
      <c r="T49">
        <v>11</v>
      </c>
      <c r="U49">
        <v>17</v>
      </c>
      <c r="V49">
        <v>13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 t="e" vm="1">
        <f>_FV(-1,"0")</f>
        <v>#VALUE!</v>
      </c>
      <c r="AM49" t="e" vm="45">
        <f>_FV(-1,"6666666666666667")</f>
        <v>#VALUE!</v>
      </c>
      <c r="AN49">
        <v>-2</v>
      </c>
      <c r="AP49" t="e" vm="1">
        <f>_FV(-5,"0")</f>
        <v>#VALUE!</v>
      </c>
      <c r="AQ49">
        <v>1</v>
      </c>
      <c r="AR49">
        <v>1</v>
      </c>
      <c r="AS49" t="s">
        <v>68</v>
      </c>
      <c r="AT49" t="s">
        <v>65</v>
      </c>
      <c r="AU49" t="s">
        <v>68</v>
      </c>
      <c r="AV49" s="2">
        <v>43556</v>
      </c>
      <c r="AW49" t="s">
        <v>65</v>
      </c>
      <c r="AX49">
        <v>1835</v>
      </c>
      <c r="AY49">
        <v>1643</v>
      </c>
      <c r="AZ49" t="s">
        <v>150</v>
      </c>
      <c r="BA49" s="2">
        <v>43608</v>
      </c>
      <c r="BB49">
        <v>25</v>
      </c>
      <c r="BC49" t="s">
        <v>157</v>
      </c>
      <c r="BD49" s="2">
        <v>43654</v>
      </c>
      <c r="BE49" t="s">
        <v>218</v>
      </c>
      <c r="BF49" s="2">
        <v>43548</v>
      </c>
      <c r="BG49">
        <v>24</v>
      </c>
      <c r="BH49" t="s">
        <v>227</v>
      </c>
      <c r="BI49" s="2">
        <v>43526</v>
      </c>
    </row>
    <row r="50" spans="1:61" x14ac:dyDescent="0.25">
      <c r="A50" s="1">
        <v>40665</v>
      </c>
      <c r="B50" t="s">
        <v>158</v>
      </c>
      <c r="C50" t="s">
        <v>218</v>
      </c>
      <c r="D50" t="s">
        <v>62</v>
      </c>
      <c r="E50" s="3">
        <v>17533</v>
      </c>
      <c r="F50" s="3">
        <v>45292</v>
      </c>
      <c r="G50" t="s">
        <v>124</v>
      </c>
      <c r="H50" s="2">
        <v>43678</v>
      </c>
      <c r="I50" s="2">
        <v>43678</v>
      </c>
      <c r="J50" s="2">
        <v>43556</v>
      </c>
      <c r="K50" t="s">
        <v>396</v>
      </c>
      <c r="L50" t="s">
        <v>129</v>
      </c>
      <c r="M50" t="s">
        <v>118</v>
      </c>
      <c r="N50" t="s">
        <v>130</v>
      </c>
      <c r="O50" t="s">
        <v>397</v>
      </c>
      <c r="P50" t="s">
        <v>118</v>
      </c>
      <c r="Q50">
        <v>25</v>
      </c>
      <c r="R50" t="s">
        <v>84</v>
      </c>
      <c r="S50" t="s">
        <v>192</v>
      </c>
      <c r="T50">
        <v>11</v>
      </c>
      <c r="U50">
        <v>2</v>
      </c>
      <c r="V50">
        <v>13</v>
      </c>
      <c r="W50" t="s">
        <v>120</v>
      </c>
      <c r="X50" t="s">
        <v>66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 t="s">
        <v>398</v>
      </c>
      <c r="AM50" t="e" vm="46">
        <f>_FV(0,"56")</f>
        <v>#VALUE!</v>
      </c>
      <c r="AN50">
        <v>19</v>
      </c>
      <c r="AO50" t="s">
        <v>96</v>
      </c>
      <c r="AP50" t="e" vm="1">
        <f>_FV(-8,"0")</f>
        <v>#VALUE!</v>
      </c>
      <c r="AQ50">
        <v>3</v>
      </c>
      <c r="AR50">
        <v>0</v>
      </c>
      <c r="AS50" t="s">
        <v>68</v>
      </c>
      <c r="AT50" t="s">
        <v>348</v>
      </c>
      <c r="AU50" t="s">
        <v>68</v>
      </c>
      <c r="AV50" s="2">
        <v>43498</v>
      </c>
      <c r="AW50" t="s">
        <v>351</v>
      </c>
      <c r="AX50">
        <v>1799</v>
      </c>
      <c r="AY50">
        <v>1643</v>
      </c>
      <c r="AZ50" t="s">
        <v>158</v>
      </c>
      <c r="BA50" s="2">
        <v>43578</v>
      </c>
      <c r="BB50">
        <v>27</v>
      </c>
      <c r="BC50" t="s">
        <v>162</v>
      </c>
      <c r="BD50" s="2">
        <v>43593</v>
      </c>
      <c r="BE50" t="s">
        <v>218</v>
      </c>
      <c r="BF50" s="2">
        <v>43548</v>
      </c>
      <c r="BG50">
        <v>24</v>
      </c>
      <c r="BH50" t="s">
        <v>227</v>
      </c>
      <c r="BI50" s="2">
        <v>43526</v>
      </c>
    </row>
    <row r="51" spans="1:61" x14ac:dyDescent="0.25">
      <c r="A51" s="1">
        <v>40467</v>
      </c>
      <c r="B51" t="s">
        <v>163</v>
      </c>
      <c r="C51" t="s">
        <v>218</v>
      </c>
      <c r="D51" t="s">
        <v>101</v>
      </c>
      <c r="E51" t="s">
        <v>64</v>
      </c>
      <c r="F51" t="s">
        <v>399</v>
      </c>
      <c r="G51" t="s">
        <v>399</v>
      </c>
      <c r="H51" s="2">
        <v>43586</v>
      </c>
      <c r="I51" t="s">
        <v>318</v>
      </c>
      <c r="J51" t="s">
        <v>317</v>
      </c>
      <c r="K51" t="s">
        <v>323</v>
      </c>
      <c r="L51" t="s">
        <v>323</v>
      </c>
      <c r="M51" t="s">
        <v>65</v>
      </c>
      <c r="N51" t="s">
        <v>79</v>
      </c>
      <c r="O51" t="s">
        <v>63</v>
      </c>
      <c r="P51" t="s">
        <v>79</v>
      </c>
      <c r="Q51">
        <v>8</v>
      </c>
      <c r="R51" t="s">
        <v>68</v>
      </c>
      <c r="S51" t="s">
        <v>192</v>
      </c>
      <c r="T51">
        <v>11</v>
      </c>
      <c r="U51">
        <v>3</v>
      </c>
      <c r="V51">
        <v>6</v>
      </c>
      <c r="W51" t="s">
        <v>83</v>
      </c>
      <c r="X51" t="s">
        <v>121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 t="s">
        <v>400</v>
      </c>
      <c r="AM51" t="e" vm="37">
        <f>_FV(0,"375")</f>
        <v>#VALUE!</v>
      </c>
      <c r="AN51">
        <v>2</v>
      </c>
      <c r="AO51" t="s">
        <v>68</v>
      </c>
      <c r="AP51" t="e" vm="1">
        <f>_FV(-10,"0")</f>
        <v>#VALUE!</v>
      </c>
      <c r="AQ51">
        <v>1</v>
      </c>
      <c r="AR51">
        <v>1</v>
      </c>
      <c r="AS51" t="s">
        <v>68</v>
      </c>
      <c r="AT51" t="s">
        <v>401</v>
      </c>
      <c r="AU51" t="s">
        <v>68</v>
      </c>
      <c r="AV51" s="2">
        <v>43499</v>
      </c>
      <c r="AW51" t="s">
        <v>402</v>
      </c>
      <c r="AX51">
        <v>1949</v>
      </c>
      <c r="AY51">
        <v>1643</v>
      </c>
      <c r="AZ51" t="s">
        <v>163</v>
      </c>
      <c r="BA51" s="2">
        <v>43489</v>
      </c>
      <c r="BB51">
        <v>29</v>
      </c>
      <c r="BC51" t="s">
        <v>177</v>
      </c>
      <c r="BD51" s="3">
        <v>34182</v>
      </c>
      <c r="BE51" t="s">
        <v>218</v>
      </c>
      <c r="BF51" s="2">
        <v>43548</v>
      </c>
      <c r="BG51">
        <v>24</v>
      </c>
      <c r="BH51" t="s">
        <v>227</v>
      </c>
      <c r="BI51" s="2">
        <v>43526</v>
      </c>
    </row>
    <row r="52" spans="1:61" x14ac:dyDescent="0.25">
      <c r="A52" s="1">
        <v>40685</v>
      </c>
      <c r="B52" t="s">
        <v>178</v>
      </c>
      <c r="C52" t="s">
        <v>218</v>
      </c>
      <c r="D52" t="s">
        <v>101</v>
      </c>
      <c r="E52" t="s">
        <v>165</v>
      </c>
      <c r="F52" t="s">
        <v>165</v>
      </c>
      <c r="G52" t="s">
        <v>200</v>
      </c>
      <c r="H52" t="s">
        <v>403</v>
      </c>
      <c r="I52" t="s">
        <v>404</v>
      </c>
      <c r="J52" t="s">
        <v>405</v>
      </c>
      <c r="K52" t="s">
        <v>173</v>
      </c>
      <c r="L52" t="s">
        <v>202</v>
      </c>
      <c r="M52" t="s">
        <v>203</v>
      </c>
      <c r="N52" t="s">
        <v>406</v>
      </c>
      <c r="O52" t="s">
        <v>202</v>
      </c>
      <c r="P52" t="s">
        <v>170</v>
      </c>
      <c r="Q52">
        <v>38</v>
      </c>
      <c r="R52" t="s">
        <v>179</v>
      </c>
      <c r="S52" t="s">
        <v>192</v>
      </c>
      <c r="T52">
        <v>11</v>
      </c>
      <c r="U52">
        <v>12</v>
      </c>
      <c r="V52">
        <v>11</v>
      </c>
      <c r="W52" t="s">
        <v>96</v>
      </c>
      <c r="X52" t="s">
        <v>85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 t="e" vm="47">
        <f>_FV(0,"02631578947368421")</f>
        <v>#VALUE!</v>
      </c>
      <c r="AM52" t="e" vm="48">
        <f>_FV(0,"39473684210526316")</f>
        <v>#VALUE!</v>
      </c>
      <c r="AN52">
        <v>-1</v>
      </c>
      <c r="AO52" t="e" vm="1">
        <f>_FV(-1,"0")</f>
        <v>#VALUE!</v>
      </c>
      <c r="AP52" t="s">
        <v>68</v>
      </c>
      <c r="AQ52">
        <v>0</v>
      </c>
      <c r="AR52">
        <v>3</v>
      </c>
      <c r="AS52" t="s">
        <v>68</v>
      </c>
      <c r="AT52" t="s">
        <v>68</v>
      </c>
      <c r="AU52" t="s">
        <v>68</v>
      </c>
      <c r="AV52" s="2">
        <v>43617</v>
      </c>
      <c r="AW52" s="3">
        <v>43466</v>
      </c>
      <c r="AX52">
        <v>1700</v>
      </c>
      <c r="AY52">
        <v>1643</v>
      </c>
      <c r="AZ52" t="s">
        <v>178</v>
      </c>
      <c r="BA52" s="2">
        <v>43669</v>
      </c>
      <c r="BB52">
        <v>17</v>
      </c>
      <c r="BC52" t="s">
        <v>181</v>
      </c>
      <c r="BD52" s="3">
        <v>19025</v>
      </c>
      <c r="BE52" t="s">
        <v>218</v>
      </c>
      <c r="BF52" s="2">
        <v>43548</v>
      </c>
      <c r="BG52">
        <v>24</v>
      </c>
      <c r="BH52" t="s">
        <v>227</v>
      </c>
      <c r="BI52" s="2">
        <v>43526</v>
      </c>
    </row>
    <row r="53" spans="1:61" x14ac:dyDescent="0.25">
      <c r="A53" s="1">
        <v>40602</v>
      </c>
      <c r="B53" t="s">
        <v>182</v>
      </c>
      <c r="C53" t="s">
        <v>218</v>
      </c>
      <c r="D53" t="s">
        <v>101</v>
      </c>
      <c r="E53" t="s">
        <v>407</v>
      </c>
      <c r="F53" s="3">
        <v>45658</v>
      </c>
      <c r="G53" t="s">
        <v>408</v>
      </c>
      <c r="H53" t="s">
        <v>370</v>
      </c>
      <c r="I53" t="s">
        <v>409</v>
      </c>
      <c r="J53" t="s">
        <v>68</v>
      </c>
      <c r="K53" t="s">
        <v>329</v>
      </c>
      <c r="L53" t="s">
        <v>79</v>
      </c>
      <c r="M53" t="s">
        <v>63</v>
      </c>
      <c r="N53" t="s">
        <v>253</v>
      </c>
      <c r="O53" t="s">
        <v>410</v>
      </c>
      <c r="P53" t="s">
        <v>79</v>
      </c>
      <c r="Q53">
        <v>28</v>
      </c>
      <c r="R53" t="s">
        <v>191</v>
      </c>
      <c r="S53" t="s">
        <v>192</v>
      </c>
      <c r="T53">
        <v>11</v>
      </c>
      <c r="U53">
        <v>9</v>
      </c>
      <c r="V53">
        <v>14</v>
      </c>
      <c r="W53" t="s">
        <v>84</v>
      </c>
      <c r="X53" t="s">
        <v>84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 t="e" vm="49">
        <f>_FV(0,"10714285714285714")</f>
        <v>#VALUE!</v>
      </c>
      <c r="AM53" t="e" vm="38">
        <f>_FV(0,"6071428571428571")</f>
        <v>#VALUE!</v>
      </c>
      <c r="AN53">
        <v>5</v>
      </c>
      <c r="AO53" t="s">
        <v>65</v>
      </c>
      <c r="AP53" t="s">
        <v>64</v>
      </c>
      <c r="AQ53">
        <v>3</v>
      </c>
      <c r="AR53">
        <v>0</v>
      </c>
      <c r="AS53" t="s">
        <v>68</v>
      </c>
      <c r="AT53" t="s">
        <v>68</v>
      </c>
      <c r="AU53" t="s">
        <v>68</v>
      </c>
      <c r="AV53" s="3">
        <v>27395</v>
      </c>
      <c r="AW53" s="2">
        <v>43497</v>
      </c>
      <c r="AX53">
        <v>1653</v>
      </c>
      <c r="AY53">
        <v>1643</v>
      </c>
      <c r="AZ53" t="s">
        <v>182</v>
      </c>
      <c r="BA53" t="s">
        <v>193</v>
      </c>
      <c r="BB53">
        <v>20</v>
      </c>
      <c r="BC53" t="s">
        <v>194</v>
      </c>
      <c r="BD53" s="3">
        <v>33635</v>
      </c>
      <c r="BE53" t="s">
        <v>218</v>
      </c>
      <c r="BF53" s="2">
        <v>43548</v>
      </c>
      <c r="BG53">
        <v>24</v>
      </c>
      <c r="BH53" t="s">
        <v>227</v>
      </c>
      <c r="BI53" s="2">
        <v>43526</v>
      </c>
    </row>
    <row r="54" spans="1:61" x14ac:dyDescent="0.25">
      <c r="A54" s="1">
        <v>40790</v>
      </c>
      <c r="B54" t="s">
        <v>195</v>
      </c>
      <c r="C54" t="s">
        <v>218</v>
      </c>
      <c r="D54" t="s">
        <v>151</v>
      </c>
      <c r="E54" t="s">
        <v>411</v>
      </c>
      <c r="F54" t="s">
        <v>412</v>
      </c>
      <c r="G54" s="3">
        <v>447424</v>
      </c>
      <c r="H54" t="s">
        <v>413</v>
      </c>
      <c r="I54" t="s">
        <v>368</v>
      </c>
      <c r="J54" t="s">
        <v>399</v>
      </c>
      <c r="K54" t="s">
        <v>414</v>
      </c>
      <c r="L54" t="s">
        <v>414</v>
      </c>
      <c r="M54" t="s">
        <v>415</v>
      </c>
      <c r="N54" t="s">
        <v>416</v>
      </c>
      <c r="O54" t="s">
        <v>415</v>
      </c>
      <c r="P54" t="s">
        <v>414</v>
      </c>
      <c r="Q54">
        <v>32</v>
      </c>
      <c r="R54" t="s">
        <v>120</v>
      </c>
      <c r="S54" t="s">
        <v>192</v>
      </c>
      <c r="T54">
        <v>11</v>
      </c>
      <c r="U54">
        <v>11</v>
      </c>
      <c r="V54">
        <v>12</v>
      </c>
      <c r="W54" t="s">
        <v>68</v>
      </c>
      <c r="X54" t="s">
        <v>83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 t="e" vm="50">
        <f>_FV(0,"28125")</f>
        <v>#VALUE!</v>
      </c>
      <c r="AM54" t="e" vm="36">
        <f>_FV(0,"4375")</f>
        <v>#VALUE!</v>
      </c>
      <c r="AN54">
        <v>2</v>
      </c>
      <c r="AO54" t="e" vm="1">
        <f>_FV(-8,"0")</f>
        <v>#VALUE!</v>
      </c>
      <c r="AP54" t="e" vm="1">
        <f>_FV(-1,"0")</f>
        <v>#VALUE!</v>
      </c>
      <c r="AQ54">
        <v>0</v>
      </c>
      <c r="AR54">
        <v>3</v>
      </c>
      <c r="AS54" t="s">
        <v>68</v>
      </c>
      <c r="AT54" t="s">
        <v>68</v>
      </c>
      <c r="AU54" t="s">
        <v>68</v>
      </c>
      <c r="AV54" t="s">
        <v>68</v>
      </c>
      <c r="AW54" s="3">
        <v>44562</v>
      </c>
      <c r="AX54">
        <v>1650</v>
      </c>
      <c r="AY54">
        <v>1643</v>
      </c>
      <c r="AZ54" t="s">
        <v>195</v>
      </c>
      <c r="BA54" s="2">
        <v>43669</v>
      </c>
      <c r="BB54">
        <v>20</v>
      </c>
      <c r="BC54" t="s">
        <v>208</v>
      </c>
      <c r="BD54" s="3">
        <v>19054</v>
      </c>
      <c r="BE54" t="s">
        <v>218</v>
      </c>
      <c r="BF54" s="2">
        <v>43548</v>
      </c>
      <c r="BG54">
        <v>24</v>
      </c>
      <c r="BH54" t="s">
        <v>227</v>
      </c>
      <c r="BI54" s="2">
        <v>43526</v>
      </c>
    </row>
    <row r="55" spans="1:61" x14ac:dyDescent="0.25">
      <c r="A55" s="1">
        <v>40656</v>
      </c>
      <c r="B55" t="s">
        <v>209</v>
      </c>
      <c r="C55" t="s">
        <v>218</v>
      </c>
      <c r="D55" t="s">
        <v>101</v>
      </c>
      <c r="E55" t="s">
        <v>417</v>
      </c>
      <c r="F55" t="s">
        <v>418</v>
      </c>
      <c r="G55" t="s">
        <v>419</v>
      </c>
      <c r="H55" t="s">
        <v>420</v>
      </c>
      <c r="I55" t="s">
        <v>421</v>
      </c>
      <c r="J55" t="s">
        <v>311</v>
      </c>
      <c r="K55" t="s">
        <v>188</v>
      </c>
      <c r="L55" t="s">
        <v>280</v>
      </c>
      <c r="M55" t="s">
        <v>189</v>
      </c>
      <c r="N55" t="s">
        <v>188</v>
      </c>
      <c r="O55" t="s">
        <v>422</v>
      </c>
      <c r="P55" t="s">
        <v>277</v>
      </c>
      <c r="Q55">
        <v>34</v>
      </c>
      <c r="R55" t="s">
        <v>132</v>
      </c>
      <c r="S55" t="s">
        <v>192</v>
      </c>
      <c r="T55">
        <v>11</v>
      </c>
      <c r="U55">
        <v>4</v>
      </c>
      <c r="V55">
        <v>10</v>
      </c>
      <c r="W55" t="s">
        <v>85</v>
      </c>
      <c r="X55" t="s">
        <v>120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 t="s">
        <v>190</v>
      </c>
      <c r="AM55" t="e" vm="51">
        <f>_FV(0,"4411764705882353")</f>
        <v>#VALUE!</v>
      </c>
      <c r="AN55">
        <v>16</v>
      </c>
      <c r="AO55" t="e" vm="1">
        <f>_FV(-3,"0")</f>
        <v>#VALUE!</v>
      </c>
      <c r="AP55" t="e" vm="1">
        <f>_FV(-6,"0")</f>
        <v>#VALUE!</v>
      </c>
      <c r="AQ55">
        <v>1</v>
      </c>
      <c r="AR55">
        <v>1</v>
      </c>
      <c r="AS55" t="s">
        <v>68</v>
      </c>
      <c r="AT55" t="s">
        <v>423</v>
      </c>
      <c r="AU55" t="s">
        <v>68</v>
      </c>
      <c r="AV55" t="s">
        <v>64</v>
      </c>
      <c r="AW55" t="s">
        <v>424</v>
      </c>
      <c r="AX55">
        <v>1786</v>
      </c>
      <c r="AY55">
        <v>1643</v>
      </c>
      <c r="AZ55" t="s">
        <v>209</v>
      </c>
      <c r="BA55" s="2">
        <v>43670</v>
      </c>
      <c r="BB55">
        <v>21</v>
      </c>
      <c r="BC55" t="s">
        <v>217</v>
      </c>
      <c r="BD55" s="3">
        <v>29037</v>
      </c>
      <c r="BE55" t="s">
        <v>218</v>
      </c>
      <c r="BF55" s="2">
        <v>43548</v>
      </c>
      <c r="BG55">
        <v>24</v>
      </c>
      <c r="BH55" t="s">
        <v>227</v>
      </c>
      <c r="BI55" s="2">
        <v>43526</v>
      </c>
    </row>
    <row r="56" spans="1:61" x14ac:dyDescent="0.25">
      <c r="A56" s="1">
        <v>40462</v>
      </c>
      <c r="B56" t="s">
        <v>228</v>
      </c>
      <c r="C56" t="s">
        <v>218</v>
      </c>
      <c r="D56" t="s">
        <v>101</v>
      </c>
      <c r="E56" t="s">
        <v>180</v>
      </c>
      <c r="F56" t="s">
        <v>76</v>
      </c>
      <c r="G56" t="s">
        <v>340</v>
      </c>
      <c r="H56" t="s">
        <v>425</v>
      </c>
      <c r="I56" t="s">
        <v>426</v>
      </c>
      <c r="J56" s="3">
        <v>45658</v>
      </c>
      <c r="K56" t="s">
        <v>308</v>
      </c>
      <c r="L56" t="s">
        <v>80</v>
      </c>
      <c r="M56" t="s">
        <v>63</v>
      </c>
      <c r="N56" t="s">
        <v>80</v>
      </c>
      <c r="O56" t="s">
        <v>80</v>
      </c>
      <c r="P56" t="s">
        <v>79</v>
      </c>
      <c r="Q56">
        <v>12</v>
      </c>
      <c r="R56" t="s">
        <v>239</v>
      </c>
      <c r="S56" t="s">
        <v>192</v>
      </c>
      <c r="T56">
        <v>11</v>
      </c>
      <c r="U56">
        <v>20</v>
      </c>
      <c r="V56">
        <v>10</v>
      </c>
      <c r="W56" t="s">
        <v>84</v>
      </c>
      <c r="X56" t="s">
        <v>132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 t="e" vm="52">
        <f>_FV(0,"9166666666666666")</f>
        <v>#VALUE!</v>
      </c>
      <c r="AM56" t="e" vm="53">
        <f>_FV(0,"4166666666666667")</f>
        <v>#VALUE!</v>
      </c>
      <c r="AN56">
        <v>-8</v>
      </c>
      <c r="AO56" t="e" vm="1">
        <f>_FV(-2,"0")</f>
        <v>#VALUE!</v>
      </c>
      <c r="AP56" t="s">
        <v>83</v>
      </c>
      <c r="AQ56">
        <v>1</v>
      </c>
      <c r="AR56">
        <v>1</v>
      </c>
      <c r="AS56" t="s">
        <v>68</v>
      </c>
      <c r="AT56" t="s">
        <v>427</v>
      </c>
      <c r="AU56" t="s">
        <v>68</v>
      </c>
      <c r="AV56" t="s">
        <v>68</v>
      </c>
      <c r="AW56" t="s">
        <v>428</v>
      </c>
      <c r="AX56">
        <v>1618</v>
      </c>
      <c r="AY56">
        <v>1643</v>
      </c>
      <c r="AZ56" t="s">
        <v>228</v>
      </c>
      <c r="BA56" s="2">
        <v>43490</v>
      </c>
      <c r="BB56">
        <v>23</v>
      </c>
      <c r="BC56" t="s">
        <v>240</v>
      </c>
      <c r="BD56" s="2">
        <v>43681</v>
      </c>
      <c r="BE56" t="s">
        <v>218</v>
      </c>
      <c r="BF56" s="2">
        <v>43548</v>
      </c>
      <c r="BG56">
        <v>24</v>
      </c>
      <c r="BH56" t="s">
        <v>227</v>
      </c>
      <c r="BI56" s="2">
        <v>43526</v>
      </c>
    </row>
    <row r="57" spans="1:61" x14ac:dyDescent="0.25">
      <c r="A57" s="1">
        <v>40495</v>
      </c>
      <c r="B57" t="s">
        <v>241</v>
      </c>
      <c r="C57" t="s">
        <v>218</v>
      </c>
      <c r="D57" t="s">
        <v>62</v>
      </c>
      <c r="E57" t="s">
        <v>361</v>
      </c>
      <c r="F57" t="s">
        <v>362</v>
      </c>
      <c r="G57" t="s">
        <v>429</v>
      </c>
      <c r="H57" t="s">
        <v>429</v>
      </c>
      <c r="I57" t="s">
        <v>229</v>
      </c>
      <c r="J57" t="s">
        <v>362</v>
      </c>
      <c r="K57" t="s">
        <v>238</v>
      </c>
      <c r="L57" t="s">
        <v>235</v>
      </c>
      <c r="M57" t="s">
        <v>237</v>
      </c>
      <c r="N57" t="s">
        <v>235</v>
      </c>
      <c r="O57" t="s">
        <v>237</v>
      </c>
      <c r="P57" t="s">
        <v>235</v>
      </c>
      <c r="Q57">
        <v>13</v>
      </c>
      <c r="R57" t="s">
        <v>242</v>
      </c>
      <c r="S57" t="s">
        <v>192</v>
      </c>
      <c r="T57">
        <v>11</v>
      </c>
      <c r="U57">
        <v>18</v>
      </c>
      <c r="V57">
        <v>11</v>
      </c>
      <c r="W57" t="s">
        <v>84</v>
      </c>
      <c r="X57" t="s">
        <v>132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 t="e" vm="54">
        <f>_FV(0,"9230769230769231")</f>
        <v>#VALUE!</v>
      </c>
      <c r="AM57" t="e" vm="55">
        <f>_FV(0,"38461538461538464")</f>
        <v>#VALUE!</v>
      </c>
      <c r="AN57">
        <v>-5</v>
      </c>
      <c r="AO57" t="e" vm="1">
        <f>_FV(-2,"0")</f>
        <v>#VALUE!</v>
      </c>
      <c r="AP57" t="s">
        <v>132</v>
      </c>
      <c r="AQ57">
        <v>1</v>
      </c>
      <c r="AR57">
        <v>1</v>
      </c>
      <c r="AS57" t="s">
        <v>68</v>
      </c>
      <c r="AT57" t="s">
        <v>68</v>
      </c>
      <c r="AU57" t="s">
        <v>68</v>
      </c>
      <c r="AV57" t="s">
        <v>68</v>
      </c>
      <c r="AW57" s="2">
        <v>43678</v>
      </c>
      <c r="AX57">
        <v>1577</v>
      </c>
      <c r="AY57">
        <v>1643</v>
      </c>
      <c r="AZ57" t="s">
        <v>241</v>
      </c>
      <c r="BA57" t="s">
        <v>243</v>
      </c>
      <c r="BB57">
        <v>24</v>
      </c>
      <c r="BC57" t="s">
        <v>244</v>
      </c>
      <c r="BD57" s="2">
        <v>43618</v>
      </c>
      <c r="BE57" t="s">
        <v>218</v>
      </c>
      <c r="BF57" s="2">
        <v>43548</v>
      </c>
      <c r="BG57">
        <v>24</v>
      </c>
      <c r="BH57" t="s">
        <v>227</v>
      </c>
      <c r="BI57" s="2">
        <v>43526</v>
      </c>
    </row>
    <row r="58" spans="1:61" x14ac:dyDescent="0.25">
      <c r="A58" s="1">
        <v>40760</v>
      </c>
      <c r="B58" t="s">
        <v>245</v>
      </c>
      <c r="C58" t="s">
        <v>218</v>
      </c>
      <c r="D58" t="s">
        <v>62</v>
      </c>
      <c r="E58" t="s">
        <v>430</v>
      </c>
      <c r="F58" t="s">
        <v>75</v>
      </c>
      <c r="G58" t="s">
        <v>431</v>
      </c>
      <c r="H58" t="s">
        <v>432</v>
      </c>
      <c r="I58" t="s">
        <v>433</v>
      </c>
      <c r="J58" t="s">
        <v>434</v>
      </c>
      <c r="K58" t="s">
        <v>79</v>
      </c>
      <c r="L58" t="s">
        <v>435</v>
      </c>
      <c r="M58" t="s">
        <v>436</v>
      </c>
      <c r="N58" t="s">
        <v>214</v>
      </c>
      <c r="O58" t="s">
        <v>215</v>
      </c>
      <c r="P58" t="s">
        <v>341</v>
      </c>
      <c r="Q58">
        <v>36</v>
      </c>
      <c r="R58" t="s">
        <v>255</v>
      </c>
      <c r="S58" t="s">
        <v>192</v>
      </c>
      <c r="T58">
        <v>11</v>
      </c>
      <c r="U58">
        <v>17</v>
      </c>
      <c r="V58">
        <v>11</v>
      </c>
      <c r="W58" t="s">
        <v>64</v>
      </c>
      <c r="X58" t="s">
        <v>120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 t="e" vm="56">
        <f>_FV(0,"6388888888888888")</f>
        <v>#VALUE!</v>
      </c>
      <c r="AM58" t="e" vm="57">
        <f>_FV(0,"3888888888888889")</f>
        <v>#VALUE!</v>
      </c>
      <c r="AN58">
        <v>-9</v>
      </c>
      <c r="AO58" t="e" vm="1">
        <f>_FV(-8,"0")</f>
        <v>#VALUE!</v>
      </c>
      <c r="AP58" t="s">
        <v>96</v>
      </c>
      <c r="AQ58">
        <v>1</v>
      </c>
      <c r="AR58">
        <v>1</v>
      </c>
      <c r="AS58" t="s">
        <v>68</v>
      </c>
      <c r="AT58" t="s">
        <v>437</v>
      </c>
      <c r="AU58" t="s">
        <v>68</v>
      </c>
      <c r="AV58" t="s">
        <v>64</v>
      </c>
      <c r="AW58" t="s">
        <v>438</v>
      </c>
      <c r="AX58">
        <v>1612</v>
      </c>
      <c r="AY58">
        <v>1643</v>
      </c>
      <c r="AZ58" t="s">
        <v>245</v>
      </c>
      <c r="BA58" s="2">
        <v>43669</v>
      </c>
      <c r="BB58">
        <v>23</v>
      </c>
      <c r="BC58" t="s">
        <v>258</v>
      </c>
      <c r="BD58" s="3">
        <v>30317</v>
      </c>
      <c r="BE58" t="s">
        <v>218</v>
      </c>
      <c r="BF58" s="2">
        <v>43548</v>
      </c>
      <c r="BG58">
        <v>24</v>
      </c>
      <c r="BH58" t="s">
        <v>227</v>
      </c>
      <c r="BI58" s="2">
        <v>43526</v>
      </c>
    </row>
    <row r="59" spans="1:61" x14ac:dyDescent="0.25">
      <c r="A59" s="1">
        <v>40467</v>
      </c>
      <c r="B59" t="s">
        <v>60</v>
      </c>
      <c r="C59" t="s">
        <v>87</v>
      </c>
      <c r="D59" t="s">
        <v>62</v>
      </c>
      <c r="E59" t="s">
        <v>64</v>
      </c>
      <c r="F59" t="s">
        <v>400</v>
      </c>
      <c r="G59" t="s">
        <v>399</v>
      </c>
      <c r="H59" s="3">
        <v>45658</v>
      </c>
      <c r="I59" t="s">
        <v>317</v>
      </c>
      <c r="J59" t="s">
        <v>400</v>
      </c>
      <c r="K59" t="s">
        <v>323</v>
      </c>
      <c r="L59" t="s">
        <v>322</v>
      </c>
      <c r="M59" t="s">
        <v>79</v>
      </c>
      <c r="N59" t="s">
        <v>79</v>
      </c>
      <c r="O59" t="s">
        <v>79</v>
      </c>
      <c r="P59" t="s">
        <v>63</v>
      </c>
      <c r="Q59">
        <v>8</v>
      </c>
      <c r="R59" t="s">
        <v>66</v>
      </c>
      <c r="S59" t="s">
        <v>95</v>
      </c>
      <c r="T59">
        <v>11</v>
      </c>
      <c r="U59">
        <v>4</v>
      </c>
      <c r="V59">
        <v>16</v>
      </c>
      <c r="W59" t="s">
        <v>85</v>
      </c>
      <c r="X59" t="s">
        <v>84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 t="s">
        <v>400</v>
      </c>
      <c r="AM59" t="e" vm="37">
        <f>_FV(0,"375")</f>
        <v>#VALUE!</v>
      </c>
      <c r="AN59">
        <v>4</v>
      </c>
      <c r="AO59" t="s">
        <v>66</v>
      </c>
      <c r="AP59" t="e" vm="1">
        <f>_FV(-14,"0")</f>
        <v>#VALUE!</v>
      </c>
      <c r="AQ59">
        <v>4</v>
      </c>
      <c r="AR59">
        <v>1</v>
      </c>
      <c r="AS59" t="s">
        <v>439</v>
      </c>
      <c r="AT59" t="s">
        <v>440</v>
      </c>
      <c r="AU59" t="s">
        <v>441</v>
      </c>
      <c r="AV59" t="s">
        <v>442</v>
      </c>
      <c r="AW59" t="s">
        <v>443</v>
      </c>
      <c r="AX59">
        <v>1886</v>
      </c>
      <c r="AY59">
        <v>1649</v>
      </c>
      <c r="AZ59" t="s">
        <v>60</v>
      </c>
      <c r="BA59" s="2">
        <v>43578</v>
      </c>
      <c r="BB59">
        <v>27</v>
      </c>
      <c r="BC59" t="s">
        <v>70</v>
      </c>
      <c r="BD59" s="3">
        <v>34912</v>
      </c>
      <c r="BE59" t="s">
        <v>87</v>
      </c>
      <c r="BF59" s="2">
        <v>43702</v>
      </c>
      <c r="BG59">
        <v>18</v>
      </c>
      <c r="BH59" t="s">
        <v>99</v>
      </c>
      <c r="BI59" s="2">
        <v>43527</v>
      </c>
    </row>
    <row r="60" spans="1:61" x14ac:dyDescent="0.25">
      <c r="A60" s="1">
        <v>40482</v>
      </c>
      <c r="B60" t="s">
        <v>73</v>
      </c>
      <c r="C60" t="s">
        <v>87</v>
      </c>
      <c r="D60" t="s">
        <v>101</v>
      </c>
      <c r="E60" t="s">
        <v>444</v>
      </c>
      <c r="F60" t="s">
        <v>68</v>
      </c>
      <c r="G60" s="2">
        <v>43525</v>
      </c>
      <c r="H60" s="2">
        <v>43497</v>
      </c>
      <c r="I60" s="2">
        <v>43466</v>
      </c>
      <c r="J60" t="s">
        <v>68</v>
      </c>
      <c r="K60" t="s">
        <v>266</v>
      </c>
      <c r="L60" t="s">
        <v>118</v>
      </c>
      <c r="M60" t="s">
        <v>116</v>
      </c>
      <c r="N60" t="s">
        <v>266</v>
      </c>
      <c r="O60" t="s">
        <v>118</v>
      </c>
      <c r="P60" t="s">
        <v>116</v>
      </c>
      <c r="Q60">
        <v>10</v>
      </c>
      <c r="R60" t="s">
        <v>83</v>
      </c>
      <c r="S60" t="s">
        <v>95</v>
      </c>
      <c r="T60">
        <v>11</v>
      </c>
      <c r="U60">
        <v>10</v>
      </c>
      <c r="V60">
        <v>12</v>
      </c>
      <c r="W60" t="s">
        <v>132</v>
      </c>
      <c r="X60" t="s">
        <v>66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 t="e" vm="8">
        <f>_FV(0,"4")</f>
        <v>#VALUE!</v>
      </c>
      <c r="AM60" t="e" vm="26">
        <f>_FV(0,"2")</f>
        <v>#VALUE!</v>
      </c>
      <c r="AN60">
        <v>1</v>
      </c>
      <c r="AO60" t="s">
        <v>68</v>
      </c>
      <c r="AP60" t="e" vm="1">
        <f>_FV(-9,"0")</f>
        <v>#VALUE!</v>
      </c>
      <c r="AQ60">
        <v>6</v>
      </c>
      <c r="AR60">
        <v>0</v>
      </c>
      <c r="AS60" t="s">
        <v>68</v>
      </c>
      <c r="AT60" t="s">
        <v>68</v>
      </c>
      <c r="AU60" t="s">
        <v>68</v>
      </c>
      <c r="AV60" t="s">
        <v>68</v>
      </c>
      <c r="AW60" s="2">
        <v>43617</v>
      </c>
      <c r="AX60">
        <v>1723</v>
      </c>
      <c r="AY60">
        <v>1649</v>
      </c>
      <c r="AZ60" t="s">
        <v>73</v>
      </c>
      <c r="BA60" s="2">
        <v>43490</v>
      </c>
      <c r="BB60">
        <v>20</v>
      </c>
      <c r="BC60" t="s">
        <v>86</v>
      </c>
      <c r="BD60" s="3">
        <v>12175</v>
      </c>
      <c r="BE60" t="s">
        <v>87</v>
      </c>
      <c r="BF60" s="2">
        <v>43702</v>
      </c>
      <c r="BG60">
        <v>18</v>
      </c>
      <c r="BH60" t="s">
        <v>99</v>
      </c>
      <c r="BI60" s="2">
        <v>43527</v>
      </c>
    </row>
    <row r="61" spans="1:61" x14ac:dyDescent="0.25">
      <c r="A61" s="1">
        <v>40790</v>
      </c>
      <c r="B61" t="s">
        <v>100</v>
      </c>
      <c r="C61" t="s">
        <v>87</v>
      </c>
      <c r="D61" t="s">
        <v>101</v>
      </c>
      <c r="E61" t="s">
        <v>445</v>
      </c>
      <c r="F61" t="s">
        <v>446</v>
      </c>
      <c r="G61" t="s">
        <v>447</v>
      </c>
      <c r="H61" t="s">
        <v>448</v>
      </c>
      <c r="I61" t="s">
        <v>137</v>
      </c>
      <c r="J61" t="s">
        <v>449</v>
      </c>
      <c r="K61" t="s">
        <v>142</v>
      </c>
      <c r="L61" t="s">
        <v>141</v>
      </c>
      <c r="M61" t="s">
        <v>143</v>
      </c>
      <c r="N61" t="s">
        <v>450</v>
      </c>
      <c r="O61" t="s">
        <v>145</v>
      </c>
      <c r="P61" t="s">
        <v>451</v>
      </c>
      <c r="Q61">
        <v>31</v>
      </c>
      <c r="R61" t="s">
        <v>110</v>
      </c>
      <c r="S61" t="s">
        <v>95</v>
      </c>
      <c r="T61">
        <v>11</v>
      </c>
      <c r="U61">
        <v>13</v>
      </c>
      <c r="V61">
        <v>12</v>
      </c>
      <c r="W61" t="s">
        <v>64</v>
      </c>
      <c r="X61" t="s">
        <v>66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 t="e" vm="58">
        <f>_FV(0,"3870967741935484")</f>
        <v>#VALUE!</v>
      </c>
      <c r="AM61" t="e" vm="58">
        <f>_FV(0,"3870967741935484")</f>
        <v>#VALUE!</v>
      </c>
      <c r="AN61">
        <v>-1</v>
      </c>
      <c r="AO61" t="e" vm="1">
        <f>_FV(-2,"0")</f>
        <v>#VALUE!</v>
      </c>
      <c r="AP61" t="e" vm="1">
        <f>_FV(-3,"0")</f>
        <v>#VALUE!</v>
      </c>
      <c r="AQ61">
        <v>3</v>
      </c>
      <c r="AR61">
        <v>6</v>
      </c>
      <c r="AS61" t="s">
        <v>452</v>
      </c>
      <c r="AT61" t="s">
        <v>453</v>
      </c>
      <c r="AU61" t="s">
        <v>454</v>
      </c>
      <c r="AV61" t="s">
        <v>455</v>
      </c>
      <c r="AW61" t="s">
        <v>456</v>
      </c>
      <c r="AX61">
        <v>1696</v>
      </c>
      <c r="AY61">
        <v>1649</v>
      </c>
      <c r="AZ61" t="s">
        <v>100</v>
      </c>
      <c r="BA61" s="2">
        <v>43490</v>
      </c>
      <c r="BB61">
        <v>29</v>
      </c>
      <c r="BC61" t="s">
        <v>111</v>
      </c>
      <c r="BD61" s="3">
        <v>20852</v>
      </c>
      <c r="BE61" t="s">
        <v>87</v>
      </c>
      <c r="BF61" s="2">
        <v>43702</v>
      </c>
      <c r="BG61">
        <v>18</v>
      </c>
      <c r="BH61" t="s">
        <v>99</v>
      </c>
      <c r="BI61" s="2">
        <v>43527</v>
      </c>
    </row>
    <row r="62" spans="1:61" x14ac:dyDescent="0.25">
      <c r="A62" s="1">
        <v>40634</v>
      </c>
      <c r="B62" t="s">
        <v>61</v>
      </c>
      <c r="C62" t="s">
        <v>87</v>
      </c>
      <c r="D62" t="s">
        <v>151</v>
      </c>
      <c r="E62" t="s">
        <v>457</v>
      </c>
      <c r="F62" t="s">
        <v>458</v>
      </c>
      <c r="G62" t="s">
        <v>352</v>
      </c>
      <c r="H62" t="s">
        <v>459</v>
      </c>
      <c r="I62" t="s">
        <v>90</v>
      </c>
      <c r="J62" t="s">
        <v>392</v>
      </c>
      <c r="K62" t="s">
        <v>460</v>
      </c>
      <c r="L62" t="s">
        <v>394</v>
      </c>
      <c r="M62" t="s">
        <v>460</v>
      </c>
      <c r="N62" t="s">
        <v>155</v>
      </c>
      <c r="O62" t="s">
        <v>394</v>
      </c>
      <c r="P62" t="s">
        <v>393</v>
      </c>
      <c r="Q62">
        <v>21</v>
      </c>
      <c r="R62" t="s">
        <v>67</v>
      </c>
      <c r="S62" t="s">
        <v>95</v>
      </c>
      <c r="T62">
        <v>11</v>
      </c>
      <c r="U62">
        <v>7</v>
      </c>
      <c r="V62">
        <v>14</v>
      </c>
      <c r="W62" t="s">
        <v>83</v>
      </c>
      <c r="X62" t="s">
        <v>132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 t="e" vm="59">
        <f>_FV(0,"19047619047619047")</f>
        <v>#VALUE!</v>
      </c>
      <c r="AM62" t="e" vm="43">
        <f>_FV(0,"23809523809523808")</f>
        <v>#VALUE!</v>
      </c>
      <c r="AN62">
        <v>6</v>
      </c>
      <c r="AO62" t="s">
        <v>66</v>
      </c>
      <c r="AP62" t="s">
        <v>68</v>
      </c>
      <c r="AQ62">
        <v>0</v>
      </c>
      <c r="AR62">
        <v>3</v>
      </c>
      <c r="AS62" t="s">
        <v>68</v>
      </c>
      <c r="AT62" t="s">
        <v>68</v>
      </c>
      <c r="AU62" t="s">
        <v>68</v>
      </c>
      <c r="AV62" t="s">
        <v>64</v>
      </c>
      <c r="AW62" s="3">
        <v>44197</v>
      </c>
      <c r="AX62">
        <v>1590</v>
      </c>
      <c r="AY62">
        <v>1649</v>
      </c>
      <c r="AZ62" t="s">
        <v>61</v>
      </c>
      <c r="BA62" s="2">
        <v>43548</v>
      </c>
      <c r="BB62">
        <v>23</v>
      </c>
      <c r="BC62" t="s">
        <v>71</v>
      </c>
      <c r="BD62" t="s">
        <v>72</v>
      </c>
      <c r="BE62" t="s">
        <v>87</v>
      </c>
      <c r="BF62" s="2">
        <v>43702</v>
      </c>
      <c r="BG62">
        <v>18</v>
      </c>
      <c r="BH62" t="s">
        <v>99</v>
      </c>
      <c r="BI62" s="2">
        <v>43527</v>
      </c>
    </row>
    <row r="63" spans="1:61" x14ac:dyDescent="0.25">
      <c r="A63" s="1">
        <v>40419</v>
      </c>
      <c r="B63" t="s">
        <v>112</v>
      </c>
      <c r="C63" t="s">
        <v>87</v>
      </c>
      <c r="D63" t="s">
        <v>101</v>
      </c>
      <c r="E63" t="s">
        <v>68</v>
      </c>
      <c r="F63" t="s">
        <v>90</v>
      </c>
      <c r="G63" t="s">
        <v>80</v>
      </c>
      <c r="H63" t="s">
        <v>68</v>
      </c>
      <c r="I63" t="s">
        <v>90</v>
      </c>
      <c r="J63" t="s">
        <v>90</v>
      </c>
      <c r="K63" t="s">
        <v>80</v>
      </c>
      <c r="L63" t="s">
        <v>80</v>
      </c>
      <c r="M63" t="s">
        <v>65</v>
      </c>
      <c r="N63" t="s">
        <v>65</v>
      </c>
      <c r="O63" t="s">
        <v>80</v>
      </c>
      <c r="P63" t="s">
        <v>80</v>
      </c>
      <c r="Q63">
        <v>3</v>
      </c>
      <c r="R63" t="s">
        <v>119</v>
      </c>
      <c r="S63" t="s">
        <v>95</v>
      </c>
      <c r="T63">
        <v>11</v>
      </c>
      <c r="U63">
        <v>5</v>
      </c>
      <c r="V63">
        <v>6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 t="s">
        <v>355</v>
      </c>
      <c r="AM63" t="s">
        <v>80</v>
      </c>
      <c r="AN63">
        <v>0</v>
      </c>
      <c r="AP63" t="e" vm="1">
        <f>_FV(-4,"0")</f>
        <v>#VALUE!</v>
      </c>
      <c r="AQ63">
        <v>6</v>
      </c>
      <c r="AR63">
        <v>0</v>
      </c>
      <c r="AS63" t="s">
        <v>68</v>
      </c>
      <c r="AT63" t="s">
        <v>461</v>
      </c>
      <c r="AU63" t="s">
        <v>68</v>
      </c>
      <c r="AV63" t="s">
        <v>124</v>
      </c>
      <c r="AW63" t="s">
        <v>462</v>
      </c>
      <c r="AX63">
        <v>1639</v>
      </c>
      <c r="AY63">
        <v>1649</v>
      </c>
      <c r="AZ63" t="s">
        <v>112</v>
      </c>
      <c r="BA63" s="2">
        <v>43580</v>
      </c>
      <c r="BB63">
        <v>18</v>
      </c>
      <c r="BC63" t="s">
        <v>122</v>
      </c>
      <c r="BD63" s="3">
        <v>27426</v>
      </c>
      <c r="BE63" t="s">
        <v>87</v>
      </c>
      <c r="BF63" s="2">
        <v>43702</v>
      </c>
      <c r="BG63">
        <v>18</v>
      </c>
      <c r="BH63" t="s">
        <v>99</v>
      </c>
      <c r="BI63" s="2">
        <v>43527</v>
      </c>
    </row>
    <row r="64" spans="1:61" x14ac:dyDescent="0.25">
      <c r="A64" s="1">
        <v>40653</v>
      </c>
      <c r="B64" t="s">
        <v>123</v>
      </c>
      <c r="C64" t="s">
        <v>87</v>
      </c>
      <c r="D64" t="s">
        <v>62</v>
      </c>
      <c r="E64" t="s">
        <v>463</v>
      </c>
      <c r="F64" t="s">
        <v>68</v>
      </c>
      <c r="G64" t="s">
        <v>464</v>
      </c>
      <c r="H64" t="s">
        <v>465</v>
      </c>
      <c r="I64" t="s">
        <v>466</v>
      </c>
      <c r="J64" t="s">
        <v>467</v>
      </c>
      <c r="K64" t="s">
        <v>468</v>
      </c>
      <c r="L64" t="s">
        <v>469</v>
      </c>
      <c r="M64" t="s">
        <v>470</v>
      </c>
      <c r="N64" t="s">
        <v>471</v>
      </c>
      <c r="O64" t="s">
        <v>470</v>
      </c>
      <c r="P64" t="s">
        <v>472</v>
      </c>
      <c r="Q64">
        <v>33</v>
      </c>
      <c r="R64" t="s">
        <v>64</v>
      </c>
      <c r="S64" t="s">
        <v>95</v>
      </c>
      <c r="T64">
        <v>11</v>
      </c>
      <c r="U64">
        <v>3</v>
      </c>
      <c r="V64">
        <v>10</v>
      </c>
      <c r="W64" t="s">
        <v>191</v>
      </c>
      <c r="X64" t="s">
        <v>121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 t="s">
        <v>473</v>
      </c>
      <c r="AM64" t="e" vm="60">
        <f>_FV(0,"30303030303030304")</f>
        <v>#VALUE!</v>
      </c>
      <c r="AN64">
        <v>23</v>
      </c>
      <c r="AO64" t="s">
        <v>132</v>
      </c>
      <c r="AP64" t="e" vm="1">
        <f>_FV(-16,"0")</f>
        <v>#VALUE!</v>
      </c>
      <c r="AQ64">
        <v>4</v>
      </c>
      <c r="AR64">
        <v>4</v>
      </c>
      <c r="AS64" t="s">
        <v>68</v>
      </c>
      <c r="AT64" t="s">
        <v>68</v>
      </c>
      <c r="AU64" t="s">
        <v>68</v>
      </c>
      <c r="AV64" s="3">
        <v>45658</v>
      </c>
      <c r="AW64" s="3">
        <v>44562</v>
      </c>
      <c r="AX64">
        <v>1967</v>
      </c>
      <c r="AY64">
        <v>1649</v>
      </c>
      <c r="AZ64" t="s">
        <v>123</v>
      </c>
      <c r="BA64" s="2">
        <v>43609</v>
      </c>
      <c r="BB64">
        <v>22</v>
      </c>
      <c r="BC64" t="s">
        <v>125</v>
      </c>
      <c r="BD64" t="s">
        <v>126</v>
      </c>
      <c r="BE64" t="s">
        <v>87</v>
      </c>
      <c r="BF64" s="2">
        <v>43702</v>
      </c>
      <c r="BG64">
        <v>18</v>
      </c>
      <c r="BH64" t="s">
        <v>99</v>
      </c>
      <c r="BI64" s="2">
        <v>43527</v>
      </c>
    </row>
    <row r="65" spans="1:61" x14ac:dyDescent="0.25">
      <c r="A65" s="1">
        <v>40789</v>
      </c>
      <c r="B65" t="s">
        <v>127</v>
      </c>
      <c r="C65" t="s">
        <v>87</v>
      </c>
      <c r="D65" t="s">
        <v>101</v>
      </c>
      <c r="E65" t="s">
        <v>474</v>
      </c>
      <c r="F65" t="s">
        <v>475</v>
      </c>
      <c r="G65" t="s">
        <v>474</v>
      </c>
      <c r="H65" t="s">
        <v>476</v>
      </c>
      <c r="I65" t="s">
        <v>477</v>
      </c>
      <c r="J65" t="s">
        <v>478</v>
      </c>
      <c r="K65" t="s">
        <v>479</v>
      </c>
      <c r="L65" t="s">
        <v>480</v>
      </c>
      <c r="M65" t="s">
        <v>479</v>
      </c>
      <c r="N65" t="s">
        <v>107</v>
      </c>
      <c r="O65" t="s">
        <v>481</v>
      </c>
      <c r="P65" t="s">
        <v>482</v>
      </c>
      <c r="Q65">
        <v>29</v>
      </c>
      <c r="R65" t="s">
        <v>85</v>
      </c>
      <c r="S65" t="s">
        <v>95</v>
      </c>
      <c r="T65">
        <v>11</v>
      </c>
      <c r="U65">
        <v>7</v>
      </c>
      <c r="V65">
        <v>13</v>
      </c>
      <c r="W65" t="s">
        <v>83</v>
      </c>
      <c r="X65" t="s">
        <v>85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 t="s">
        <v>65</v>
      </c>
      <c r="AM65" t="e" vm="61">
        <f>_FV(0,"41379310344827586")</f>
        <v>#VALUE!</v>
      </c>
      <c r="AN65">
        <v>5</v>
      </c>
      <c r="AO65" t="s">
        <v>64</v>
      </c>
      <c r="AP65" t="e" vm="1">
        <f>_FV(-11,"0")</f>
        <v>#VALUE!</v>
      </c>
      <c r="AQ65">
        <v>5</v>
      </c>
      <c r="AR65">
        <v>2</v>
      </c>
      <c r="AS65" t="s">
        <v>68</v>
      </c>
      <c r="AT65" t="s">
        <v>68</v>
      </c>
      <c r="AU65" t="s">
        <v>68</v>
      </c>
      <c r="AV65" s="3">
        <v>27426</v>
      </c>
      <c r="AW65" s="3">
        <v>43466</v>
      </c>
      <c r="AX65">
        <v>1750</v>
      </c>
      <c r="AY65">
        <v>1649</v>
      </c>
      <c r="AZ65" t="s">
        <v>127</v>
      </c>
      <c r="BA65" s="2">
        <v>43731</v>
      </c>
      <c r="BB65">
        <v>21</v>
      </c>
      <c r="BC65" t="s">
        <v>135</v>
      </c>
      <c r="BD65" s="3">
        <v>21306</v>
      </c>
      <c r="BE65" t="s">
        <v>87</v>
      </c>
      <c r="BF65" s="2">
        <v>43702</v>
      </c>
      <c r="BG65">
        <v>18</v>
      </c>
      <c r="BH65" t="s">
        <v>99</v>
      </c>
      <c r="BI65" s="2">
        <v>43527</v>
      </c>
    </row>
    <row r="66" spans="1:61" x14ac:dyDescent="0.25">
      <c r="A66" s="1">
        <v>40509</v>
      </c>
      <c r="B66" t="s">
        <v>136</v>
      </c>
      <c r="C66" t="s">
        <v>87</v>
      </c>
      <c r="D66" t="s">
        <v>101</v>
      </c>
      <c r="E66" t="s">
        <v>263</v>
      </c>
      <c r="F66" t="s">
        <v>68</v>
      </c>
      <c r="G66" t="s">
        <v>483</v>
      </c>
      <c r="H66" t="s">
        <v>483</v>
      </c>
      <c r="I66" t="s">
        <v>263</v>
      </c>
      <c r="J66" t="s">
        <v>385</v>
      </c>
      <c r="K66" t="s">
        <v>115</v>
      </c>
      <c r="L66" t="s">
        <v>118</v>
      </c>
      <c r="M66" t="s">
        <v>386</v>
      </c>
      <c r="N66" t="s">
        <v>386</v>
      </c>
      <c r="O66" t="s">
        <v>484</v>
      </c>
      <c r="P66" t="s">
        <v>117</v>
      </c>
      <c r="Q66">
        <v>15</v>
      </c>
      <c r="R66" t="s">
        <v>121</v>
      </c>
      <c r="S66" t="s">
        <v>95</v>
      </c>
      <c r="T66">
        <v>11</v>
      </c>
      <c r="U66">
        <v>17</v>
      </c>
      <c r="V66">
        <v>15</v>
      </c>
      <c r="W66" t="s">
        <v>132</v>
      </c>
      <c r="X66" t="s">
        <v>96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 t="e" vm="26">
        <f>_FV(0,"2")</f>
        <v>#VALUE!</v>
      </c>
      <c r="AM66" t="e" vm="62">
        <f>_FV(0,"13333333333333333")</f>
        <v>#VALUE!</v>
      </c>
      <c r="AN66">
        <v>-2</v>
      </c>
      <c r="AO66" t="e" vm="1">
        <f>_FV(-1,"0")</f>
        <v>#VALUE!</v>
      </c>
      <c r="AP66" t="e" vm="1">
        <f>_FV(-10,"0")</f>
        <v>#VALUE!</v>
      </c>
      <c r="AQ66">
        <v>3</v>
      </c>
      <c r="AR66">
        <v>3</v>
      </c>
      <c r="AS66" t="s">
        <v>485</v>
      </c>
      <c r="AT66" t="s">
        <v>486</v>
      </c>
      <c r="AU66" t="s">
        <v>487</v>
      </c>
      <c r="AV66" t="s">
        <v>487</v>
      </c>
      <c r="AW66" t="s">
        <v>488</v>
      </c>
      <c r="AX66">
        <v>1730</v>
      </c>
      <c r="AY66">
        <v>1649</v>
      </c>
      <c r="AZ66" t="s">
        <v>136</v>
      </c>
      <c r="BA66" s="2">
        <v>43612</v>
      </c>
      <c r="BB66">
        <v>27</v>
      </c>
      <c r="BC66" t="s">
        <v>149</v>
      </c>
      <c r="BD66" s="3">
        <v>47178</v>
      </c>
      <c r="BE66" t="s">
        <v>87</v>
      </c>
      <c r="BF66" s="2">
        <v>43702</v>
      </c>
      <c r="BG66">
        <v>18</v>
      </c>
      <c r="BH66" t="s">
        <v>99</v>
      </c>
      <c r="BI66" s="2">
        <v>43527</v>
      </c>
    </row>
    <row r="67" spans="1:61" x14ac:dyDescent="0.25">
      <c r="A67" s="1">
        <v>40656</v>
      </c>
      <c r="B67" t="s">
        <v>150</v>
      </c>
      <c r="C67" t="s">
        <v>87</v>
      </c>
      <c r="D67" t="s">
        <v>62</v>
      </c>
      <c r="E67" t="s">
        <v>276</v>
      </c>
      <c r="F67" t="s">
        <v>68</v>
      </c>
      <c r="G67" t="s">
        <v>311</v>
      </c>
      <c r="H67" t="s">
        <v>276</v>
      </c>
      <c r="I67" t="s">
        <v>417</v>
      </c>
      <c r="J67" t="s">
        <v>489</v>
      </c>
      <c r="K67" t="s">
        <v>188</v>
      </c>
      <c r="L67" t="s">
        <v>190</v>
      </c>
      <c r="M67" t="s">
        <v>187</v>
      </c>
      <c r="N67" t="s">
        <v>279</v>
      </c>
      <c r="O67" t="s">
        <v>490</v>
      </c>
      <c r="P67" t="s">
        <v>188</v>
      </c>
      <c r="Q67">
        <v>34</v>
      </c>
      <c r="R67" t="s">
        <v>96</v>
      </c>
      <c r="S67" t="s">
        <v>95</v>
      </c>
      <c r="T67">
        <v>11</v>
      </c>
      <c r="U67">
        <v>5</v>
      </c>
      <c r="V67">
        <v>12</v>
      </c>
      <c r="W67" t="s">
        <v>120</v>
      </c>
      <c r="X67" t="s">
        <v>85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 t="s">
        <v>490</v>
      </c>
      <c r="AM67" t="e" vm="63">
        <f>_FV(0,"35294117647058826")</f>
        <v>#VALUE!</v>
      </c>
      <c r="AN67">
        <v>11</v>
      </c>
      <c r="AO67" t="s">
        <v>84</v>
      </c>
      <c r="AP67" t="e" vm="1">
        <f>_FV(-12,"0")</f>
        <v>#VALUE!</v>
      </c>
      <c r="AQ67">
        <v>3</v>
      </c>
      <c r="AR67">
        <v>3</v>
      </c>
      <c r="AS67" t="s">
        <v>491</v>
      </c>
      <c r="AT67" t="s">
        <v>423</v>
      </c>
      <c r="AU67" t="s">
        <v>284</v>
      </c>
      <c r="AV67" t="s">
        <v>492</v>
      </c>
      <c r="AW67" t="s">
        <v>493</v>
      </c>
      <c r="AX67">
        <v>1835</v>
      </c>
      <c r="AY67">
        <v>1649</v>
      </c>
      <c r="AZ67" t="s">
        <v>150</v>
      </c>
      <c r="BA67" s="2">
        <v>43608</v>
      </c>
      <c r="BB67">
        <v>25</v>
      </c>
      <c r="BC67" t="s">
        <v>157</v>
      </c>
      <c r="BD67" s="2">
        <v>43654</v>
      </c>
      <c r="BE67" t="s">
        <v>87</v>
      </c>
      <c r="BF67" s="2">
        <v>43702</v>
      </c>
      <c r="BG67">
        <v>18</v>
      </c>
      <c r="BH67" t="s">
        <v>99</v>
      </c>
      <c r="BI67" s="2">
        <v>43527</v>
      </c>
    </row>
    <row r="68" spans="1:61" x14ac:dyDescent="0.25">
      <c r="A68" s="1">
        <v>40495</v>
      </c>
      <c r="B68" t="s">
        <v>158</v>
      </c>
      <c r="C68" t="s">
        <v>87</v>
      </c>
      <c r="D68" t="s">
        <v>101</v>
      </c>
      <c r="E68" t="s">
        <v>494</v>
      </c>
      <c r="F68" t="s">
        <v>233</v>
      </c>
      <c r="G68" t="s">
        <v>495</v>
      </c>
      <c r="H68" t="s">
        <v>360</v>
      </c>
      <c r="I68" t="s">
        <v>429</v>
      </c>
      <c r="J68" t="s">
        <v>496</v>
      </c>
      <c r="K68" t="s">
        <v>236</v>
      </c>
      <c r="L68" t="s">
        <v>238</v>
      </c>
      <c r="M68" t="s">
        <v>363</v>
      </c>
      <c r="N68" t="s">
        <v>235</v>
      </c>
      <c r="O68" t="s">
        <v>363</v>
      </c>
      <c r="P68" t="s">
        <v>236</v>
      </c>
      <c r="Q68">
        <v>13</v>
      </c>
      <c r="R68" t="s">
        <v>84</v>
      </c>
      <c r="S68" t="s">
        <v>95</v>
      </c>
      <c r="T68">
        <v>11</v>
      </c>
      <c r="U68">
        <v>4</v>
      </c>
      <c r="V68">
        <v>17</v>
      </c>
      <c r="W68" t="s">
        <v>85</v>
      </c>
      <c r="X68" t="s">
        <v>132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 t="s">
        <v>237</v>
      </c>
      <c r="AM68" t="e" vm="64">
        <f>_FV(0,"23076923076923078")</f>
        <v>#VALUE!</v>
      </c>
      <c r="AN68">
        <v>9</v>
      </c>
      <c r="AO68" t="s">
        <v>64</v>
      </c>
      <c r="AP68" t="e" vm="1">
        <f>_FV(-15,"0")</f>
        <v>#VALUE!</v>
      </c>
      <c r="AQ68">
        <v>4</v>
      </c>
      <c r="AR68">
        <v>1</v>
      </c>
      <c r="AS68" t="s">
        <v>68</v>
      </c>
      <c r="AT68" t="s">
        <v>68</v>
      </c>
      <c r="AU68" t="s">
        <v>68</v>
      </c>
      <c r="AV68" t="s">
        <v>124</v>
      </c>
      <c r="AW68" s="2">
        <v>43678</v>
      </c>
      <c r="AX68">
        <v>1799</v>
      </c>
      <c r="AY68">
        <v>1649</v>
      </c>
      <c r="AZ68" t="s">
        <v>158</v>
      </c>
      <c r="BA68" s="2">
        <v>43578</v>
      </c>
      <c r="BB68">
        <v>27</v>
      </c>
      <c r="BC68" t="s">
        <v>162</v>
      </c>
      <c r="BD68" s="2">
        <v>43593</v>
      </c>
      <c r="BE68" t="s">
        <v>87</v>
      </c>
      <c r="BF68" s="2">
        <v>43702</v>
      </c>
      <c r="BG68">
        <v>18</v>
      </c>
      <c r="BH68" t="s">
        <v>99</v>
      </c>
      <c r="BI68" s="2">
        <v>43527</v>
      </c>
    </row>
    <row r="69" spans="1:61" x14ac:dyDescent="0.25">
      <c r="A69" s="1">
        <v>40565</v>
      </c>
      <c r="B69" t="s">
        <v>163</v>
      </c>
      <c r="C69" t="s">
        <v>87</v>
      </c>
      <c r="D69" t="s">
        <v>62</v>
      </c>
      <c r="E69" t="s">
        <v>497</v>
      </c>
      <c r="F69" t="s">
        <v>498</v>
      </c>
      <c r="G69" t="s">
        <v>499</v>
      </c>
      <c r="H69" t="s">
        <v>500</v>
      </c>
      <c r="I69" t="s">
        <v>497</v>
      </c>
      <c r="J69" t="s">
        <v>68</v>
      </c>
      <c r="K69" t="s">
        <v>501</v>
      </c>
      <c r="L69" t="s">
        <v>382</v>
      </c>
      <c r="M69" t="s">
        <v>65</v>
      </c>
      <c r="N69" t="s">
        <v>379</v>
      </c>
      <c r="O69" t="s">
        <v>502</v>
      </c>
      <c r="P69" t="s">
        <v>381</v>
      </c>
      <c r="Q69">
        <v>23</v>
      </c>
      <c r="R69" t="s">
        <v>68</v>
      </c>
      <c r="S69" t="s">
        <v>95</v>
      </c>
      <c r="T69">
        <v>11</v>
      </c>
      <c r="U69">
        <v>1</v>
      </c>
      <c r="V69">
        <v>14</v>
      </c>
      <c r="W69" t="s">
        <v>192</v>
      </c>
      <c r="X69" t="s">
        <v>132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 t="s">
        <v>373</v>
      </c>
      <c r="AM69" t="e" vm="65">
        <f>_FV(0,"43478260869565216")</f>
        <v>#VALUE!</v>
      </c>
      <c r="AN69">
        <v>25</v>
      </c>
      <c r="AO69" t="s">
        <v>96</v>
      </c>
      <c r="AP69" t="e" vm="1">
        <f>_FV(-17,"0")</f>
        <v>#VALUE!</v>
      </c>
      <c r="AQ69">
        <v>5</v>
      </c>
      <c r="AR69">
        <v>2</v>
      </c>
      <c r="AS69" t="s">
        <v>68</v>
      </c>
      <c r="AT69" t="s">
        <v>68</v>
      </c>
      <c r="AU69" t="s">
        <v>68</v>
      </c>
      <c r="AV69" s="2">
        <v>43679</v>
      </c>
      <c r="AW69" s="3">
        <v>42736</v>
      </c>
      <c r="AX69">
        <v>1949</v>
      </c>
      <c r="AY69">
        <v>1649</v>
      </c>
      <c r="AZ69" t="s">
        <v>163</v>
      </c>
      <c r="BA69" s="2">
        <v>43489</v>
      </c>
      <c r="BB69">
        <v>29</v>
      </c>
      <c r="BC69" t="s">
        <v>177</v>
      </c>
      <c r="BD69" s="3">
        <v>34182</v>
      </c>
      <c r="BE69" t="s">
        <v>87</v>
      </c>
      <c r="BF69" s="2">
        <v>43702</v>
      </c>
      <c r="BG69">
        <v>18</v>
      </c>
      <c r="BH69" t="s">
        <v>99</v>
      </c>
      <c r="BI69" s="2">
        <v>43527</v>
      </c>
    </row>
    <row r="70" spans="1:61" x14ac:dyDescent="0.25">
      <c r="A70" s="1">
        <v>40729</v>
      </c>
      <c r="B70" t="s">
        <v>178</v>
      </c>
      <c r="C70" t="s">
        <v>87</v>
      </c>
      <c r="D70" t="s">
        <v>62</v>
      </c>
      <c r="E70" t="s">
        <v>503</v>
      </c>
      <c r="F70" t="s">
        <v>213</v>
      </c>
      <c r="G70" t="s">
        <v>75</v>
      </c>
      <c r="H70" t="s">
        <v>89</v>
      </c>
      <c r="I70" t="s">
        <v>504</v>
      </c>
      <c r="J70" t="s">
        <v>78</v>
      </c>
      <c r="K70" t="s">
        <v>341</v>
      </c>
      <c r="L70" t="s">
        <v>216</v>
      </c>
      <c r="M70" t="s">
        <v>214</v>
      </c>
      <c r="N70" t="s">
        <v>80</v>
      </c>
      <c r="O70" t="s">
        <v>435</v>
      </c>
      <c r="P70" t="s">
        <v>81</v>
      </c>
      <c r="Q70">
        <v>36</v>
      </c>
      <c r="R70" t="s">
        <v>179</v>
      </c>
      <c r="S70" t="s">
        <v>95</v>
      </c>
      <c r="T70">
        <v>11</v>
      </c>
      <c r="U70">
        <v>12</v>
      </c>
      <c r="V70">
        <v>14</v>
      </c>
      <c r="W70" t="s">
        <v>132</v>
      </c>
      <c r="X70" t="s">
        <v>132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 t="e" vm="66">
        <f>_FV(0,"05555555555555555")</f>
        <v>#VALUE!</v>
      </c>
      <c r="AM70" t="e" vm="67">
        <f>_FV(0,"4722222222222222")</f>
        <v>#VALUE!</v>
      </c>
      <c r="AN70">
        <v>2</v>
      </c>
      <c r="AO70" t="s">
        <v>65</v>
      </c>
      <c r="AP70" t="e" vm="1">
        <f>_FV(-6,"0")</f>
        <v>#VALUE!</v>
      </c>
      <c r="AQ70">
        <v>3</v>
      </c>
      <c r="AR70">
        <v>0</v>
      </c>
      <c r="AS70" t="s">
        <v>505</v>
      </c>
      <c r="AT70" t="s">
        <v>68</v>
      </c>
      <c r="AU70" t="s">
        <v>506</v>
      </c>
      <c r="AV70" t="s">
        <v>507</v>
      </c>
      <c r="AW70" t="s">
        <v>508</v>
      </c>
      <c r="AX70">
        <v>1700</v>
      </c>
      <c r="AY70">
        <v>1649</v>
      </c>
      <c r="AZ70" t="s">
        <v>178</v>
      </c>
      <c r="BA70" s="2">
        <v>43669</v>
      </c>
      <c r="BB70">
        <v>17</v>
      </c>
      <c r="BC70" t="s">
        <v>181</v>
      </c>
      <c r="BD70" s="3">
        <v>19025</v>
      </c>
      <c r="BE70" t="s">
        <v>87</v>
      </c>
      <c r="BF70" s="2">
        <v>43702</v>
      </c>
      <c r="BG70">
        <v>18</v>
      </c>
      <c r="BH70" t="s">
        <v>99</v>
      </c>
      <c r="BI70" s="2">
        <v>43527</v>
      </c>
    </row>
    <row r="71" spans="1:61" x14ac:dyDescent="0.25">
      <c r="A71" s="1">
        <v>40432</v>
      </c>
      <c r="B71" t="s">
        <v>182</v>
      </c>
      <c r="C71" t="s">
        <v>87</v>
      </c>
      <c r="D71" t="s">
        <v>62</v>
      </c>
      <c r="E71" t="s">
        <v>74</v>
      </c>
      <c r="F71" t="s">
        <v>68</v>
      </c>
      <c r="G71" t="s">
        <v>90</v>
      </c>
      <c r="H71" t="s">
        <v>76</v>
      </c>
      <c r="I71" t="s">
        <v>74</v>
      </c>
      <c r="J71" t="s">
        <v>68</v>
      </c>
      <c r="K71" t="s">
        <v>79</v>
      </c>
      <c r="L71" t="s">
        <v>82</v>
      </c>
      <c r="M71" t="s">
        <v>426</v>
      </c>
      <c r="N71" t="s">
        <v>79</v>
      </c>
      <c r="O71" t="s">
        <v>308</v>
      </c>
      <c r="P71" t="s">
        <v>63</v>
      </c>
      <c r="Q71">
        <v>12</v>
      </c>
      <c r="R71" t="s">
        <v>191</v>
      </c>
      <c r="S71" t="s">
        <v>95</v>
      </c>
      <c r="T71">
        <v>11</v>
      </c>
      <c r="U71">
        <v>17</v>
      </c>
      <c r="V71">
        <v>15</v>
      </c>
      <c r="W71" t="s">
        <v>84</v>
      </c>
      <c r="X71" t="s">
        <v>132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 t="e" vm="3">
        <f>_FV(0,"5")</f>
        <v>#VALUE!</v>
      </c>
      <c r="AM71" t="e" vm="68">
        <f>_FV(0,"16666666666666666")</f>
        <v>#VALUE!</v>
      </c>
      <c r="AN71">
        <v>-2</v>
      </c>
      <c r="AO71" t="e" vm="1">
        <f>_FV(-2,"0")</f>
        <v>#VALUE!</v>
      </c>
      <c r="AP71" t="e" vm="1">
        <f>_FV(-5,"0")</f>
        <v>#VALUE!</v>
      </c>
      <c r="AQ71">
        <v>1</v>
      </c>
      <c r="AR71">
        <v>4</v>
      </c>
      <c r="AS71" t="s">
        <v>387</v>
      </c>
      <c r="AT71" t="s">
        <v>68</v>
      </c>
      <c r="AU71" t="s">
        <v>509</v>
      </c>
      <c r="AV71" t="s">
        <v>510</v>
      </c>
      <c r="AW71" t="s">
        <v>511</v>
      </c>
      <c r="AX71">
        <v>1653</v>
      </c>
      <c r="AY71">
        <v>1649</v>
      </c>
      <c r="AZ71" t="s">
        <v>182</v>
      </c>
      <c r="BA71" t="s">
        <v>193</v>
      </c>
      <c r="BB71">
        <v>20</v>
      </c>
      <c r="BC71" t="s">
        <v>194</v>
      </c>
      <c r="BD71" s="3">
        <v>33635</v>
      </c>
      <c r="BE71" t="s">
        <v>87</v>
      </c>
      <c r="BF71" s="2">
        <v>43702</v>
      </c>
      <c r="BG71">
        <v>18</v>
      </c>
      <c r="BH71" t="s">
        <v>99</v>
      </c>
      <c r="BI71" s="2">
        <v>43527</v>
      </c>
    </row>
    <row r="72" spans="1:61" x14ac:dyDescent="0.25">
      <c r="A72" s="1">
        <v>40404</v>
      </c>
      <c r="B72" t="s">
        <v>195</v>
      </c>
      <c r="C72" t="s">
        <v>87</v>
      </c>
      <c r="D72" t="s">
        <v>101</v>
      </c>
      <c r="E72" t="s">
        <v>65</v>
      </c>
      <c r="F72" t="s">
        <v>65</v>
      </c>
      <c r="G72" t="s">
        <v>65</v>
      </c>
      <c r="H72" t="s">
        <v>65</v>
      </c>
      <c r="I72" t="s">
        <v>65</v>
      </c>
      <c r="J72" t="s">
        <v>65</v>
      </c>
      <c r="K72" t="s">
        <v>65</v>
      </c>
      <c r="L72" t="s">
        <v>65</v>
      </c>
      <c r="M72" t="s">
        <v>65</v>
      </c>
      <c r="N72" t="s">
        <v>65</v>
      </c>
      <c r="O72" t="s">
        <v>65</v>
      </c>
      <c r="P72" t="s">
        <v>65</v>
      </c>
      <c r="Q72">
        <v>1</v>
      </c>
      <c r="R72" t="s">
        <v>120</v>
      </c>
      <c r="S72" t="s">
        <v>95</v>
      </c>
      <c r="T72">
        <v>11</v>
      </c>
      <c r="U72">
        <v>5</v>
      </c>
      <c r="V72">
        <v>15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 t="s">
        <v>65</v>
      </c>
      <c r="AM72" t="s">
        <v>65</v>
      </c>
      <c r="AN72">
        <v>0</v>
      </c>
      <c r="AP72" t="e" vm="1">
        <f>_FV(-8,"0")</f>
        <v>#VALUE!</v>
      </c>
      <c r="AQ72">
        <v>3</v>
      </c>
      <c r="AR72">
        <v>3</v>
      </c>
      <c r="AS72" t="s">
        <v>68</v>
      </c>
      <c r="AT72" t="s">
        <v>68</v>
      </c>
      <c r="AU72" t="s">
        <v>68</v>
      </c>
      <c r="AV72" s="2">
        <v>43678</v>
      </c>
      <c r="AW72" s="2">
        <v>43770</v>
      </c>
      <c r="AX72">
        <v>1650</v>
      </c>
      <c r="AY72">
        <v>1649</v>
      </c>
      <c r="AZ72" t="s">
        <v>195</v>
      </c>
      <c r="BA72" s="2">
        <v>43669</v>
      </c>
      <c r="BB72">
        <v>20</v>
      </c>
      <c r="BC72" t="s">
        <v>208</v>
      </c>
      <c r="BD72" s="3">
        <v>19054</v>
      </c>
      <c r="BE72" t="s">
        <v>87</v>
      </c>
      <c r="BF72" s="2">
        <v>43702</v>
      </c>
      <c r="BG72">
        <v>18</v>
      </c>
      <c r="BH72" t="s">
        <v>99</v>
      </c>
      <c r="BI72" s="2">
        <v>43527</v>
      </c>
    </row>
    <row r="73" spans="1:61" x14ac:dyDescent="0.25">
      <c r="A73" s="1">
        <v>40685</v>
      </c>
      <c r="B73" t="s">
        <v>209</v>
      </c>
      <c r="C73" t="s">
        <v>87</v>
      </c>
      <c r="D73" t="s">
        <v>62</v>
      </c>
      <c r="E73" t="s">
        <v>165</v>
      </c>
      <c r="F73" t="s">
        <v>198</v>
      </c>
      <c r="G73" t="s">
        <v>404</v>
      </c>
      <c r="H73" t="s">
        <v>512</v>
      </c>
      <c r="I73" t="s">
        <v>513</v>
      </c>
      <c r="J73" t="s">
        <v>168</v>
      </c>
      <c r="K73" t="s">
        <v>406</v>
      </c>
      <c r="L73" t="s">
        <v>205</v>
      </c>
      <c r="M73" t="s">
        <v>205</v>
      </c>
      <c r="N73" t="s">
        <v>203</v>
      </c>
      <c r="O73" t="s">
        <v>203</v>
      </c>
      <c r="P73" t="s">
        <v>406</v>
      </c>
      <c r="Q73">
        <v>38</v>
      </c>
      <c r="R73" t="s">
        <v>132</v>
      </c>
      <c r="S73" t="s">
        <v>95</v>
      </c>
      <c r="T73">
        <v>11</v>
      </c>
      <c r="U73">
        <v>5</v>
      </c>
      <c r="V73">
        <v>17</v>
      </c>
      <c r="W73" t="s">
        <v>132</v>
      </c>
      <c r="X73" t="s">
        <v>68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 t="s">
        <v>205</v>
      </c>
      <c r="AM73" t="e" vm="69">
        <f>_FV(0,"5263157894736842")</f>
        <v>#VALUE!</v>
      </c>
      <c r="AN73">
        <v>20</v>
      </c>
      <c r="AO73" t="s">
        <v>66</v>
      </c>
      <c r="AP73" t="e" vm="1">
        <f>_FV(-13,"0")</f>
        <v>#VALUE!</v>
      </c>
      <c r="AQ73">
        <v>5</v>
      </c>
      <c r="AR73">
        <v>2</v>
      </c>
      <c r="AS73" t="s">
        <v>175</v>
      </c>
      <c r="AT73" t="s">
        <v>68</v>
      </c>
      <c r="AU73" t="s">
        <v>514</v>
      </c>
      <c r="AV73" t="s">
        <v>515</v>
      </c>
      <c r="AW73" t="s">
        <v>176</v>
      </c>
      <c r="AX73">
        <v>1786</v>
      </c>
      <c r="AY73">
        <v>1649</v>
      </c>
      <c r="AZ73" t="s">
        <v>209</v>
      </c>
      <c r="BA73" s="2">
        <v>43670</v>
      </c>
      <c r="BB73">
        <v>21</v>
      </c>
      <c r="BC73" t="s">
        <v>217</v>
      </c>
      <c r="BD73" s="3">
        <v>29037</v>
      </c>
      <c r="BE73" t="s">
        <v>87</v>
      </c>
      <c r="BF73" s="2">
        <v>43702</v>
      </c>
      <c r="BG73">
        <v>18</v>
      </c>
      <c r="BH73" t="s">
        <v>99</v>
      </c>
      <c r="BI73" s="2">
        <v>43527</v>
      </c>
    </row>
    <row r="74" spans="1:61" x14ac:dyDescent="0.25">
      <c r="A74" s="1">
        <v>40439</v>
      </c>
      <c r="B74" t="s">
        <v>218</v>
      </c>
      <c r="C74" t="s">
        <v>87</v>
      </c>
      <c r="D74" t="s">
        <v>62</v>
      </c>
      <c r="E74" t="s">
        <v>116</v>
      </c>
      <c r="F74" s="2">
        <v>43497</v>
      </c>
      <c r="G74" s="2">
        <v>43617</v>
      </c>
      <c r="H74" t="s">
        <v>68</v>
      </c>
      <c r="I74" t="s">
        <v>124</v>
      </c>
      <c r="J74" s="2">
        <v>43497</v>
      </c>
      <c r="K74" t="s">
        <v>118</v>
      </c>
      <c r="L74" t="s">
        <v>118</v>
      </c>
      <c r="M74" t="s">
        <v>116</v>
      </c>
      <c r="N74" t="s">
        <v>65</v>
      </c>
      <c r="O74" t="s">
        <v>118</v>
      </c>
      <c r="P74" t="s">
        <v>97</v>
      </c>
      <c r="Q74">
        <v>5</v>
      </c>
      <c r="R74" t="s">
        <v>192</v>
      </c>
      <c r="S74" t="s">
        <v>95</v>
      </c>
      <c r="T74">
        <v>11</v>
      </c>
      <c r="U74">
        <v>16</v>
      </c>
      <c r="V74">
        <v>6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 t="e" vm="26">
        <f>_FV(-1,"2")</f>
        <v>#VALUE!</v>
      </c>
      <c r="AM74" t="s">
        <v>118</v>
      </c>
      <c r="AN74">
        <v>-2</v>
      </c>
      <c r="AP74" t="e" vm="1">
        <f>_FV(-7,"0")</f>
        <v>#VALUE!</v>
      </c>
      <c r="AQ74">
        <v>1</v>
      </c>
      <c r="AR74">
        <v>1</v>
      </c>
      <c r="AS74" t="s">
        <v>68</v>
      </c>
      <c r="AT74" t="s">
        <v>68</v>
      </c>
      <c r="AU74" t="s">
        <v>68</v>
      </c>
      <c r="AV74" t="s">
        <v>68</v>
      </c>
      <c r="AW74" s="2">
        <v>43586</v>
      </c>
      <c r="AX74">
        <v>1643</v>
      </c>
      <c r="AY74">
        <v>1649</v>
      </c>
      <c r="AZ74" t="s">
        <v>218</v>
      </c>
      <c r="BA74" s="2">
        <v>43548</v>
      </c>
      <c r="BB74">
        <v>24</v>
      </c>
      <c r="BC74" t="s">
        <v>227</v>
      </c>
      <c r="BD74" s="2">
        <v>43526</v>
      </c>
      <c r="BE74" t="s">
        <v>87</v>
      </c>
      <c r="BF74" s="2">
        <v>43702</v>
      </c>
      <c r="BG74">
        <v>18</v>
      </c>
      <c r="BH74" t="s">
        <v>99</v>
      </c>
      <c r="BI74" s="2">
        <v>43527</v>
      </c>
    </row>
    <row r="75" spans="1:61" x14ac:dyDescent="0.25">
      <c r="A75" s="1">
        <v>40696</v>
      </c>
      <c r="B75" t="s">
        <v>228</v>
      </c>
      <c r="C75" t="s">
        <v>87</v>
      </c>
      <c r="D75" t="s">
        <v>151</v>
      </c>
      <c r="E75" t="s">
        <v>516</v>
      </c>
      <c r="F75" t="s">
        <v>517</v>
      </c>
      <c r="G75" t="s">
        <v>231</v>
      </c>
      <c r="H75" t="s">
        <v>518</v>
      </c>
      <c r="I75" t="s">
        <v>496</v>
      </c>
      <c r="J75" t="s">
        <v>494</v>
      </c>
      <c r="K75" t="s">
        <v>519</v>
      </c>
      <c r="L75" t="s">
        <v>363</v>
      </c>
      <c r="M75" t="s">
        <v>520</v>
      </c>
      <c r="N75" t="s">
        <v>521</v>
      </c>
      <c r="O75" t="s">
        <v>522</v>
      </c>
      <c r="P75" t="s">
        <v>236</v>
      </c>
      <c r="Q75">
        <v>26</v>
      </c>
      <c r="R75" t="s">
        <v>239</v>
      </c>
      <c r="S75" t="s">
        <v>95</v>
      </c>
      <c r="T75">
        <v>11</v>
      </c>
      <c r="U75">
        <v>12</v>
      </c>
      <c r="V75">
        <v>9</v>
      </c>
      <c r="W75" t="s">
        <v>85</v>
      </c>
      <c r="X75" t="s">
        <v>121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 t="e" vm="70">
        <f>_FV(0,"6538461538461539")</f>
        <v>#VALUE!</v>
      </c>
      <c r="AM75" t="e" vm="71">
        <f>_FV(0,"3076923076923077")</f>
        <v>#VALUE!</v>
      </c>
      <c r="AN75">
        <v>-6</v>
      </c>
      <c r="AO75" t="e" vm="1">
        <f>_FV(-1,"0")</f>
        <v>#VALUE!</v>
      </c>
      <c r="AP75" t="s">
        <v>64</v>
      </c>
      <c r="AQ75">
        <v>4</v>
      </c>
      <c r="AR75">
        <v>4</v>
      </c>
      <c r="AS75" t="s">
        <v>523</v>
      </c>
      <c r="AT75" t="s">
        <v>524</v>
      </c>
      <c r="AU75" t="s">
        <v>525</v>
      </c>
      <c r="AV75" t="s">
        <v>525</v>
      </c>
      <c r="AW75" t="s">
        <v>526</v>
      </c>
      <c r="AX75">
        <v>1618</v>
      </c>
      <c r="AY75">
        <v>1649</v>
      </c>
      <c r="AZ75" t="s">
        <v>228</v>
      </c>
      <c r="BA75" s="2">
        <v>43490</v>
      </c>
      <c r="BB75">
        <v>23</v>
      </c>
      <c r="BC75" t="s">
        <v>240</v>
      </c>
      <c r="BD75" s="2">
        <v>43681</v>
      </c>
      <c r="BE75" t="s">
        <v>87</v>
      </c>
      <c r="BF75" s="2">
        <v>43702</v>
      </c>
      <c r="BG75">
        <v>18</v>
      </c>
      <c r="BH75" t="s">
        <v>99</v>
      </c>
      <c r="BI75" s="2">
        <v>43527</v>
      </c>
    </row>
    <row r="76" spans="1:61" x14ac:dyDescent="0.25">
      <c r="A76" s="1">
        <v>40621</v>
      </c>
      <c r="B76" t="s">
        <v>241</v>
      </c>
      <c r="C76" t="s">
        <v>87</v>
      </c>
      <c r="D76" t="s">
        <v>62</v>
      </c>
      <c r="E76" t="s">
        <v>444</v>
      </c>
      <c r="F76" t="s">
        <v>263</v>
      </c>
      <c r="G76" t="s">
        <v>340</v>
      </c>
      <c r="H76" t="s">
        <v>264</v>
      </c>
      <c r="I76" t="s">
        <v>444</v>
      </c>
      <c r="J76" t="s">
        <v>265</v>
      </c>
      <c r="K76" t="s">
        <v>82</v>
      </c>
      <c r="L76" t="s">
        <v>118</v>
      </c>
      <c r="M76" t="s">
        <v>116</v>
      </c>
      <c r="N76" t="s">
        <v>80</v>
      </c>
      <c r="O76" t="s">
        <v>116</v>
      </c>
      <c r="P76" t="s">
        <v>267</v>
      </c>
      <c r="Q76">
        <v>30</v>
      </c>
      <c r="R76" t="s">
        <v>242</v>
      </c>
      <c r="S76" t="s">
        <v>95</v>
      </c>
      <c r="T76">
        <v>11</v>
      </c>
      <c r="U76">
        <v>17</v>
      </c>
      <c r="V76">
        <v>16</v>
      </c>
      <c r="W76" t="s">
        <v>132</v>
      </c>
      <c r="X76" t="s">
        <v>66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 t="e" vm="72">
        <f>_FV(0,"7666666666666667")</f>
        <v>#VALUE!</v>
      </c>
      <c r="AM76" t="e" vm="27">
        <f>_FV(0,"43333333333333335")</f>
        <v>#VALUE!</v>
      </c>
      <c r="AN76">
        <v>-4</v>
      </c>
      <c r="AO76" t="s">
        <v>68</v>
      </c>
      <c r="AP76" t="e" vm="1">
        <f>_FV(-2,"0")</f>
        <v>#VALUE!</v>
      </c>
      <c r="AQ76">
        <v>1</v>
      </c>
      <c r="AR76">
        <v>7</v>
      </c>
      <c r="AS76" t="s">
        <v>342</v>
      </c>
      <c r="AT76" t="s">
        <v>527</v>
      </c>
      <c r="AU76" t="s">
        <v>459</v>
      </c>
      <c r="AV76" t="s">
        <v>528</v>
      </c>
      <c r="AW76" t="s">
        <v>529</v>
      </c>
      <c r="AX76">
        <v>1577</v>
      </c>
      <c r="AY76">
        <v>1649</v>
      </c>
      <c r="AZ76" t="s">
        <v>241</v>
      </c>
      <c r="BA76" t="s">
        <v>243</v>
      </c>
      <c r="BB76">
        <v>24</v>
      </c>
      <c r="BC76" t="s">
        <v>244</v>
      </c>
      <c r="BD76" s="2">
        <v>43618</v>
      </c>
      <c r="BE76" t="s">
        <v>87</v>
      </c>
      <c r="BF76" s="2">
        <v>43702</v>
      </c>
      <c r="BG76">
        <v>18</v>
      </c>
      <c r="BH76" t="s">
        <v>99</v>
      </c>
      <c r="BI76" s="2">
        <v>43527</v>
      </c>
    </row>
    <row r="77" spans="1:61" x14ac:dyDescent="0.25">
      <c r="A77" s="1">
        <v>40524</v>
      </c>
      <c r="B77" t="s">
        <v>245</v>
      </c>
      <c r="C77" t="s">
        <v>87</v>
      </c>
      <c r="D77" t="s">
        <v>62</v>
      </c>
      <c r="E77" t="s">
        <v>68</v>
      </c>
      <c r="F77" t="s">
        <v>68</v>
      </c>
      <c r="G77" t="s">
        <v>530</v>
      </c>
      <c r="H77" t="s">
        <v>489</v>
      </c>
      <c r="I77" t="s">
        <v>531</v>
      </c>
      <c r="J77" t="s">
        <v>310</v>
      </c>
      <c r="K77" t="s">
        <v>189</v>
      </c>
      <c r="L77" t="s">
        <v>189</v>
      </c>
      <c r="M77" t="s">
        <v>532</v>
      </c>
      <c r="N77" t="s">
        <v>190</v>
      </c>
      <c r="O77" t="s">
        <v>189</v>
      </c>
      <c r="P77" t="s">
        <v>533</v>
      </c>
      <c r="Q77">
        <v>17</v>
      </c>
      <c r="R77" t="s">
        <v>255</v>
      </c>
      <c r="S77" t="s">
        <v>95</v>
      </c>
      <c r="T77">
        <v>11</v>
      </c>
      <c r="U77">
        <v>17</v>
      </c>
      <c r="V77">
        <v>13</v>
      </c>
      <c r="W77" t="s">
        <v>84</v>
      </c>
      <c r="X77" t="s">
        <v>96</v>
      </c>
      <c r="Y77">
        <v>0</v>
      </c>
      <c r="Z77">
        <v>0</v>
      </c>
      <c r="AA77">
        <v>0</v>
      </c>
      <c r="AB77">
        <v>1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 t="e" vm="73">
        <f>_FV(0,"7647058823529411")</f>
        <v>#VALUE!</v>
      </c>
      <c r="AM77" t="e" vm="74">
        <f>_FV(0,"11764705882352941")</f>
        <v>#VALUE!</v>
      </c>
      <c r="AN77">
        <v>-6</v>
      </c>
      <c r="AO77" t="e" vm="1">
        <f>_FV(-3,"0")</f>
        <v>#VALUE!</v>
      </c>
      <c r="AP77" t="e" vm="1">
        <f>_FV(-1,"0")</f>
        <v>#VALUE!</v>
      </c>
      <c r="AQ77">
        <v>0</v>
      </c>
      <c r="AR77">
        <v>6</v>
      </c>
      <c r="AS77" t="s">
        <v>68</v>
      </c>
      <c r="AT77" t="s">
        <v>68</v>
      </c>
      <c r="AU77" t="s">
        <v>68</v>
      </c>
      <c r="AV77" s="2">
        <v>43617</v>
      </c>
      <c r="AW77" s="3">
        <v>41275</v>
      </c>
      <c r="AX77">
        <v>1612</v>
      </c>
      <c r="AY77">
        <v>1649</v>
      </c>
      <c r="AZ77" t="s">
        <v>245</v>
      </c>
      <c r="BA77" s="2">
        <v>43669</v>
      </c>
      <c r="BB77">
        <v>23</v>
      </c>
      <c r="BC77" t="s">
        <v>258</v>
      </c>
      <c r="BD77" s="3">
        <v>30317</v>
      </c>
      <c r="BE77" t="s">
        <v>87</v>
      </c>
      <c r="BF77" s="2">
        <v>43702</v>
      </c>
      <c r="BG77">
        <v>18</v>
      </c>
      <c r="BH77" t="s">
        <v>99</v>
      </c>
      <c r="BI77" s="2">
        <v>43527</v>
      </c>
    </row>
    <row r="78" spans="1:61" x14ac:dyDescent="0.25">
      <c r="A78" s="1">
        <v>40481</v>
      </c>
      <c r="B78" t="s">
        <v>60</v>
      </c>
      <c r="C78" t="s">
        <v>228</v>
      </c>
      <c r="D78" t="s">
        <v>62</v>
      </c>
      <c r="E78" s="2">
        <v>43467</v>
      </c>
      <c r="F78" t="s">
        <v>534</v>
      </c>
      <c r="G78" t="s">
        <v>68</v>
      </c>
      <c r="H78" s="2">
        <v>43647</v>
      </c>
      <c r="I78" s="2">
        <v>43647</v>
      </c>
      <c r="J78" t="s">
        <v>97</v>
      </c>
      <c r="K78" t="s">
        <v>63</v>
      </c>
      <c r="L78" t="s">
        <v>325</v>
      </c>
      <c r="M78" t="s">
        <v>118</v>
      </c>
      <c r="N78" t="s">
        <v>63</v>
      </c>
      <c r="O78" t="s">
        <v>118</v>
      </c>
      <c r="P78" t="s">
        <v>266</v>
      </c>
      <c r="Q78">
        <v>10</v>
      </c>
      <c r="R78" t="s">
        <v>66</v>
      </c>
      <c r="S78" t="s">
        <v>239</v>
      </c>
      <c r="T78">
        <v>11</v>
      </c>
      <c r="U78">
        <v>2</v>
      </c>
      <c r="V78">
        <v>20</v>
      </c>
      <c r="W78" t="s">
        <v>85</v>
      </c>
      <c r="X78" t="s">
        <v>96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 s="2">
        <v>43466</v>
      </c>
      <c r="AM78" t="e" vm="1">
        <f>_FV(-1,"0")</f>
        <v>#VALUE!</v>
      </c>
      <c r="AN78">
        <v>11</v>
      </c>
      <c r="AO78" t="s">
        <v>68</v>
      </c>
      <c r="AP78" t="e" vm="1">
        <f>_FV(-16,"0")</f>
        <v>#VALUE!</v>
      </c>
      <c r="AQ78">
        <v>4</v>
      </c>
      <c r="AR78">
        <v>1</v>
      </c>
      <c r="AS78" t="s">
        <v>68</v>
      </c>
      <c r="AT78" t="s">
        <v>535</v>
      </c>
      <c r="AU78" t="s">
        <v>68</v>
      </c>
      <c r="AV78" s="2">
        <v>43619</v>
      </c>
      <c r="AW78" t="s">
        <v>536</v>
      </c>
      <c r="AX78">
        <v>1886</v>
      </c>
      <c r="AY78">
        <v>1618</v>
      </c>
      <c r="AZ78" t="s">
        <v>60</v>
      </c>
      <c r="BA78" s="2">
        <v>43578</v>
      </c>
      <c r="BB78">
        <v>27</v>
      </c>
      <c r="BC78" t="s">
        <v>70</v>
      </c>
      <c r="BD78" s="3">
        <v>34912</v>
      </c>
      <c r="BE78" t="s">
        <v>228</v>
      </c>
      <c r="BF78" s="2">
        <v>43490</v>
      </c>
      <c r="BG78">
        <v>23</v>
      </c>
      <c r="BH78" t="s">
        <v>240</v>
      </c>
      <c r="BI78" s="2">
        <v>43681</v>
      </c>
    </row>
    <row r="79" spans="1:61" x14ac:dyDescent="0.25">
      <c r="A79" s="1">
        <v>40404</v>
      </c>
      <c r="B79" t="s">
        <v>73</v>
      </c>
      <c r="C79" t="s">
        <v>228</v>
      </c>
      <c r="D79" t="s">
        <v>62</v>
      </c>
      <c r="E79" t="s">
        <v>65</v>
      </c>
      <c r="F79" t="s">
        <v>65</v>
      </c>
      <c r="G79" t="s">
        <v>65</v>
      </c>
      <c r="H79" t="s">
        <v>65</v>
      </c>
      <c r="I79" t="s">
        <v>65</v>
      </c>
      <c r="J79" t="s">
        <v>65</v>
      </c>
      <c r="K79" t="s">
        <v>65</v>
      </c>
      <c r="L79" t="s">
        <v>65</v>
      </c>
      <c r="M79" t="s">
        <v>65</v>
      </c>
      <c r="N79" t="s">
        <v>65</v>
      </c>
      <c r="O79" t="s">
        <v>65</v>
      </c>
      <c r="P79" t="s">
        <v>65</v>
      </c>
      <c r="Q79">
        <v>1</v>
      </c>
      <c r="R79" t="s">
        <v>83</v>
      </c>
      <c r="S79" t="s">
        <v>239</v>
      </c>
      <c r="T79">
        <v>11</v>
      </c>
      <c r="U79">
        <v>1</v>
      </c>
      <c r="V79">
        <v>11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 t="s">
        <v>65</v>
      </c>
      <c r="AM79" t="s">
        <v>65</v>
      </c>
      <c r="AN79">
        <v>0</v>
      </c>
      <c r="AP79" t="e" vm="1">
        <f>_FV(-11,"0")</f>
        <v>#VALUE!</v>
      </c>
      <c r="AQ79">
        <v>1</v>
      </c>
      <c r="AR79">
        <v>4</v>
      </c>
      <c r="AS79" t="s">
        <v>68</v>
      </c>
      <c r="AT79" t="s">
        <v>68</v>
      </c>
      <c r="AU79" t="s">
        <v>68</v>
      </c>
      <c r="AV79" s="2">
        <v>43497</v>
      </c>
      <c r="AW79" s="2">
        <v>43770</v>
      </c>
      <c r="AX79">
        <v>1723</v>
      </c>
      <c r="AY79">
        <v>1618</v>
      </c>
      <c r="AZ79" t="s">
        <v>73</v>
      </c>
      <c r="BA79" s="2">
        <v>43490</v>
      </c>
      <c r="BB79">
        <v>20</v>
      </c>
      <c r="BC79" t="s">
        <v>86</v>
      </c>
      <c r="BD79" s="3">
        <v>12175</v>
      </c>
      <c r="BE79" t="s">
        <v>228</v>
      </c>
      <c r="BF79" s="2">
        <v>43490</v>
      </c>
      <c r="BG79">
        <v>23</v>
      </c>
      <c r="BH79" t="s">
        <v>240</v>
      </c>
      <c r="BI79" s="2">
        <v>43681</v>
      </c>
    </row>
    <row r="80" spans="1:61" x14ac:dyDescent="0.25">
      <c r="A80" s="1">
        <v>40340</v>
      </c>
      <c r="B80" t="s">
        <v>87</v>
      </c>
      <c r="C80" t="s">
        <v>228</v>
      </c>
      <c r="D80" t="s">
        <v>101</v>
      </c>
      <c r="E80" t="s">
        <v>537</v>
      </c>
      <c r="F80" t="s">
        <v>538</v>
      </c>
      <c r="G80" t="s">
        <v>539</v>
      </c>
      <c r="H80" t="s">
        <v>221</v>
      </c>
      <c r="I80" t="s">
        <v>68</v>
      </c>
      <c r="J80" t="s">
        <v>468</v>
      </c>
      <c r="K80" t="s">
        <v>226</v>
      </c>
      <c r="L80" t="s">
        <v>540</v>
      </c>
      <c r="M80" t="s">
        <v>223</v>
      </c>
      <c r="N80" t="s">
        <v>468</v>
      </c>
      <c r="O80" t="s">
        <v>337</v>
      </c>
      <c r="P80" t="s">
        <v>223</v>
      </c>
      <c r="Q80">
        <v>11</v>
      </c>
      <c r="R80" t="s">
        <v>95</v>
      </c>
      <c r="S80" t="s">
        <v>239</v>
      </c>
      <c r="T80">
        <v>11</v>
      </c>
      <c r="U80">
        <v>15</v>
      </c>
      <c r="V80">
        <v>20</v>
      </c>
      <c r="W80" t="s">
        <v>132</v>
      </c>
      <c r="X80" t="s">
        <v>132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 t="e" vm="75">
        <f>_FV(0,"18181818181818182")</f>
        <v>#VALUE!</v>
      </c>
      <c r="AM80" t="e" vm="1">
        <f>_FV(-1,"0")</f>
        <v>#VALUE!</v>
      </c>
      <c r="AN80">
        <v>5</v>
      </c>
      <c r="AO80" t="s">
        <v>65</v>
      </c>
      <c r="AP80" t="e" vm="1">
        <f>_FV(-2,"0")</f>
        <v>#VALUE!</v>
      </c>
      <c r="AQ80">
        <v>3</v>
      </c>
      <c r="AR80">
        <v>3</v>
      </c>
      <c r="AS80" t="s">
        <v>541</v>
      </c>
      <c r="AT80" t="s">
        <v>541</v>
      </c>
      <c r="AU80" t="s">
        <v>542</v>
      </c>
      <c r="AV80" t="s">
        <v>543</v>
      </c>
      <c r="AW80" t="s">
        <v>544</v>
      </c>
      <c r="AX80">
        <v>1649</v>
      </c>
      <c r="AY80">
        <v>1618</v>
      </c>
      <c r="AZ80" t="s">
        <v>87</v>
      </c>
      <c r="BA80" s="2">
        <v>43702</v>
      </c>
      <c r="BB80">
        <v>18</v>
      </c>
      <c r="BC80" t="s">
        <v>99</v>
      </c>
      <c r="BD80" s="2">
        <v>43527</v>
      </c>
      <c r="BE80" t="s">
        <v>228</v>
      </c>
      <c r="BF80" s="2">
        <v>43490</v>
      </c>
      <c r="BG80">
        <v>23</v>
      </c>
      <c r="BH80" t="s">
        <v>240</v>
      </c>
      <c r="BI80" s="2">
        <v>43681</v>
      </c>
    </row>
    <row r="81" spans="1:61" x14ac:dyDescent="0.25">
      <c r="A81" s="1">
        <v>40530</v>
      </c>
      <c r="B81" t="s">
        <v>100</v>
      </c>
      <c r="C81" t="s">
        <v>228</v>
      </c>
      <c r="D81" t="s">
        <v>101</v>
      </c>
      <c r="E81" t="s">
        <v>183</v>
      </c>
      <c r="F81" t="s">
        <v>545</v>
      </c>
      <c r="G81" t="s">
        <v>546</v>
      </c>
      <c r="H81" t="s">
        <v>274</v>
      </c>
      <c r="I81" t="s">
        <v>183</v>
      </c>
      <c r="J81" t="s">
        <v>531</v>
      </c>
      <c r="K81" t="s">
        <v>187</v>
      </c>
      <c r="L81" t="s">
        <v>281</v>
      </c>
      <c r="M81" t="s">
        <v>188</v>
      </c>
      <c r="N81" t="s">
        <v>278</v>
      </c>
      <c r="O81" t="s">
        <v>189</v>
      </c>
      <c r="P81" t="s">
        <v>187</v>
      </c>
      <c r="Q81">
        <v>17</v>
      </c>
      <c r="R81" t="s">
        <v>110</v>
      </c>
      <c r="S81" t="s">
        <v>239</v>
      </c>
      <c r="T81">
        <v>11</v>
      </c>
      <c r="U81">
        <v>11</v>
      </c>
      <c r="V81">
        <v>18</v>
      </c>
      <c r="W81" t="s">
        <v>83</v>
      </c>
      <c r="X81" t="s">
        <v>132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 t="e" vm="76">
        <f>_FV(0,"23529411764705882")</f>
        <v>#VALUE!</v>
      </c>
      <c r="AM81" t="e" vm="73">
        <f>_FV(0,"7647058823529411")</f>
        <v>#VALUE!</v>
      </c>
      <c r="AN81">
        <v>9</v>
      </c>
      <c r="AO81" t="s">
        <v>66</v>
      </c>
      <c r="AP81" t="e" vm="1">
        <f>_FV(-5,"0")</f>
        <v>#VALUE!</v>
      </c>
      <c r="AQ81">
        <v>2</v>
      </c>
      <c r="AR81">
        <v>2</v>
      </c>
      <c r="AS81" t="s">
        <v>547</v>
      </c>
      <c r="AT81" t="s">
        <v>548</v>
      </c>
      <c r="AU81" t="s">
        <v>549</v>
      </c>
      <c r="AV81" t="s">
        <v>550</v>
      </c>
      <c r="AW81" t="s">
        <v>551</v>
      </c>
      <c r="AX81">
        <v>1696</v>
      </c>
      <c r="AY81">
        <v>1618</v>
      </c>
      <c r="AZ81" t="s">
        <v>100</v>
      </c>
      <c r="BA81" s="2">
        <v>43490</v>
      </c>
      <c r="BB81">
        <v>29</v>
      </c>
      <c r="BC81" t="s">
        <v>111</v>
      </c>
      <c r="BD81" s="3">
        <v>20852</v>
      </c>
      <c r="BE81" t="s">
        <v>228</v>
      </c>
      <c r="BF81" s="2">
        <v>43490</v>
      </c>
      <c r="BG81">
        <v>23</v>
      </c>
      <c r="BH81" t="s">
        <v>240</v>
      </c>
      <c r="BI81" s="2">
        <v>43681</v>
      </c>
    </row>
    <row r="82" spans="1:61" x14ac:dyDescent="0.25">
      <c r="A82" s="1">
        <v>40576</v>
      </c>
      <c r="B82" t="s">
        <v>61</v>
      </c>
      <c r="C82" t="s">
        <v>228</v>
      </c>
      <c r="D82" t="s">
        <v>151</v>
      </c>
      <c r="E82" s="2">
        <v>43556</v>
      </c>
      <c r="F82" t="s">
        <v>354</v>
      </c>
      <c r="G82" s="3">
        <v>27760</v>
      </c>
      <c r="H82" s="3">
        <v>26299</v>
      </c>
      <c r="I82" s="2">
        <v>43800</v>
      </c>
      <c r="J82" t="s">
        <v>552</v>
      </c>
      <c r="K82" t="s">
        <v>128</v>
      </c>
      <c r="L82" t="s">
        <v>131</v>
      </c>
      <c r="M82" t="s">
        <v>130</v>
      </c>
      <c r="N82" t="s">
        <v>346</v>
      </c>
      <c r="O82" t="s">
        <v>131</v>
      </c>
      <c r="P82" t="s">
        <v>347</v>
      </c>
      <c r="Q82">
        <v>25</v>
      </c>
      <c r="R82" t="s">
        <v>67</v>
      </c>
      <c r="S82" t="s">
        <v>239</v>
      </c>
      <c r="T82">
        <v>11</v>
      </c>
      <c r="U82">
        <v>9</v>
      </c>
      <c r="V82">
        <v>15</v>
      </c>
      <c r="W82" t="s">
        <v>84</v>
      </c>
      <c r="X82" t="s">
        <v>132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 t="e" vm="10">
        <f>_FV(0,"36")</f>
        <v>#VALUE!</v>
      </c>
      <c r="AM82" t="e" vm="77">
        <f>_FV(0,"76")</f>
        <v>#VALUE!</v>
      </c>
      <c r="AN82">
        <v>7</v>
      </c>
      <c r="AO82" t="e" vm="1">
        <f>_FV(-2,"0")</f>
        <v>#VALUE!</v>
      </c>
      <c r="AP82" t="e" vm="1">
        <f>_FV(-1,"0")</f>
        <v>#VALUE!</v>
      </c>
      <c r="AQ82">
        <v>1</v>
      </c>
      <c r="AR82">
        <v>1</v>
      </c>
      <c r="AS82" t="s">
        <v>68</v>
      </c>
      <c r="AT82" t="s">
        <v>68</v>
      </c>
      <c r="AU82" t="s">
        <v>68</v>
      </c>
      <c r="AV82" s="2">
        <v>43586</v>
      </c>
      <c r="AW82" s="3">
        <v>43466</v>
      </c>
      <c r="AX82">
        <v>1590</v>
      </c>
      <c r="AY82">
        <v>1618</v>
      </c>
      <c r="AZ82" t="s">
        <v>61</v>
      </c>
      <c r="BA82" s="2">
        <v>43548</v>
      </c>
      <c r="BB82">
        <v>23</v>
      </c>
      <c r="BC82" t="s">
        <v>71</v>
      </c>
      <c r="BD82" t="s">
        <v>72</v>
      </c>
      <c r="BE82" t="s">
        <v>228</v>
      </c>
      <c r="BF82" s="2">
        <v>43490</v>
      </c>
      <c r="BG82">
        <v>23</v>
      </c>
      <c r="BH82" t="s">
        <v>240</v>
      </c>
      <c r="BI82" s="2">
        <v>43681</v>
      </c>
    </row>
    <row r="83" spans="1:61" x14ac:dyDescent="0.25">
      <c r="A83" s="1">
        <v>40790</v>
      </c>
      <c r="B83" t="s">
        <v>112</v>
      </c>
      <c r="C83" t="s">
        <v>228</v>
      </c>
      <c r="D83" t="s">
        <v>62</v>
      </c>
      <c r="E83" t="s">
        <v>448</v>
      </c>
      <c r="F83" t="s">
        <v>553</v>
      </c>
      <c r="G83" t="s">
        <v>554</v>
      </c>
      <c r="H83" t="s">
        <v>555</v>
      </c>
      <c r="I83" t="s">
        <v>556</v>
      </c>
      <c r="J83" t="s">
        <v>557</v>
      </c>
      <c r="K83" t="s">
        <v>450</v>
      </c>
      <c r="L83" t="s">
        <v>141</v>
      </c>
      <c r="M83" t="s">
        <v>450</v>
      </c>
      <c r="N83" t="s">
        <v>558</v>
      </c>
      <c r="O83" t="s">
        <v>450</v>
      </c>
      <c r="P83" t="s">
        <v>559</v>
      </c>
      <c r="Q83">
        <v>31</v>
      </c>
      <c r="R83" t="s">
        <v>119</v>
      </c>
      <c r="S83" t="s">
        <v>239</v>
      </c>
      <c r="T83">
        <v>11</v>
      </c>
      <c r="U83">
        <v>6</v>
      </c>
      <c r="V83">
        <v>17</v>
      </c>
      <c r="W83" t="s">
        <v>85</v>
      </c>
      <c r="X83" t="s">
        <v>121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 t="s">
        <v>560</v>
      </c>
      <c r="AM83" t="e" vm="78">
        <f>_FV(0,"41935483870967744")</f>
        <v>#VALUE!</v>
      </c>
      <c r="AN83">
        <v>8</v>
      </c>
      <c r="AO83" t="e" vm="1">
        <f>_FV(-1,"0")</f>
        <v>#VALUE!</v>
      </c>
      <c r="AP83" t="e" vm="1">
        <f>_FV(-6,"0")</f>
        <v>#VALUE!</v>
      </c>
      <c r="AQ83">
        <v>9</v>
      </c>
      <c r="AR83">
        <v>0</v>
      </c>
      <c r="AS83" t="s">
        <v>68</v>
      </c>
      <c r="AT83" t="s">
        <v>453</v>
      </c>
      <c r="AU83" t="s">
        <v>68</v>
      </c>
      <c r="AV83" s="2">
        <v>43556</v>
      </c>
      <c r="AW83" t="s">
        <v>561</v>
      </c>
      <c r="AX83">
        <v>1639</v>
      </c>
      <c r="AY83">
        <v>1618</v>
      </c>
      <c r="AZ83" t="s">
        <v>112</v>
      </c>
      <c r="BA83" s="2">
        <v>43580</v>
      </c>
      <c r="BB83">
        <v>18</v>
      </c>
      <c r="BC83" t="s">
        <v>122</v>
      </c>
      <c r="BD83" s="3">
        <v>27426</v>
      </c>
      <c r="BE83" t="s">
        <v>228</v>
      </c>
      <c r="BF83" s="2">
        <v>43490</v>
      </c>
      <c r="BG83">
        <v>23</v>
      </c>
      <c r="BH83" t="s">
        <v>240</v>
      </c>
      <c r="BI83" s="2">
        <v>43681</v>
      </c>
    </row>
    <row r="84" spans="1:61" x14ac:dyDescent="0.25">
      <c r="A84" s="1">
        <v>40656</v>
      </c>
      <c r="B84" t="s">
        <v>123</v>
      </c>
      <c r="C84" t="s">
        <v>228</v>
      </c>
      <c r="D84" t="s">
        <v>62</v>
      </c>
      <c r="E84" t="s">
        <v>463</v>
      </c>
      <c r="F84" t="s">
        <v>467</v>
      </c>
      <c r="G84" t="s">
        <v>464</v>
      </c>
      <c r="H84" t="s">
        <v>562</v>
      </c>
      <c r="I84" t="s">
        <v>466</v>
      </c>
      <c r="J84" t="s">
        <v>473</v>
      </c>
      <c r="K84" t="s">
        <v>468</v>
      </c>
      <c r="L84" t="s">
        <v>470</v>
      </c>
      <c r="M84" t="s">
        <v>470</v>
      </c>
      <c r="N84" t="s">
        <v>472</v>
      </c>
      <c r="O84" t="s">
        <v>470</v>
      </c>
      <c r="P84" t="s">
        <v>80</v>
      </c>
      <c r="Q84">
        <v>33</v>
      </c>
      <c r="R84" t="s">
        <v>64</v>
      </c>
      <c r="S84" t="s">
        <v>239</v>
      </c>
      <c r="T84">
        <v>11</v>
      </c>
      <c r="U84">
        <v>3</v>
      </c>
      <c r="V84">
        <v>14</v>
      </c>
      <c r="W84" t="s">
        <v>191</v>
      </c>
      <c r="X84" t="s">
        <v>85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 t="s">
        <v>473</v>
      </c>
      <c r="AM84" t="e" vm="79">
        <f>_FV(0,"5454545454545454")</f>
        <v>#VALUE!</v>
      </c>
      <c r="AN84">
        <v>29</v>
      </c>
      <c r="AO84" t="s">
        <v>96</v>
      </c>
      <c r="AP84" t="e" vm="1">
        <f>_FV(-18,"0")</f>
        <v>#VALUE!</v>
      </c>
      <c r="AQ84">
        <v>7</v>
      </c>
      <c r="AR84">
        <v>1</v>
      </c>
      <c r="AS84" t="s">
        <v>423</v>
      </c>
      <c r="AT84" t="s">
        <v>68</v>
      </c>
      <c r="AU84" t="s">
        <v>563</v>
      </c>
      <c r="AV84" t="s">
        <v>564</v>
      </c>
      <c r="AW84" t="s">
        <v>565</v>
      </c>
      <c r="AX84">
        <v>1967</v>
      </c>
      <c r="AY84">
        <v>1618</v>
      </c>
      <c r="AZ84" t="s">
        <v>123</v>
      </c>
      <c r="BA84" s="2">
        <v>43609</v>
      </c>
      <c r="BB84">
        <v>22</v>
      </c>
      <c r="BC84" t="s">
        <v>125</v>
      </c>
      <c r="BD84" t="s">
        <v>126</v>
      </c>
      <c r="BE84" t="s">
        <v>228</v>
      </c>
      <c r="BF84" s="2">
        <v>43490</v>
      </c>
      <c r="BG84">
        <v>23</v>
      </c>
      <c r="BH84" t="s">
        <v>240</v>
      </c>
      <c r="BI84" s="2">
        <v>43681</v>
      </c>
    </row>
    <row r="85" spans="1:61" x14ac:dyDescent="0.25">
      <c r="A85" s="1">
        <v>40565</v>
      </c>
      <c r="B85" t="s">
        <v>127</v>
      </c>
      <c r="C85" t="s">
        <v>228</v>
      </c>
      <c r="D85" t="s">
        <v>101</v>
      </c>
      <c r="E85" t="s">
        <v>377</v>
      </c>
      <c r="F85" t="s">
        <v>566</v>
      </c>
      <c r="G85" t="s">
        <v>567</v>
      </c>
      <c r="H85" t="s">
        <v>568</v>
      </c>
      <c r="I85" t="s">
        <v>569</v>
      </c>
      <c r="J85" t="s">
        <v>570</v>
      </c>
      <c r="K85" t="s">
        <v>571</v>
      </c>
      <c r="L85" t="s">
        <v>382</v>
      </c>
      <c r="M85" t="s">
        <v>572</v>
      </c>
      <c r="N85" t="s">
        <v>380</v>
      </c>
      <c r="O85" t="s">
        <v>381</v>
      </c>
      <c r="P85" t="s">
        <v>378</v>
      </c>
      <c r="Q85">
        <v>23</v>
      </c>
      <c r="R85" t="s">
        <v>85</v>
      </c>
      <c r="S85" t="s">
        <v>239</v>
      </c>
      <c r="T85">
        <v>11</v>
      </c>
      <c r="U85">
        <v>10</v>
      </c>
      <c r="V85">
        <v>18</v>
      </c>
      <c r="W85" t="s">
        <v>121</v>
      </c>
      <c r="X85" t="s">
        <v>121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 t="e" vm="80">
        <f>_FV(0,"08695652173913043")</f>
        <v>#VALUE!</v>
      </c>
      <c r="AM85" t="e" vm="81">
        <f>_FV(0,"6956521739130435")</f>
        <v>#VALUE!</v>
      </c>
      <c r="AN85">
        <v>6</v>
      </c>
      <c r="AO85" t="s">
        <v>65</v>
      </c>
      <c r="AP85" t="e" vm="1">
        <f>_FV(-13,"0")</f>
        <v>#VALUE!</v>
      </c>
      <c r="AQ85">
        <v>5</v>
      </c>
      <c r="AR85">
        <v>2</v>
      </c>
      <c r="AS85" t="s">
        <v>68</v>
      </c>
      <c r="AT85" t="s">
        <v>68</v>
      </c>
      <c r="AU85" t="s">
        <v>68</v>
      </c>
      <c r="AV85" t="s">
        <v>68</v>
      </c>
      <c r="AW85" s="3">
        <v>42736</v>
      </c>
      <c r="AX85">
        <v>1750</v>
      </c>
      <c r="AY85">
        <v>1618</v>
      </c>
      <c r="AZ85" t="s">
        <v>127</v>
      </c>
      <c r="BA85" s="2">
        <v>43731</v>
      </c>
      <c r="BB85">
        <v>21</v>
      </c>
      <c r="BC85" t="s">
        <v>135</v>
      </c>
      <c r="BD85" s="3">
        <v>21306</v>
      </c>
      <c r="BE85" t="s">
        <v>228</v>
      </c>
      <c r="BF85" s="2">
        <v>43490</v>
      </c>
      <c r="BG85">
        <v>23</v>
      </c>
      <c r="BH85" t="s">
        <v>240</v>
      </c>
      <c r="BI85" s="2">
        <v>43681</v>
      </c>
    </row>
    <row r="86" spans="1:61" x14ac:dyDescent="0.25">
      <c r="A86" s="1">
        <v>40538</v>
      </c>
      <c r="B86" t="s">
        <v>136</v>
      </c>
      <c r="C86" t="s">
        <v>228</v>
      </c>
      <c r="D86" t="s">
        <v>151</v>
      </c>
      <c r="E86" t="s">
        <v>88</v>
      </c>
      <c r="F86" t="s">
        <v>74</v>
      </c>
      <c r="G86" t="s">
        <v>92</v>
      </c>
      <c r="H86" t="s">
        <v>340</v>
      </c>
      <c r="I86" t="s">
        <v>88</v>
      </c>
      <c r="J86" t="s">
        <v>355</v>
      </c>
      <c r="K86" t="s">
        <v>93</v>
      </c>
      <c r="L86" t="s">
        <v>93</v>
      </c>
      <c r="M86" t="s">
        <v>341</v>
      </c>
      <c r="N86" t="s">
        <v>63</v>
      </c>
      <c r="O86" t="s">
        <v>356</v>
      </c>
      <c r="P86" t="s">
        <v>80</v>
      </c>
      <c r="Q86">
        <v>18</v>
      </c>
      <c r="R86" t="s">
        <v>121</v>
      </c>
      <c r="S86" t="s">
        <v>239</v>
      </c>
      <c r="T86">
        <v>11</v>
      </c>
      <c r="U86">
        <v>14</v>
      </c>
      <c r="V86">
        <v>17</v>
      </c>
      <c r="W86" t="s">
        <v>84</v>
      </c>
      <c r="X86" t="s">
        <v>66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 t="e" vm="82">
        <f>_FV(0,"2222222222222222")</f>
        <v>#VALUE!</v>
      </c>
      <c r="AM86" t="e" vm="83">
        <f>_FV(0,"8333333333333334")</f>
        <v>#VALUE!</v>
      </c>
      <c r="AN86">
        <v>4</v>
      </c>
      <c r="AO86" t="e" vm="1">
        <f>_FV(-1,"0")</f>
        <v>#VALUE!</v>
      </c>
      <c r="AP86" t="e" vm="1">
        <f>_FV(-12,"0")</f>
        <v>#VALUE!</v>
      </c>
      <c r="AQ86">
        <v>5</v>
      </c>
      <c r="AR86">
        <v>2</v>
      </c>
      <c r="AS86" t="s">
        <v>68</v>
      </c>
      <c r="AT86" t="s">
        <v>573</v>
      </c>
      <c r="AU86" t="s">
        <v>68</v>
      </c>
      <c r="AV86" t="s">
        <v>68</v>
      </c>
      <c r="AW86" t="s">
        <v>574</v>
      </c>
      <c r="AX86">
        <v>1730</v>
      </c>
      <c r="AY86">
        <v>1618</v>
      </c>
      <c r="AZ86" t="s">
        <v>136</v>
      </c>
      <c r="BA86" s="2">
        <v>43612</v>
      </c>
      <c r="BB86">
        <v>27</v>
      </c>
      <c r="BC86" t="s">
        <v>149</v>
      </c>
      <c r="BD86" s="3">
        <v>47178</v>
      </c>
      <c r="BE86" t="s">
        <v>228</v>
      </c>
      <c r="BF86" s="2">
        <v>43490</v>
      </c>
      <c r="BG86">
        <v>23</v>
      </c>
      <c r="BH86" t="s">
        <v>240</v>
      </c>
      <c r="BI86" s="2">
        <v>43681</v>
      </c>
    </row>
    <row r="87" spans="1:61" x14ac:dyDescent="0.25">
      <c r="A87" s="1">
        <v>40502</v>
      </c>
      <c r="B87" t="s">
        <v>150</v>
      </c>
      <c r="C87" t="s">
        <v>228</v>
      </c>
      <c r="D87" t="s">
        <v>62</v>
      </c>
      <c r="E87" t="s">
        <v>369</v>
      </c>
      <c r="F87" t="s">
        <v>575</v>
      </c>
      <c r="G87" t="s">
        <v>408</v>
      </c>
      <c r="H87" t="s">
        <v>352</v>
      </c>
      <c r="I87" t="s">
        <v>250</v>
      </c>
      <c r="J87" t="s">
        <v>576</v>
      </c>
      <c r="K87" t="s">
        <v>155</v>
      </c>
      <c r="L87" t="s">
        <v>577</v>
      </c>
      <c r="M87" t="s">
        <v>329</v>
      </c>
      <c r="N87" t="s">
        <v>156</v>
      </c>
      <c r="O87" t="s">
        <v>155</v>
      </c>
      <c r="P87" t="s">
        <v>156</v>
      </c>
      <c r="Q87">
        <v>14</v>
      </c>
      <c r="R87" t="s">
        <v>96</v>
      </c>
      <c r="S87" t="s">
        <v>239</v>
      </c>
      <c r="T87">
        <v>11</v>
      </c>
      <c r="U87">
        <v>11</v>
      </c>
      <c r="V87">
        <v>20</v>
      </c>
      <c r="W87" t="s">
        <v>120</v>
      </c>
      <c r="X87" t="s">
        <v>84</v>
      </c>
      <c r="Y87">
        <v>0</v>
      </c>
      <c r="Z87">
        <v>1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 t="e" vm="84">
        <f>_FV(0,"2857142857142857")</f>
        <v>#VALUE!</v>
      </c>
      <c r="AM87" t="e" vm="85">
        <f>_FV(0,"7857142857142857")</f>
        <v>#VALUE!</v>
      </c>
      <c r="AN87">
        <v>7</v>
      </c>
      <c r="AO87" t="s">
        <v>85</v>
      </c>
      <c r="AP87" t="e" vm="1">
        <f>_FV(-14,"0")</f>
        <v>#VALUE!</v>
      </c>
      <c r="AQ87">
        <v>6</v>
      </c>
      <c r="AR87">
        <v>0</v>
      </c>
      <c r="AS87" t="s">
        <v>68</v>
      </c>
      <c r="AT87" t="s">
        <v>68</v>
      </c>
      <c r="AU87" t="s">
        <v>68</v>
      </c>
      <c r="AV87" s="3">
        <v>27395</v>
      </c>
      <c r="AW87" s="2">
        <v>43800</v>
      </c>
      <c r="AX87">
        <v>1835</v>
      </c>
      <c r="AY87">
        <v>1618</v>
      </c>
      <c r="AZ87" t="s">
        <v>150</v>
      </c>
      <c r="BA87" s="2">
        <v>43608</v>
      </c>
      <c r="BB87">
        <v>25</v>
      </c>
      <c r="BC87" t="s">
        <v>157</v>
      </c>
      <c r="BD87" s="2">
        <v>43654</v>
      </c>
      <c r="BE87" t="s">
        <v>228</v>
      </c>
      <c r="BF87" s="2">
        <v>43490</v>
      </c>
      <c r="BG87">
        <v>23</v>
      </c>
      <c r="BH87" t="s">
        <v>240</v>
      </c>
      <c r="BI87" s="2">
        <v>43681</v>
      </c>
    </row>
    <row r="88" spans="1:61" x14ac:dyDescent="0.25">
      <c r="A88" s="1">
        <v>40548</v>
      </c>
      <c r="B88" t="s">
        <v>158</v>
      </c>
      <c r="C88" t="s">
        <v>228</v>
      </c>
      <c r="D88" t="s">
        <v>62</v>
      </c>
      <c r="E88" t="s">
        <v>578</v>
      </c>
      <c r="F88" t="s">
        <v>579</v>
      </c>
      <c r="G88" t="s">
        <v>580</v>
      </c>
      <c r="H88" t="s">
        <v>581</v>
      </c>
      <c r="I88" t="s">
        <v>582</v>
      </c>
      <c r="J88" t="s">
        <v>583</v>
      </c>
      <c r="K88" t="s">
        <v>584</v>
      </c>
      <c r="L88" t="s">
        <v>118</v>
      </c>
      <c r="M88" t="s">
        <v>585</v>
      </c>
      <c r="N88" t="s">
        <v>586</v>
      </c>
      <c r="O88" t="s">
        <v>585</v>
      </c>
      <c r="P88" t="s">
        <v>587</v>
      </c>
      <c r="Q88">
        <v>35</v>
      </c>
      <c r="R88" t="s">
        <v>84</v>
      </c>
      <c r="S88" t="s">
        <v>239</v>
      </c>
      <c r="T88">
        <v>11</v>
      </c>
      <c r="U88">
        <v>4</v>
      </c>
      <c r="V88">
        <v>18</v>
      </c>
      <c r="W88" t="s">
        <v>83</v>
      </c>
      <c r="X88" t="s">
        <v>68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 t="s">
        <v>588</v>
      </c>
      <c r="AM88" t="e" vm="86">
        <f>_FV(0,"6285714285714286")</f>
        <v>#VALUE!</v>
      </c>
      <c r="AN88">
        <v>30</v>
      </c>
      <c r="AO88" t="s">
        <v>121</v>
      </c>
      <c r="AP88" t="e" vm="1">
        <f>_FV(-17,"0")</f>
        <v>#VALUE!</v>
      </c>
      <c r="AQ88">
        <v>7</v>
      </c>
      <c r="AR88">
        <v>1</v>
      </c>
      <c r="AS88" t="s">
        <v>589</v>
      </c>
      <c r="AT88" t="s">
        <v>590</v>
      </c>
      <c r="AU88" t="s">
        <v>563</v>
      </c>
      <c r="AV88" t="s">
        <v>591</v>
      </c>
      <c r="AW88" t="s">
        <v>592</v>
      </c>
      <c r="AX88">
        <v>1799</v>
      </c>
      <c r="AY88">
        <v>1618</v>
      </c>
      <c r="AZ88" t="s">
        <v>158</v>
      </c>
      <c r="BA88" s="2">
        <v>43578</v>
      </c>
      <c r="BB88">
        <v>27</v>
      </c>
      <c r="BC88" t="s">
        <v>162</v>
      </c>
      <c r="BD88" s="2">
        <v>43593</v>
      </c>
      <c r="BE88" t="s">
        <v>228</v>
      </c>
      <c r="BF88" s="2">
        <v>43490</v>
      </c>
      <c r="BG88">
        <v>23</v>
      </c>
      <c r="BH88" t="s">
        <v>240</v>
      </c>
      <c r="BI88" s="2">
        <v>43681</v>
      </c>
    </row>
    <row r="89" spans="1:61" x14ac:dyDescent="0.25">
      <c r="A89" s="1">
        <v>40418</v>
      </c>
      <c r="B89" t="s">
        <v>163</v>
      </c>
      <c r="C89" t="s">
        <v>228</v>
      </c>
      <c r="D89" t="s">
        <v>62</v>
      </c>
      <c r="E89" t="s">
        <v>340</v>
      </c>
      <c r="F89" t="s">
        <v>80</v>
      </c>
      <c r="G89" t="s">
        <v>355</v>
      </c>
      <c r="H89" t="s">
        <v>64</v>
      </c>
      <c r="I89" t="s">
        <v>90</v>
      </c>
      <c r="J89" t="s">
        <v>65</v>
      </c>
      <c r="K89" t="s">
        <v>80</v>
      </c>
      <c r="L89" t="s">
        <v>65</v>
      </c>
      <c r="M89" t="s">
        <v>65</v>
      </c>
      <c r="N89" t="s">
        <v>355</v>
      </c>
      <c r="O89" t="s">
        <v>80</v>
      </c>
      <c r="P89" t="s">
        <v>65</v>
      </c>
      <c r="Q89">
        <v>3</v>
      </c>
      <c r="R89" t="s">
        <v>68</v>
      </c>
      <c r="S89" t="s">
        <v>239</v>
      </c>
      <c r="T89">
        <v>11</v>
      </c>
      <c r="U89">
        <v>3</v>
      </c>
      <c r="V89">
        <v>19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 t="s">
        <v>68</v>
      </c>
      <c r="AM89" t="e" vm="45">
        <f>_FV(-1,"6666666666666667")</f>
        <v>#VALUE!</v>
      </c>
      <c r="AN89">
        <v>4</v>
      </c>
      <c r="AP89" t="e" vm="1">
        <f>_FV(-19,"0")</f>
        <v>#VALUE!</v>
      </c>
      <c r="AQ89">
        <v>6</v>
      </c>
      <c r="AR89">
        <v>0</v>
      </c>
      <c r="AS89" t="s">
        <v>593</v>
      </c>
      <c r="AT89" t="s">
        <v>65</v>
      </c>
      <c r="AU89" t="s">
        <v>65</v>
      </c>
      <c r="AV89" t="s">
        <v>65</v>
      </c>
      <c r="AW89" t="s">
        <v>65</v>
      </c>
      <c r="AX89">
        <v>1949</v>
      </c>
      <c r="AY89">
        <v>1618</v>
      </c>
      <c r="AZ89" t="s">
        <v>163</v>
      </c>
      <c r="BA89" s="2">
        <v>43489</v>
      </c>
      <c r="BB89">
        <v>29</v>
      </c>
      <c r="BC89" t="s">
        <v>177</v>
      </c>
      <c r="BD89" s="3">
        <v>34182</v>
      </c>
      <c r="BE89" t="s">
        <v>228</v>
      </c>
      <c r="BF89" s="2">
        <v>43490</v>
      </c>
      <c r="BG89">
        <v>23</v>
      </c>
      <c r="BH89" t="s">
        <v>240</v>
      </c>
      <c r="BI89" s="2">
        <v>43681</v>
      </c>
    </row>
    <row r="90" spans="1:61" x14ac:dyDescent="0.25">
      <c r="A90" s="1">
        <v>40664</v>
      </c>
      <c r="B90" t="s">
        <v>178</v>
      </c>
      <c r="C90" t="s">
        <v>228</v>
      </c>
      <c r="D90" t="s">
        <v>62</v>
      </c>
      <c r="E90" t="s">
        <v>457</v>
      </c>
      <c r="F90" t="s">
        <v>458</v>
      </c>
      <c r="G90" t="s">
        <v>594</v>
      </c>
      <c r="H90" t="s">
        <v>352</v>
      </c>
      <c r="I90" t="s">
        <v>459</v>
      </c>
      <c r="J90" t="s">
        <v>595</v>
      </c>
      <c r="K90" t="s">
        <v>80</v>
      </c>
      <c r="L90" t="s">
        <v>154</v>
      </c>
      <c r="M90" t="s">
        <v>156</v>
      </c>
      <c r="N90" t="s">
        <v>156</v>
      </c>
      <c r="O90" t="s">
        <v>394</v>
      </c>
      <c r="P90" t="s">
        <v>460</v>
      </c>
      <c r="Q90">
        <v>21</v>
      </c>
      <c r="R90" t="s">
        <v>179</v>
      </c>
      <c r="S90" t="s">
        <v>239</v>
      </c>
      <c r="T90">
        <v>11</v>
      </c>
      <c r="U90">
        <v>10</v>
      </c>
      <c r="V90">
        <v>20</v>
      </c>
      <c r="W90" t="s">
        <v>96</v>
      </c>
      <c r="X90" t="s">
        <v>132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 t="e" vm="87">
        <f>_FV(0,"09523809523809523")</f>
        <v>#VALUE!</v>
      </c>
      <c r="AM90" t="e" vm="88">
        <f>_FV(0,"6190476190476191")</f>
        <v>#VALUE!</v>
      </c>
      <c r="AN90">
        <v>8</v>
      </c>
      <c r="AO90" t="s">
        <v>68</v>
      </c>
      <c r="AP90" t="e" vm="1">
        <f>_FV(-8,"0")</f>
        <v>#VALUE!</v>
      </c>
      <c r="AQ90">
        <v>3</v>
      </c>
      <c r="AR90">
        <v>0</v>
      </c>
      <c r="AS90" t="s">
        <v>596</v>
      </c>
      <c r="AT90" t="s">
        <v>68</v>
      </c>
      <c r="AU90" t="s">
        <v>597</v>
      </c>
      <c r="AV90" t="s">
        <v>598</v>
      </c>
      <c r="AW90" t="s">
        <v>599</v>
      </c>
      <c r="AX90">
        <v>1700</v>
      </c>
      <c r="AY90">
        <v>1618</v>
      </c>
      <c r="AZ90" t="s">
        <v>178</v>
      </c>
      <c r="BA90" s="2">
        <v>43669</v>
      </c>
      <c r="BB90">
        <v>17</v>
      </c>
      <c r="BC90" t="s">
        <v>181</v>
      </c>
      <c r="BD90" s="3">
        <v>19025</v>
      </c>
      <c r="BE90" t="s">
        <v>228</v>
      </c>
      <c r="BF90" s="2">
        <v>43490</v>
      </c>
      <c r="BG90">
        <v>23</v>
      </c>
      <c r="BH90" t="s">
        <v>240</v>
      </c>
      <c r="BI90" s="2">
        <v>43681</v>
      </c>
    </row>
    <row r="91" spans="1:61" x14ac:dyDescent="0.25">
      <c r="A91" s="1">
        <v>40439</v>
      </c>
      <c r="B91" t="s">
        <v>182</v>
      </c>
      <c r="C91" t="s">
        <v>228</v>
      </c>
      <c r="D91" t="s">
        <v>101</v>
      </c>
      <c r="E91" t="s">
        <v>124</v>
      </c>
      <c r="F91" t="s">
        <v>116</v>
      </c>
      <c r="G91" s="2">
        <v>43556</v>
      </c>
      <c r="H91" s="2">
        <v>43557</v>
      </c>
      <c r="I91" t="s">
        <v>97</v>
      </c>
      <c r="J91" t="s">
        <v>65</v>
      </c>
      <c r="K91" t="s">
        <v>118</v>
      </c>
      <c r="L91" t="s">
        <v>65</v>
      </c>
      <c r="M91" t="s">
        <v>97</v>
      </c>
      <c r="N91" t="s">
        <v>124</v>
      </c>
      <c r="O91" t="s">
        <v>65</v>
      </c>
      <c r="P91" t="s">
        <v>65</v>
      </c>
      <c r="Q91">
        <v>5</v>
      </c>
      <c r="R91" t="s">
        <v>191</v>
      </c>
      <c r="S91" t="s">
        <v>239</v>
      </c>
      <c r="T91">
        <v>11</v>
      </c>
      <c r="U91">
        <v>18</v>
      </c>
      <c r="V91">
        <v>20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 t="e" vm="25">
        <f>_FV(0,"6")</f>
        <v>#VALUE!</v>
      </c>
      <c r="AM91" t="e" vm="1">
        <f>_FV(-2,"0")</f>
        <v>#VALUE!</v>
      </c>
      <c r="AN91">
        <v>3</v>
      </c>
      <c r="AP91" t="e" vm="1">
        <f>_FV(-7,"0")</f>
        <v>#VALUE!</v>
      </c>
      <c r="AQ91">
        <v>6</v>
      </c>
      <c r="AR91">
        <v>0</v>
      </c>
      <c r="AS91" t="s">
        <v>261</v>
      </c>
      <c r="AT91" t="s">
        <v>65</v>
      </c>
      <c r="AU91" t="s">
        <v>65</v>
      </c>
      <c r="AV91" t="s">
        <v>65</v>
      </c>
      <c r="AW91" t="s">
        <v>65</v>
      </c>
      <c r="AX91">
        <v>1653</v>
      </c>
      <c r="AY91">
        <v>1618</v>
      </c>
      <c r="AZ91" t="s">
        <v>182</v>
      </c>
      <c r="BA91" t="s">
        <v>193</v>
      </c>
      <c r="BB91">
        <v>20</v>
      </c>
      <c r="BC91" t="s">
        <v>194</v>
      </c>
      <c r="BD91" s="3">
        <v>33635</v>
      </c>
      <c r="BE91" t="s">
        <v>228</v>
      </c>
      <c r="BF91" s="2">
        <v>43490</v>
      </c>
      <c r="BG91">
        <v>23</v>
      </c>
      <c r="BH91" t="s">
        <v>240</v>
      </c>
      <c r="BI91" s="2">
        <v>43681</v>
      </c>
    </row>
    <row r="92" spans="1:61" x14ac:dyDescent="0.25">
      <c r="A92" s="1">
        <v>40310</v>
      </c>
      <c r="B92" t="s">
        <v>195</v>
      </c>
      <c r="C92" t="s">
        <v>228</v>
      </c>
      <c r="D92" t="s">
        <v>62</v>
      </c>
      <c r="E92" t="s">
        <v>368</v>
      </c>
      <c r="F92" t="s">
        <v>400</v>
      </c>
      <c r="G92" t="s">
        <v>399</v>
      </c>
      <c r="H92" t="s">
        <v>318</v>
      </c>
      <c r="I92" s="3">
        <v>45658</v>
      </c>
      <c r="J92" t="s">
        <v>180</v>
      </c>
      <c r="K92" t="s">
        <v>79</v>
      </c>
      <c r="L92" t="s">
        <v>322</v>
      </c>
      <c r="M92" t="s">
        <v>321</v>
      </c>
      <c r="N92" t="s">
        <v>319</v>
      </c>
      <c r="O92" t="s">
        <v>63</v>
      </c>
      <c r="P92" t="s">
        <v>323</v>
      </c>
      <c r="Q92">
        <v>16</v>
      </c>
      <c r="R92" t="s">
        <v>120</v>
      </c>
      <c r="S92" t="s">
        <v>239</v>
      </c>
      <c r="T92">
        <v>11</v>
      </c>
      <c r="U92">
        <v>6</v>
      </c>
      <c r="V92">
        <v>18</v>
      </c>
      <c r="W92" t="s">
        <v>121</v>
      </c>
      <c r="X92" t="s">
        <v>96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1</v>
      </c>
      <c r="AK92">
        <v>0</v>
      </c>
      <c r="AL92" t="s">
        <v>600</v>
      </c>
      <c r="AM92" t="e" vm="89">
        <f>_FV(0,"75")</f>
        <v>#VALUE!</v>
      </c>
      <c r="AN92">
        <v>8</v>
      </c>
      <c r="AO92" t="s">
        <v>64</v>
      </c>
      <c r="AP92" t="e" vm="1">
        <f>_FV(-10,"0")</f>
        <v>#VALUE!</v>
      </c>
      <c r="AQ92">
        <v>1</v>
      </c>
      <c r="AR92">
        <v>4</v>
      </c>
      <c r="AS92" t="s">
        <v>68</v>
      </c>
      <c r="AT92" t="s">
        <v>601</v>
      </c>
      <c r="AU92" t="s">
        <v>68</v>
      </c>
      <c r="AV92" s="3">
        <v>45658</v>
      </c>
      <c r="AW92" t="s">
        <v>68</v>
      </c>
      <c r="AX92">
        <v>1650</v>
      </c>
      <c r="AY92">
        <v>1618</v>
      </c>
      <c r="AZ92" t="s">
        <v>195</v>
      </c>
      <c r="BA92" s="2">
        <v>43669</v>
      </c>
      <c r="BB92">
        <v>20</v>
      </c>
      <c r="BC92" t="s">
        <v>208</v>
      </c>
      <c r="BD92" s="3">
        <v>19054</v>
      </c>
      <c r="BE92" t="s">
        <v>228</v>
      </c>
      <c r="BF92" s="2">
        <v>43490</v>
      </c>
      <c r="BG92">
        <v>23</v>
      </c>
      <c r="BH92" t="s">
        <v>240</v>
      </c>
      <c r="BI92" s="2">
        <v>43681</v>
      </c>
    </row>
    <row r="93" spans="1:61" x14ac:dyDescent="0.25">
      <c r="A93" s="1">
        <v>40621</v>
      </c>
      <c r="B93" t="s">
        <v>209</v>
      </c>
      <c r="C93" t="s">
        <v>228</v>
      </c>
      <c r="D93" t="s">
        <v>101</v>
      </c>
      <c r="E93" t="s">
        <v>264</v>
      </c>
      <c r="F93" s="2">
        <v>43497</v>
      </c>
      <c r="G93" t="s">
        <v>483</v>
      </c>
      <c r="H93" t="s">
        <v>602</v>
      </c>
      <c r="I93" t="s">
        <v>602</v>
      </c>
      <c r="J93" t="s">
        <v>265</v>
      </c>
      <c r="K93" t="s">
        <v>267</v>
      </c>
      <c r="L93" t="s">
        <v>603</v>
      </c>
      <c r="M93" t="s">
        <v>118</v>
      </c>
      <c r="N93" t="s">
        <v>116</v>
      </c>
      <c r="O93" t="s">
        <v>80</v>
      </c>
      <c r="P93" t="s">
        <v>80</v>
      </c>
      <c r="Q93">
        <v>30</v>
      </c>
      <c r="R93" t="s">
        <v>132</v>
      </c>
      <c r="S93" t="s">
        <v>239</v>
      </c>
      <c r="T93">
        <v>11</v>
      </c>
      <c r="U93">
        <v>5</v>
      </c>
      <c r="V93">
        <v>15</v>
      </c>
      <c r="W93" t="s">
        <v>121</v>
      </c>
      <c r="X93" t="s">
        <v>120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 t="s">
        <v>603</v>
      </c>
      <c r="AM93" t="e" vm="27">
        <f>_FV(0,"43333333333333335")</f>
        <v>#VALUE!</v>
      </c>
      <c r="AN93">
        <v>18</v>
      </c>
      <c r="AO93" t="e" vm="1">
        <f>_FV(-2,"0")</f>
        <v>#VALUE!</v>
      </c>
      <c r="AP93" t="e" vm="1">
        <f>_FV(-15,"0")</f>
        <v>#VALUE!</v>
      </c>
      <c r="AQ93">
        <v>6</v>
      </c>
      <c r="AR93">
        <v>3</v>
      </c>
      <c r="AS93" t="s">
        <v>297</v>
      </c>
      <c r="AT93" t="s">
        <v>68</v>
      </c>
      <c r="AU93" t="s">
        <v>459</v>
      </c>
      <c r="AV93" t="s">
        <v>459</v>
      </c>
      <c r="AW93" t="s">
        <v>604</v>
      </c>
      <c r="AX93">
        <v>1786</v>
      </c>
      <c r="AY93">
        <v>1618</v>
      </c>
      <c r="AZ93" t="s">
        <v>209</v>
      </c>
      <c r="BA93" s="2">
        <v>43670</v>
      </c>
      <c r="BB93">
        <v>21</v>
      </c>
      <c r="BC93" t="s">
        <v>217</v>
      </c>
      <c r="BD93" s="3">
        <v>29037</v>
      </c>
      <c r="BE93" t="s">
        <v>228</v>
      </c>
      <c r="BF93" s="2">
        <v>43490</v>
      </c>
      <c r="BG93">
        <v>23</v>
      </c>
      <c r="BH93" t="s">
        <v>240</v>
      </c>
      <c r="BI93" s="2">
        <v>43681</v>
      </c>
    </row>
    <row r="94" spans="1:61" x14ac:dyDescent="0.25">
      <c r="A94" s="1">
        <v>40879</v>
      </c>
      <c r="B94" t="s">
        <v>218</v>
      </c>
      <c r="C94" t="s">
        <v>228</v>
      </c>
      <c r="D94" t="s">
        <v>101</v>
      </c>
      <c r="E94" t="s">
        <v>605</v>
      </c>
      <c r="F94" t="s">
        <v>68</v>
      </c>
      <c r="G94" t="s">
        <v>606</v>
      </c>
      <c r="H94" t="s">
        <v>340</v>
      </c>
      <c r="I94" t="s">
        <v>68</v>
      </c>
      <c r="J94" t="s">
        <v>88</v>
      </c>
      <c r="K94" t="s">
        <v>607</v>
      </c>
      <c r="L94" t="s">
        <v>608</v>
      </c>
      <c r="M94" t="s">
        <v>609</v>
      </c>
      <c r="N94" t="s">
        <v>94</v>
      </c>
      <c r="O94" t="s">
        <v>216</v>
      </c>
      <c r="P94" t="s">
        <v>80</v>
      </c>
      <c r="Q94">
        <v>27</v>
      </c>
      <c r="R94" t="s">
        <v>192</v>
      </c>
      <c r="S94" t="s">
        <v>239</v>
      </c>
      <c r="T94">
        <v>11</v>
      </c>
      <c r="U94">
        <v>14</v>
      </c>
      <c r="V94">
        <v>15</v>
      </c>
      <c r="W94" t="s">
        <v>132</v>
      </c>
      <c r="X94" t="s">
        <v>66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 t="e" vm="90">
        <f>_FV(0,"6296296296296297")</f>
        <v>#VALUE!</v>
      </c>
      <c r="AM94" t="e" vm="35">
        <f>_FV(0,"6666666666666666")</f>
        <v>#VALUE!</v>
      </c>
      <c r="AN94">
        <v>3</v>
      </c>
      <c r="AO94" t="s">
        <v>68</v>
      </c>
      <c r="AP94" t="e" vm="1">
        <f>_FV(-9,"0")</f>
        <v>#VALUE!</v>
      </c>
      <c r="AQ94">
        <v>1</v>
      </c>
      <c r="AR94">
        <v>1</v>
      </c>
      <c r="AS94" t="s">
        <v>461</v>
      </c>
      <c r="AT94" t="s">
        <v>68</v>
      </c>
      <c r="AU94" t="s">
        <v>610</v>
      </c>
      <c r="AV94" t="s">
        <v>611</v>
      </c>
      <c r="AW94" t="s">
        <v>612</v>
      </c>
      <c r="AX94">
        <v>1643</v>
      </c>
      <c r="AY94">
        <v>1618</v>
      </c>
      <c r="AZ94" t="s">
        <v>218</v>
      </c>
      <c r="BA94" s="2">
        <v>43548</v>
      </c>
      <c r="BB94">
        <v>24</v>
      </c>
      <c r="BC94" t="s">
        <v>227</v>
      </c>
      <c r="BD94" s="2">
        <v>43526</v>
      </c>
      <c r="BE94" t="s">
        <v>228</v>
      </c>
      <c r="BF94" s="2">
        <v>43490</v>
      </c>
      <c r="BG94">
        <v>23</v>
      </c>
      <c r="BH94" t="s">
        <v>240</v>
      </c>
      <c r="BI94" s="2">
        <v>43681</v>
      </c>
    </row>
    <row r="95" spans="1:61" x14ac:dyDescent="0.25">
      <c r="A95" s="1">
        <v>40678</v>
      </c>
      <c r="B95" t="s">
        <v>241</v>
      </c>
      <c r="C95" t="s">
        <v>228</v>
      </c>
      <c r="D95" t="s">
        <v>62</v>
      </c>
      <c r="E95" t="s">
        <v>290</v>
      </c>
      <c r="F95" t="s">
        <v>613</v>
      </c>
      <c r="G95" t="s">
        <v>614</v>
      </c>
      <c r="H95" t="s">
        <v>615</v>
      </c>
      <c r="I95" t="s">
        <v>290</v>
      </c>
      <c r="J95" t="s">
        <v>616</v>
      </c>
      <c r="K95" t="s">
        <v>617</v>
      </c>
      <c r="L95" t="s">
        <v>617</v>
      </c>
      <c r="M95" t="s">
        <v>295</v>
      </c>
      <c r="N95" t="s">
        <v>618</v>
      </c>
      <c r="O95" t="s">
        <v>619</v>
      </c>
      <c r="P95" t="s">
        <v>293</v>
      </c>
      <c r="Q95">
        <v>37</v>
      </c>
      <c r="R95" t="s">
        <v>242</v>
      </c>
      <c r="S95" t="s">
        <v>239</v>
      </c>
      <c r="T95">
        <v>11</v>
      </c>
      <c r="U95">
        <v>19</v>
      </c>
      <c r="V95">
        <v>20</v>
      </c>
      <c r="W95" t="s">
        <v>132</v>
      </c>
      <c r="X95" t="s">
        <v>68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1</v>
      </c>
      <c r="AI95">
        <v>0</v>
      </c>
      <c r="AJ95">
        <v>0</v>
      </c>
      <c r="AK95">
        <v>0</v>
      </c>
      <c r="AL95" t="e" vm="91">
        <f>_FV(0,"6216216216216216")</f>
        <v>#VALUE!</v>
      </c>
      <c r="AM95" t="e" vm="91">
        <f>_FV(0,"6216216216216216")</f>
        <v>#VALUE!</v>
      </c>
      <c r="AN95">
        <v>3</v>
      </c>
      <c r="AO95" t="s">
        <v>66</v>
      </c>
      <c r="AP95" t="e" vm="1">
        <f>_FV(-4,"0")</f>
        <v>#VALUE!</v>
      </c>
      <c r="AQ95">
        <v>3</v>
      </c>
      <c r="AR95">
        <v>6</v>
      </c>
      <c r="AS95" t="s">
        <v>620</v>
      </c>
      <c r="AT95" t="s">
        <v>621</v>
      </c>
      <c r="AU95" t="s">
        <v>622</v>
      </c>
      <c r="AV95" t="s">
        <v>623</v>
      </c>
      <c r="AW95" t="s">
        <v>624</v>
      </c>
      <c r="AX95">
        <v>1577</v>
      </c>
      <c r="AY95">
        <v>1618</v>
      </c>
      <c r="AZ95" t="s">
        <v>241</v>
      </c>
      <c r="BA95" t="s">
        <v>243</v>
      </c>
      <c r="BB95">
        <v>24</v>
      </c>
      <c r="BC95" t="s">
        <v>244</v>
      </c>
      <c r="BD95" s="2">
        <v>43618</v>
      </c>
      <c r="BE95" t="s">
        <v>228</v>
      </c>
      <c r="BF95" s="2">
        <v>43490</v>
      </c>
      <c r="BG95">
        <v>23</v>
      </c>
      <c r="BH95" t="s">
        <v>240</v>
      </c>
      <c r="BI95" s="2">
        <v>43681</v>
      </c>
    </row>
    <row r="96" spans="1:61" x14ac:dyDescent="0.25">
      <c r="A96" s="1">
        <v>40467</v>
      </c>
      <c r="B96" t="s">
        <v>245</v>
      </c>
      <c r="C96" t="s">
        <v>228</v>
      </c>
      <c r="D96" t="s">
        <v>101</v>
      </c>
      <c r="E96" t="s">
        <v>400</v>
      </c>
      <c r="F96" t="s">
        <v>625</v>
      </c>
      <c r="G96" s="2">
        <v>43586</v>
      </c>
      <c r="H96" s="3">
        <v>27395</v>
      </c>
      <c r="I96" t="s">
        <v>625</v>
      </c>
      <c r="J96" t="s">
        <v>625</v>
      </c>
      <c r="K96" t="s">
        <v>322</v>
      </c>
      <c r="L96" t="s">
        <v>322</v>
      </c>
      <c r="M96" t="s">
        <v>63</v>
      </c>
      <c r="N96" t="s">
        <v>63</v>
      </c>
      <c r="O96" t="s">
        <v>79</v>
      </c>
      <c r="P96" t="s">
        <v>79</v>
      </c>
      <c r="Q96">
        <v>8</v>
      </c>
      <c r="R96" t="s">
        <v>255</v>
      </c>
      <c r="S96" t="s">
        <v>239</v>
      </c>
      <c r="T96">
        <v>11</v>
      </c>
      <c r="U96">
        <v>19</v>
      </c>
      <c r="V96">
        <v>20</v>
      </c>
      <c r="W96" t="s">
        <v>68</v>
      </c>
      <c r="X96" t="s">
        <v>132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 t="e" vm="92">
        <f>_FV(0,"625")</f>
        <v>#VALUE!</v>
      </c>
      <c r="AM96" t="e" vm="93">
        <f>_FV(-1,"125")</f>
        <v>#VALUE!</v>
      </c>
      <c r="AN96">
        <v>0</v>
      </c>
      <c r="AO96" t="e" vm="1">
        <f>_FV(-4,"0")</f>
        <v>#VALUE!</v>
      </c>
      <c r="AP96" t="e" vm="1">
        <f>_FV(-3,"0")</f>
        <v>#VALUE!</v>
      </c>
      <c r="AQ96">
        <v>3</v>
      </c>
      <c r="AR96">
        <v>3</v>
      </c>
      <c r="AS96" t="s">
        <v>68</v>
      </c>
      <c r="AT96" t="s">
        <v>626</v>
      </c>
      <c r="AU96" t="s">
        <v>68</v>
      </c>
      <c r="AV96" s="2">
        <v>43556</v>
      </c>
      <c r="AW96" t="s">
        <v>627</v>
      </c>
      <c r="AX96">
        <v>1612</v>
      </c>
      <c r="AY96">
        <v>1618</v>
      </c>
      <c r="AZ96" t="s">
        <v>245</v>
      </c>
      <c r="BA96" s="2">
        <v>43669</v>
      </c>
      <c r="BB96">
        <v>23</v>
      </c>
      <c r="BC96" t="s">
        <v>258</v>
      </c>
      <c r="BD96" s="3">
        <v>30317</v>
      </c>
      <c r="BE96" t="s">
        <v>228</v>
      </c>
      <c r="BF96" s="2">
        <v>43490</v>
      </c>
      <c r="BG96">
        <v>23</v>
      </c>
      <c r="BH96" t="s">
        <v>240</v>
      </c>
      <c r="BI96" s="2">
        <v>43681</v>
      </c>
    </row>
    <row r="97" spans="1:61" x14ac:dyDescent="0.25">
      <c r="A97" s="1">
        <v>40370</v>
      </c>
      <c r="B97" t="s">
        <v>60</v>
      </c>
      <c r="C97" t="s">
        <v>178</v>
      </c>
      <c r="D97" t="s">
        <v>151</v>
      </c>
      <c r="E97" t="s">
        <v>64</v>
      </c>
      <c r="F97" t="s">
        <v>628</v>
      </c>
      <c r="G97" t="s">
        <v>537</v>
      </c>
      <c r="H97" t="s">
        <v>222</v>
      </c>
      <c r="I97" t="s">
        <v>629</v>
      </c>
      <c r="J97" t="s">
        <v>222</v>
      </c>
      <c r="K97" t="s">
        <v>468</v>
      </c>
      <c r="L97" t="s">
        <v>224</v>
      </c>
      <c r="M97" t="s">
        <v>226</v>
      </c>
      <c r="N97" t="s">
        <v>224</v>
      </c>
      <c r="O97" t="s">
        <v>226</v>
      </c>
      <c r="P97" t="s">
        <v>226</v>
      </c>
      <c r="Q97">
        <v>11</v>
      </c>
      <c r="R97" t="s">
        <v>66</v>
      </c>
      <c r="S97" t="s">
        <v>179</v>
      </c>
      <c r="T97">
        <v>11</v>
      </c>
      <c r="U97">
        <v>2</v>
      </c>
      <c r="V97">
        <v>7</v>
      </c>
      <c r="W97" t="s">
        <v>83</v>
      </c>
      <c r="X97" t="s">
        <v>85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 t="s">
        <v>539</v>
      </c>
      <c r="AM97" t="s">
        <v>337</v>
      </c>
      <c r="AN97">
        <v>6</v>
      </c>
      <c r="AO97" t="s">
        <v>64</v>
      </c>
      <c r="AP97" t="e" vm="1">
        <f>_FV(-8,"0")</f>
        <v>#VALUE!</v>
      </c>
      <c r="AQ97">
        <v>1</v>
      </c>
      <c r="AR97">
        <v>1</v>
      </c>
      <c r="AS97" t="s">
        <v>68</v>
      </c>
      <c r="AT97" t="s">
        <v>68</v>
      </c>
      <c r="AU97" t="s">
        <v>68</v>
      </c>
      <c r="AV97" t="s">
        <v>84</v>
      </c>
      <c r="AW97" s="2">
        <v>43617</v>
      </c>
      <c r="AX97">
        <v>1886</v>
      </c>
      <c r="AY97">
        <v>1700</v>
      </c>
      <c r="AZ97" t="s">
        <v>60</v>
      </c>
      <c r="BA97" s="2">
        <v>43578</v>
      </c>
      <c r="BB97">
        <v>27</v>
      </c>
      <c r="BC97" t="s">
        <v>70</v>
      </c>
      <c r="BD97" s="3">
        <v>34912</v>
      </c>
      <c r="BE97" t="s">
        <v>178</v>
      </c>
      <c r="BF97" s="2">
        <v>43669</v>
      </c>
      <c r="BG97">
        <v>17</v>
      </c>
      <c r="BH97" t="s">
        <v>181</v>
      </c>
      <c r="BI97" s="3">
        <v>19025</v>
      </c>
    </row>
    <row r="98" spans="1:61" x14ac:dyDescent="0.25">
      <c r="A98" s="1">
        <v>40820</v>
      </c>
      <c r="B98" t="s">
        <v>73</v>
      </c>
      <c r="C98" t="s">
        <v>178</v>
      </c>
      <c r="D98" t="s">
        <v>62</v>
      </c>
      <c r="E98" t="s">
        <v>630</v>
      </c>
      <c r="F98" s="2">
        <v>43586</v>
      </c>
      <c r="G98" t="s">
        <v>631</v>
      </c>
      <c r="H98" s="3">
        <v>903977</v>
      </c>
      <c r="I98" t="s">
        <v>367</v>
      </c>
      <c r="J98" t="s">
        <v>630</v>
      </c>
      <c r="K98" t="s">
        <v>79</v>
      </c>
      <c r="L98" t="s">
        <v>320</v>
      </c>
      <c r="M98" t="s">
        <v>416</v>
      </c>
      <c r="N98" t="s">
        <v>323</v>
      </c>
      <c r="O98" t="s">
        <v>320</v>
      </c>
      <c r="P98" t="s">
        <v>414</v>
      </c>
      <c r="Q98">
        <v>32</v>
      </c>
      <c r="R98" t="s">
        <v>83</v>
      </c>
      <c r="S98" t="s">
        <v>179</v>
      </c>
      <c r="T98">
        <v>11</v>
      </c>
      <c r="U98">
        <v>14</v>
      </c>
      <c r="V98">
        <v>8</v>
      </c>
      <c r="W98" t="s">
        <v>132</v>
      </c>
      <c r="X98" t="s">
        <v>85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 t="e" vm="36">
        <f>_FV(0,"4375")</f>
        <v>#VALUE!</v>
      </c>
      <c r="AM98" t="s">
        <v>600</v>
      </c>
      <c r="AN98">
        <v>-5</v>
      </c>
      <c r="AO98" t="e" vm="1">
        <f>_FV(-2,"0")</f>
        <v>#VALUE!</v>
      </c>
      <c r="AP98" t="e" vm="1">
        <f>_FV(-3,"0")</f>
        <v>#VALUE!</v>
      </c>
      <c r="AQ98">
        <v>0</v>
      </c>
      <c r="AR98">
        <v>3</v>
      </c>
      <c r="AS98" t="s">
        <v>68</v>
      </c>
      <c r="AT98" t="s">
        <v>68</v>
      </c>
      <c r="AU98" t="s">
        <v>68</v>
      </c>
      <c r="AV98" s="3">
        <v>27395</v>
      </c>
      <c r="AW98" s="3">
        <v>44562</v>
      </c>
      <c r="AX98">
        <v>1723</v>
      </c>
      <c r="AY98">
        <v>1700</v>
      </c>
      <c r="AZ98" t="s">
        <v>73</v>
      </c>
      <c r="BA98" s="2">
        <v>43490</v>
      </c>
      <c r="BB98">
        <v>20</v>
      </c>
      <c r="BC98" t="s">
        <v>86</v>
      </c>
      <c r="BD98" s="3">
        <v>12175</v>
      </c>
      <c r="BE98" t="s">
        <v>178</v>
      </c>
      <c r="BF98" s="2">
        <v>43669</v>
      </c>
      <c r="BG98">
        <v>17</v>
      </c>
      <c r="BH98" t="s">
        <v>181</v>
      </c>
      <c r="BI98" s="3">
        <v>19025</v>
      </c>
    </row>
    <row r="99" spans="1:61" x14ac:dyDescent="0.25">
      <c r="A99" s="1">
        <v>40589</v>
      </c>
      <c r="B99" t="s">
        <v>87</v>
      </c>
      <c r="C99" t="s">
        <v>178</v>
      </c>
      <c r="D99" t="s">
        <v>151</v>
      </c>
      <c r="E99" t="s">
        <v>632</v>
      </c>
      <c r="F99" t="s">
        <v>633</v>
      </c>
      <c r="G99" t="s">
        <v>634</v>
      </c>
      <c r="H99" t="s">
        <v>635</v>
      </c>
      <c r="I99" t="s">
        <v>92</v>
      </c>
      <c r="J99" t="s">
        <v>636</v>
      </c>
      <c r="K99" t="s">
        <v>216</v>
      </c>
      <c r="L99" t="s">
        <v>637</v>
      </c>
      <c r="M99" t="s">
        <v>637</v>
      </c>
      <c r="N99" t="s">
        <v>638</v>
      </c>
      <c r="O99" t="s">
        <v>94</v>
      </c>
      <c r="P99" t="s">
        <v>637</v>
      </c>
      <c r="Q99">
        <v>27</v>
      </c>
      <c r="R99" t="s">
        <v>95</v>
      </c>
      <c r="S99" t="s">
        <v>179</v>
      </c>
      <c r="T99">
        <v>11</v>
      </c>
      <c r="U99">
        <v>11</v>
      </c>
      <c r="V99">
        <v>7</v>
      </c>
      <c r="W99" t="s">
        <v>85</v>
      </c>
      <c r="X99" t="s">
        <v>66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 t="e" vm="94">
        <f>_FV(0,"37037037037037035")</f>
        <v>#VALUE!</v>
      </c>
      <c r="AM99" t="s">
        <v>639</v>
      </c>
      <c r="AN99">
        <v>-2</v>
      </c>
      <c r="AO99" t="s">
        <v>84</v>
      </c>
      <c r="AP99" t="s">
        <v>96</v>
      </c>
      <c r="AQ99">
        <v>1</v>
      </c>
      <c r="AR99">
        <v>1</v>
      </c>
      <c r="AS99" t="s">
        <v>68</v>
      </c>
      <c r="AT99" t="s">
        <v>640</v>
      </c>
      <c r="AU99" t="s">
        <v>68</v>
      </c>
      <c r="AV99" t="s">
        <v>68</v>
      </c>
      <c r="AW99" t="s">
        <v>641</v>
      </c>
      <c r="AX99">
        <v>1649</v>
      </c>
      <c r="AY99">
        <v>1700</v>
      </c>
      <c r="AZ99" t="s">
        <v>87</v>
      </c>
      <c r="BA99" s="2">
        <v>43702</v>
      </c>
      <c r="BB99">
        <v>18</v>
      </c>
      <c r="BC99" t="s">
        <v>99</v>
      </c>
      <c r="BD99" s="2">
        <v>43527</v>
      </c>
      <c r="BE99" t="s">
        <v>178</v>
      </c>
      <c r="BF99" s="2">
        <v>43669</v>
      </c>
      <c r="BG99">
        <v>17</v>
      </c>
      <c r="BH99" t="s">
        <v>181</v>
      </c>
      <c r="BI99" s="3">
        <v>19025</v>
      </c>
    </row>
    <row r="100" spans="1:61" x14ac:dyDescent="0.25">
      <c r="A100" s="1">
        <v>40879</v>
      </c>
      <c r="B100" t="s">
        <v>100</v>
      </c>
      <c r="C100" t="s">
        <v>178</v>
      </c>
      <c r="D100" t="s">
        <v>101</v>
      </c>
      <c r="E100" t="s">
        <v>642</v>
      </c>
      <c r="F100" t="s">
        <v>359</v>
      </c>
      <c r="G100" t="s">
        <v>230</v>
      </c>
      <c r="H100" t="s">
        <v>230</v>
      </c>
      <c r="I100" t="s">
        <v>642</v>
      </c>
      <c r="J100" t="s">
        <v>642</v>
      </c>
      <c r="K100" t="s">
        <v>522</v>
      </c>
      <c r="L100" t="s">
        <v>235</v>
      </c>
      <c r="M100" t="s">
        <v>236</v>
      </c>
      <c r="N100" t="s">
        <v>237</v>
      </c>
      <c r="O100" t="s">
        <v>238</v>
      </c>
      <c r="P100" t="s">
        <v>521</v>
      </c>
      <c r="Q100">
        <v>26</v>
      </c>
      <c r="R100" t="s">
        <v>110</v>
      </c>
      <c r="S100" t="s">
        <v>179</v>
      </c>
      <c r="T100">
        <v>11</v>
      </c>
      <c r="U100">
        <v>8</v>
      </c>
      <c r="V100">
        <v>7</v>
      </c>
      <c r="W100" t="s">
        <v>96</v>
      </c>
      <c r="X100" t="s">
        <v>96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 t="e" vm="95">
        <f>_FV(0,"2692307692307692")</f>
        <v>#VALUE!</v>
      </c>
      <c r="AM100" t="s">
        <v>234</v>
      </c>
      <c r="AN100">
        <v>0</v>
      </c>
      <c r="AO100" t="s">
        <v>65</v>
      </c>
      <c r="AP100" t="s">
        <v>84</v>
      </c>
      <c r="AQ100">
        <v>3</v>
      </c>
      <c r="AR100">
        <v>0</v>
      </c>
      <c r="AS100" t="s">
        <v>68</v>
      </c>
      <c r="AT100" t="s">
        <v>68</v>
      </c>
      <c r="AU100" t="s">
        <v>68</v>
      </c>
      <c r="AV100" s="2">
        <v>43586</v>
      </c>
      <c r="AW100" s="3">
        <v>42370</v>
      </c>
      <c r="AX100">
        <v>1696</v>
      </c>
      <c r="AY100">
        <v>1700</v>
      </c>
      <c r="AZ100" t="s">
        <v>100</v>
      </c>
      <c r="BA100" s="2">
        <v>43490</v>
      </c>
      <c r="BB100">
        <v>29</v>
      </c>
      <c r="BC100" t="s">
        <v>111</v>
      </c>
      <c r="BD100" s="3">
        <v>20852</v>
      </c>
      <c r="BE100" t="s">
        <v>178</v>
      </c>
      <c r="BF100" s="2">
        <v>43669</v>
      </c>
      <c r="BG100">
        <v>17</v>
      </c>
      <c r="BH100" t="s">
        <v>181</v>
      </c>
      <c r="BI100" s="3">
        <v>19025</v>
      </c>
    </row>
    <row r="101" spans="1:61" x14ac:dyDescent="0.25">
      <c r="A101" s="1">
        <v>40656</v>
      </c>
      <c r="B101" t="s">
        <v>61</v>
      </c>
      <c r="C101" t="s">
        <v>178</v>
      </c>
      <c r="D101" t="s">
        <v>101</v>
      </c>
      <c r="E101" t="s">
        <v>643</v>
      </c>
      <c r="F101" t="s">
        <v>644</v>
      </c>
      <c r="G101" t="s">
        <v>64</v>
      </c>
      <c r="H101" t="s">
        <v>645</v>
      </c>
      <c r="I101" t="s">
        <v>68</v>
      </c>
      <c r="J101" t="s">
        <v>219</v>
      </c>
      <c r="K101" t="s">
        <v>223</v>
      </c>
      <c r="L101" t="s">
        <v>471</v>
      </c>
      <c r="M101" t="s">
        <v>646</v>
      </c>
      <c r="N101" t="s">
        <v>647</v>
      </c>
      <c r="O101" t="s">
        <v>226</v>
      </c>
      <c r="P101" t="s">
        <v>223</v>
      </c>
      <c r="Q101">
        <v>33</v>
      </c>
      <c r="R101" t="s">
        <v>67</v>
      </c>
      <c r="S101" t="s">
        <v>179</v>
      </c>
      <c r="T101">
        <v>11</v>
      </c>
      <c r="U101">
        <v>13</v>
      </c>
      <c r="V101">
        <v>7</v>
      </c>
      <c r="W101" t="s">
        <v>68</v>
      </c>
      <c r="X101" t="s">
        <v>66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 t="e" vm="96">
        <f>_FV(0,"6060606060606061")</f>
        <v>#VALUE!</v>
      </c>
      <c r="AM101" t="s">
        <v>648</v>
      </c>
      <c r="AN101">
        <v>-6</v>
      </c>
      <c r="AO101" t="e" vm="1">
        <f>_FV(-3,"0")</f>
        <v>#VALUE!</v>
      </c>
      <c r="AP101" t="s">
        <v>85</v>
      </c>
      <c r="AQ101">
        <v>3</v>
      </c>
      <c r="AR101">
        <v>0</v>
      </c>
      <c r="AS101" t="s">
        <v>68</v>
      </c>
      <c r="AT101" t="s">
        <v>68</v>
      </c>
      <c r="AU101" t="s">
        <v>68</v>
      </c>
      <c r="AV101" t="s">
        <v>317</v>
      </c>
      <c r="AW101" s="3">
        <v>44562</v>
      </c>
      <c r="AX101">
        <v>1590</v>
      </c>
      <c r="AY101">
        <v>1700</v>
      </c>
      <c r="AZ101" t="s">
        <v>61</v>
      </c>
      <c r="BA101" s="2">
        <v>43548</v>
      </c>
      <c r="BB101">
        <v>23</v>
      </c>
      <c r="BC101" t="s">
        <v>71</v>
      </c>
      <c r="BD101" t="s">
        <v>72</v>
      </c>
      <c r="BE101" t="s">
        <v>178</v>
      </c>
      <c r="BF101" s="2">
        <v>43669</v>
      </c>
      <c r="BG101">
        <v>17</v>
      </c>
      <c r="BH101" t="s">
        <v>181</v>
      </c>
      <c r="BI101" s="3">
        <v>19025</v>
      </c>
    </row>
    <row r="102" spans="1:61" x14ac:dyDescent="0.25">
      <c r="A102" s="1">
        <v>40502</v>
      </c>
      <c r="B102" t="s">
        <v>112</v>
      </c>
      <c r="C102" t="s">
        <v>178</v>
      </c>
      <c r="D102" t="s">
        <v>62</v>
      </c>
      <c r="E102" s="2">
        <v>43586</v>
      </c>
      <c r="F102" s="2">
        <v>43586</v>
      </c>
      <c r="G102" t="s">
        <v>327</v>
      </c>
      <c r="H102" t="s">
        <v>250</v>
      </c>
      <c r="I102" t="s">
        <v>327</v>
      </c>
      <c r="J102" t="s">
        <v>153</v>
      </c>
      <c r="K102" t="s">
        <v>155</v>
      </c>
      <c r="L102" t="s">
        <v>329</v>
      </c>
      <c r="M102" t="s">
        <v>154</v>
      </c>
      <c r="N102" t="s">
        <v>329</v>
      </c>
      <c r="O102" t="s">
        <v>63</v>
      </c>
      <c r="P102" t="s">
        <v>372</v>
      </c>
      <c r="Q102">
        <v>14</v>
      </c>
      <c r="R102" t="s">
        <v>119</v>
      </c>
      <c r="S102" t="s">
        <v>179</v>
      </c>
      <c r="T102">
        <v>11</v>
      </c>
      <c r="U102">
        <v>5</v>
      </c>
      <c r="V102">
        <v>8</v>
      </c>
      <c r="W102" t="s">
        <v>121</v>
      </c>
      <c r="X102" t="s">
        <v>120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1</v>
      </c>
      <c r="AG102">
        <v>0</v>
      </c>
      <c r="AH102">
        <v>0</v>
      </c>
      <c r="AI102">
        <v>0</v>
      </c>
      <c r="AJ102">
        <v>0</v>
      </c>
      <c r="AK102">
        <v>0</v>
      </c>
      <c r="AL102" t="s">
        <v>154</v>
      </c>
      <c r="AM102" t="s">
        <v>329</v>
      </c>
      <c r="AN102">
        <v>1</v>
      </c>
      <c r="AO102" t="e" vm="1">
        <f>_FV(-2,"0")</f>
        <v>#VALUE!</v>
      </c>
      <c r="AP102" t="s">
        <v>64</v>
      </c>
      <c r="AQ102">
        <v>1</v>
      </c>
      <c r="AR102">
        <v>1</v>
      </c>
      <c r="AS102" t="s">
        <v>68</v>
      </c>
      <c r="AT102" t="s">
        <v>68</v>
      </c>
      <c r="AU102" t="s">
        <v>68</v>
      </c>
      <c r="AV102" t="s">
        <v>64</v>
      </c>
      <c r="AW102" s="2">
        <v>43800</v>
      </c>
      <c r="AX102">
        <v>1639</v>
      </c>
      <c r="AY102">
        <v>1700</v>
      </c>
      <c r="AZ102" t="s">
        <v>112</v>
      </c>
      <c r="BA102" s="2">
        <v>43580</v>
      </c>
      <c r="BB102">
        <v>18</v>
      </c>
      <c r="BC102" t="s">
        <v>122</v>
      </c>
      <c r="BD102" s="3">
        <v>27426</v>
      </c>
      <c r="BE102" t="s">
        <v>178</v>
      </c>
      <c r="BF102" s="2">
        <v>43669</v>
      </c>
      <c r="BG102">
        <v>17</v>
      </c>
      <c r="BH102" t="s">
        <v>181</v>
      </c>
      <c r="BI102" s="3">
        <v>19025</v>
      </c>
    </row>
    <row r="103" spans="1:61" x14ac:dyDescent="0.25">
      <c r="A103" s="1">
        <v>40678</v>
      </c>
      <c r="B103" t="s">
        <v>123</v>
      </c>
      <c r="C103" t="s">
        <v>178</v>
      </c>
      <c r="D103" t="s">
        <v>101</v>
      </c>
      <c r="E103" t="s">
        <v>649</v>
      </c>
      <c r="F103" t="s">
        <v>650</v>
      </c>
      <c r="G103" t="s">
        <v>651</v>
      </c>
      <c r="H103" t="s">
        <v>652</v>
      </c>
      <c r="I103" t="s">
        <v>653</v>
      </c>
      <c r="J103" t="s">
        <v>549</v>
      </c>
      <c r="K103" t="s">
        <v>654</v>
      </c>
      <c r="L103" t="s">
        <v>655</v>
      </c>
      <c r="M103" t="s">
        <v>656</v>
      </c>
      <c r="N103" t="s">
        <v>295</v>
      </c>
      <c r="O103" t="s">
        <v>617</v>
      </c>
      <c r="P103" t="s">
        <v>655</v>
      </c>
      <c r="Q103">
        <v>37</v>
      </c>
      <c r="R103" t="s">
        <v>64</v>
      </c>
      <c r="S103" t="s">
        <v>179</v>
      </c>
      <c r="T103">
        <v>11</v>
      </c>
      <c r="U103">
        <v>2</v>
      </c>
      <c r="V103">
        <v>11</v>
      </c>
      <c r="W103" t="s">
        <v>179</v>
      </c>
      <c r="X103" t="s">
        <v>132</v>
      </c>
      <c r="Y103">
        <v>0</v>
      </c>
      <c r="Z103">
        <v>1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 t="s">
        <v>68</v>
      </c>
      <c r="AM103" t="e" vm="30">
        <f>_FV(0,"02702702702702703")</f>
        <v>#VALUE!</v>
      </c>
      <c r="AN103">
        <v>26</v>
      </c>
      <c r="AO103" t="s">
        <v>85</v>
      </c>
      <c r="AP103" t="e" vm="1">
        <f>_FV(-10,"0")</f>
        <v>#VALUE!</v>
      </c>
      <c r="AQ103">
        <v>1</v>
      </c>
      <c r="AR103">
        <v>1</v>
      </c>
      <c r="AS103" t="s">
        <v>68</v>
      </c>
      <c r="AT103" t="s">
        <v>68</v>
      </c>
      <c r="AU103" t="s">
        <v>68</v>
      </c>
      <c r="AV103" t="s">
        <v>657</v>
      </c>
      <c r="AW103" s="2">
        <v>43800</v>
      </c>
      <c r="AX103">
        <v>1967</v>
      </c>
      <c r="AY103">
        <v>1700</v>
      </c>
      <c r="AZ103" t="s">
        <v>123</v>
      </c>
      <c r="BA103" s="2">
        <v>43609</v>
      </c>
      <c r="BB103">
        <v>22</v>
      </c>
      <c r="BC103" t="s">
        <v>125</v>
      </c>
      <c r="BD103" t="s">
        <v>126</v>
      </c>
      <c r="BE103" t="s">
        <v>178</v>
      </c>
      <c r="BF103" s="2">
        <v>43669</v>
      </c>
      <c r="BG103">
        <v>17</v>
      </c>
      <c r="BH103" t="s">
        <v>181</v>
      </c>
      <c r="BI103" s="3">
        <v>19025</v>
      </c>
    </row>
    <row r="104" spans="1:61" x14ac:dyDescent="0.25">
      <c r="A104" s="1">
        <v>40439</v>
      </c>
      <c r="B104" t="s">
        <v>127</v>
      </c>
      <c r="C104" t="s">
        <v>178</v>
      </c>
      <c r="D104" t="s">
        <v>151</v>
      </c>
      <c r="E104" t="s">
        <v>124</v>
      </c>
      <c r="F104" s="2">
        <v>43556</v>
      </c>
      <c r="G104" s="2">
        <v>43497</v>
      </c>
      <c r="H104" s="2">
        <v>43497</v>
      </c>
      <c r="I104" t="s">
        <v>116</v>
      </c>
      <c r="J104" t="s">
        <v>124</v>
      </c>
      <c r="K104" t="s">
        <v>65</v>
      </c>
      <c r="L104" t="s">
        <v>118</v>
      </c>
      <c r="M104" t="s">
        <v>116</v>
      </c>
      <c r="N104" t="s">
        <v>116</v>
      </c>
      <c r="O104" t="s">
        <v>116</v>
      </c>
      <c r="P104" t="s">
        <v>118</v>
      </c>
      <c r="Q104">
        <v>5</v>
      </c>
      <c r="R104" t="s">
        <v>85</v>
      </c>
      <c r="S104" t="s">
        <v>179</v>
      </c>
      <c r="T104">
        <v>11</v>
      </c>
      <c r="U104">
        <v>19</v>
      </c>
      <c r="V104">
        <v>14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 t="e" vm="8">
        <f>_FV(0,"4")</f>
        <v>#VALUE!</v>
      </c>
      <c r="AM104" t="s">
        <v>118</v>
      </c>
      <c r="AN104">
        <v>-2</v>
      </c>
      <c r="AP104" t="e" vm="1">
        <f>_FV(-5,"0")</f>
        <v>#VALUE!</v>
      </c>
      <c r="AQ104">
        <v>1</v>
      </c>
      <c r="AR104">
        <v>1</v>
      </c>
      <c r="AS104" t="s">
        <v>68</v>
      </c>
      <c r="AT104" t="s">
        <v>68</v>
      </c>
      <c r="AU104" t="s">
        <v>68</v>
      </c>
      <c r="AV104" t="s">
        <v>147</v>
      </c>
      <c r="AW104" s="2">
        <v>43586</v>
      </c>
      <c r="AX104">
        <v>1750</v>
      </c>
      <c r="AY104">
        <v>1700</v>
      </c>
      <c r="AZ104" t="s">
        <v>127</v>
      </c>
      <c r="BA104" s="2">
        <v>43731</v>
      </c>
      <c r="BB104">
        <v>21</v>
      </c>
      <c r="BC104" t="s">
        <v>135</v>
      </c>
      <c r="BD104" s="3">
        <v>21306</v>
      </c>
      <c r="BE104" t="s">
        <v>178</v>
      </c>
      <c r="BF104" s="2">
        <v>43669</v>
      </c>
      <c r="BG104">
        <v>17</v>
      </c>
      <c r="BH104" t="s">
        <v>181</v>
      </c>
      <c r="BI104" s="3">
        <v>19025</v>
      </c>
    </row>
    <row r="105" spans="1:61" x14ac:dyDescent="0.25">
      <c r="A105" s="1">
        <v>40576</v>
      </c>
      <c r="B105" t="s">
        <v>136</v>
      </c>
      <c r="C105" t="s">
        <v>178</v>
      </c>
      <c r="D105" t="s">
        <v>62</v>
      </c>
      <c r="E105" t="s">
        <v>68</v>
      </c>
      <c r="F105" s="3">
        <v>16072</v>
      </c>
      <c r="G105" s="2">
        <v>43556</v>
      </c>
      <c r="H105" s="3">
        <v>13150</v>
      </c>
      <c r="I105" s="2">
        <v>43556</v>
      </c>
      <c r="J105" s="2">
        <v>43497</v>
      </c>
      <c r="K105" t="s">
        <v>118</v>
      </c>
      <c r="L105" t="s">
        <v>128</v>
      </c>
      <c r="M105" t="s">
        <v>128</v>
      </c>
      <c r="N105" t="s">
        <v>116</v>
      </c>
      <c r="O105" t="s">
        <v>346</v>
      </c>
      <c r="P105" t="s">
        <v>397</v>
      </c>
      <c r="Q105">
        <v>25</v>
      </c>
      <c r="R105" t="s">
        <v>121</v>
      </c>
      <c r="S105" t="s">
        <v>179</v>
      </c>
      <c r="T105">
        <v>11</v>
      </c>
      <c r="U105">
        <v>12</v>
      </c>
      <c r="V105">
        <v>6</v>
      </c>
      <c r="W105" t="s">
        <v>85</v>
      </c>
      <c r="X105" t="s">
        <v>121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 t="e" vm="32">
        <f>_FV(0,"04")</f>
        <v>#VALUE!</v>
      </c>
      <c r="AM105" t="s">
        <v>658</v>
      </c>
      <c r="AN105">
        <v>-4</v>
      </c>
      <c r="AO105" t="e" vm="1">
        <f>_FV(-1,"0")</f>
        <v>#VALUE!</v>
      </c>
      <c r="AP105" t="e" vm="1">
        <f>_FV(-4,"0")</f>
        <v>#VALUE!</v>
      </c>
      <c r="AQ105">
        <v>1</v>
      </c>
      <c r="AR105">
        <v>1</v>
      </c>
      <c r="AS105" t="s">
        <v>68</v>
      </c>
      <c r="AT105" t="s">
        <v>659</v>
      </c>
      <c r="AU105" t="s">
        <v>68</v>
      </c>
      <c r="AV105" s="2">
        <v>43556</v>
      </c>
      <c r="AW105" t="s">
        <v>660</v>
      </c>
      <c r="AX105">
        <v>1730</v>
      </c>
      <c r="AY105">
        <v>1700</v>
      </c>
      <c r="AZ105" t="s">
        <v>136</v>
      </c>
      <c r="BA105" s="2">
        <v>43612</v>
      </c>
      <c r="BB105">
        <v>27</v>
      </c>
      <c r="BC105" t="s">
        <v>149</v>
      </c>
      <c r="BD105" s="3">
        <v>47178</v>
      </c>
      <c r="BE105" t="s">
        <v>178</v>
      </c>
      <c r="BF105" s="2">
        <v>43669</v>
      </c>
      <c r="BG105">
        <v>17</v>
      </c>
      <c r="BH105" t="s">
        <v>181</v>
      </c>
      <c r="BI105" s="3">
        <v>19025</v>
      </c>
    </row>
    <row r="106" spans="1:61" x14ac:dyDescent="0.25">
      <c r="A106" s="1">
        <v>40548</v>
      </c>
      <c r="B106" t="s">
        <v>150</v>
      </c>
      <c r="C106" t="s">
        <v>178</v>
      </c>
      <c r="D106" t="s">
        <v>62</v>
      </c>
      <c r="E106" t="s">
        <v>661</v>
      </c>
      <c r="F106" s="2">
        <v>43556</v>
      </c>
      <c r="G106" t="s">
        <v>579</v>
      </c>
      <c r="H106" t="s">
        <v>662</v>
      </c>
      <c r="I106" t="s">
        <v>663</v>
      </c>
      <c r="J106" t="s">
        <v>664</v>
      </c>
      <c r="K106" t="s">
        <v>156</v>
      </c>
      <c r="L106" t="s">
        <v>155</v>
      </c>
      <c r="M106" t="s">
        <v>665</v>
      </c>
      <c r="N106" t="s">
        <v>666</v>
      </c>
      <c r="O106" t="s">
        <v>118</v>
      </c>
      <c r="P106" t="s">
        <v>587</v>
      </c>
      <c r="Q106">
        <v>35</v>
      </c>
      <c r="R106" t="s">
        <v>96</v>
      </c>
      <c r="S106" t="s">
        <v>179</v>
      </c>
      <c r="T106">
        <v>11</v>
      </c>
      <c r="U106">
        <v>6</v>
      </c>
      <c r="V106">
        <v>10</v>
      </c>
      <c r="W106" t="s">
        <v>120</v>
      </c>
      <c r="X106" t="s">
        <v>132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 t="s">
        <v>665</v>
      </c>
      <c r="AM106" t="s">
        <v>667</v>
      </c>
      <c r="AN106">
        <v>11</v>
      </c>
      <c r="AO106" t="s">
        <v>132</v>
      </c>
      <c r="AP106" t="e" vm="1">
        <f>_FV(-6,"0")</f>
        <v>#VALUE!</v>
      </c>
      <c r="AQ106">
        <v>0</v>
      </c>
      <c r="AR106">
        <v>3</v>
      </c>
      <c r="AS106" t="s">
        <v>68</v>
      </c>
      <c r="AT106" t="s">
        <v>668</v>
      </c>
      <c r="AU106" t="s">
        <v>68</v>
      </c>
      <c r="AV106" s="2">
        <v>43679</v>
      </c>
      <c r="AW106" t="s">
        <v>669</v>
      </c>
      <c r="AX106">
        <v>1835</v>
      </c>
      <c r="AY106">
        <v>1700</v>
      </c>
      <c r="AZ106" t="s">
        <v>150</v>
      </c>
      <c r="BA106" s="2">
        <v>43608</v>
      </c>
      <c r="BB106">
        <v>25</v>
      </c>
      <c r="BC106" t="s">
        <v>157</v>
      </c>
      <c r="BD106" s="2">
        <v>43654</v>
      </c>
      <c r="BE106" t="s">
        <v>178</v>
      </c>
      <c r="BF106" s="2">
        <v>43669</v>
      </c>
      <c r="BG106">
        <v>17</v>
      </c>
      <c r="BH106" t="s">
        <v>181</v>
      </c>
      <c r="BI106" s="3">
        <v>19025</v>
      </c>
    </row>
    <row r="107" spans="1:61" x14ac:dyDescent="0.25">
      <c r="A107" s="1">
        <v>40247</v>
      </c>
      <c r="B107" t="s">
        <v>158</v>
      </c>
      <c r="C107" t="s">
        <v>178</v>
      </c>
      <c r="D107" t="s">
        <v>62</v>
      </c>
      <c r="E107" t="s">
        <v>68</v>
      </c>
      <c r="F107" t="s">
        <v>153</v>
      </c>
      <c r="G107" t="s">
        <v>155</v>
      </c>
      <c r="H107" t="s">
        <v>250</v>
      </c>
      <c r="I107" t="s">
        <v>352</v>
      </c>
      <c r="J107" t="s">
        <v>68</v>
      </c>
      <c r="K107" t="s">
        <v>156</v>
      </c>
      <c r="L107" t="s">
        <v>155</v>
      </c>
      <c r="M107" t="s">
        <v>154</v>
      </c>
      <c r="N107" t="s">
        <v>156</v>
      </c>
      <c r="O107" t="s">
        <v>155</v>
      </c>
      <c r="P107" t="s">
        <v>154</v>
      </c>
      <c r="Q107">
        <v>7</v>
      </c>
      <c r="R107" t="s">
        <v>84</v>
      </c>
      <c r="S107" t="s">
        <v>179</v>
      </c>
      <c r="T107">
        <v>11</v>
      </c>
      <c r="U107">
        <v>4</v>
      </c>
      <c r="V107">
        <v>10</v>
      </c>
      <c r="W107" t="s">
        <v>120</v>
      </c>
      <c r="X107" t="s">
        <v>85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 t="s">
        <v>670</v>
      </c>
      <c r="AM107" t="s">
        <v>154</v>
      </c>
      <c r="AN107">
        <v>4</v>
      </c>
      <c r="AO107" t="s">
        <v>84</v>
      </c>
      <c r="AP107" t="e" vm="1">
        <f>_FV(-9,"0")</f>
        <v>#VALUE!</v>
      </c>
      <c r="AQ107">
        <v>1</v>
      </c>
      <c r="AR107">
        <v>1</v>
      </c>
      <c r="AS107" t="s">
        <v>68</v>
      </c>
      <c r="AT107" t="s">
        <v>302</v>
      </c>
      <c r="AU107" t="s">
        <v>68</v>
      </c>
      <c r="AV107" t="s">
        <v>90</v>
      </c>
      <c r="AW107" t="s">
        <v>671</v>
      </c>
      <c r="AX107">
        <v>1799</v>
      </c>
      <c r="AY107">
        <v>1700</v>
      </c>
      <c r="AZ107" t="s">
        <v>158</v>
      </c>
      <c r="BA107" s="2">
        <v>43578</v>
      </c>
      <c r="BB107">
        <v>27</v>
      </c>
      <c r="BC107" t="s">
        <v>162</v>
      </c>
      <c r="BD107" s="2">
        <v>43593</v>
      </c>
      <c r="BE107" t="s">
        <v>178</v>
      </c>
      <c r="BF107" s="2">
        <v>43669</v>
      </c>
      <c r="BG107">
        <v>17</v>
      </c>
      <c r="BH107" t="s">
        <v>181</v>
      </c>
      <c r="BI107" s="3">
        <v>19025</v>
      </c>
    </row>
    <row r="108" spans="1:61" x14ac:dyDescent="0.25">
      <c r="A108" s="1">
        <v>40406</v>
      </c>
      <c r="B108" t="s">
        <v>163</v>
      </c>
      <c r="C108" t="s">
        <v>178</v>
      </c>
      <c r="D108" t="s">
        <v>62</v>
      </c>
      <c r="E108" t="s">
        <v>65</v>
      </c>
      <c r="F108" t="s">
        <v>65</v>
      </c>
      <c r="G108" t="s">
        <v>65</v>
      </c>
      <c r="H108" t="s">
        <v>65</v>
      </c>
      <c r="I108" t="s">
        <v>65</v>
      </c>
      <c r="J108" t="s">
        <v>65</v>
      </c>
      <c r="K108" t="s">
        <v>65</v>
      </c>
      <c r="L108" t="s">
        <v>65</v>
      </c>
      <c r="M108" t="s">
        <v>65</v>
      </c>
      <c r="N108" t="s">
        <v>65</v>
      </c>
      <c r="O108" t="s">
        <v>65</v>
      </c>
      <c r="P108" t="s">
        <v>65</v>
      </c>
      <c r="Q108">
        <v>1</v>
      </c>
      <c r="R108" t="s">
        <v>68</v>
      </c>
      <c r="S108" t="s">
        <v>179</v>
      </c>
      <c r="T108">
        <v>11</v>
      </c>
      <c r="U108">
        <v>10</v>
      </c>
      <c r="V108">
        <v>20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 t="s">
        <v>65</v>
      </c>
      <c r="AM108" t="s">
        <v>65</v>
      </c>
      <c r="AN108">
        <v>0</v>
      </c>
      <c r="AP108" t="e" vm="1">
        <f>_FV(-11,"0")</f>
        <v>#VALUE!</v>
      </c>
      <c r="AQ108">
        <v>1</v>
      </c>
      <c r="AR108">
        <v>1</v>
      </c>
      <c r="AS108" t="s">
        <v>68</v>
      </c>
      <c r="AT108" t="s">
        <v>68</v>
      </c>
      <c r="AU108" t="s">
        <v>68</v>
      </c>
      <c r="AV108" s="2">
        <v>43618</v>
      </c>
      <c r="AW108" s="2">
        <v>43770</v>
      </c>
      <c r="AX108">
        <v>1949</v>
      </c>
      <c r="AY108">
        <v>1700</v>
      </c>
      <c r="AZ108" t="s">
        <v>163</v>
      </c>
      <c r="BA108" s="2">
        <v>43489</v>
      </c>
      <c r="BB108">
        <v>29</v>
      </c>
      <c r="BC108" t="s">
        <v>177</v>
      </c>
      <c r="BD108" s="3">
        <v>34182</v>
      </c>
      <c r="BE108" t="s">
        <v>178</v>
      </c>
      <c r="BF108" s="2">
        <v>43669</v>
      </c>
      <c r="BG108">
        <v>17</v>
      </c>
      <c r="BH108" t="s">
        <v>181</v>
      </c>
      <c r="BI108" s="3">
        <v>19025</v>
      </c>
    </row>
    <row r="109" spans="1:61" x14ac:dyDescent="0.25">
      <c r="A109" s="1">
        <v>40621</v>
      </c>
      <c r="B109" t="s">
        <v>182</v>
      </c>
      <c r="C109" t="s">
        <v>178</v>
      </c>
      <c r="D109" t="s">
        <v>62</v>
      </c>
      <c r="E109" t="s">
        <v>385</v>
      </c>
      <c r="F109" t="s">
        <v>114</v>
      </c>
      <c r="G109" t="s">
        <v>672</v>
      </c>
      <c r="H109" t="s">
        <v>264</v>
      </c>
      <c r="I109" t="s">
        <v>483</v>
      </c>
      <c r="J109" s="2">
        <v>43497</v>
      </c>
      <c r="K109" t="s">
        <v>80</v>
      </c>
      <c r="L109" t="s">
        <v>266</v>
      </c>
      <c r="M109" t="s">
        <v>63</v>
      </c>
      <c r="N109" t="s">
        <v>673</v>
      </c>
      <c r="O109" t="s">
        <v>115</v>
      </c>
      <c r="P109" t="s">
        <v>266</v>
      </c>
      <c r="Q109">
        <v>30</v>
      </c>
      <c r="R109" t="s">
        <v>191</v>
      </c>
      <c r="S109" t="s">
        <v>179</v>
      </c>
      <c r="T109">
        <v>11</v>
      </c>
      <c r="U109">
        <v>12</v>
      </c>
      <c r="V109">
        <v>10</v>
      </c>
      <c r="W109" t="s">
        <v>66</v>
      </c>
      <c r="X109" t="s">
        <v>96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 t="e" vm="26">
        <f>_FV(0,"2")</f>
        <v>#VALUE!</v>
      </c>
      <c r="AM109" t="s">
        <v>325</v>
      </c>
      <c r="AN109">
        <v>-2</v>
      </c>
      <c r="AO109" t="e" vm="1">
        <f>_FV(-2,"0")</f>
        <v>#VALUE!</v>
      </c>
      <c r="AP109" t="s">
        <v>68</v>
      </c>
      <c r="AQ109">
        <v>3</v>
      </c>
      <c r="AR109">
        <v>0</v>
      </c>
      <c r="AS109" t="s">
        <v>68</v>
      </c>
      <c r="AT109" t="s">
        <v>674</v>
      </c>
      <c r="AU109" t="s">
        <v>68</v>
      </c>
      <c r="AV109" t="s">
        <v>675</v>
      </c>
      <c r="AW109" t="s">
        <v>676</v>
      </c>
      <c r="AX109">
        <v>1653</v>
      </c>
      <c r="AY109">
        <v>1700</v>
      </c>
      <c r="AZ109" t="s">
        <v>182</v>
      </c>
      <c r="BA109" t="s">
        <v>193</v>
      </c>
      <c r="BB109">
        <v>20</v>
      </c>
      <c r="BC109" t="s">
        <v>194</v>
      </c>
      <c r="BD109" s="3">
        <v>33635</v>
      </c>
      <c r="BE109" t="s">
        <v>178</v>
      </c>
      <c r="BF109" s="2">
        <v>43669</v>
      </c>
      <c r="BG109">
        <v>17</v>
      </c>
      <c r="BH109" t="s">
        <v>181</v>
      </c>
      <c r="BI109" s="3">
        <v>19025</v>
      </c>
    </row>
    <row r="110" spans="1:61" x14ac:dyDescent="0.25">
      <c r="A110" s="1">
        <v>40559</v>
      </c>
      <c r="B110" t="s">
        <v>195</v>
      </c>
      <c r="C110" t="s">
        <v>178</v>
      </c>
      <c r="D110" t="s">
        <v>101</v>
      </c>
      <c r="E110" t="s">
        <v>539</v>
      </c>
      <c r="F110" t="s">
        <v>677</v>
      </c>
      <c r="G110" t="s">
        <v>68</v>
      </c>
      <c r="H110" t="s">
        <v>220</v>
      </c>
      <c r="I110" t="s">
        <v>678</v>
      </c>
      <c r="J110" t="s">
        <v>222</v>
      </c>
      <c r="K110" t="s">
        <v>336</v>
      </c>
      <c r="L110" t="s">
        <v>224</v>
      </c>
      <c r="M110" t="s">
        <v>339</v>
      </c>
      <c r="N110" t="s">
        <v>225</v>
      </c>
      <c r="O110" t="s">
        <v>225</v>
      </c>
      <c r="P110" t="s">
        <v>226</v>
      </c>
      <c r="Q110">
        <v>22</v>
      </c>
      <c r="R110" t="s">
        <v>120</v>
      </c>
      <c r="S110" t="s">
        <v>179</v>
      </c>
      <c r="T110">
        <v>11</v>
      </c>
      <c r="U110">
        <v>4</v>
      </c>
      <c r="V110">
        <v>6</v>
      </c>
      <c r="W110" t="s">
        <v>85</v>
      </c>
      <c r="X110" t="s">
        <v>83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 t="s">
        <v>540</v>
      </c>
      <c r="AM110" t="s">
        <v>338</v>
      </c>
      <c r="AN110">
        <v>2</v>
      </c>
      <c r="AO110" t="e" vm="1">
        <f>_FV(-2,"0")</f>
        <v>#VALUE!</v>
      </c>
      <c r="AP110" t="e" vm="1">
        <f>_FV(-2,"0")</f>
        <v>#VALUE!</v>
      </c>
      <c r="AQ110">
        <v>0</v>
      </c>
      <c r="AR110">
        <v>3</v>
      </c>
      <c r="AS110" t="s">
        <v>68</v>
      </c>
      <c r="AT110" t="s">
        <v>68</v>
      </c>
      <c r="AU110" t="s">
        <v>68</v>
      </c>
      <c r="AV110" s="2">
        <v>43556</v>
      </c>
      <c r="AW110" s="3">
        <v>42370</v>
      </c>
      <c r="AX110">
        <v>1650</v>
      </c>
      <c r="AY110">
        <v>1700</v>
      </c>
      <c r="AZ110" t="s">
        <v>195</v>
      </c>
      <c r="BA110" s="2">
        <v>43669</v>
      </c>
      <c r="BB110">
        <v>20</v>
      </c>
      <c r="BC110" t="s">
        <v>208</v>
      </c>
      <c r="BD110" s="3">
        <v>19054</v>
      </c>
      <c r="BE110" t="s">
        <v>178</v>
      </c>
      <c r="BF110" s="2">
        <v>43669</v>
      </c>
      <c r="BG110">
        <v>17</v>
      </c>
      <c r="BH110" t="s">
        <v>181</v>
      </c>
      <c r="BI110" s="3">
        <v>19025</v>
      </c>
    </row>
    <row r="111" spans="1:61" x14ac:dyDescent="0.25">
      <c r="A111" s="1">
        <v>40540</v>
      </c>
      <c r="B111" t="s">
        <v>209</v>
      </c>
      <c r="C111" t="s">
        <v>178</v>
      </c>
      <c r="D111" t="s">
        <v>62</v>
      </c>
      <c r="E111" t="s">
        <v>200</v>
      </c>
      <c r="F111" t="s">
        <v>512</v>
      </c>
      <c r="G111" t="s">
        <v>405</v>
      </c>
      <c r="H111" t="s">
        <v>679</v>
      </c>
      <c r="I111" t="s">
        <v>199</v>
      </c>
      <c r="J111" t="s">
        <v>680</v>
      </c>
      <c r="K111" t="s">
        <v>304</v>
      </c>
      <c r="L111" t="s">
        <v>202</v>
      </c>
      <c r="M111" t="s">
        <v>205</v>
      </c>
      <c r="N111" t="s">
        <v>304</v>
      </c>
      <c r="O111" t="s">
        <v>202</v>
      </c>
      <c r="P111" t="s">
        <v>205</v>
      </c>
      <c r="Q111">
        <v>19</v>
      </c>
      <c r="R111" t="s">
        <v>132</v>
      </c>
      <c r="S111" t="s">
        <v>179</v>
      </c>
      <c r="T111">
        <v>11</v>
      </c>
      <c r="U111">
        <v>5</v>
      </c>
      <c r="V111">
        <v>10</v>
      </c>
      <c r="W111" t="s">
        <v>192</v>
      </c>
      <c r="X111" t="s">
        <v>66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 t="s">
        <v>205</v>
      </c>
      <c r="AM111" t="e" vm="97">
        <f>_FV(0,"05263157894736842")</f>
        <v>#VALUE!</v>
      </c>
      <c r="AN111">
        <v>8</v>
      </c>
      <c r="AO111" t="s">
        <v>85</v>
      </c>
      <c r="AP111" t="e" vm="1">
        <f>_FV(-7,"0")</f>
        <v>#VALUE!</v>
      </c>
      <c r="AQ111">
        <v>1</v>
      </c>
      <c r="AR111">
        <v>1</v>
      </c>
      <c r="AS111" t="s">
        <v>68</v>
      </c>
      <c r="AT111" t="s">
        <v>68</v>
      </c>
      <c r="AU111" t="s">
        <v>68</v>
      </c>
      <c r="AV111" t="s">
        <v>147</v>
      </c>
      <c r="AW111" s="3">
        <v>42370</v>
      </c>
      <c r="AX111">
        <v>1786</v>
      </c>
      <c r="AY111">
        <v>1700</v>
      </c>
      <c r="AZ111" t="s">
        <v>209</v>
      </c>
      <c r="BA111" s="2">
        <v>43670</v>
      </c>
      <c r="BB111">
        <v>21</v>
      </c>
      <c r="BC111" t="s">
        <v>217</v>
      </c>
      <c r="BD111" s="3">
        <v>29037</v>
      </c>
      <c r="BE111" t="s">
        <v>178</v>
      </c>
      <c r="BF111" s="2">
        <v>43669</v>
      </c>
      <c r="BG111">
        <v>17</v>
      </c>
      <c r="BH111" t="s">
        <v>181</v>
      </c>
      <c r="BI111" s="3">
        <v>19025</v>
      </c>
    </row>
    <row r="112" spans="1:61" x14ac:dyDescent="0.25">
      <c r="A112" s="1">
        <v>40310</v>
      </c>
      <c r="B112" t="s">
        <v>218</v>
      </c>
      <c r="C112" t="s">
        <v>178</v>
      </c>
      <c r="D112" t="s">
        <v>62</v>
      </c>
      <c r="E112" s="3">
        <v>45658</v>
      </c>
      <c r="F112" s="3">
        <v>903977</v>
      </c>
      <c r="G112" t="s">
        <v>318</v>
      </c>
      <c r="H112" t="s">
        <v>317</v>
      </c>
      <c r="I112" t="s">
        <v>368</v>
      </c>
      <c r="J112" t="s">
        <v>368</v>
      </c>
      <c r="K112" t="s">
        <v>320</v>
      </c>
      <c r="L112" t="s">
        <v>320</v>
      </c>
      <c r="M112" t="s">
        <v>323</v>
      </c>
      <c r="N112" t="s">
        <v>323</v>
      </c>
      <c r="O112" t="s">
        <v>79</v>
      </c>
      <c r="P112" t="s">
        <v>79</v>
      </c>
      <c r="Q112">
        <v>16</v>
      </c>
      <c r="R112" t="s">
        <v>192</v>
      </c>
      <c r="S112" t="s">
        <v>179</v>
      </c>
      <c r="T112">
        <v>11</v>
      </c>
      <c r="U112">
        <v>10</v>
      </c>
      <c r="V112">
        <v>8</v>
      </c>
      <c r="W112" t="s">
        <v>66</v>
      </c>
      <c r="X112" t="s">
        <v>132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 t="e" vm="37">
        <f>_FV(0,"375")</f>
        <v>#VALUE!</v>
      </c>
      <c r="AM112" t="s">
        <v>600</v>
      </c>
      <c r="AN112">
        <v>0</v>
      </c>
      <c r="AO112" t="e" vm="1">
        <f>_FV(-1,"0")</f>
        <v>#VALUE!</v>
      </c>
      <c r="AP112" t="e" vm="1">
        <f>_FV(-1,"0")</f>
        <v>#VALUE!</v>
      </c>
      <c r="AQ112">
        <v>1</v>
      </c>
      <c r="AR112">
        <v>1</v>
      </c>
      <c r="AS112" t="s">
        <v>68</v>
      </c>
      <c r="AT112" t="s">
        <v>68</v>
      </c>
      <c r="AU112" t="s">
        <v>68</v>
      </c>
      <c r="AV112" t="s">
        <v>180</v>
      </c>
      <c r="AW112" s="3">
        <v>43466</v>
      </c>
      <c r="AX112">
        <v>1643</v>
      </c>
      <c r="AY112">
        <v>1700</v>
      </c>
      <c r="AZ112" t="s">
        <v>218</v>
      </c>
      <c r="BA112" s="2">
        <v>43548</v>
      </c>
      <c r="BB112">
        <v>24</v>
      </c>
      <c r="BC112" t="s">
        <v>227</v>
      </c>
      <c r="BD112" s="2">
        <v>43526</v>
      </c>
      <c r="BE112" t="s">
        <v>178</v>
      </c>
      <c r="BF112" s="2">
        <v>43669</v>
      </c>
      <c r="BG112">
        <v>17</v>
      </c>
      <c r="BH112" t="s">
        <v>181</v>
      </c>
      <c r="BI112" s="3">
        <v>19025</v>
      </c>
    </row>
    <row r="113" spans="1:61" x14ac:dyDescent="0.25">
      <c r="A113" s="1">
        <v>40474</v>
      </c>
      <c r="B113" t="s">
        <v>228</v>
      </c>
      <c r="C113" t="s">
        <v>178</v>
      </c>
      <c r="D113" t="s">
        <v>151</v>
      </c>
      <c r="E113" t="s">
        <v>355</v>
      </c>
      <c r="F113" t="s">
        <v>90</v>
      </c>
      <c r="G113" t="s">
        <v>340</v>
      </c>
      <c r="H113" t="s">
        <v>90</v>
      </c>
      <c r="I113" t="s">
        <v>355</v>
      </c>
      <c r="J113" t="s">
        <v>88</v>
      </c>
      <c r="K113" t="s">
        <v>93</v>
      </c>
      <c r="L113" t="s">
        <v>216</v>
      </c>
      <c r="M113" t="s">
        <v>94</v>
      </c>
      <c r="N113" t="s">
        <v>94</v>
      </c>
      <c r="O113" t="s">
        <v>80</v>
      </c>
      <c r="P113" t="s">
        <v>216</v>
      </c>
      <c r="Q113">
        <v>9</v>
      </c>
      <c r="R113" t="s">
        <v>239</v>
      </c>
      <c r="S113" t="s">
        <v>179</v>
      </c>
      <c r="T113">
        <v>11</v>
      </c>
      <c r="U113">
        <v>20</v>
      </c>
      <c r="V113">
        <v>16</v>
      </c>
      <c r="W113" t="s">
        <v>96</v>
      </c>
      <c r="X113" t="s">
        <v>66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 t="e" vm="1">
        <f>_FV(-1,"0")</f>
        <v>#VALUE!</v>
      </c>
      <c r="AM113" t="s">
        <v>65</v>
      </c>
      <c r="AN113">
        <v>-2</v>
      </c>
      <c r="AO113" t="s">
        <v>64</v>
      </c>
      <c r="AP113" t="s">
        <v>121</v>
      </c>
      <c r="AQ113">
        <v>1</v>
      </c>
      <c r="AR113">
        <v>1</v>
      </c>
      <c r="AS113" t="s">
        <v>68</v>
      </c>
      <c r="AT113" t="s">
        <v>68</v>
      </c>
      <c r="AU113" t="s">
        <v>68</v>
      </c>
      <c r="AV113" t="s">
        <v>68</v>
      </c>
      <c r="AW113" s="2">
        <v>43617</v>
      </c>
      <c r="AX113">
        <v>1618</v>
      </c>
      <c r="AY113">
        <v>1700</v>
      </c>
      <c r="AZ113" t="s">
        <v>228</v>
      </c>
      <c r="BA113" s="2">
        <v>43490</v>
      </c>
      <c r="BB113">
        <v>23</v>
      </c>
      <c r="BC113" t="s">
        <v>240</v>
      </c>
      <c r="BD113" s="2">
        <v>43681</v>
      </c>
      <c r="BE113" t="s">
        <v>178</v>
      </c>
      <c r="BF113" s="2">
        <v>43669</v>
      </c>
      <c r="BG113">
        <v>17</v>
      </c>
      <c r="BH113" t="s">
        <v>181</v>
      </c>
      <c r="BI113" s="3">
        <v>19025</v>
      </c>
    </row>
    <row r="114" spans="1:61" x14ac:dyDescent="0.25">
      <c r="A114" s="1">
        <v>40575</v>
      </c>
      <c r="B114" t="s">
        <v>241</v>
      </c>
      <c r="C114" t="s">
        <v>178</v>
      </c>
      <c r="D114" t="s">
        <v>151</v>
      </c>
      <c r="E114" t="s">
        <v>681</v>
      </c>
      <c r="F114" s="2">
        <v>43556</v>
      </c>
      <c r="G114" s="3">
        <v>20090</v>
      </c>
      <c r="H114" s="3">
        <v>20090</v>
      </c>
      <c r="I114" t="s">
        <v>68</v>
      </c>
      <c r="J114" s="2">
        <v>43466</v>
      </c>
      <c r="K114" t="s">
        <v>118</v>
      </c>
      <c r="L114" t="s">
        <v>266</v>
      </c>
      <c r="M114" t="s">
        <v>159</v>
      </c>
      <c r="N114" t="s">
        <v>682</v>
      </c>
      <c r="O114" t="s">
        <v>116</v>
      </c>
      <c r="P114" t="s">
        <v>118</v>
      </c>
      <c r="Q114">
        <v>20</v>
      </c>
      <c r="R114" t="s">
        <v>242</v>
      </c>
      <c r="S114" t="s">
        <v>179</v>
      </c>
      <c r="T114">
        <v>11</v>
      </c>
      <c r="U114">
        <v>16</v>
      </c>
      <c r="V114">
        <v>12</v>
      </c>
      <c r="W114" t="s">
        <v>96</v>
      </c>
      <c r="X114" t="s">
        <v>66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 t="e" vm="41">
        <f>_FV(0,"7")</f>
        <v>#VALUE!</v>
      </c>
      <c r="AM114" t="e" vm="98">
        <f>_FV(0,"15")</f>
        <v>#VALUE!</v>
      </c>
      <c r="AN114">
        <v>-2</v>
      </c>
      <c r="AO114" t="s">
        <v>64</v>
      </c>
      <c r="AP114" t="s">
        <v>66</v>
      </c>
      <c r="AQ114">
        <v>1</v>
      </c>
      <c r="AR114">
        <v>1</v>
      </c>
      <c r="AS114" t="s">
        <v>68</v>
      </c>
      <c r="AT114" t="s">
        <v>68</v>
      </c>
      <c r="AU114" t="s">
        <v>68</v>
      </c>
      <c r="AV114" s="2">
        <v>43586</v>
      </c>
      <c r="AW114" s="3">
        <v>42736</v>
      </c>
      <c r="AX114">
        <v>1577</v>
      </c>
      <c r="AY114">
        <v>1700</v>
      </c>
      <c r="AZ114" t="s">
        <v>241</v>
      </c>
      <c r="BA114" t="s">
        <v>243</v>
      </c>
      <c r="BB114">
        <v>24</v>
      </c>
      <c r="BC114" t="s">
        <v>244</v>
      </c>
      <c r="BD114" s="2">
        <v>43618</v>
      </c>
      <c r="BE114" t="s">
        <v>178</v>
      </c>
      <c r="BF114" s="2">
        <v>43669</v>
      </c>
      <c r="BG114">
        <v>17</v>
      </c>
      <c r="BH114" t="s">
        <v>181</v>
      </c>
      <c r="BI114" s="3">
        <v>19025</v>
      </c>
    </row>
    <row r="115" spans="1:61" x14ac:dyDescent="0.25">
      <c r="A115" s="1">
        <v>40418</v>
      </c>
      <c r="B115" t="s">
        <v>245</v>
      </c>
      <c r="C115" t="s">
        <v>178</v>
      </c>
      <c r="D115" t="s">
        <v>101</v>
      </c>
      <c r="E115" t="s">
        <v>68</v>
      </c>
      <c r="F115" t="s">
        <v>64</v>
      </c>
      <c r="G115" t="s">
        <v>355</v>
      </c>
      <c r="H115" t="s">
        <v>68</v>
      </c>
      <c r="I115" t="s">
        <v>90</v>
      </c>
      <c r="J115" t="s">
        <v>68</v>
      </c>
      <c r="K115" t="s">
        <v>80</v>
      </c>
      <c r="L115" t="s">
        <v>80</v>
      </c>
      <c r="M115" t="s">
        <v>65</v>
      </c>
      <c r="N115" t="s">
        <v>80</v>
      </c>
      <c r="O115" t="s">
        <v>80</v>
      </c>
      <c r="P115" t="s">
        <v>65</v>
      </c>
      <c r="Q115">
        <v>3</v>
      </c>
      <c r="R115" t="s">
        <v>255</v>
      </c>
      <c r="S115" t="s">
        <v>179</v>
      </c>
      <c r="T115">
        <v>11</v>
      </c>
      <c r="U115">
        <v>7</v>
      </c>
      <c r="V115">
        <v>9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 t="s">
        <v>80</v>
      </c>
      <c r="AM115" t="s">
        <v>68</v>
      </c>
      <c r="AN115">
        <v>1</v>
      </c>
      <c r="AP115" t="s">
        <v>132</v>
      </c>
      <c r="AQ115">
        <v>1</v>
      </c>
      <c r="AR115">
        <v>1</v>
      </c>
      <c r="AS115" t="s">
        <v>68</v>
      </c>
      <c r="AT115" t="s">
        <v>68</v>
      </c>
      <c r="AU115" t="s">
        <v>68</v>
      </c>
      <c r="AV115" t="s">
        <v>68</v>
      </c>
      <c r="AW115" s="3">
        <v>41275</v>
      </c>
      <c r="AX115">
        <v>1612</v>
      </c>
      <c r="AY115">
        <v>1700</v>
      </c>
      <c r="AZ115" t="s">
        <v>245</v>
      </c>
      <c r="BA115" s="2">
        <v>43669</v>
      </c>
      <c r="BB115">
        <v>23</v>
      </c>
      <c r="BC115" t="s">
        <v>258</v>
      </c>
      <c r="BD115" s="3">
        <v>30317</v>
      </c>
      <c r="BE115" t="s">
        <v>178</v>
      </c>
      <c r="BF115" s="2">
        <v>43669</v>
      </c>
      <c r="BG115">
        <v>17</v>
      </c>
      <c r="BH115" t="s">
        <v>181</v>
      </c>
      <c r="BI115" s="3">
        <v>19025</v>
      </c>
    </row>
    <row r="116" spans="1:61" x14ac:dyDescent="0.25">
      <c r="A116" s="1">
        <v>40502</v>
      </c>
      <c r="B116" t="s">
        <v>60</v>
      </c>
      <c r="C116" t="s">
        <v>209</v>
      </c>
      <c r="D116" t="s">
        <v>151</v>
      </c>
      <c r="E116" t="s">
        <v>370</v>
      </c>
      <c r="F116" t="s">
        <v>153</v>
      </c>
      <c r="G116" t="s">
        <v>152</v>
      </c>
      <c r="H116" t="s">
        <v>408</v>
      </c>
      <c r="I116" t="s">
        <v>370</v>
      </c>
      <c r="J116" t="s">
        <v>327</v>
      </c>
      <c r="K116" t="s">
        <v>252</v>
      </c>
      <c r="L116" t="s">
        <v>329</v>
      </c>
      <c r="M116" t="s">
        <v>372</v>
      </c>
      <c r="N116" t="s">
        <v>155</v>
      </c>
      <c r="O116" t="s">
        <v>154</v>
      </c>
      <c r="P116" t="s">
        <v>155</v>
      </c>
      <c r="Q116">
        <v>14</v>
      </c>
      <c r="R116" t="s">
        <v>66</v>
      </c>
      <c r="S116" t="s">
        <v>132</v>
      </c>
      <c r="T116">
        <v>11</v>
      </c>
      <c r="U116">
        <v>2</v>
      </c>
      <c r="V116">
        <v>7</v>
      </c>
      <c r="W116" t="s">
        <v>179</v>
      </c>
      <c r="X116" t="s">
        <v>132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 t="s">
        <v>68</v>
      </c>
      <c r="AM116" t="s">
        <v>577</v>
      </c>
      <c r="AN116">
        <v>7</v>
      </c>
      <c r="AO116" t="s">
        <v>85</v>
      </c>
      <c r="AP116" t="e" vm="1">
        <f>_FV(-1,"0")</f>
        <v>#VALUE!</v>
      </c>
      <c r="AQ116">
        <v>3</v>
      </c>
      <c r="AR116">
        <v>3</v>
      </c>
      <c r="AS116" t="s">
        <v>68</v>
      </c>
      <c r="AT116" t="s">
        <v>683</v>
      </c>
      <c r="AU116" t="s">
        <v>68</v>
      </c>
      <c r="AV116" s="2">
        <v>43678</v>
      </c>
      <c r="AW116" t="s">
        <v>684</v>
      </c>
      <c r="AX116">
        <v>1886</v>
      </c>
      <c r="AY116">
        <v>1786</v>
      </c>
      <c r="AZ116" t="s">
        <v>60</v>
      </c>
      <c r="BA116" s="2">
        <v>43578</v>
      </c>
      <c r="BB116">
        <v>27</v>
      </c>
      <c r="BC116" t="s">
        <v>70</v>
      </c>
      <c r="BD116" s="3">
        <v>34912</v>
      </c>
      <c r="BE116" t="s">
        <v>209</v>
      </c>
      <c r="BF116" s="2">
        <v>43670</v>
      </c>
      <c r="BG116">
        <v>21</v>
      </c>
      <c r="BH116" t="s">
        <v>217</v>
      </c>
      <c r="BI116" s="3">
        <v>29037</v>
      </c>
    </row>
    <row r="117" spans="1:61" x14ac:dyDescent="0.25">
      <c r="A117" s="1">
        <v>40538</v>
      </c>
      <c r="B117" t="s">
        <v>73</v>
      </c>
      <c r="C117" t="s">
        <v>209</v>
      </c>
      <c r="D117" t="s">
        <v>151</v>
      </c>
      <c r="E117" t="s">
        <v>430</v>
      </c>
      <c r="F117" t="s">
        <v>685</v>
      </c>
      <c r="G117" t="s">
        <v>212</v>
      </c>
      <c r="H117" t="s">
        <v>210</v>
      </c>
      <c r="I117" t="s">
        <v>92</v>
      </c>
      <c r="J117" s="2">
        <v>43586</v>
      </c>
      <c r="K117" t="s">
        <v>341</v>
      </c>
      <c r="L117" t="s">
        <v>214</v>
      </c>
      <c r="M117" t="s">
        <v>214</v>
      </c>
      <c r="N117" t="s">
        <v>216</v>
      </c>
      <c r="O117" t="s">
        <v>341</v>
      </c>
      <c r="P117" t="s">
        <v>80</v>
      </c>
      <c r="Q117">
        <v>18</v>
      </c>
      <c r="R117" t="s">
        <v>83</v>
      </c>
      <c r="S117" t="s">
        <v>132</v>
      </c>
      <c r="T117">
        <v>11</v>
      </c>
      <c r="U117">
        <v>12</v>
      </c>
      <c r="V117">
        <v>5</v>
      </c>
      <c r="W117" t="s">
        <v>66</v>
      </c>
      <c r="X117" t="s">
        <v>192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1</v>
      </c>
      <c r="AG117">
        <v>0</v>
      </c>
      <c r="AH117">
        <v>0</v>
      </c>
      <c r="AI117">
        <v>0</v>
      </c>
      <c r="AJ117">
        <v>0</v>
      </c>
      <c r="AK117">
        <v>0</v>
      </c>
      <c r="AL117" t="e" vm="3">
        <f>_FV(0,"5")</f>
        <v>#VALUE!</v>
      </c>
      <c r="AM117" t="s">
        <v>82</v>
      </c>
      <c r="AN117">
        <v>-7</v>
      </c>
      <c r="AO117" t="e" vm="1">
        <f>_FV(-7,"0")</f>
        <v>#VALUE!</v>
      </c>
      <c r="AP117" t="s">
        <v>66</v>
      </c>
      <c r="AQ117">
        <v>2</v>
      </c>
      <c r="AR117">
        <v>5</v>
      </c>
      <c r="AS117" t="s">
        <v>102</v>
      </c>
      <c r="AT117" t="s">
        <v>68</v>
      </c>
      <c r="AU117" t="s">
        <v>686</v>
      </c>
      <c r="AV117" t="s">
        <v>687</v>
      </c>
      <c r="AW117" t="s">
        <v>688</v>
      </c>
      <c r="AX117">
        <v>1723</v>
      </c>
      <c r="AY117">
        <v>1786</v>
      </c>
      <c r="AZ117" t="s">
        <v>73</v>
      </c>
      <c r="BA117" s="2">
        <v>43490</v>
      </c>
      <c r="BB117">
        <v>20</v>
      </c>
      <c r="BC117" t="s">
        <v>86</v>
      </c>
      <c r="BD117" s="3">
        <v>12175</v>
      </c>
      <c r="BE117" t="s">
        <v>209</v>
      </c>
      <c r="BF117" s="2">
        <v>43670</v>
      </c>
      <c r="BG117">
        <v>21</v>
      </c>
      <c r="BH117" t="s">
        <v>217</v>
      </c>
      <c r="BI117" s="3">
        <v>29037</v>
      </c>
    </row>
    <row r="118" spans="1:61" x14ac:dyDescent="0.25">
      <c r="A118" s="1">
        <v>40280</v>
      </c>
      <c r="B118" t="s">
        <v>87</v>
      </c>
      <c r="C118" t="s">
        <v>209</v>
      </c>
      <c r="D118" t="s">
        <v>101</v>
      </c>
      <c r="E118" t="s">
        <v>68</v>
      </c>
      <c r="F118" s="3">
        <v>903977</v>
      </c>
      <c r="G118" t="s">
        <v>399</v>
      </c>
      <c r="H118" s="3">
        <v>45658</v>
      </c>
      <c r="I118" t="s">
        <v>367</v>
      </c>
      <c r="J118" s="3">
        <v>1360531</v>
      </c>
      <c r="K118" t="s">
        <v>321</v>
      </c>
      <c r="L118" t="s">
        <v>319</v>
      </c>
      <c r="M118" t="s">
        <v>79</v>
      </c>
      <c r="N118" t="s">
        <v>79</v>
      </c>
      <c r="O118" t="s">
        <v>63</v>
      </c>
      <c r="P118" t="s">
        <v>79</v>
      </c>
      <c r="Q118">
        <v>16</v>
      </c>
      <c r="R118" t="s">
        <v>95</v>
      </c>
      <c r="S118" t="s">
        <v>132</v>
      </c>
      <c r="T118">
        <v>11</v>
      </c>
      <c r="U118">
        <v>12</v>
      </c>
      <c r="V118">
        <v>4</v>
      </c>
      <c r="W118" t="s">
        <v>96</v>
      </c>
      <c r="X118" t="s">
        <v>120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 t="e" vm="93">
        <f>_FV(0,"125")</f>
        <v>#VALUE!</v>
      </c>
      <c r="AM118" t="s">
        <v>321</v>
      </c>
      <c r="AN118">
        <v>-8</v>
      </c>
      <c r="AO118" t="e" vm="1">
        <f>_FV(-4,"0")</f>
        <v>#VALUE!</v>
      </c>
      <c r="AP118" t="s">
        <v>191</v>
      </c>
      <c r="AQ118">
        <v>1</v>
      </c>
      <c r="AR118">
        <v>4</v>
      </c>
      <c r="AS118" t="s">
        <v>68</v>
      </c>
      <c r="AT118" t="s">
        <v>689</v>
      </c>
      <c r="AU118" t="s">
        <v>68</v>
      </c>
      <c r="AV118" t="s">
        <v>68</v>
      </c>
      <c r="AW118" t="s">
        <v>97</v>
      </c>
      <c r="AX118">
        <v>1649</v>
      </c>
      <c r="AY118">
        <v>1786</v>
      </c>
      <c r="AZ118" t="s">
        <v>87</v>
      </c>
      <c r="BA118" s="2">
        <v>43702</v>
      </c>
      <c r="BB118">
        <v>18</v>
      </c>
      <c r="BC118" t="s">
        <v>99</v>
      </c>
      <c r="BD118" s="2">
        <v>43527</v>
      </c>
      <c r="BE118" t="s">
        <v>209</v>
      </c>
      <c r="BF118" s="2">
        <v>43670</v>
      </c>
      <c r="BG118">
        <v>21</v>
      </c>
      <c r="BH118" t="s">
        <v>217</v>
      </c>
      <c r="BI118" s="3">
        <v>29037</v>
      </c>
    </row>
    <row r="119" spans="1:61" x14ac:dyDescent="0.25">
      <c r="A119" s="1">
        <v>40576</v>
      </c>
      <c r="B119" t="s">
        <v>100</v>
      </c>
      <c r="C119" t="s">
        <v>209</v>
      </c>
      <c r="D119" t="s">
        <v>151</v>
      </c>
      <c r="E119" t="s">
        <v>690</v>
      </c>
      <c r="F119" t="s">
        <v>90</v>
      </c>
      <c r="G119" t="s">
        <v>691</v>
      </c>
      <c r="H119" t="s">
        <v>78</v>
      </c>
      <c r="I119" t="s">
        <v>76</v>
      </c>
      <c r="J119" t="s">
        <v>425</v>
      </c>
      <c r="K119" t="s">
        <v>80</v>
      </c>
      <c r="L119" t="s">
        <v>81</v>
      </c>
      <c r="M119" t="s">
        <v>692</v>
      </c>
      <c r="N119" t="s">
        <v>693</v>
      </c>
      <c r="O119" t="s">
        <v>82</v>
      </c>
      <c r="P119" t="s">
        <v>80</v>
      </c>
      <c r="Q119">
        <v>24</v>
      </c>
      <c r="R119" t="s">
        <v>110</v>
      </c>
      <c r="S119" t="s">
        <v>132</v>
      </c>
      <c r="T119">
        <v>11</v>
      </c>
      <c r="U119">
        <v>10</v>
      </c>
      <c r="V119">
        <v>5</v>
      </c>
      <c r="W119" t="s">
        <v>96</v>
      </c>
      <c r="X119" t="s">
        <v>121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 t="e" vm="2">
        <f>_FV(0,"3333333333333333")</f>
        <v>#VALUE!</v>
      </c>
      <c r="AM119" t="s">
        <v>79</v>
      </c>
      <c r="AN119">
        <v>-10</v>
      </c>
      <c r="AO119" t="e" vm="1">
        <f>_FV(-2,"0")</f>
        <v>#VALUE!</v>
      </c>
      <c r="AP119" t="s">
        <v>120</v>
      </c>
      <c r="AQ119">
        <v>0</v>
      </c>
      <c r="AR119">
        <v>9</v>
      </c>
      <c r="AS119" t="s">
        <v>68</v>
      </c>
      <c r="AT119" t="s">
        <v>68</v>
      </c>
      <c r="AU119" t="s">
        <v>68</v>
      </c>
      <c r="AV119" t="s">
        <v>366</v>
      </c>
      <c r="AW119" s="3">
        <v>41275</v>
      </c>
      <c r="AX119">
        <v>1696</v>
      </c>
      <c r="AY119">
        <v>1786</v>
      </c>
      <c r="AZ119" t="s">
        <v>100</v>
      </c>
      <c r="BA119" s="2">
        <v>43490</v>
      </c>
      <c r="BB119">
        <v>29</v>
      </c>
      <c r="BC119" t="s">
        <v>111</v>
      </c>
      <c r="BD119" s="3">
        <v>20852</v>
      </c>
      <c r="BE119" t="s">
        <v>209</v>
      </c>
      <c r="BF119" s="2">
        <v>43670</v>
      </c>
      <c r="BG119">
        <v>21</v>
      </c>
      <c r="BH119" t="s">
        <v>217</v>
      </c>
      <c r="BI119" s="3">
        <v>29037</v>
      </c>
    </row>
    <row r="120" spans="1:61" x14ac:dyDescent="0.25">
      <c r="A120" s="1">
        <v>40596</v>
      </c>
      <c r="B120" t="s">
        <v>61</v>
      </c>
      <c r="C120" t="s">
        <v>209</v>
      </c>
      <c r="D120" t="s">
        <v>62</v>
      </c>
      <c r="E120" t="s">
        <v>89</v>
      </c>
      <c r="F120" t="s">
        <v>694</v>
      </c>
      <c r="G120" t="s">
        <v>695</v>
      </c>
      <c r="H120" t="s">
        <v>696</v>
      </c>
      <c r="I120" t="s">
        <v>697</v>
      </c>
      <c r="J120" t="s">
        <v>698</v>
      </c>
      <c r="K120" t="s">
        <v>637</v>
      </c>
      <c r="L120" t="s">
        <v>609</v>
      </c>
      <c r="M120" t="s">
        <v>609</v>
      </c>
      <c r="N120" t="s">
        <v>608</v>
      </c>
      <c r="O120" t="s">
        <v>608</v>
      </c>
      <c r="P120" t="s">
        <v>637</v>
      </c>
      <c r="Q120">
        <v>27</v>
      </c>
      <c r="R120" t="s">
        <v>67</v>
      </c>
      <c r="S120" t="s">
        <v>132</v>
      </c>
      <c r="T120">
        <v>11</v>
      </c>
      <c r="U120">
        <v>12</v>
      </c>
      <c r="V120">
        <v>2</v>
      </c>
      <c r="W120" t="s">
        <v>68</v>
      </c>
      <c r="X120" t="s">
        <v>192</v>
      </c>
      <c r="Y120">
        <v>0</v>
      </c>
      <c r="Z120">
        <v>0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 t="e" vm="99">
        <f>_FV(0,"4074074074074074")</f>
        <v>#VALUE!</v>
      </c>
      <c r="AM120" t="s">
        <v>80</v>
      </c>
      <c r="AN120">
        <v>-18</v>
      </c>
      <c r="AO120" t="e" vm="1">
        <f>_FV(-10,"0")</f>
        <v>#VALUE!</v>
      </c>
      <c r="AP120" t="s">
        <v>119</v>
      </c>
      <c r="AQ120">
        <v>1</v>
      </c>
      <c r="AR120">
        <v>1</v>
      </c>
      <c r="AS120" t="s">
        <v>461</v>
      </c>
      <c r="AT120" t="s">
        <v>68</v>
      </c>
      <c r="AU120" t="s">
        <v>699</v>
      </c>
      <c r="AV120" t="s">
        <v>700</v>
      </c>
      <c r="AW120" t="s">
        <v>612</v>
      </c>
      <c r="AX120">
        <v>1590</v>
      </c>
      <c r="AY120">
        <v>1786</v>
      </c>
      <c r="AZ120" t="s">
        <v>61</v>
      </c>
      <c r="BA120" s="2">
        <v>43548</v>
      </c>
      <c r="BB120">
        <v>23</v>
      </c>
      <c r="BC120" t="s">
        <v>71</v>
      </c>
      <c r="BD120" t="s">
        <v>72</v>
      </c>
      <c r="BE120" t="s">
        <v>209</v>
      </c>
      <c r="BF120" s="2">
        <v>43670</v>
      </c>
      <c r="BG120">
        <v>21</v>
      </c>
      <c r="BH120" t="s">
        <v>217</v>
      </c>
      <c r="BI120" s="3">
        <v>29037</v>
      </c>
    </row>
    <row r="121" spans="1:61" x14ac:dyDescent="0.25">
      <c r="A121" s="1">
        <v>40340</v>
      </c>
      <c r="B121" t="s">
        <v>112</v>
      </c>
      <c r="C121" t="s">
        <v>209</v>
      </c>
      <c r="D121" t="s">
        <v>62</v>
      </c>
      <c r="E121" t="s">
        <v>219</v>
      </c>
      <c r="F121" t="s">
        <v>68</v>
      </c>
      <c r="G121" t="s">
        <v>222</v>
      </c>
      <c r="H121" t="s">
        <v>537</v>
      </c>
      <c r="I121" t="s">
        <v>539</v>
      </c>
      <c r="J121" t="s">
        <v>678</v>
      </c>
      <c r="K121" t="s">
        <v>226</v>
      </c>
      <c r="L121" t="s">
        <v>224</v>
      </c>
      <c r="M121" t="s">
        <v>226</v>
      </c>
      <c r="N121" t="s">
        <v>223</v>
      </c>
      <c r="O121" t="s">
        <v>468</v>
      </c>
      <c r="P121" t="s">
        <v>223</v>
      </c>
      <c r="Q121">
        <v>11</v>
      </c>
      <c r="R121" t="s">
        <v>119</v>
      </c>
      <c r="S121" t="s">
        <v>132</v>
      </c>
      <c r="T121">
        <v>11</v>
      </c>
      <c r="U121">
        <v>11</v>
      </c>
      <c r="V121">
        <v>5</v>
      </c>
      <c r="W121" t="s">
        <v>96</v>
      </c>
      <c r="X121" t="s">
        <v>85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 t="e" vm="100">
        <f>_FV(0,"09090909090909091")</f>
        <v>#VALUE!</v>
      </c>
      <c r="AM121" t="s">
        <v>540</v>
      </c>
      <c r="AN121">
        <v>-3</v>
      </c>
      <c r="AO121" t="e" vm="1">
        <f>_FV(-1,"0")</f>
        <v>#VALUE!</v>
      </c>
      <c r="AP121" t="s">
        <v>83</v>
      </c>
      <c r="AQ121">
        <v>1</v>
      </c>
      <c r="AR121">
        <v>4</v>
      </c>
      <c r="AS121" t="s">
        <v>68</v>
      </c>
      <c r="AT121" t="s">
        <v>68</v>
      </c>
      <c r="AU121" t="s">
        <v>68</v>
      </c>
      <c r="AV121" s="2">
        <v>43497</v>
      </c>
      <c r="AW121" s="2">
        <v>43617</v>
      </c>
      <c r="AX121">
        <v>1639</v>
      </c>
      <c r="AY121">
        <v>1786</v>
      </c>
      <c r="AZ121" t="s">
        <v>112</v>
      </c>
      <c r="BA121" s="2">
        <v>43580</v>
      </c>
      <c r="BB121">
        <v>18</v>
      </c>
      <c r="BC121" t="s">
        <v>122</v>
      </c>
      <c r="BD121" s="3">
        <v>27426</v>
      </c>
      <c r="BE121" t="s">
        <v>209</v>
      </c>
      <c r="BF121" s="2">
        <v>43670</v>
      </c>
      <c r="BG121">
        <v>21</v>
      </c>
      <c r="BH121" t="s">
        <v>217</v>
      </c>
      <c r="BI121" s="3">
        <v>29037</v>
      </c>
    </row>
    <row r="122" spans="1:61" x14ac:dyDescent="0.25">
      <c r="A122" s="1">
        <v>40663</v>
      </c>
      <c r="B122" t="s">
        <v>123</v>
      </c>
      <c r="C122" t="s">
        <v>209</v>
      </c>
      <c r="D122" t="s">
        <v>62</v>
      </c>
      <c r="E122" t="s">
        <v>701</v>
      </c>
      <c r="F122" t="s">
        <v>353</v>
      </c>
      <c r="G122" t="s">
        <v>702</v>
      </c>
      <c r="H122" t="s">
        <v>703</v>
      </c>
      <c r="I122" t="s">
        <v>704</v>
      </c>
      <c r="J122" t="s">
        <v>352</v>
      </c>
      <c r="K122" t="s">
        <v>252</v>
      </c>
      <c r="L122" t="s">
        <v>116</v>
      </c>
      <c r="M122" t="s">
        <v>118</v>
      </c>
      <c r="N122" t="s">
        <v>118</v>
      </c>
      <c r="O122" t="s">
        <v>118</v>
      </c>
      <c r="P122" t="s">
        <v>666</v>
      </c>
      <c r="Q122">
        <v>35</v>
      </c>
      <c r="R122" t="s">
        <v>64</v>
      </c>
      <c r="S122" t="s">
        <v>132</v>
      </c>
      <c r="T122">
        <v>11</v>
      </c>
      <c r="U122">
        <v>2</v>
      </c>
      <c r="V122">
        <v>5</v>
      </c>
      <c r="W122" t="s">
        <v>191</v>
      </c>
      <c r="X122" t="s">
        <v>96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 t="s">
        <v>705</v>
      </c>
      <c r="AM122" t="s">
        <v>118</v>
      </c>
      <c r="AN122">
        <v>12</v>
      </c>
      <c r="AO122" t="s">
        <v>85</v>
      </c>
      <c r="AP122" t="e" vm="1">
        <f>_FV(-3,"0")</f>
        <v>#VALUE!</v>
      </c>
      <c r="AQ122">
        <v>4</v>
      </c>
      <c r="AR122">
        <v>4</v>
      </c>
      <c r="AS122" t="s">
        <v>68</v>
      </c>
      <c r="AT122" t="s">
        <v>68</v>
      </c>
      <c r="AU122" t="s">
        <v>68</v>
      </c>
      <c r="AV122" t="s">
        <v>706</v>
      </c>
      <c r="AW122" s="3">
        <v>41275</v>
      </c>
      <c r="AX122">
        <v>1967</v>
      </c>
      <c r="AY122">
        <v>1786</v>
      </c>
      <c r="AZ122" t="s">
        <v>123</v>
      </c>
      <c r="BA122" s="2">
        <v>43609</v>
      </c>
      <c r="BB122">
        <v>22</v>
      </c>
      <c r="BC122" t="s">
        <v>125</v>
      </c>
      <c r="BD122" t="s">
        <v>126</v>
      </c>
      <c r="BE122" t="s">
        <v>209</v>
      </c>
      <c r="BF122" s="2">
        <v>43670</v>
      </c>
      <c r="BG122">
        <v>21</v>
      </c>
      <c r="BH122" t="s">
        <v>217</v>
      </c>
      <c r="BI122" s="3">
        <v>29037</v>
      </c>
    </row>
    <row r="123" spans="1:61" x14ac:dyDescent="0.25">
      <c r="A123" s="1">
        <v>40664</v>
      </c>
      <c r="B123" t="s">
        <v>127</v>
      </c>
      <c r="C123" t="s">
        <v>209</v>
      </c>
      <c r="D123" t="s">
        <v>62</v>
      </c>
      <c r="E123" t="s">
        <v>68</v>
      </c>
      <c r="F123" t="s">
        <v>353</v>
      </c>
      <c r="G123" t="s">
        <v>250</v>
      </c>
      <c r="H123" t="s">
        <v>707</v>
      </c>
      <c r="I123" t="s">
        <v>392</v>
      </c>
      <c r="J123" t="s">
        <v>391</v>
      </c>
      <c r="K123" t="s">
        <v>394</v>
      </c>
      <c r="L123" t="s">
        <v>393</v>
      </c>
      <c r="M123" t="s">
        <v>155</v>
      </c>
      <c r="N123" t="s">
        <v>394</v>
      </c>
      <c r="O123" t="s">
        <v>393</v>
      </c>
      <c r="P123" t="s">
        <v>155</v>
      </c>
      <c r="Q123">
        <v>21</v>
      </c>
      <c r="R123" t="s">
        <v>85</v>
      </c>
      <c r="S123" t="s">
        <v>132</v>
      </c>
      <c r="T123">
        <v>11</v>
      </c>
      <c r="U123">
        <v>13</v>
      </c>
      <c r="V123">
        <v>4</v>
      </c>
      <c r="W123" t="s">
        <v>96</v>
      </c>
      <c r="X123" t="s">
        <v>192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 t="e" vm="33">
        <f>_FV(0,"14285714285714285")</f>
        <v>#VALUE!</v>
      </c>
      <c r="AM123" t="s">
        <v>80</v>
      </c>
      <c r="AN123">
        <v>-14</v>
      </c>
      <c r="AO123" t="e" vm="1">
        <f>_FV(-5,"0")</f>
        <v>#VALUE!</v>
      </c>
      <c r="AP123" t="s">
        <v>64</v>
      </c>
      <c r="AQ123">
        <v>2</v>
      </c>
      <c r="AR123">
        <v>5</v>
      </c>
      <c r="AS123" t="s">
        <v>68</v>
      </c>
      <c r="AT123" t="s">
        <v>708</v>
      </c>
      <c r="AU123" t="s">
        <v>68</v>
      </c>
      <c r="AV123" t="s">
        <v>180</v>
      </c>
      <c r="AW123" t="s">
        <v>709</v>
      </c>
      <c r="AX123">
        <v>1750</v>
      </c>
      <c r="AY123">
        <v>1786</v>
      </c>
      <c r="AZ123" t="s">
        <v>127</v>
      </c>
      <c r="BA123" s="2">
        <v>43731</v>
      </c>
      <c r="BB123">
        <v>21</v>
      </c>
      <c r="BC123" t="s">
        <v>135</v>
      </c>
      <c r="BD123" s="3">
        <v>21306</v>
      </c>
      <c r="BE123" t="s">
        <v>209</v>
      </c>
      <c r="BF123" s="2">
        <v>43670</v>
      </c>
      <c r="BG123">
        <v>21</v>
      </c>
      <c r="BH123" t="s">
        <v>217</v>
      </c>
      <c r="BI123" s="3">
        <v>29037</v>
      </c>
    </row>
    <row r="124" spans="1:61" x14ac:dyDescent="0.25">
      <c r="A124" s="1">
        <v>40467</v>
      </c>
      <c r="B124" t="s">
        <v>136</v>
      </c>
      <c r="C124" t="s">
        <v>209</v>
      </c>
      <c r="D124" t="s">
        <v>151</v>
      </c>
      <c r="E124" t="s">
        <v>68</v>
      </c>
      <c r="F124" t="s">
        <v>68</v>
      </c>
      <c r="G124" t="s">
        <v>400</v>
      </c>
      <c r="H124" t="s">
        <v>180</v>
      </c>
      <c r="I124" t="s">
        <v>399</v>
      </c>
      <c r="J124" t="s">
        <v>317</v>
      </c>
      <c r="K124" t="s">
        <v>322</v>
      </c>
      <c r="L124" t="s">
        <v>323</v>
      </c>
      <c r="M124" t="s">
        <v>65</v>
      </c>
      <c r="N124" t="s">
        <v>79</v>
      </c>
      <c r="O124" t="s">
        <v>180</v>
      </c>
      <c r="P124" t="s">
        <v>79</v>
      </c>
      <c r="Q124">
        <v>8</v>
      </c>
      <c r="R124" t="s">
        <v>121</v>
      </c>
      <c r="S124" t="s">
        <v>132</v>
      </c>
      <c r="T124">
        <v>11</v>
      </c>
      <c r="U124">
        <v>10</v>
      </c>
      <c r="V124">
        <v>5</v>
      </c>
      <c r="W124" t="s">
        <v>85</v>
      </c>
      <c r="X124" t="s">
        <v>85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 t="s">
        <v>322</v>
      </c>
      <c r="AM124" t="s">
        <v>79</v>
      </c>
      <c r="AN124">
        <v>-2</v>
      </c>
      <c r="AO124" t="s">
        <v>65</v>
      </c>
      <c r="AP124" t="s">
        <v>84</v>
      </c>
      <c r="AQ124">
        <v>1</v>
      </c>
      <c r="AR124">
        <v>4</v>
      </c>
      <c r="AS124" t="s">
        <v>68</v>
      </c>
      <c r="AT124" t="s">
        <v>68</v>
      </c>
      <c r="AU124" t="s">
        <v>68</v>
      </c>
      <c r="AV124" s="2">
        <v>43556</v>
      </c>
      <c r="AW124" s="2">
        <v>43617</v>
      </c>
      <c r="AX124">
        <v>1730</v>
      </c>
      <c r="AY124">
        <v>1786</v>
      </c>
      <c r="AZ124" t="s">
        <v>136</v>
      </c>
      <c r="BA124" s="2">
        <v>43612</v>
      </c>
      <c r="BB124">
        <v>27</v>
      </c>
      <c r="BC124" t="s">
        <v>149</v>
      </c>
      <c r="BD124" s="3">
        <v>47178</v>
      </c>
      <c r="BE124" t="s">
        <v>209</v>
      </c>
      <c r="BF124" s="2">
        <v>43670</v>
      </c>
      <c r="BG124">
        <v>21</v>
      </c>
      <c r="BH124" t="s">
        <v>217</v>
      </c>
      <c r="BI124" s="3">
        <v>29037</v>
      </c>
    </row>
    <row r="125" spans="1:61" x14ac:dyDescent="0.25">
      <c r="A125" s="1">
        <v>40678</v>
      </c>
      <c r="B125" t="s">
        <v>150</v>
      </c>
      <c r="C125" t="s">
        <v>209</v>
      </c>
      <c r="D125" t="s">
        <v>151</v>
      </c>
      <c r="E125" t="s">
        <v>614</v>
      </c>
      <c r="F125" t="s">
        <v>650</v>
      </c>
      <c r="G125" t="s">
        <v>613</v>
      </c>
      <c r="H125" t="s">
        <v>710</v>
      </c>
      <c r="I125" t="s">
        <v>711</v>
      </c>
      <c r="J125" t="s">
        <v>712</v>
      </c>
      <c r="K125" t="s">
        <v>618</v>
      </c>
      <c r="L125" t="s">
        <v>295</v>
      </c>
      <c r="M125" t="s">
        <v>293</v>
      </c>
      <c r="N125" t="s">
        <v>656</v>
      </c>
      <c r="O125" t="s">
        <v>617</v>
      </c>
      <c r="P125" t="s">
        <v>295</v>
      </c>
      <c r="Q125">
        <v>37</v>
      </c>
      <c r="R125" t="s">
        <v>96</v>
      </c>
      <c r="S125" t="s">
        <v>132</v>
      </c>
      <c r="T125">
        <v>11</v>
      </c>
      <c r="U125">
        <v>5</v>
      </c>
      <c r="V125">
        <v>6</v>
      </c>
      <c r="W125" t="s">
        <v>191</v>
      </c>
      <c r="X125" t="s">
        <v>84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 t="s">
        <v>294</v>
      </c>
      <c r="AM125" t="s">
        <v>713</v>
      </c>
      <c r="AN125">
        <v>2</v>
      </c>
      <c r="AO125" t="s">
        <v>120</v>
      </c>
      <c r="AP125" t="s">
        <v>68</v>
      </c>
      <c r="AQ125">
        <v>3</v>
      </c>
      <c r="AR125">
        <v>6</v>
      </c>
      <c r="AS125" t="s">
        <v>714</v>
      </c>
      <c r="AT125" t="s">
        <v>573</v>
      </c>
      <c r="AU125" t="s">
        <v>377</v>
      </c>
      <c r="AV125" t="s">
        <v>715</v>
      </c>
      <c r="AW125" t="s">
        <v>716</v>
      </c>
      <c r="AX125">
        <v>1835</v>
      </c>
      <c r="AY125">
        <v>1786</v>
      </c>
      <c r="AZ125" t="s">
        <v>150</v>
      </c>
      <c r="BA125" s="2">
        <v>43608</v>
      </c>
      <c r="BB125">
        <v>25</v>
      </c>
      <c r="BC125" t="s">
        <v>157</v>
      </c>
      <c r="BD125" s="2">
        <v>43654</v>
      </c>
      <c r="BE125" t="s">
        <v>209</v>
      </c>
      <c r="BF125" s="2">
        <v>43670</v>
      </c>
      <c r="BG125">
        <v>21</v>
      </c>
      <c r="BH125" t="s">
        <v>217</v>
      </c>
      <c r="BI125" s="3">
        <v>29037</v>
      </c>
    </row>
    <row r="126" spans="1:61" x14ac:dyDescent="0.25">
      <c r="A126" s="1">
        <v>40821</v>
      </c>
      <c r="B126" t="s">
        <v>158</v>
      </c>
      <c r="C126" t="s">
        <v>209</v>
      </c>
      <c r="D126" t="s">
        <v>62</v>
      </c>
      <c r="E126" s="2">
        <v>43586</v>
      </c>
      <c r="F126" t="s">
        <v>75</v>
      </c>
      <c r="G126" t="s">
        <v>717</v>
      </c>
      <c r="H126" t="s">
        <v>210</v>
      </c>
      <c r="I126" t="s">
        <v>718</v>
      </c>
      <c r="J126" t="s">
        <v>212</v>
      </c>
      <c r="K126" t="s">
        <v>63</v>
      </c>
      <c r="L126" t="s">
        <v>214</v>
      </c>
      <c r="M126" t="s">
        <v>79</v>
      </c>
      <c r="N126" t="s">
        <v>215</v>
      </c>
      <c r="O126" t="s">
        <v>216</v>
      </c>
      <c r="P126" t="s">
        <v>214</v>
      </c>
      <c r="Q126">
        <v>36</v>
      </c>
      <c r="R126" t="s">
        <v>84</v>
      </c>
      <c r="S126" t="s">
        <v>132</v>
      </c>
      <c r="T126">
        <v>11</v>
      </c>
      <c r="U126">
        <v>4</v>
      </c>
      <c r="V126">
        <v>5</v>
      </c>
      <c r="W126" t="s">
        <v>83</v>
      </c>
      <c r="X126" t="s">
        <v>96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 t="s">
        <v>426</v>
      </c>
      <c r="AM126" t="s">
        <v>215</v>
      </c>
      <c r="AN126">
        <v>6</v>
      </c>
      <c r="AO126" t="s">
        <v>84</v>
      </c>
      <c r="AP126" t="e" vm="1">
        <f>_FV(-2,"0")</f>
        <v>#VALUE!</v>
      </c>
      <c r="AQ126">
        <v>1</v>
      </c>
      <c r="AR126">
        <v>7</v>
      </c>
      <c r="AS126" t="s">
        <v>719</v>
      </c>
      <c r="AT126" t="s">
        <v>670</v>
      </c>
      <c r="AU126" t="s">
        <v>720</v>
      </c>
      <c r="AV126" t="s">
        <v>721</v>
      </c>
      <c r="AW126" t="s">
        <v>722</v>
      </c>
      <c r="AX126">
        <v>1799</v>
      </c>
      <c r="AY126">
        <v>1786</v>
      </c>
      <c r="AZ126" t="s">
        <v>158</v>
      </c>
      <c r="BA126" s="2">
        <v>43578</v>
      </c>
      <c r="BB126">
        <v>27</v>
      </c>
      <c r="BC126" t="s">
        <v>162</v>
      </c>
      <c r="BD126" s="2">
        <v>43593</v>
      </c>
      <c r="BE126" t="s">
        <v>209</v>
      </c>
      <c r="BF126" s="2">
        <v>43670</v>
      </c>
      <c r="BG126">
        <v>21</v>
      </c>
      <c r="BH126" t="s">
        <v>217</v>
      </c>
      <c r="BI126" s="3">
        <v>29037</v>
      </c>
    </row>
    <row r="127" spans="1:61" x14ac:dyDescent="0.25">
      <c r="A127" s="1">
        <v>40481</v>
      </c>
      <c r="B127" t="s">
        <v>163</v>
      </c>
      <c r="C127" t="s">
        <v>209</v>
      </c>
      <c r="D127" t="s">
        <v>62</v>
      </c>
      <c r="E127" t="s">
        <v>64</v>
      </c>
      <c r="F127" s="2">
        <v>43466</v>
      </c>
      <c r="G127" s="2">
        <v>43497</v>
      </c>
      <c r="H127" t="s">
        <v>124</v>
      </c>
      <c r="I127" s="2">
        <v>43647</v>
      </c>
      <c r="J127" s="2">
        <v>43586</v>
      </c>
      <c r="K127" t="s">
        <v>116</v>
      </c>
      <c r="L127" t="s">
        <v>116</v>
      </c>
      <c r="M127" t="s">
        <v>65</v>
      </c>
      <c r="N127" t="s">
        <v>118</v>
      </c>
      <c r="O127" t="s">
        <v>63</v>
      </c>
      <c r="P127" t="s">
        <v>266</v>
      </c>
      <c r="Q127">
        <v>10</v>
      </c>
      <c r="R127" t="s">
        <v>68</v>
      </c>
      <c r="S127" t="s">
        <v>132</v>
      </c>
      <c r="T127">
        <v>11</v>
      </c>
      <c r="U127">
        <v>3</v>
      </c>
      <c r="V127">
        <v>5</v>
      </c>
      <c r="W127" t="s">
        <v>83</v>
      </c>
      <c r="X127" t="s">
        <v>120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 t="s">
        <v>124</v>
      </c>
      <c r="AM127" t="s">
        <v>266</v>
      </c>
      <c r="AN127">
        <v>2</v>
      </c>
      <c r="AO127" t="e" vm="1">
        <f>_FV(-1,"0")</f>
        <v>#VALUE!</v>
      </c>
      <c r="AP127" t="e" vm="1">
        <f>_FV(-4,"0")</f>
        <v>#VALUE!</v>
      </c>
      <c r="AQ127">
        <v>6</v>
      </c>
      <c r="AR127">
        <v>0</v>
      </c>
      <c r="AS127" s="2">
        <v>43678</v>
      </c>
      <c r="AT127" t="s">
        <v>68</v>
      </c>
      <c r="AU127" t="s">
        <v>723</v>
      </c>
      <c r="AV127" t="s">
        <v>724</v>
      </c>
      <c r="AW127" t="s">
        <v>725</v>
      </c>
      <c r="AX127">
        <v>1949</v>
      </c>
      <c r="AY127">
        <v>1786</v>
      </c>
      <c r="AZ127" t="s">
        <v>163</v>
      </c>
      <c r="BA127" s="2">
        <v>43489</v>
      </c>
      <c r="BB127">
        <v>29</v>
      </c>
      <c r="BC127" t="s">
        <v>177</v>
      </c>
      <c r="BD127" s="3">
        <v>34182</v>
      </c>
      <c r="BE127" t="s">
        <v>209</v>
      </c>
      <c r="BF127" s="2">
        <v>43670</v>
      </c>
      <c r="BG127">
        <v>21</v>
      </c>
      <c r="BH127" t="s">
        <v>217</v>
      </c>
      <c r="BI127" s="3">
        <v>29037</v>
      </c>
    </row>
    <row r="128" spans="1:61" x14ac:dyDescent="0.25">
      <c r="A128" s="1">
        <v>40565</v>
      </c>
      <c r="B128" t="s">
        <v>178</v>
      </c>
      <c r="C128" t="s">
        <v>209</v>
      </c>
      <c r="D128" t="s">
        <v>101</v>
      </c>
      <c r="E128" t="s">
        <v>374</v>
      </c>
      <c r="F128" t="s">
        <v>500</v>
      </c>
      <c r="G128" t="s">
        <v>726</v>
      </c>
      <c r="H128" t="s">
        <v>377</v>
      </c>
      <c r="I128" t="s">
        <v>373</v>
      </c>
      <c r="J128" t="s">
        <v>727</v>
      </c>
      <c r="K128" t="s">
        <v>378</v>
      </c>
      <c r="L128" t="s">
        <v>380</v>
      </c>
      <c r="M128" t="s">
        <v>502</v>
      </c>
      <c r="N128" t="s">
        <v>571</v>
      </c>
      <c r="O128" t="s">
        <v>571</v>
      </c>
      <c r="P128" t="s">
        <v>379</v>
      </c>
      <c r="Q128">
        <v>23</v>
      </c>
      <c r="R128" t="s">
        <v>179</v>
      </c>
      <c r="S128" t="s">
        <v>132</v>
      </c>
      <c r="T128">
        <v>11</v>
      </c>
      <c r="U128">
        <v>7</v>
      </c>
      <c r="V128">
        <v>4</v>
      </c>
      <c r="W128" t="s">
        <v>85</v>
      </c>
      <c r="X128" t="s">
        <v>120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1</v>
      </c>
      <c r="AG128">
        <v>0</v>
      </c>
      <c r="AH128">
        <v>0</v>
      </c>
      <c r="AI128">
        <v>0</v>
      </c>
      <c r="AJ128">
        <v>0</v>
      </c>
      <c r="AK128">
        <v>0</v>
      </c>
      <c r="AL128" t="s">
        <v>728</v>
      </c>
      <c r="AM128" t="s">
        <v>572</v>
      </c>
      <c r="AN128">
        <v>-8</v>
      </c>
      <c r="AO128" t="e" vm="1">
        <f>_FV(-3,"0")</f>
        <v>#VALUE!</v>
      </c>
      <c r="AP128" t="s">
        <v>85</v>
      </c>
      <c r="AQ128">
        <v>0</v>
      </c>
      <c r="AR128">
        <v>3</v>
      </c>
      <c r="AS128" t="s">
        <v>729</v>
      </c>
      <c r="AT128" t="s">
        <v>68</v>
      </c>
      <c r="AU128" t="s">
        <v>730</v>
      </c>
      <c r="AV128" t="s">
        <v>731</v>
      </c>
      <c r="AW128" t="s">
        <v>311</v>
      </c>
      <c r="AX128">
        <v>1700</v>
      </c>
      <c r="AY128">
        <v>1786</v>
      </c>
      <c r="AZ128" t="s">
        <v>178</v>
      </c>
      <c r="BA128" s="2">
        <v>43669</v>
      </c>
      <c r="BB128">
        <v>17</v>
      </c>
      <c r="BC128" t="s">
        <v>181</v>
      </c>
      <c r="BD128" s="3">
        <v>19025</v>
      </c>
      <c r="BE128" t="s">
        <v>209</v>
      </c>
      <c r="BF128" s="2">
        <v>43670</v>
      </c>
      <c r="BG128">
        <v>21</v>
      </c>
      <c r="BH128" t="s">
        <v>217</v>
      </c>
      <c r="BI128" s="3">
        <v>29037</v>
      </c>
    </row>
    <row r="129" spans="1:61" x14ac:dyDescent="0.25">
      <c r="A129" s="1">
        <v>40411</v>
      </c>
      <c r="B129" t="s">
        <v>182</v>
      </c>
      <c r="C129" t="s">
        <v>209</v>
      </c>
      <c r="D129" t="s">
        <v>151</v>
      </c>
      <c r="E129" t="s">
        <v>63</v>
      </c>
      <c r="F129" t="s">
        <v>65</v>
      </c>
      <c r="G129" t="s">
        <v>68</v>
      </c>
      <c r="H129" t="s">
        <v>65</v>
      </c>
      <c r="I129" t="s">
        <v>65</v>
      </c>
      <c r="J129" t="s">
        <v>63</v>
      </c>
      <c r="K129" t="s">
        <v>65</v>
      </c>
      <c r="L129" t="s">
        <v>65</v>
      </c>
      <c r="M129" t="s">
        <v>63</v>
      </c>
      <c r="N129" t="s">
        <v>65</v>
      </c>
      <c r="O129" t="s">
        <v>65</v>
      </c>
      <c r="P129" t="s">
        <v>63</v>
      </c>
      <c r="Q129">
        <v>2</v>
      </c>
      <c r="R129" t="s">
        <v>191</v>
      </c>
      <c r="S129" t="s">
        <v>132</v>
      </c>
      <c r="T129">
        <v>11</v>
      </c>
      <c r="U129">
        <v>15</v>
      </c>
      <c r="V129">
        <v>13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 t="e" vm="3">
        <f>_FV(0,"5")</f>
        <v>#VALUE!</v>
      </c>
      <c r="AM129" t="s">
        <v>65</v>
      </c>
      <c r="AN129">
        <v>-1</v>
      </c>
      <c r="AP129" t="s">
        <v>121</v>
      </c>
      <c r="AQ129">
        <v>3</v>
      </c>
      <c r="AR129">
        <v>3</v>
      </c>
      <c r="AS129" s="2">
        <v>43617</v>
      </c>
      <c r="AT129" t="s">
        <v>68</v>
      </c>
      <c r="AU129" t="s">
        <v>124</v>
      </c>
      <c r="AV129" t="s">
        <v>124</v>
      </c>
      <c r="AW129" t="s">
        <v>69</v>
      </c>
      <c r="AX129">
        <v>1653</v>
      </c>
      <c r="AY129">
        <v>1786</v>
      </c>
      <c r="AZ129" t="s">
        <v>182</v>
      </c>
      <c r="BA129" t="s">
        <v>193</v>
      </c>
      <c r="BB129">
        <v>20</v>
      </c>
      <c r="BC129" t="s">
        <v>194</v>
      </c>
      <c r="BD129" s="3">
        <v>33635</v>
      </c>
      <c r="BE129" t="s">
        <v>209</v>
      </c>
      <c r="BF129" s="2">
        <v>43670</v>
      </c>
      <c r="BG129">
        <v>21</v>
      </c>
      <c r="BH129" t="s">
        <v>217</v>
      </c>
      <c r="BI129" s="3">
        <v>29037</v>
      </c>
    </row>
    <row r="130" spans="1:61" x14ac:dyDescent="0.25">
      <c r="A130" s="1">
        <v>40879</v>
      </c>
      <c r="B130" t="s">
        <v>195</v>
      </c>
      <c r="C130" t="s">
        <v>209</v>
      </c>
      <c r="D130" t="s">
        <v>151</v>
      </c>
      <c r="E130" t="s">
        <v>636</v>
      </c>
      <c r="F130" t="s">
        <v>694</v>
      </c>
      <c r="G130" t="s">
        <v>732</v>
      </c>
      <c r="H130" t="s">
        <v>696</v>
      </c>
      <c r="I130" t="s">
        <v>694</v>
      </c>
      <c r="J130" t="s">
        <v>698</v>
      </c>
      <c r="K130" t="s">
        <v>80</v>
      </c>
      <c r="L130" t="s">
        <v>609</v>
      </c>
      <c r="M130" t="s">
        <v>607</v>
      </c>
      <c r="N130" t="s">
        <v>608</v>
      </c>
      <c r="O130" t="s">
        <v>638</v>
      </c>
      <c r="P130" t="s">
        <v>637</v>
      </c>
      <c r="Q130">
        <v>27</v>
      </c>
      <c r="R130" t="s">
        <v>120</v>
      </c>
      <c r="S130" t="s">
        <v>132</v>
      </c>
      <c r="T130">
        <v>11</v>
      </c>
      <c r="U130">
        <v>4</v>
      </c>
      <c r="V130">
        <v>2</v>
      </c>
      <c r="W130" t="s">
        <v>85</v>
      </c>
      <c r="X130" t="s">
        <v>192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 t="s">
        <v>733</v>
      </c>
      <c r="AM130" t="s">
        <v>80</v>
      </c>
      <c r="AN130">
        <v>-10</v>
      </c>
      <c r="AO130" t="e" vm="1">
        <f>_FV(-4,"0")</f>
        <v>#VALUE!</v>
      </c>
      <c r="AP130" t="s">
        <v>132</v>
      </c>
      <c r="AQ130">
        <v>4</v>
      </c>
      <c r="AR130">
        <v>4</v>
      </c>
      <c r="AS130" t="s">
        <v>461</v>
      </c>
      <c r="AT130" t="s">
        <v>68</v>
      </c>
      <c r="AU130" t="s">
        <v>699</v>
      </c>
      <c r="AV130" t="s">
        <v>734</v>
      </c>
      <c r="AW130" t="s">
        <v>612</v>
      </c>
      <c r="AX130">
        <v>1650</v>
      </c>
      <c r="AY130">
        <v>1786</v>
      </c>
      <c r="AZ130" t="s">
        <v>195</v>
      </c>
      <c r="BA130" s="2">
        <v>43669</v>
      </c>
      <c r="BB130">
        <v>20</v>
      </c>
      <c r="BC130" t="s">
        <v>208</v>
      </c>
      <c r="BD130" s="3">
        <v>19054</v>
      </c>
      <c r="BE130" t="s">
        <v>209</v>
      </c>
      <c r="BF130" s="2">
        <v>43670</v>
      </c>
      <c r="BG130">
        <v>21</v>
      </c>
      <c r="BH130" t="s">
        <v>217</v>
      </c>
      <c r="BI130" s="3">
        <v>29037</v>
      </c>
    </row>
    <row r="131" spans="1:61" x14ac:dyDescent="0.25">
      <c r="A131" s="1">
        <v>40491</v>
      </c>
      <c r="B131" t="s">
        <v>218</v>
      </c>
      <c r="C131" t="s">
        <v>209</v>
      </c>
      <c r="D131" t="s">
        <v>101</v>
      </c>
      <c r="E131" t="s">
        <v>79</v>
      </c>
      <c r="F131" t="s">
        <v>63</v>
      </c>
      <c r="G131" s="3">
        <v>27395</v>
      </c>
      <c r="H131" t="s">
        <v>63</v>
      </c>
      <c r="I131" t="s">
        <v>180</v>
      </c>
      <c r="J131" t="s">
        <v>68</v>
      </c>
      <c r="K131" t="s">
        <v>79</v>
      </c>
      <c r="L131" t="s">
        <v>79</v>
      </c>
      <c r="M131" t="s">
        <v>63</v>
      </c>
      <c r="N131" t="s">
        <v>79</v>
      </c>
      <c r="O131" t="s">
        <v>65</v>
      </c>
      <c r="P131" t="s">
        <v>79</v>
      </c>
      <c r="Q131">
        <v>4</v>
      </c>
      <c r="R131" t="s">
        <v>192</v>
      </c>
      <c r="S131" t="s">
        <v>132</v>
      </c>
      <c r="T131">
        <v>11</v>
      </c>
      <c r="U131">
        <v>16</v>
      </c>
      <c r="V131">
        <v>11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 t="e" vm="3">
        <f>_FV(-1,"5")</f>
        <v>#VALUE!</v>
      </c>
      <c r="AM131" t="s">
        <v>65</v>
      </c>
      <c r="AN131">
        <v>-1</v>
      </c>
      <c r="AP131" t="s">
        <v>96</v>
      </c>
      <c r="AQ131">
        <v>1</v>
      </c>
      <c r="AR131">
        <v>1</v>
      </c>
      <c r="AS131" t="s">
        <v>68</v>
      </c>
      <c r="AT131" t="s">
        <v>68</v>
      </c>
      <c r="AU131" t="s">
        <v>68</v>
      </c>
      <c r="AV131" t="s">
        <v>68</v>
      </c>
      <c r="AW131" t="s">
        <v>68</v>
      </c>
      <c r="AX131">
        <v>1643</v>
      </c>
      <c r="AY131">
        <v>1786</v>
      </c>
      <c r="AZ131" t="s">
        <v>218</v>
      </c>
      <c r="BA131" s="2">
        <v>43548</v>
      </c>
      <c r="BB131">
        <v>24</v>
      </c>
      <c r="BC131" t="s">
        <v>227</v>
      </c>
      <c r="BD131" s="2">
        <v>43526</v>
      </c>
      <c r="BE131" t="s">
        <v>209</v>
      </c>
      <c r="BF131" s="2">
        <v>43670</v>
      </c>
      <c r="BG131">
        <v>21</v>
      </c>
      <c r="BH131" t="s">
        <v>217</v>
      </c>
      <c r="BI131" s="3">
        <v>29037</v>
      </c>
    </row>
    <row r="132" spans="1:61" x14ac:dyDescent="0.25">
      <c r="A132" s="1">
        <v>40446</v>
      </c>
      <c r="B132" t="s">
        <v>228</v>
      </c>
      <c r="C132" t="s">
        <v>209</v>
      </c>
      <c r="D132" t="s">
        <v>62</v>
      </c>
      <c r="E132" t="s">
        <v>63</v>
      </c>
      <c r="F132" t="s">
        <v>68</v>
      </c>
      <c r="G132" t="s">
        <v>657</v>
      </c>
      <c r="H132" t="s">
        <v>355</v>
      </c>
      <c r="I132" t="s">
        <v>82</v>
      </c>
      <c r="J132" t="s">
        <v>90</v>
      </c>
      <c r="K132" t="s">
        <v>65</v>
      </c>
      <c r="L132" t="s">
        <v>80</v>
      </c>
      <c r="M132" t="s">
        <v>355</v>
      </c>
      <c r="N132" t="s">
        <v>82</v>
      </c>
      <c r="O132" t="s">
        <v>82</v>
      </c>
      <c r="P132" t="s">
        <v>80</v>
      </c>
      <c r="Q132">
        <v>6</v>
      </c>
      <c r="R132" t="s">
        <v>239</v>
      </c>
      <c r="S132" t="s">
        <v>132</v>
      </c>
      <c r="T132">
        <v>11</v>
      </c>
      <c r="U132">
        <v>20</v>
      </c>
      <c r="V132">
        <v>5</v>
      </c>
      <c r="W132" t="s">
        <v>68</v>
      </c>
      <c r="X132" t="s">
        <v>121</v>
      </c>
      <c r="Y132">
        <v>0</v>
      </c>
      <c r="Z132">
        <v>0</v>
      </c>
      <c r="AA132">
        <v>0</v>
      </c>
      <c r="AB132">
        <v>1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 t="e" vm="45">
        <f>_FV(-1,"6666666666666667")</f>
        <v>#VALUE!</v>
      </c>
      <c r="AM132" t="s">
        <v>80</v>
      </c>
      <c r="AN132">
        <v>-7</v>
      </c>
      <c r="AO132" t="e" vm="1">
        <f>_FV(-7,"0")</f>
        <v>#VALUE!</v>
      </c>
      <c r="AP132" t="s">
        <v>110</v>
      </c>
      <c r="AQ132">
        <v>0</v>
      </c>
      <c r="AR132">
        <v>6</v>
      </c>
      <c r="AS132" t="s">
        <v>735</v>
      </c>
      <c r="AT132" t="s">
        <v>736</v>
      </c>
      <c r="AU132" t="s">
        <v>737</v>
      </c>
      <c r="AV132" t="s">
        <v>738</v>
      </c>
      <c r="AW132" t="s">
        <v>739</v>
      </c>
      <c r="AX132">
        <v>1618</v>
      </c>
      <c r="AY132">
        <v>1786</v>
      </c>
      <c r="AZ132" t="s">
        <v>228</v>
      </c>
      <c r="BA132" s="2">
        <v>43490</v>
      </c>
      <c r="BB132">
        <v>23</v>
      </c>
      <c r="BC132" t="s">
        <v>240</v>
      </c>
      <c r="BD132" s="2">
        <v>43681</v>
      </c>
      <c r="BE132" t="s">
        <v>209</v>
      </c>
      <c r="BF132" s="2">
        <v>43670</v>
      </c>
      <c r="BG132">
        <v>21</v>
      </c>
      <c r="BH132" t="s">
        <v>217</v>
      </c>
      <c r="BI132" s="3">
        <v>29037</v>
      </c>
    </row>
    <row r="133" spans="1:61" x14ac:dyDescent="0.25">
      <c r="A133" s="1">
        <v>40578</v>
      </c>
      <c r="B133" t="s">
        <v>241</v>
      </c>
      <c r="C133" t="s">
        <v>209</v>
      </c>
      <c r="D133" t="s">
        <v>101</v>
      </c>
      <c r="E133" t="s">
        <v>740</v>
      </c>
      <c r="F133" t="s">
        <v>554</v>
      </c>
      <c r="G133" t="s">
        <v>447</v>
      </c>
      <c r="H133" t="s">
        <v>449</v>
      </c>
      <c r="I133" t="s">
        <v>446</v>
      </c>
      <c r="J133" t="s">
        <v>741</v>
      </c>
      <c r="K133" t="s">
        <v>145</v>
      </c>
      <c r="L133" t="s">
        <v>451</v>
      </c>
      <c r="M133" t="s">
        <v>558</v>
      </c>
      <c r="N133" t="s">
        <v>145</v>
      </c>
      <c r="O133" t="s">
        <v>558</v>
      </c>
      <c r="P133" t="s">
        <v>559</v>
      </c>
      <c r="Q133">
        <v>31</v>
      </c>
      <c r="R133" t="s">
        <v>242</v>
      </c>
      <c r="S133" t="s">
        <v>132</v>
      </c>
      <c r="T133">
        <v>11</v>
      </c>
      <c r="U133">
        <v>19</v>
      </c>
      <c r="V133">
        <v>4</v>
      </c>
      <c r="W133" t="s">
        <v>85</v>
      </c>
      <c r="X133" t="s">
        <v>96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 t="e" vm="101">
        <f>_FV(0,"7096774193548387")</f>
        <v>#VALUE!</v>
      </c>
      <c r="AM133" t="s">
        <v>141</v>
      </c>
      <c r="AN133">
        <v>-20</v>
      </c>
      <c r="AO133" t="s">
        <v>68</v>
      </c>
      <c r="AP133" t="s">
        <v>192</v>
      </c>
      <c r="AQ133">
        <v>3</v>
      </c>
      <c r="AR133">
        <v>6</v>
      </c>
      <c r="AS133" t="s">
        <v>68</v>
      </c>
      <c r="AT133" t="s">
        <v>68</v>
      </c>
      <c r="AU133" t="s">
        <v>68</v>
      </c>
      <c r="AV133" s="2">
        <v>43617</v>
      </c>
      <c r="AW133" s="3">
        <v>43466</v>
      </c>
      <c r="AX133">
        <v>1577</v>
      </c>
      <c r="AY133">
        <v>1786</v>
      </c>
      <c r="AZ133" t="s">
        <v>241</v>
      </c>
      <c r="BA133" t="s">
        <v>243</v>
      </c>
      <c r="BB133">
        <v>24</v>
      </c>
      <c r="BC133" t="s">
        <v>244</v>
      </c>
      <c r="BD133" s="2">
        <v>43618</v>
      </c>
      <c r="BE133" t="s">
        <v>209</v>
      </c>
      <c r="BF133" s="2">
        <v>43670</v>
      </c>
      <c r="BG133">
        <v>21</v>
      </c>
      <c r="BH133" t="s">
        <v>217</v>
      </c>
      <c r="BI133" s="3">
        <v>29037</v>
      </c>
    </row>
    <row r="134" spans="1:61" x14ac:dyDescent="0.25">
      <c r="A134" s="1">
        <v>40697</v>
      </c>
      <c r="B134" t="s">
        <v>245</v>
      </c>
      <c r="C134" t="s">
        <v>209</v>
      </c>
      <c r="D134" t="s">
        <v>101</v>
      </c>
      <c r="E134" t="s">
        <v>478</v>
      </c>
      <c r="F134" t="s">
        <v>742</v>
      </c>
      <c r="G134" t="s">
        <v>104</v>
      </c>
      <c r="H134" t="s">
        <v>743</v>
      </c>
      <c r="I134" t="s">
        <v>744</v>
      </c>
      <c r="J134" t="s">
        <v>745</v>
      </c>
      <c r="K134" t="s">
        <v>479</v>
      </c>
      <c r="L134" t="s">
        <v>482</v>
      </c>
      <c r="M134" t="s">
        <v>746</v>
      </c>
      <c r="N134" t="s">
        <v>480</v>
      </c>
      <c r="O134" t="s">
        <v>747</v>
      </c>
      <c r="P134" t="s">
        <v>107</v>
      </c>
      <c r="Q134">
        <v>29</v>
      </c>
      <c r="R134" t="s">
        <v>255</v>
      </c>
      <c r="S134" t="s">
        <v>132</v>
      </c>
      <c r="T134">
        <v>11</v>
      </c>
      <c r="U134">
        <v>14</v>
      </c>
      <c r="V134">
        <v>4</v>
      </c>
      <c r="W134" t="s">
        <v>85</v>
      </c>
      <c r="X134" t="s">
        <v>120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1</v>
      </c>
      <c r="AG134">
        <v>0</v>
      </c>
      <c r="AH134">
        <v>0</v>
      </c>
      <c r="AI134">
        <v>0</v>
      </c>
      <c r="AJ134">
        <v>0</v>
      </c>
      <c r="AK134">
        <v>0</v>
      </c>
      <c r="AL134" t="e" vm="102">
        <f>_FV(0,"5172413793103449")</f>
        <v>#VALUE!</v>
      </c>
      <c r="AM134" t="s">
        <v>748</v>
      </c>
      <c r="AN134">
        <v>-20</v>
      </c>
      <c r="AO134" t="e" vm="1">
        <f>_FV(-3,"0")</f>
        <v>#VALUE!</v>
      </c>
      <c r="AP134" t="s">
        <v>179</v>
      </c>
      <c r="AQ134">
        <v>6</v>
      </c>
      <c r="AR134">
        <v>3</v>
      </c>
      <c r="AS134" t="s">
        <v>68</v>
      </c>
      <c r="AT134" t="s">
        <v>68</v>
      </c>
      <c r="AU134" t="s">
        <v>68</v>
      </c>
      <c r="AV134" t="s">
        <v>749</v>
      </c>
      <c r="AW134" s="3">
        <v>43466</v>
      </c>
      <c r="AX134">
        <v>1612</v>
      </c>
      <c r="AY134">
        <v>1786</v>
      </c>
      <c r="AZ134" t="s">
        <v>245</v>
      </c>
      <c r="BA134" s="2">
        <v>43669</v>
      </c>
      <c r="BB134">
        <v>23</v>
      </c>
      <c r="BC134" t="s">
        <v>258</v>
      </c>
      <c r="BD134" s="3">
        <v>30317</v>
      </c>
      <c r="BE134" t="s">
        <v>209</v>
      </c>
      <c r="BF134" s="2">
        <v>43670</v>
      </c>
      <c r="BG134">
        <v>21</v>
      </c>
      <c r="BH134" t="s">
        <v>217</v>
      </c>
      <c r="BI134" s="3">
        <v>29037</v>
      </c>
    </row>
    <row r="135" spans="1:61" x14ac:dyDescent="0.25">
      <c r="A135" s="1">
        <v>40280</v>
      </c>
      <c r="B135" t="s">
        <v>60</v>
      </c>
      <c r="C135" t="s">
        <v>136</v>
      </c>
      <c r="D135" t="s">
        <v>62</v>
      </c>
      <c r="E135" t="s">
        <v>64</v>
      </c>
      <c r="F135" t="s">
        <v>750</v>
      </c>
      <c r="G135" t="s">
        <v>367</v>
      </c>
      <c r="H135" t="s">
        <v>399</v>
      </c>
      <c r="I135" s="3">
        <v>2273637</v>
      </c>
      <c r="J135" t="s">
        <v>750</v>
      </c>
      <c r="K135" t="s">
        <v>751</v>
      </c>
      <c r="L135" t="s">
        <v>322</v>
      </c>
      <c r="M135" t="s">
        <v>79</v>
      </c>
      <c r="N135" t="s">
        <v>79</v>
      </c>
      <c r="O135" t="s">
        <v>322</v>
      </c>
      <c r="P135" t="s">
        <v>751</v>
      </c>
      <c r="Q135">
        <v>16</v>
      </c>
      <c r="R135" t="s">
        <v>66</v>
      </c>
      <c r="S135" t="s">
        <v>121</v>
      </c>
      <c r="T135">
        <v>11</v>
      </c>
      <c r="U135">
        <v>2</v>
      </c>
      <c r="V135">
        <v>15</v>
      </c>
      <c r="W135" t="s">
        <v>83</v>
      </c>
      <c r="X135" t="s">
        <v>84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 t="s">
        <v>750</v>
      </c>
      <c r="AM135" t="e" vm="103">
        <f>_FV(0,"1875")</f>
        <v>#VALUE!</v>
      </c>
      <c r="AN135">
        <v>14</v>
      </c>
      <c r="AO135" t="s">
        <v>96</v>
      </c>
      <c r="AP135" t="e" vm="1">
        <f>_FV(-4,"0")</f>
        <v>#VALUE!</v>
      </c>
      <c r="AQ135">
        <v>6</v>
      </c>
      <c r="AR135">
        <v>0</v>
      </c>
      <c r="AS135" t="s">
        <v>752</v>
      </c>
      <c r="AT135" t="s">
        <v>68</v>
      </c>
      <c r="AU135" t="s">
        <v>753</v>
      </c>
      <c r="AV135" t="s">
        <v>754</v>
      </c>
      <c r="AW135" s="2">
        <v>43497</v>
      </c>
      <c r="AX135">
        <v>1886</v>
      </c>
      <c r="AY135">
        <v>1730</v>
      </c>
      <c r="AZ135" t="s">
        <v>60</v>
      </c>
      <c r="BA135" s="2">
        <v>43578</v>
      </c>
      <c r="BB135">
        <v>27</v>
      </c>
      <c r="BC135" t="s">
        <v>70</v>
      </c>
      <c r="BD135" s="3">
        <v>34912</v>
      </c>
      <c r="BE135" t="s">
        <v>136</v>
      </c>
      <c r="BF135" s="2">
        <v>43612</v>
      </c>
      <c r="BG135">
        <v>27</v>
      </c>
      <c r="BH135" t="s">
        <v>149</v>
      </c>
      <c r="BI135" s="3">
        <v>47178</v>
      </c>
    </row>
    <row r="136" spans="1:61" x14ac:dyDescent="0.25">
      <c r="A136" s="1">
        <v>40665</v>
      </c>
      <c r="B136" t="s">
        <v>73</v>
      </c>
      <c r="C136" t="s">
        <v>136</v>
      </c>
      <c r="D136" t="s">
        <v>101</v>
      </c>
      <c r="E136" s="2">
        <v>43678</v>
      </c>
      <c r="F136" t="s">
        <v>68</v>
      </c>
      <c r="G136" s="2">
        <v>43617</v>
      </c>
      <c r="H136" s="2">
        <v>43556</v>
      </c>
      <c r="I136" s="2">
        <v>43800</v>
      </c>
      <c r="J136" s="2">
        <v>43556</v>
      </c>
      <c r="K136" t="s">
        <v>129</v>
      </c>
      <c r="L136" t="s">
        <v>118</v>
      </c>
      <c r="M136" t="s">
        <v>116</v>
      </c>
      <c r="N136" t="s">
        <v>128</v>
      </c>
      <c r="O136" t="s">
        <v>129</v>
      </c>
      <c r="P136" t="s">
        <v>346</v>
      </c>
      <c r="Q136">
        <v>25</v>
      </c>
      <c r="R136" t="s">
        <v>83</v>
      </c>
      <c r="S136" t="s">
        <v>121</v>
      </c>
      <c r="T136">
        <v>11</v>
      </c>
      <c r="U136">
        <v>10</v>
      </c>
      <c r="V136">
        <v>12</v>
      </c>
      <c r="W136" t="s">
        <v>121</v>
      </c>
      <c r="X136" t="s">
        <v>85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 t="e" vm="104">
        <f>_FV(0,"52")</f>
        <v>#VALUE!</v>
      </c>
      <c r="AM136" t="e" vm="32">
        <f>_FV(0,"04")</f>
        <v>#VALUE!</v>
      </c>
      <c r="AN136">
        <v>2</v>
      </c>
      <c r="AO136" t="s">
        <v>68</v>
      </c>
      <c r="AP136" t="s">
        <v>68</v>
      </c>
      <c r="AQ136">
        <v>7</v>
      </c>
      <c r="AR136">
        <v>1</v>
      </c>
      <c r="AS136" t="s">
        <v>68</v>
      </c>
      <c r="AT136" t="s">
        <v>755</v>
      </c>
      <c r="AU136" t="s">
        <v>68</v>
      </c>
      <c r="AV136" s="2">
        <v>43497</v>
      </c>
      <c r="AW136" t="s">
        <v>756</v>
      </c>
      <c r="AX136">
        <v>1723</v>
      </c>
      <c r="AY136">
        <v>1730</v>
      </c>
      <c r="AZ136" t="s">
        <v>73</v>
      </c>
      <c r="BA136" s="2">
        <v>43490</v>
      </c>
      <c r="BB136">
        <v>20</v>
      </c>
      <c r="BC136" t="s">
        <v>86</v>
      </c>
      <c r="BD136" s="3">
        <v>12175</v>
      </c>
      <c r="BE136" t="s">
        <v>136</v>
      </c>
      <c r="BF136" s="2">
        <v>43612</v>
      </c>
      <c r="BG136">
        <v>27</v>
      </c>
      <c r="BH136" t="s">
        <v>149</v>
      </c>
      <c r="BI136" s="3">
        <v>47178</v>
      </c>
    </row>
    <row r="137" spans="1:61" x14ac:dyDescent="0.25">
      <c r="A137" s="1">
        <v>40678</v>
      </c>
      <c r="B137" t="s">
        <v>87</v>
      </c>
      <c r="C137" t="s">
        <v>136</v>
      </c>
      <c r="D137" t="s">
        <v>151</v>
      </c>
      <c r="E137" t="s">
        <v>290</v>
      </c>
      <c r="F137" t="s">
        <v>710</v>
      </c>
      <c r="G137" t="s">
        <v>757</v>
      </c>
      <c r="H137" t="s">
        <v>613</v>
      </c>
      <c r="I137" t="s">
        <v>758</v>
      </c>
      <c r="J137" t="s">
        <v>710</v>
      </c>
      <c r="K137" t="s">
        <v>656</v>
      </c>
      <c r="L137" t="s">
        <v>296</v>
      </c>
      <c r="M137" t="s">
        <v>759</v>
      </c>
      <c r="N137" t="s">
        <v>655</v>
      </c>
      <c r="O137" t="s">
        <v>619</v>
      </c>
      <c r="P137" t="s">
        <v>619</v>
      </c>
      <c r="Q137">
        <v>37</v>
      </c>
      <c r="R137" t="s">
        <v>95</v>
      </c>
      <c r="S137" t="s">
        <v>121</v>
      </c>
      <c r="T137">
        <v>11</v>
      </c>
      <c r="U137">
        <v>16</v>
      </c>
      <c r="V137">
        <v>10</v>
      </c>
      <c r="W137" t="s">
        <v>66</v>
      </c>
      <c r="X137" t="s">
        <v>85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 t="e" vm="105">
        <f>_FV(0,"4864864864864865")</f>
        <v>#VALUE!</v>
      </c>
      <c r="AM137" t="s">
        <v>760</v>
      </c>
      <c r="AN137">
        <v>-6</v>
      </c>
      <c r="AO137" t="e" vm="1">
        <f>_FV(-3,"0")</f>
        <v>#VALUE!</v>
      </c>
      <c r="AP137" t="s">
        <v>120</v>
      </c>
      <c r="AQ137">
        <v>4</v>
      </c>
      <c r="AR137">
        <v>4</v>
      </c>
      <c r="AS137" t="s">
        <v>68</v>
      </c>
      <c r="AT137" t="s">
        <v>68</v>
      </c>
      <c r="AU137" t="s">
        <v>68</v>
      </c>
      <c r="AV137" s="2">
        <v>43497</v>
      </c>
      <c r="AW137" s="2">
        <v>43800</v>
      </c>
      <c r="AX137">
        <v>1649</v>
      </c>
      <c r="AY137">
        <v>1730</v>
      </c>
      <c r="AZ137" t="s">
        <v>87</v>
      </c>
      <c r="BA137" s="2">
        <v>43702</v>
      </c>
      <c r="BB137">
        <v>18</v>
      </c>
      <c r="BC137" t="s">
        <v>99</v>
      </c>
      <c r="BD137" s="2">
        <v>43527</v>
      </c>
      <c r="BE137" t="s">
        <v>136</v>
      </c>
      <c r="BF137" s="2">
        <v>43612</v>
      </c>
      <c r="BG137">
        <v>27</v>
      </c>
      <c r="BH137" t="s">
        <v>149</v>
      </c>
      <c r="BI137" s="3">
        <v>47178</v>
      </c>
    </row>
    <row r="138" spans="1:61" x14ac:dyDescent="0.25">
      <c r="A138" s="1">
        <v>40439</v>
      </c>
      <c r="B138" t="s">
        <v>100</v>
      </c>
      <c r="C138" t="s">
        <v>136</v>
      </c>
      <c r="D138" t="s">
        <v>101</v>
      </c>
      <c r="E138" t="s">
        <v>124</v>
      </c>
      <c r="F138" s="2">
        <v>43497</v>
      </c>
      <c r="G138" t="s">
        <v>68</v>
      </c>
      <c r="H138" t="s">
        <v>68</v>
      </c>
      <c r="I138" t="s">
        <v>124</v>
      </c>
      <c r="J138" s="2">
        <v>43497</v>
      </c>
      <c r="K138" t="s">
        <v>118</v>
      </c>
      <c r="L138" t="s">
        <v>118</v>
      </c>
      <c r="M138" t="s">
        <v>116</v>
      </c>
      <c r="N138" t="s">
        <v>65</v>
      </c>
      <c r="O138" t="s">
        <v>118</v>
      </c>
      <c r="P138" t="s">
        <v>97</v>
      </c>
      <c r="Q138">
        <v>5</v>
      </c>
      <c r="R138" t="s">
        <v>110</v>
      </c>
      <c r="S138" t="s">
        <v>121</v>
      </c>
      <c r="T138">
        <v>11</v>
      </c>
      <c r="U138">
        <v>15</v>
      </c>
      <c r="V138">
        <v>5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 t="e" vm="26">
        <f>_FV(0,"2")</f>
        <v>#VALUE!</v>
      </c>
      <c r="AM138" t="s">
        <v>118</v>
      </c>
      <c r="AN138">
        <v>-2</v>
      </c>
      <c r="AP138" t="s">
        <v>85</v>
      </c>
      <c r="AQ138">
        <v>3</v>
      </c>
      <c r="AR138">
        <v>3</v>
      </c>
      <c r="AS138" t="s">
        <v>68</v>
      </c>
      <c r="AT138" t="s">
        <v>68</v>
      </c>
      <c r="AU138" t="s">
        <v>68</v>
      </c>
      <c r="AV138" s="2">
        <v>43497</v>
      </c>
      <c r="AW138" s="2">
        <v>43586</v>
      </c>
      <c r="AX138">
        <v>1696</v>
      </c>
      <c r="AY138">
        <v>1730</v>
      </c>
      <c r="AZ138" t="s">
        <v>100</v>
      </c>
      <c r="BA138" s="2">
        <v>43490</v>
      </c>
      <c r="BB138">
        <v>29</v>
      </c>
      <c r="BC138" t="s">
        <v>111</v>
      </c>
      <c r="BD138" s="3">
        <v>20852</v>
      </c>
      <c r="BE138" t="s">
        <v>136</v>
      </c>
      <c r="BF138" s="2">
        <v>43612</v>
      </c>
      <c r="BG138">
        <v>27</v>
      </c>
      <c r="BH138" t="s">
        <v>149</v>
      </c>
      <c r="BI138" s="3">
        <v>47178</v>
      </c>
    </row>
    <row r="139" spans="1:61" x14ac:dyDescent="0.25">
      <c r="A139" s="1">
        <v>40418</v>
      </c>
      <c r="B139" t="s">
        <v>61</v>
      </c>
      <c r="C139" t="s">
        <v>136</v>
      </c>
      <c r="D139" t="s">
        <v>101</v>
      </c>
      <c r="E139" t="s">
        <v>90</v>
      </c>
      <c r="F139" t="s">
        <v>355</v>
      </c>
      <c r="G139" t="s">
        <v>64</v>
      </c>
      <c r="H139" t="s">
        <v>355</v>
      </c>
      <c r="I139" t="s">
        <v>68</v>
      </c>
      <c r="J139" t="s">
        <v>355</v>
      </c>
      <c r="K139" t="s">
        <v>80</v>
      </c>
      <c r="L139" t="s">
        <v>65</v>
      </c>
      <c r="M139" t="s">
        <v>80</v>
      </c>
      <c r="N139" t="s">
        <v>65</v>
      </c>
      <c r="O139" t="s">
        <v>65</v>
      </c>
      <c r="P139" t="s">
        <v>355</v>
      </c>
      <c r="Q139">
        <v>3</v>
      </c>
      <c r="R139" t="s">
        <v>67</v>
      </c>
      <c r="S139" t="s">
        <v>121</v>
      </c>
      <c r="T139">
        <v>11</v>
      </c>
      <c r="U139">
        <v>11</v>
      </c>
      <c r="V139">
        <v>14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 t="e" vm="35">
        <f>_FV(0,"6666666666666666")</f>
        <v>#VALUE!</v>
      </c>
      <c r="AM139" t="s">
        <v>65</v>
      </c>
      <c r="AN139">
        <v>1</v>
      </c>
      <c r="AP139" t="s">
        <v>192</v>
      </c>
      <c r="AQ139">
        <v>1</v>
      </c>
      <c r="AR139">
        <v>1</v>
      </c>
      <c r="AS139" t="s">
        <v>68</v>
      </c>
      <c r="AT139" t="s">
        <v>68</v>
      </c>
      <c r="AU139" t="s">
        <v>68</v>
      </c>
      <c r="AV139" s="3">
        <v>2065844</v>
      </c>
      <c r="AW139" s="3">
        <v>41275</v>
      </c>
      <c r="AX139">
        <v>1590</v>
      </c>
      <c r="AY139">
        <v>1730</v>
      </c>
      <c r="AZ139" t="s">
        <v>61</v>
      </c>
      <c r="BA139" s="2">
        <v>43548</v>
      </c>
      <c r="BB139">
        <v>23</v>
      </c>
      <c r="BC139" t="s">
        <v>71</v>
      </c>
      <c r="BD139" t="s">
        <v>72</v>
      </c>
      <c r="BE139" t="s">
        <v>136</v>
      </c>
      <c r="BF139" s="2">
        <v>43612</v>
      </c>
      <c r="BG139">
        <v>27</v>
      </c>
      <c r="BH139" t="s">
        <v>149</v>
      </c>
      <c r="BI139" s="3">
        <v>47178</v>
      </c>
    </row>
    <row r="140" spans="1:61" x14ac:dyDescent="0.25">
      <c r="A140" s="1">
        <v>40404</v>
      </c>
      <c r="B140" t="s">
        <v>112</v>
      </c>
      <c r="C140" t="s">
        <v>136</v>
      </c>
      <c r="D140" t="s">
        <v>101</v>
      </c>
      <c r="E140" t="s">
        <v>65</v>
      </c>
      <c r="F140" t="s">
        <v>65</v>
      </c>
      <c r="G140" t="s">
        <v>65</v>
      </c>
      <c r="H140" t="s">
        <v>65</v>
      </c>
      <c r="I140" t="s">
        <v>65</v>
      </c>
      <c r="J140" t="s">
        <v>65</v>
      </c>
      <c r="K140" t="s">
        <v>65</v>
      </c>
      <c r="L140" t="s">
        <v>65</v>
      </c>
      <c r="M140" t="s">
        <v>65</v>
      </c>
      <c r="N140" t="s">
        <v>65</v>
      </c>
      <c r="O140" t="s">
        <v>65</v>
      </c>
      <c r="P140" t="s">
        <v>65</v>
      </c>
      <c r="Q140">
        <v>1</v>
      </c>
      <c r="R140" t="s">
        <v>119</v>
      </c>
      <c r="S140" t="s">
        <v>121</v>
      </c>
      <c r="T140">
        <v>11</v>
      </c>
      <c r="U140">
        <v>3</v>
      </c>
      <c r="V140">
        <v>13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 t="s">
        <v>65</v>
      </c>
      <c r="AM140" t="s">
        <v>65</v>
      </c>
      <c r="AN140">
        <v>0</v>
      </c>
      <c r="AP140" t="s">
        <v>96</v>
      </c>
      <c r="AQ140">
        <v>2</v>
      </c>
      <c r="AR140">
        <v>2</v>
      </c>
      <c r="AS140" t="s">
        <v>68</v>
      </c>
      <c r="AT140" t="s">
        <v>68</v>
      </c>
      <c r="AU140" t="s">
        <v>68</v>
      </c>
      <c r="AV140" s="2">
        <v>43617</v>
      </c>
      <c r="AW140" s="2">
        <v>43770</v>
      </c>
      <c r="AX140">
        <v>1639</v>
      </c>
      <c r="AY140">
        <v>1730</v>
      </c>
      <c r="AZ140" t="s">
        <v>112</v>
      </c>
      <c r="BA140" s="2">
        <v>43580</v>
      </c>
      <c r="BB140">
        <v>18</v>
      </c>
      <c r="BC140" t="s">
        <v>122</v>
      </c>
      <c r="BD140" s="3">
        <v>27426</v>
      </c>
      <c r="BE140" t="s">
        <v>136</v>
      </c>
      <c r="BF140" s="2">
        <v>43612</v>
      </c>
      <c r="BG140">
        <v>27</v>
      </c>
      <c r="BH140" t="s">
        <v>149</v>
      </c>
      <c r="BI140" s="3">
        <v>47178</v>
      </c>
    </row>
    <row r="141" spans="1:61" x14ac:dyDescent="0.25">
      <c r="A141" s="1">
        <v>40462</v>
      </c>
      <c r="B141" t="s">
        <v>123</v>
      </c>
      <c r="C141" t="s">
        <v>136</v>
      </c>
      <c r="D141" t="s">
        <v>62</v>
      </c>
      <c r="E141" s="3">
        <v>45689</v>
      </c>
      <c r="F141" t="s">
        <v>78</v>
      </c>
      <c r="G141" t="s">
        <v>81</v>
      </c>
      <c r="H141" t="s">
        <v>68</v>
      </c>
      <c r="I141" t="s">
        <v>761</v>
      </c>
      <c r="J141" t="s">
        <v>78</v>
      </c>
      <c r="K141" t="s">
        <v>355</v>
      </c>
      <c r="L141" t="s">
        <v>82</v>
      </c>
      <c r="M141" t="s">
        <v>82</v>
      </c>
      <c r="N141" t="s">
        <v>82</v>
      </c>
      <c r="O141" t="s">
        <v>308</v>
      </c>
      <c r="P141" t="s">
        <v>426</v>
      </c>
      <c r="Q141">
        <v>12</v>
      </c>
      <c r="R141" t="s">
        <v>64</v>
      </c>
      <c r="S141" t="s">
        <v>121</v>
      </c>
      <c r="T141">
        <v>11</v>
      </c>
      <c r="U141">
        <v>1</v>
      </c>
      <c r="V141">
        <v>13</v>
      </c>
      <c r="W141" t="s">
        <v>120</v>
      </c>
      <c r="X141" t="s">
        <v>132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 t="s">
        <v>366</v>
      </c>
      <c r="AM141" t="s">
        <v>308</v>
      </c>
      <c r="AN141">
        <v>12</v>
      </c>
      <c r="AO141" t="s">
        <v>132</v>
      </c>
      <c r="AP141" t="e" vm="1">
        <f>_FV(-6,"0")</f>
        <v>#VALUE!</v>
      </c>
      <c r="AQ141">
        <v>6</v>
      </c>
      <c r="AR141">
        <v>0</v>
      </c>
      <c r="AS141" t="s">
        <v>762</v>
      </c>
      <c r="AT141" t="s">
        <v>65</v>
      </c>
      <c r="AU141" t="s">
        <v>763</v>
      </c>
      <c r="AV141" t="s">
        <v>764</v>
      </c>
      <c r="AW141" t="s">
        <v>65</v>
      </c>
      <c r="AX141">
        <v>1967</v>
      </c>
      <c r="AY141">
        <v>1730</v>
      </c>
      <c r="AZ141" t="s">
        <v>123</v>
      </c>
      <c r="BA141" s="2">
        <v>43609</v>
      </c>
      <c r="BB141">
        <v>22</v>
      </c>
      <c r="BC141" t="s">
        <v>125</v>
      </c>
      <c r="BD141" t="s">
        <v>126</v>
      </c>
      <c r="BE141" t="s">
        <v>136</v>
      </c>
      <c r="BF141" s="2">
        <v>43612</v>
      </c>
      <c r="BG141">
        <v>27</v>
      </c>
      <c r="BH141" t="s">
        <v>149</v>
      </c>
      <c r="BI141" s="3">
        <v>47178</v>
      </c>
    </row>
    <row r="142" spans="1:61" x14ac:dyDescent="0.25">
      <c r="A142" s="1">
        <v>40621</v>
      </c>
      <c r="B142" t="s">
        <v>127</v>
      </c>
      <c r="C142" t="s">
        <v>136</v>
      </c>
      <c r="D142" t="s">
        <v>62</v>
      </c>
      <c r="E142" t="s">
        <v>672</v>
      </c>
      <c r="F142" t="s">
        <v>385</v>
      </c>
      <c r="G142" t="s">
        <v>672</v>
      </c>
      <c r="H142" t="s">
        <v>265</v>
      </c>
      <c r="I142" t="s">
        <v>765</v>
      </c>
      <c r="J142" t="s">
        <v>76</v>
      </c>
      <c r="K142" t="s">
        <v>386</v>
      </c>
      <c r="L142" t="s">
        <v>603</v>
      </c>
      <c r="M142" t="s">
        <v>386</v>
      </c>
      <c r="N142" t="s">
        <v>386</v>
      </c>
      <c r="O142" t="s">
        <v>267</v>
      </c>
      <c r="P142" t="s">
        <v>117</v>
      </c>
      <c r="Q142">
        <v>30</v>
      </c>
      <c r="R142" t="s">
        <v>85</v>
      </c>
      <c r="S142" t="s">
        <v>121</v>
      </c>
      <c r="T142">
        <v>11</v>
      </c>
      <c r="U142">
        <v>9</v>
      </c>
      <c r="V142">
        <v>11</v>
      </c>
      <c r="W142" t="s">
        <v>120</v>
      </c>
      <c r="X142" t="s">
        <v>83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 t="s">
        <v>65</v>
      </c>
      <c r="AM142" t="s">
        <v>766</v>
      </c>
      <c r="AN142">
        <v>2</v>
      </c>
      <c r="AO142" t="s">
        <v>68</v>
      </c>
      <c r="AP142" t="e" vm="1">
        <f>_FV(-1,"0")</f>
        <v>#VALUE!</v>
      </c>
      <c r="AQ142">
        <v>4</v>
      </c>
      <c r="AR142">
        <v>4</v>
      </c>
      <c r="AS142" t="s">
        <v>68</v>
      </c>
      <c r="AT142" t="s">
        <v>767</v>
      </c>
      <c r="AU142" t="s">
        <v>68</v>
      </c>
      <c r="AV142" s="2">
        <v>43557</v>
      </c>
      <c r="AW142" t="s">
        <v>768</v>
      </c>
      <c r="AX142">
        <v>1750</v>
      </c>
      <c r="AY142">
        <v>1730</v>
      </c>
      <c r="AZ142" t="s">
        <v>127</v>
      </c>
      <c r="BA142" s="2">
        <v>43731</v>
      </c>
      <c r="BB142">
        <v>21</v>
      </c>
      <c r="BC142" t="s">
        <v>135</v>
      </c>
      <c r="BD142" s="3">
        <v>21306</v>
      </c>
      <c r="BE142" t="s">
        <v>136</v>
      </c>
      <c r="BF142" s="2">
        <v>43612</v>
      </c>
      <c r="BG142">
        <v>27</v>
      </c>
      <c r="BH142" t="s">
        <v>149</v>
      </c>
      <c r="BI142" s="3">
        <v>47178</v>
      </c>
    </row>
    <row r="143" spans="1:61" x14ac:dyDescent="0.25">
      <c r="A143" s="1">
        <v>40569</v>
      </c>
      <c r="B143" t="s">
        <v>150</v>
      </c>
      <c r="C143" t="s">
        <v>136</v>
      </c>
      <c r="D143" t="s">
        <v>62</v>
      </c>
      <c r="E143" s="3">
        <v>45658</v>
      </c>
      <c r="F143" t="s">
        <v>769</v>
      </c>
      <c r="G143" t="s">
        <v>770</v>
      </c>
      <c r="H143" t="s">
        <v>769</v>
      </c>
      <c r="I143" t="s">
        <v>690</v>
      </c>
      <c r="J143" t="s">
        <v>78</v>
      </c>
      <c r="K143" t="s">
        <v>80</v>
      </c>
      <c r="L143" t="s">
        <v>693</v>
      </c>
      <c r="M143" t="s">
        <v>81</v>
      </c>
      <c r="N143" t="s">
        <v>771</v>
      </c>
      <c r="O143" t="s">
        <v>693</v>
      </c>
      <c r="P143" t="s">
        <v>692</v>
      </c>
      <c r="Q143">
        <v>24</v>
      </c>
      <c r="R143" t="s">
        <v>96</v>
      </c>
      <c r="S143" t="s">
        <v>121</v>
      </c>
      <c r="T143">
        <v>11</v>
      </c>
      <c r="U143">
        <v>8</v>
      </c>
      <c r="V143">
        <v>12</v>
      </c>
      <c r="W143" t="s">
        <v>85</v>
      </c>
      <c r="X143" t="s">
        <v>120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 t="e" vm="106">
        <f>_FV(0,"041666666666666664")</f>
        <v>#VALUE!</v>
      </c>
      <c r="AM143" t="s">
        <v>65</v>
      </c>
      <c r="AN143">
        <v>3</v>
      </c>
      <c r="AO143" t="e" vm="1">
        <f>_FV(-3,"0")</f>
        <v>#VALUE!</v>
      </c>
      <c r="AP143" t="e" vm="1">
        <f>_FV(-2,"0")</f>
        <v>#VALUE!</v>
      </c>
      <c r="AQ143">
        <v>1</v>
      </c>
      <c r="AR143">
        <v>4</v>
      </c>
      <c r="AS143" t="s">
        <v>523</v>
      </c>
      <c r="AT143" t="s">
        <v>532</v>
      </c>
      <c r="AU143" t="s">
        <v>772</v>
      </c>
      <c r="AV143" t="s">
        <v>773</v>
      </c>
      <c r="AW143" t="s">
        <v>774</v>
      </c>
      <c r="AX143">
        <v>1835</v>
      </c>
      <c r="AY143">
        <v>1730</v>
      </c>
      <c r="AZ143" t="s">
        <v>150</v>
      </c>
      <c r="BA143" s="2">
        <v>43608</v>
      </c>
      <c r="BB143">
        <v>25</v>
      </c>
      <c r="BC143" t="s">
        <v>157</v>
      </c>
      <c r="BD143" s="2">
        <v>43654</v>
      </c>
      <c r="BE143" t="s">
        <v>136</v>
      </c>
      <c r="BF143" s="2">
        <v>43612</v>
      </c>
      <c r="BG143">
        <v>27</v>
      </c>
      <c r="BH143" t="s">
        <v>149</v>
      </c>
      <c r="BI143" s="3">
        <v>47178</v>
      </c>
    </row>
    <row r="144" spans="1:61" x14ac:dyDescent="0.25">
      <c r="A144" s="1">
        <v>40601</v>
      </c>
      <c r="B144" t="s">
        <v>158</v>
      </c>
      <c r="C144" t="s">
        <v>136</v>
      </c>
      <c r="D144" t="s">
        <v>101</v>
      </c>
      <c r="E144" t="s">
        <v>775</v>
      </c>
      <c r="F144" t="s">
        <v>68</v>
      </c>
      <c r="G144" t="s">
        <v>152</v>
      </c>
      <c r="H144" t="s">
        <v>68</v>
      </c>
      <c r="I144" s="3">
        <v>27395</v>
      </c>
      <c r="J144" t="s">
        <v>407</v>
      </c>
      <c r="K144" t="s">
        <v>63</v>
      </c>
      <c r="L144" t="s">
        <v>372</v>
      </c>
      <c r="M144" t="s">
        <v>372</v>
      </c>
      <c r="N144" t="s">
        <v>155</v>
      </c>
      <c r="O144" t="s">
        <v>79</v>
      </c>
      <c r="P144" t="s">
        <v>253</v>
      </c>
      <c r="Q144">
        <v>28</v>
      </c>
      <c r="R144" t="s">
        <v>84</v>
      </c>
      <c r="S144" t="s">
        <v>121</v>
      </c>
      <c r="T144">
        <v>11</v>
      </c>
      <c r="U144">
        <v>3</v>
      </c>
      <c r="V144">
        <v>11</v>
      </c>
      <c r="W144" t="s">
        <v>85</v>
      </c>
      <c r="X144" t="s">
        <v>121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 t="s">
        <v>776</v>
      </c>
      <c r="AM144" t="s">
        <v>65</v>
      </c>
      <c r="AN144">
        <v>18</v>
      </c>
      <c r="AO144" t="e" vm="1">
        <f>_FV(-1,"0")</f>
        <v>#VALUE!</v>
      </c>
      <c r="AP144" t="e" vm="1">
        <f>_FV(-5,"0")</f>
        <v>#VALUE!</v>
      </c>
      <c r="AQ144">
        <v>7</v>
      </c>
      <c r="AR144">
        <v>1</v>
      </c>
      <c r="AS144" t="s">
        <v>333</v>
      </c>
      <c r="AT144" t="s">
        <v>68</v>
      </c>
      <c r="AU144" t="s">
        <v>777</v>
      </c>
      <c r="AV144" t="s">
        <v>778</v>
      </c>
      <c r="AW144" t="s">
        <v>779</v>
      </c>
      <c r="AX144">
        <v>1799</v>
      </c>
      <c r="AY144">
        <v>1730</v>
      </c>
      <c r="AZ144" t="s">
        <v>158</v>
      </c>
      <c r="BA144" s="2">
        <v>43578</v>
      </c>
      <c r="BB144">
        <v>27</v>
      </c>
      <c r="BC144" t="s">
        <v>162</v>
      </c>
      <c r="BD144" s="2">
        <v>43593</v>
      </c>
      <c r="BE144" t="s">
        <v>136</v>
      </c>
      <c r="BF144" s="2">
        <v>43612</v>
      </c>
      <c r="BG144">
        <v>27</v>
      </c>
      <c r="BH144" t="s">
        <v>149</v>
      </c>
      <c r="BI144" s="3">
        <v>47178</v>
      </c>
    </row>
    <row r="145" spans="1:61" x14ac:dyDescent="0.25">
      <c r="A145" s="1">
        <v>40790</v>
      </c>
      <c r="B145" t="s">
        <v>163</v>
      </c>
      <c r="C145" t="s">
        <v>136</v>
      </c>
      <c r="D145" t="s">
        <v>62</v>
      </c>
      <c r="E145" t="s">
        <v>780</v>
      </c>
      <c r="F145" t="s">
        <v>399</v>
      </c>
      <c r="G145" t="s">
        <v>68</v>
      </c>
      <c r="H145" t="s">
        <v>411</v>
      </c>
      <c r="I145" t="s">
        <v>781</v>
      </c>
      <c r="J145" t="s">
        <v>368</v>
      </c>
      <c r="K145" t="s">
        <v>782</v>
      </c>
      <c r="L145" t="s">
        <v>79</v>
      </c>
      <c r="M145" t="s">
        <v>783</v>
      </c>
      <c r="N145" t="s">
        <v>414</v>
      </c>
      <c r="O145" t="s">
        <v>414</v>
      </c>
      <c r="P145" t="s">
        <v>319</v>
      </c>
      <c r="Q145">
        <v>32</v>
      </c>
      <c r="R145" t="s">
        <v>68</v>
      </c>
      <c r="S145" t="s">
        <v>121</v>
      </c>
      <c r="T145">
        <v>11</v>
      </c>
      <c r="U145">
        <v>1</v>
      </c>
      <c r="V145">
        <v>9</v>
      </c>
      <c r="W145" t="s">
        <v>83</v>
      </c>
      <c r="X145" t="s">
        <v>121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 t="s">
        <v>399</v>
      </c>
      <c r="AM145" t="s">
        <v>783</v>
      </c>
      <c r="AN145">
        <v>28</v>
      </c>
      <c r="AO145" t="s">
        <v>68</v>
      </c>
      <c r="AP145" t="e" vm="1">
        <f>_FV(-7,"0")</f>
        <v>#VALUE!</v>
      </c>
      <c r="AQ145">
        <v>4</v>
      </c>
      <c r="AR145">
        <v>4</v>
      </c>
      <c r="AS145" t="s">
        <v>65</v>
      </c>
      <c r="AT145" t="s">
        <v>68</v>
      </c>
      <c r="AU145" t="s">
        <v>784</v>
      </c>
      <c r="AV145" t="s">
        <v>785</v>
      </c>
      <c r="AW145" t="s">
        <v>65</v>
      </c>
      <c r="AX145">
        <v>1949</v>
      </c>
      <c r="AY145">
        <v>1730</v>
      </c>
      <c r="AZ145" t="s">
        <v>163</v>
      </c>
      <c r="BA145" s="2">
        <v>43489</v>
      </c>
      <c r="BB145">
        <v>29</v>
      </c>
      <c r="BC145" t="s">
        <v>177</v>
      </c>
      <c r="BD145" s="3">
        <v>34182</v>
      </c>
      <c r="BE145" t="s">
        <v>136</v>
      </c>
      <c r="BF145" s="2">
        <v>43612</v>
      </c>
      <c r="BG145">
        <v>27</v>
      </c>
      <c r="BH145" t="s">
        <v>149</v>
      </c>
      <c r="BI145" s="3">
        <v>47178</v>
      </c>
    </row>
    <row r="146" spans="1:61" x14ac:dyDescent="0.25">
      <c r="A146" s="1">
        <v>40495</v>
      </c>
      <c r="B146" t="s">
        <v>178</v>
      </c>
      <c r="C146" t="s">
        <v>136</v>
      </c>
      <c r="D146" t="s">
        <v>101</v>
      </c>
      <c r="E146" t="s">
        <v>429</v>
      </c>
      <c r="F146" t="s">
        <v>68</v>
      </c>
      <c r="G146" t="s">
        <v>362</v>
      </c>
      <c r="H146" t="s">
        <v>68</v>
      </c>
      <c r="I146" t="s">
        <v>360</v>
      </c>
      <c r="J146" t="s">
        <v>68</v>
      </c>
      <c r="K146" t="s">
        <v>237</v>
      </c>
      <c r="L146" t="s">
        <v>238</v>
      </c>
      <c r="M146" t="s">
        <v>237</v>
      </c>
      <c r="N146" t="s">
        <v>363</v>
      </c>
      <c r="O146" t="s">
        <v>238</v>
      </c>
      <c r="P146" t="s">
        <v>364</v>
      </c>
      <c r="Q146">
        <v>13</v>
      </c>
      <c r="R146" t="s">
        <v>179</v>
      </c>
      <c r="S146" t="s">
        <v>121</v>
      </c>
      <c r="T146">
        <v>11</v>
      </c>
      <c r="U146">
        <v>5</v>
      </c>
      <c r="V146">
        <v>15</v>
      </c>
      <c r="W146" t="s">
        <v>120</v>
      </c>
      <c r="X146" t="s">
        <v>66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 t="s">
        <v>237</v>
      </c>
      <c r="AM146" t="s">
        <v>65</v>
      </c>
      <c r="AN146">
        <v>4</v>
      </c>
      <c r="AO146" t="s">
        <v>96</v>
      </c>
      <c r="AP146" t="s">
        <v>66</v>
      </c>
      <c r="AQ146">
        <v>1</v>
      </c>
      <c r="AR146">
        <v>1</v>
      </c>
      <c r="AS146" t="s">
        <v>68</v>
      </c>
      <c r="AT146" t="s">
        <v>68</v>
      </c>
      <c r="AU146" t="s">
        <v>68</v>
      </c>
      <c r="AV146" s="2">
        <v>43678</v>
      </c>
      <c r="AW146" s="2">
        <v>43678</v>
      </c>
      <c r="AX146">
        <v>1700</v>
      </c>
      <c r="AY146">
        <v>1730</v>
      </c>
      <c r="AZ146" t="s">
        <v>178</v>
      </c>
      <c r="BA146" s="2">
        <v>43669</v>
      </c>
      <c r="BB146">
        <v>17</v>
      </c>
      <c r="BC146" t="s">
        <v>181</v>
      </c>
      <c r="BD146" s="3">
        <v>19025</v>
      </c>
      <c r="BE146" t="s">
        <v>136</v>
      </c>
      <c r="BF146" s="2">
        <v>43612</v>
      </c>
      <c r="BG146">
        <v>27</v>
      </c>
      <c r="BH146" t="s">
        <v>149</v>
      </c>
      <c r="BI146" s="3">
        <v>47178</v>
      </c>
    </row>
    <row r="147" spans="1:61" x14ac:dyDescent="0.25">
      <c r="A147" s="1">
        <v>40540</v>
      </c>
      <c r="B147" t="s">
        <v>182</v>
      </c>
      <c r="C147" t="s">
        <v>136</v>
      </c>
      <c r="D147" t="s">
        <v>151</v>
      </c>
      <c r="E147" t="s">
        <v>405</v>
      </c>
      <c r="F147" t="s">
        <v>305</v>
      </c>
      <c r="G147" t="s">
        <v>680</v>
      </c>
      <c r="H147" t="s">
        <v>405</v>
      </c>
      <c r="I147" t="s">
        <v>786</v>
      </c>
      <c r="J147" t="s">
        <v>787</v>
      </c>
      <c r="K147" t="s">
        <v>203</v>
      </c>
      <c r="L147" t="s">
        <v>171</v>
      </c>
      <c r="M147" t="s">
        <v>304</v>
      </c>
      <c r="N147" t="s">
        <v>202</v>
      </c>
      <c r="O147" t="s">
        <v>204</v>
      </c>
      <c r="P147" t="s">
        <v>788</v>
      </c>
      <c r="Q147">
        <v>19</v>
      </c>
      <c r="R147" t="s">
        <v>191</v>
      </c>
      <c r="S147" t="s">
        <v>121</v>
      </c>
      <c r="T147">
        <v>11</v>
      </c>
      <c r="U147">
        <v>9</v>
      </c>
      <c r="V147">
        <v>18</v>
      </c>
      <c r="W147" t="s">
        <v>121</v>
      </c>
      <c r="X147" t="s">
        <v>64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 t="s">
        <v>789</v>
      </c>
      <c r="AM147" t="e" vm="107">
        <f>_FV(0,"3157894736842105")</f>
        <v>#VALUE!</v>
      </c>
      <c r="AN147">
        <v>8</v>
      </c>
      <c r="AO147" t="s">
        <v>96</v>
      </c>
      <c r="AP147" t="s">
        <v>132</v>
      </c>
      <c r="AQ147">
        <v>6</v>
      </c>
      <c r="AR147">
        <v>0</v>
      </c>
      <c r="AS147" t="s">
        <v>206</v>
      </c>
      <c r="AT147" t="s">
        <v>790</v>
      </c>
      <c r="AU147" t="s">
        <v>670</v>
      </c>
      <c r="AV147" t="s">
        <v>68</v>
      </c>
      <c r="AW147" t="s">
        <v>791</v>
      </c>
      <c r="AX147">
        <v>1653</v>
      </c>
      <c r="AY147">
        <v>1730</v>
      </c>
      <c r="AZ147" t="s">
        <v>182</v>
      </c>
      <c r="BA147" t="s">
        <v>193</v>
      </c>
      <c r="BB147">
        <v>20</v>
      </c>
      <c r="BC147" t="s">
        <v>194</v>
      </c>
      <c r="BD147" s="3">
        <v>33635</v>
      </c>
      <c r="BE147" t="s">
        <v>136</v>
      </c>
      <c r="BF147" s="2">
        <v>43612</v>
      </c>
      <c r="BG147">
        <v>27</v>
      </c>
      <c r="BH147" t="s">
        <v>149</v>
      </c>
      <c r="BI147" s="3">
        <v>47178</v>
      </c>
    </row>
    <row r="148" spans="1:61" x14ac:dyDescent="0.25">
      <c r="A148" s="1">
        <v>40663</v>
      </c>
      <c r="B148" t="s">
        <v>195</v>
      </c>
      <c r="C148" t="s">
        <v>136</v>
      </c>
      <c r="D148" t="s">
        <v>151</v>
      </c>
      <c r="E148" t="s">
        <v>579</v>
      </c>
      <c r="F148" t="s">
        <v>250</v>
      </c>
      <c r="G148" s="2">
        <v>43556</v>
      </c>
      <c r="H148" t="s">
        <v>792</v>
      </c>
      <c r="I148" t="s">
        <v>664</v>
      </c>
      <c r="J148" s="2">
        <v>43497</v>
      </c>
      <c r="K148" t="s">
        <v>155</v>
      </c>
      <c r="L148" t="s">
        <v>793</v>
      </c>
      <c r="M148" t="s">
        <v>666</v>
      </c>
      <c r="N148" t="s">
        <v>155</v>
      </c>
      <c r="O148" t="s">
        <v>587</v>
      </c>
      <c r="P148" t="s">
        <v>156</v>
      </c>
      <c r="Q148">
        <v>35</v>
      </c>
      <c r="R148" t="s">
        <v>120</v>
      </c>
      <c r="S148" t="s">
        <v>121</v>
      </c>
      <c r="T148">
        <v>11</v>
      </c>
      <c r="U148">
        <v>11</v>
      </c>
      <c r="V148">
        <v>8</v>
      </c>
      <c r="W148" t="s">
        <v>84</v>
      </c>
      <c r="X148" t="s">
        <v>85</v>
      </c>
      <c r="Y148">
        <v>0</v>
      </c>
      <c r="Z148">
        <v>0</v>
      </c>
      <c r="AA148">
        <v>0</v>
      </c>
      <c r="AB148">
        <v>1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 t="e" vm="84">
        <f>_FV(0,"2857142857142857")</f>
        <v>#VALUE!</v>
      </c>
      <c r="AM148" t="s">
        <v>794</v>
      </c>
      <c r="AN148">
        <v>-1</v>
      </c>
      <c r="AO148" t="e" vm="1">
        <f>_FV(-4,"0")</f>
        <v>#VALUE!</v>
      </c>
      <c r="AP148" t="s">
        <v>64</v>
      </c>
      <c r="AQ148">
        <v>2</v>
      </c>
      <c r="AR148">
        <v>5</v>
      </c>
      <c r="AS148" t="s">
        <v>68</v>
      </c>
      <c r="AT148" t="s">
        <v>590</v>
      </c>
      <c r="AU148" t="s">
        <v>68</v>
      </c>
      <c r="AV148" s="3">
        <v>27395</v>
      </c>
      <c r="AW148" t="s">
        <v>795</v>
      </c>
      <c r="AX148">
        <v>1650</v>
      </c>
      <c r="AY148">
        <v>1730</v>
      </c>
      <c r="AZ148" t="s">
        <v>195</v>
      </c>
      <c r="BA148" s="2">
        <v>43669</v>
      </c>
      <c r="BB148">
        <v>20</v>
      </c>
      <c r="BC148" t="s">
        <v>208</v>
      </c>
      <c r="BD148" s="3">
        <v>19054</v>
      </c>
      <c r="BE148" t="s">
        <v>136</v>
      </c>
      <c r="BF148" s="2">
        <v>43612</v>
      </c>
      <c r="BG148">
        <v>27</v>
      </c>
      <c r="BH148" t="s">
        <v>149</v>
      </c>
      <c r="BI148" s="3">
        <v>47178</v>
      </c>
    </row>
    <row r="149" spans="1:61" x14ac:dyDescent="0.25">
      <c r="A149" s="1">
        <v>40544</v>
      </c>
      <c r="B149" t="s">
        <v>209</v>
      </c>
      <c r="C149" t="s">
        <v>136</v>
      </c>
      <c r="D149" t="s">
        <v>62</v>
      </c>
      <c r="E149" s="3">
        <v>16438</v>
      </c>
      <c r="F149" t="s">
        <v>796</v>
      </c>
      <c r="G149" s="3">
        <v>42005</v>
      </c>
      <c r="H149" s="3">
        <v>42005</v>
      </c>
      <c r="I149" s="3">
        <v>23743</v>
      </c>
      <c r="J149" t="s">
        <v>796</v>
      </c>
      <c r="K149" t="s">
        <v>682</v>
      </c>
      <c r="L149" t="s">
        <v>797</v>
      </c>
      <c r="M149" t="s">
        <v>118</v>
      </c>
      <c r="N149" t="s">
        <v>266</v>
      </c>
      <c r="O149" t="s">
        <v>266</v>
      </c>
      <c r="P149" t="s">
        <v>63</v>
      </c>
      <c r="Q149">
        <v>20</v>
      </c>
      <c r="R149" t="s">
        <v>132</v>
      </c>
      <c r="S149" t="s">
        <v>121</v>
      </c>
      <c r="T149">
        <v>11</v>
      </c>
      <c r="U149">
        <v>5</v>
      </c>
      <c r="V149">
        <v>17</v>
      </c>
      <c r="W149" t="s">
        <v>192</v>
      </c>
      <c r="X149" t="s">
        <v>132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 t="s">
        <v>266</v>
      </c>
      <c r="AM149" t="e" vm="26">
        <f>_FV(0,"2")</f>
        <v>#VALUE!</v>
      </c>
      <c r="AN149">
        <v>14</v>
      </c>
      <c r="AO149" t="s">
        <v>96</v>
      </c>
      <c r="AP149" t="e" vm="1">
        <f>_FV(-3,"0")</f>
        <v>#VALUE!</v>
      </c>
      <c r="AQ149">
        <v>7</v>
      </c>
      <c r="AR149">
        <v>1</v>
      </c>
      <c r="AS149" t="s">
        <v>537</v>
      </c>
      <c r="AT149" t="s">
        <v>468</v>
      </c>
      <c r="AU149" t="s">
        <v>798</v>
      </c>
      <c r="AV149" t="s">
        <v>799</v>
      </c>
      <c r="AW149" t="s">
        <v>800</v>
      </c>
      <c r="AX149">
        <v>1786</v>
      </c>
      <c r="AY149">
        <v>1730</v>
      </c>
      <c r="AZ149" t="s">
        <v>209</v>
      </c>
      <c r="BA149" s="2">
        <v>43670</v>
      </c>
      <c r="BB149">
        <v>21</v>
      </c>
      <c r="BC149" t="s">
        <v>217</v>
      </c>
      <c r="BD149" s="3">
        <v>29037</v>
      </c>
      <c r="BE149" t="s">
        <v>136</v>
      </c>
      <c r="BF149" s="2">
        <v>43612</v>
      </c>
      <c r="BG149">
        <v>27</v>
      </c>
      <c r="BH149" t="s">
        <v>149</v>
      </c>
      <c r="BI149" s="3">
        <v>47178</v>
      </c>
    </row>
    <row r="150" spans="1:61" x14ac:dyDescent="0.25">
      <c r="A150" s="1">
        <v>40474</v>
      </c>
      <c r="B150" t="s">
        <v>218</v>
      </c>
      <c r="C150" t="s">
        <v>136</v>
      </c>
      <c r="D150" t="s">
        <v>62</v>
      </c>
      <c r="E150" t="s">
        <v>210</v>
      </c>
      <c r="F150" t="s">
        <v>68</v>
      </c>
      <c r="G150" t="s">
        <v>212</v>
      </c>
      <c r="H150" t="s">
        <v>68</v>
      </c>
      <c r="I150" t="s">
        <v>90</v>
      </c>
      <c r="J150" t="s">
        <v>68</v>
      </c>
      <c r="K150" t="s">
        <v>80</v>
      </c>
      <c r="L150" t="s">
        <v>93</v>
      </c>
      <c r="M150" t="s">
        <v>216</v>
      </c>
      <c r="N150" t="s">
        <v>93</v>
      </c>
      <c r="O150" t="s">
        <v>80</v>
      </c>
      <c r="P150" t="s">
        <v>355</v>
      </c>
      <c r="Q150">
        <v>9</v>
      </c>
      <c r="R150" t="s">
        <v>192</v>
      </c>
      <c r="S150" t="s">
        <v>121</v>
      </c>
      <c r="T150">
        <v>11</v>
      </c>
      <c r="U150">
        <v>6</v>
      </c>
      <c r="V150">
        <v>12</v>
      </c>
      <c r="W150" t="s">
        <v>83</v>
      </c>
      <c r="X150" t="s">
        <v>96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 t="e" vm="2">
        <f>_FV(0,"3333333333333333")</f>
        <v>#VALUE!</v>
      </c>
      <c r="AM150" t="s">
        <v>65</v>
      </c>
      <c r="AN150">
        <v>3</v>
      </c>
      <c r="AO150" t="s">
        <v>84</v>
      </c>
      <c r="AP150" t="s">
        <v>84</v>
      </c>
      <c r="AQ150">
        <v>1</v>
      </c>
      <c r="AR150">
        <v>1</v>
      </c>
      <c r="AS150" t="s">
        <v>68</v>
      </c>
      <c r="AT150" t="s">
        <v>68</v>
      </c>
      <c r="AU150" t="s">
        <v>68</v>
      </c>
      <c r="AV150" s="2">
        <v>43586</v>
      </c>
      <c r="AW150" s="2">
        <v>43617</v>
      </c>
      <c r="AX150">
        <v>1643</v>
      </c>
      <c r="AY150">
        <v>1730</v>
      </c>
      <c r="AZ150" t="s">
        <v>218</v>
      </c>
      <c r="BA150" s="2">
        <v>43548</v>
      </c>
      <c r="BB150">
        <v>24</v>
      </c>
      <c r="BC150" t="s">
        <v>227</v>
      </c>
      <c r="BD150" s="2">
        <v>43526</v>
      </c>
      <c r="BE150" t="s">
        <v>136</v>
      </c>
      <c r="BF150" s="2">
        <v>43612</v>
      </c>
      <c r="BG150">
        <v>27</v>
      </c>
      <c r="BH150" t="s">
        <v>149</v>
      </c>
      <c r="BI150" s="3">
        <v>47178</v>
      </c>
    </row>
    <row r="151" spans="1:61" x14ac:dyDescent="0.25">
      <c r="A151" s="1">
        <v>40219</v>
      </c>
      <c r="B151" t="s">
        <v>228</v>
      </c>
      <c r="C151" t="s">
        <v>136</v>
      </c>
      <c r="D151" t="s">
        <v>101</v>
      </c>
      <c r="E151" t="s">
        <v>252</v>
      </c>
      <c r="F151" t="s">
        <v>68</v>
      </c>
      <c r="G151" t="s">
        <v>370</v>
      </c>
      <c r="H151" t="s">
        <v>152</v>
      </c>
      <c r="I151" t="s">
        <v>252</v>
      </c>
      <c r="J151" t="s">
        <v>250</v>
      </c>
      <c r="K151" t="s">
        <v>154</v>
      </c>
      <c r="L151" t="s">
        <v>154</v>
      </c>
      <c r="M151" t="s">
        <v>252</v>
      </c>
      <c r="N151" t="s">
        <v>65</v>
      </c>
      <c r="O151" t="s">
        <v>154</v>
      </c>
      <c r="P151" t="s">
        <v>670</v>
      </c>
      <c r="Q151">
        <v>7</v>
      </c>
      <c r="R151" t="s">
        <v>239</v>
      </c>
      <c r="S151" t="s">
        <v>121</v>
      </c>
      <c r="T151">
        <v>11</v>
      </c>
      <c r="U151">
        <v>19</v>
      </c>
      <c r="V151">
        <v>7</v>
      </c>
      <c r="W151" t="s">
        <v>66</v>
      </c>
      <c r="X151" t="s">
        <v>85</v>
      </c>
      <c r="Y151">
        <v>0</v>
      </c>
      <c r="Z151">
        <v>0</v>
      </c>
      <c r="AA151">
        <v>0</v>
      </c>
      <c r="AB151">
        <v>1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 t="e" vm="108">
        <f>_FV(-1,"2857142857142858")</f>
        <v>#VALUE!</v>
      </c>
      <c r="AM151" t="s">
        <v>154</v>
      </c>
      <c r="AN151">
        <v>-4</v>
      </c>
      <c r="AO151" t="e" vm="1">
        <f>_FV(-3,"0")</f>
        <v>#VALUE!</v>
      </c>
      <c r="AP151" t="s">
        <v>179</v>
      </c>
      <c r="AQ151">
        <v>1</v>
      </c>
      <c r="AR151">
        <v>4</v>
      </c>
      <c r="AS151" t="s">
        <v>68</v>
      </c>
      <c r="AT151" t="s">
        <v>68</v>
      </c>
      <c r="AU151" t="s">
        <v>68</v>
      </c>
      <c r="AV151" s="2">
        <v>43556</v>
      </c>
      <c r="AW151" s="2">
        <v>43770</v>
      </c>
      <c r="AX151">
        <v>1618</v>
      </c>
      <c r="AY151">
        <v>1730</v>
      </c>
      <c r="AZ151" t="s">
        <v>228</v>
      </c>
      <c r="BA151" s="2">
        <v>43490</v>
      </c>
      <c r="BB151">
        <v>23</v>
      </c>
      <c r="BC151" t="s">
        <v>240</v>
      </c>
      <c r="BD151" s="2">
        <v>43681</v>
      </c>
      <c r="BE151" t="s">
        <v>136</v>
      </c>
      <c r="BF151" s="2">
        <v>43612</v>
      </c>
      <c r="BG151">
        <v>27</v>
      </c>
      <c r="BH151" t="s">
        <v>149</v>
      </c>
      <c r="BI151" s="3">
        <v>47178</v>
      </c>
    </row>
    <row r="152" spans="1:61" x14ac:dyDescent="0.25">
      <c r="A152" s="1">
        <v>40558</v>
      </c>
      <c r="B152" t="s">
        <v>241</v>
      </c>
      <c r="C152" t="s">
        <v>136</v>
      </c>
      <c r="D152" t="s">
        <v>101</v>
      </c>
      <c r="E152" t="s">
        <v>801</v>
      </c>
      <c r="F152" t="s">
        <v>68</v>
      </c>
      <c r="G152" s="2">
        <v>43586</v>
      </c>
      <c r="H152" t="s">
        <v>539</v>
      </c>
      <c r="I152" t="s">
        <v>802</v>
      </c>
      <c r="J152" t="s">
        <v>68</v>
      </c>
      <c r="K152" t="s">
        <v>226</v>
      </c>
      <c r="L152" t="s">
        <v>226</v>
      </c>
      <c r="M152" t="s">
        <v>224</v>
      </c>
      <c r="N152" t="s">
        <v>336</v>
      </c>
      <c r="O152" t="s">
        <v>225</v>
      </c>
      <c r="P152" t="s">
        <v>337</v>
      </c>
      <c r="Q152">
        <v>22</v>
      </c>
      <c r="R152" t="s">
        <v>242</v>
      </c>
      <c r="S152" t="s">
        <v>121</v>
      </c>
      <c r="T152">
        <v>11</v>
      </c>
      <c r="U152">
        <v>17</v>
      </c>
      <c r="V152">
        <v>13</v>
      </c>
      <c r="W152" t="s">
        <v>96</v>
      </c>
      <c r="X152" t="s">
        <v>85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 t="e" vm="109">
        <f>_FV(0,"6818181818181818")</f>
        <v>#VALUE!</v>
      </c>
      <c r="AM152" t="e" vm="100">
        <f>_FV(0,"09090909090909091")</f>
        <v>#VALUE!</v>
      </c>
      <c r="AN152">
        <v>-1</v>
      </c>
      <c r="AO152" t="e" vm="1">
        <f>_FV(-1,"0")</f>
        <v>#VALUE!</v>
      </c>
      <c r="AP152" t="s">
        <v>121</v>
      </c>
      <c r="AQ152">
        <v>1</v>
      </c>
      <c r="AR152">
        <v>7</v>
      </c>
      <c r="AS152" t="s">
        <v>803</v>
      </c>
      <c r="AT152" t="s">
        <v>68</v>
      </c>
      <c r="AU152" t="s">
        <v>804</v>
      </c>
      <c r="AV152" t="s">
        <v>273</v>
      </c>
      <c r="AW152" t="s">
        <v>805</v>
      </c>
      <c r="AX152">
        <v>1577</v>
      </c>
      <c r="AY152">
        <v>1730</v>
      </c>
      <c r="AZ152" t="s">
        <v>241</v>
      </c>
      <c r="BA152" t="s">
        <v>243</v>
      </c>
      <c r="BB152">
        <v>24</v>
      </c>
      <c r="BC152" t="s">
        <v>244</v>
      </c>
      <c r="BD152" s="2">
        <v>43618</v>
      </c>
      <c r="BE152" t="s">
        <v>136</v>
      </c>
      <c r="BF152" s="2">
        <v>43612</v>
      </c>
      <c r="BG152">
        <v>27</v>
      </c>
      <c r="BH152" t="s">
        <v>149</v>
      </c>
      <c r="BI152" s="3">
        <v>47178</v>
      </c>
    </row>
    <row r="153" spans="1:61" x14ac:dyDescent="0.25">
      <c r="A153" s="1">
        <v>40656</v>
      </c>
      <c r="B153" t="s">
        <v>245</v>
      </c>
      <c r="C153" t="s">
        <v>136</v>
      </c>
      <c r="D153" t="s">
        <v>101</v>
      </c>
      <c r="E153" t="s">
        <v>309</v>
      </c>
      <c r="F153" t="s">
        <v>309</v>
      </c>
      <c r="G153" t="s">
        <v>806</v>
      </c>
      <c r="H153" t="s">
        <v>310</v>
      </c>
      <c r="I153" t="s">
        <v>807</v>
      </c>
      <c r="J153" t="s">
        <v>311</v>
      </c>
      <c r="K153" t="s">
        <v>277</v>
      </c>
      <c r="L153" t="s">
        <v>190</v>
      </c>
      <c r="M153" t="s">
        <v>533</v>
      </c>
      <c r="N153" t="s">
        <v>280</v>
      </c>
      <c r="O153" t="s">
        <v>189</v>
      </c>
      <c r="P153" t="s">
        <v>312</v>
      </c>
      <c r="Q153">
        <v>34</v>
      </c>
      <c r="R153" t="s">
        <v>255</v>
      </c>
      <c r="S153" t="s">
        <v>121</v>
      </c>
      <c r="T153">
        <v>11</v>
      </c>
      <c r="U153">
        <v>15</v>
      </c>
      <c r="V153">
        <v>8</v>
      </c>
      <c r="W153" t="s">
        <v>132</v>
      </c>
      <c r="X153" t="s">
        <v>85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 t="e" vm="110">
        <f>_FV(0,"5882352941176471")</f>
        <v>#VALUE!</v>
      </c>
      <c r="AM153" t="s">
        <v>313</v>
      </c>
      <c r="AN153">
        <v>-6</v>
      </c>
      <c r="AO153" t="e" vm="1">
        <f>_FV(-2,"0")</f>
        <v>#VALUE!</v>
      </c>
      <c r="AP153" t="s">
        <v>83</v>
      </c>
      <c r="AQ153">
        <v>4</v>
      </c>
      <c r="AR153">
        <v>4</v>
      </c>
      <c r="AS153" t="s">
        <v>65</v>
      </c>
      <c r="AT153" t="s">
        <v>808</v>
      </c>
      <c r="AU153" t="s">
        <v>809</v>
      </c>
      <c r="AV153" t="s">
        <v>810</v>
      </c>
      <c r="AW153" t="s">
        <v>65</v>
      </c>
      <c r="AX153">
        <v>1612</v>
      </c>
      <c r="AY153">
        <v>1730</v>
      </c>
      <c r="AZ153" t="s">
        <v>245</v>
      </c>
      <c r="BA153" s="2">
        <v>43669</v>
      </c>
      <c r="BB153">
        <v>23</v>
      </c>
      <c r="BC153" t="s">
        <v>258</v>
      </c>
      <c r="BD153" s="3">
        <v>30317</v>
      </c>
      <c r="BE153" t="s">
        <v>136</v>
      </c>
      <c r="BF153" s="2">
        <v>43612</v>
      </c>
      <c r="BG153">
        <v>27</v>
      </c>
      <c r="BH153" t="s">
        <v>149</v>
      </c>
      <c r="BI153" s="3">
        <v>47178</v>
      </c>
    </row>
    <row r="154" spans="1:61" x14ac:dyDescent="0.25">
      <c r="A154" s="1">
        <v>40539</v>
      </c>
      <c r="B154" t="s">
        <v>60</v>
      </c>
      <c r="C154" t="s">
        <v>123</v>
      </c>
      <c r="D154" t="s">
        <v>62</v>
      </c>
      <c r="E154" t="s">
        <v>606</v>
      </c>
      <c r="F154" t="s">
        <v>718</v>
      </c>
      <c r="G154" t="s">
        <v>430</v>
      </c>
      <c r="H154" t="s">
        <v>355</v>
      </c>
      <c r="I154" t="s">
        <v>811</v>
      </c>
      <c r="J154" t="s">
        <v>718</v>
      </c>
      <c r="K154" t="s">
        <v>356</v>
      </c>
      <c r="L154" t="s">
        <v>63</v>
      </c>
      <c r="M154" t="s">
        <v>341</v>
      </c>
      <c r="N154" t="s">
        <v>216</v>
      </c>
      <c r="O154" t="s">
        <v>93</v>
      </c>
      <c r="P154" t="s">
        <v>216</v>
      </c>
      <c r="Q154">
        <v>18</v>
      </c>
      <c r="R154" t="s">
        <v>66</v>
      </c>
      <c r="S154" t="s">
        <v>64</v>
      </c>
      <c r="T154">
        <v>11</v>
      </c>
      <c r="U154">
        <v>2</v>
      </c>
      <c r="V154">
        <v>4</v>
      </c>
      <c r="W154" t="s">
        <v>83</v>
      </c>
      <c r="X154" t="s">
        <v>84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 t="s">
        <v>74</v>
      </c>
      <c r="AM154" t="s">
        <v>430</v>
      </c>
      <c r="AN154">
        <v>1</v>
      </c>
      <c r="AO154" t="s">
        <v>96</v>
      </c>
      <c r="AP154" t="s">
        <v>64</v>
      </c>
      <c r="AQ154">
        <v>0</v>
      </c>
      <c r="AR154">
        <v>9</v>
      </c>
      <c r="AS154" t="s">
        <v>812</v>
      </c>
      <c r="AT154" t="s">
        <v>68</v>
      </c>
      <c r="AU154" t="s">
        <v>813</v>
      </c>
      <c r="AV154" t="s">
        <v>686</v>
      </c>
      <c r="AW154" t="s">
        <v>814</v>
      </c>
      <c r="AX154">
        <v>1886</v>
      </c>
      <c r="AY154">
        <v>1967</v>
      </c>
      <c r="AZ154" t="s">
        <v>60</v>
      </c>
      <c r="BA154" s="2">
        <v>43578</v>
      </c>
      <c r="BB154">
        <v>27</v>
      </c>
      <c r="BC154" t="s">
        <v>70</v>
      </c>
      <c r="BD154" s="3">
        <v>34912</v>
      </c>
      <c r="BE154" t="s">
        <v>123</v>
      </c>
      <c r="BF154" s="2">
        <v>43609</v>
      </c>
      <c r="BG154">
        <v>22</v>
      </c>
      <c r="BH154" t="s">
        <v>125</v>
      </c>
      <c r="BI154" t="s">
        <v>126</v>
      </c>
    </row>
    <row r="155" spans="1:61" x14ac:dyDescent="0.25">
      <c r="A155" s="1">
        <v>40467</v>
      </c>
      <c r="B155" t="s">
        <v>73</v>
      </c>
      <c r="C155" t="s">
        <v>123</v>
      </c>
      <c r="D155" t="s">
        <v>101</v>
      </c>
      <c r="E155" t="s">
        <v>399</v>
      </c>
      <c r="F155" t="s">
        <v>815</v>
      </c>
      <c r="G155" s="2">
        <v>43586</v>
      </c>
      <c r="H155" t="s">
        <v>79</v>
      </c>
      <c r="I155" s="3">
        <v>45658</v>
      </c>
      <c r="J155" s="3">
        <v>45689</v>
      </c>
      <c r="K155" t="s">
        <v>323</v>
      </c>
      <c r="L155" t="s">
        <v>180</v>
      </c>
      <c r="M155" t="s">
        <v>323</v>
      </c>
      <c r="N155" t="s">
        <v>322</v>
      </c>
      <c r="O155" t="s">
        <v>322</v>
      </c>
      <c r="P155" t="s">
        <v>65</v>
      </c>
      <c r="Q155">
        <v>8</v>
      </c>
      <c r="R155" t="s">
        <v>83</v>
      </c>
      <c r="S155" t="s">
        <v>64</v>
      </c>
      <c r="T155">
        <v>11</v>
      </c>
      <c r="U155">
        <v>8</v>
      </c>
      <c r="V155">
        <v>1</v>
      </c>
      <c r="W155" t="s">
        <v>85</v>
      </c>
      <c r="X155" t="s">
        <v>179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1</v>
      </c>
      <c r="AG155">
        <v>0</v>
      </c>
      <c r="AH155">
        <v>0</v>
      </c>
      <c r="AI155">
        <v>0</v>
      </c>
      <c r="AJ155">
        <v>0</v>
      </c>
      <c r="AK155">
        <v>0</v>
      </c>
      <c r="AL155" t="e" vm="37">
        <f>_FV(0,"375")</f>
        <v>#VALUE!</v>
      </c>
      <c r="AM155" t="s">
        <v>816</v>
      </c>
      <c r="AN155">
        <v>-8</v>
      </c>
      <c r="AO155" t="e" vm="1">
        <f>_FV(-5,"0")</f>
        <v>#VALUE!</v>
      </c>
      <c r="AP155" t="s">
        <v>85</v>
      </c>
      <c r="AQ155">
        <v>3</v>
      </c>
      <c r="AR155">
        <v>3</v>
      </c>
      <c r="AS155" t="s">
        <v>817</v>
      </c>
      <c r="AT155" t="s">
        <v>818</v>
      </c>
      <c r="AU155" t="s">
        <v>441</v>
      </c>
      <c r="AV155" t="s">
        <v>819</v>
      </c>
      <c r="AW155" t="s">
        <v>820</v>
      </c>
      <c r="AX155">
        <v>1723</v>
      </c>
      <c r="AY155">
        <v>1967</v>
      </c>
      <c r="AZ155" t="s">
        <v>73</v>
      </c>
      <c r="BA155" s="2">
        <v>43490</v>
      </c>
      <c r="BB155">
        <v>20</v>
      </c>
      <c r="BC155" t="s">
        <v>86</v>
      </c>
      <c r="BD155" s="3">
        <v>12175</v>
      </c>
      <c r="BE155" t="s">
        <v>123</v>
      </c>
      <c r="BF155" s="2">
        <v>43609</v>
      </c>
      <c r="BG155">
        <v>22</v>
      </c>
      <c r="BH155" t="s">
        <v>125</v>
      </c>
      <c r="BI155" t="s">
        <v>126</v>
      </c>
    </row>
    <row r="156" spans="1:61" x14ac:dyDescent="0.25">
      <c r="A156" s="1">
        <v>40502</v>
      </c>
      <c r="B156" t="s">
        <v>87</v>
      </c>
      <c r="C156" t="s">
        <v>123</v>
      </c>
      <c r="D156" t="s">
        <v>62</v>
      </c>
      <c r="E156" t="s">
        <v>68</v>
      </c>
      <c r="F156" t="s">
        <v>64</v>
      </c>
      <c r="G156" t="s">
        <v>408</v>
      </c>
      <c r="H156" t="s">
        <v>252</v>
      </c>
      <c r="I156" t="s">
        <v>369</v>
      </c>
      <c r="J156" t="s">
        <v>64</v>
      </c>
      <c r="K156" t="s">
        <v>154</v>
      </c>
      <c r="L156" t="s">
        <v>576</v>
      </c>
      <c r="M156" t="s">
        <v>155</v>
      </c>
      <c r="N156" t="s">
        <v>372</v>
      </c>
      <c r="O156" t="s">
        <v>63</v>
      </c>
      <c r="P156" t="s">
        <v>577</v>
      </c>
      <c r="Q156">
        <v>14</v>
      </c>
      <c r="R156" t="s">
        <v>95</v>
      </c>
      <c r="S156" t="s">
        <v>64</v>
      </c>
      <c r="T156">
        <v>11</v>
      </c>
      <c r="U156">
        <v>18</v>
      </c>
      <c r="V156">
        <v>1</v>
      </c>
      <c r="W156" t="s">
        <v>96</v>
      </c>
      <c r="X156" t="s">
        <v>83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 t="e" vm="111">
        <f>_FV(0,"21428571428571427")</f>
        <v>#VALUE!</v>
      </c>
      <c r="AM156" t="s">
        <v>353</v>
      </c>
      <c r="AN156">
        <v>-15</v>
      </c>
      <c r="AO156" t="e" vm="1">
        <f>_FV(-3,"0")</f>
        <v>#VALUE!</v>
      </c>
      <c r="AP156" t="s">
        <v>242</v>
      </c>
      <c r="AQ156">
        <v>1</v>
      </c>
      <c r="AR156">
        <v>4</v>
      </c>
      <c r="AS156" t="s">
        <v>821</v>
      </c>
      <c r="AT156" t="s">
        <v>68</v>
      </c>
      <c r="AU156" t="s">
        <v>822</v>
      </c>
      <c r="AV156" t="s">
        <v>823</v>
      </c>
      <c r="AW156" t="s">
        <v>824</v>
      </c>
      <c r="AX156">
        <v>1649</v>
      </c>
      <c r="AY156">
        <v>1967</v>
      </c>
      <c r="AZ156" t="s">
        <v>87</v>
      </c>
      <c r="BA156" s="2">
        <v>43702</v>
      </c>
      <c r="BB156">
        <v>18</v>
      </c>
      <c r="BC156" t="s">
        <v>99</v>
      </c>
      <c r="BD156" s="2">
        <v>43527</v>
      </c>
      <c r="BE156" t="s">
        <v>123</v>
      </c>
      <c r="BF156" s="2">
        <v>43609</v>
      </c>
      <c r="BG156">
        <v>22</v>
      </c>
      <c r="BH156" t="s">
        <v>125</v>
      </c>
      <c r="BI156" t="s">
        <v>126</v>
      </c>
    </row>
    <row r="157" spans="1:61" x14ac:dyDescent="0.25">
      <c r="A157" s="1">
        <v>40481</v>
      </c>
      <c r="B157" t="s">
        <v>100</v>
      </c>
      <c r="C157" t="s">
        <v>123</v>
      </c>
      <c r="D157" t="s">
        <v>151</v>
      </c>
      <c r="E157" t="s">
        <v>124</v>
      </c>
      <c r="F157" s="2">
        <v>43587</v>
      </c>
      <c r="G157" t="s">
        <v>68</v>
      </c>
      <c r="H157" t="s">
        <v>118</v>
      </c>
      <c r="I157" t="s">
        <v>444</v>
      </c>
      <c r="J157" s="2">
        <v>43498</v>
      </c>
      <c r="K157" t="s">
        <v>118</v>
      </c>
      <c r="L157" t="s">
        <v>534</v>
      </c>
      <c r="M157" t="s">
        <v>116</v>
      </c>
      <c r="N157" t="s">
        <v>325</v>
      </c>
      <c r="O157" t="s">
        <v>266</v>
      </c>
      <c r="P157" t="s">
        <v>325</v>
      </c>
      <c r="Q157">
        <v>10</v>
      </c>
      <c r="R157" t="s">
        <v>110</v>
      </c>
      <c r="S157" t="s">
        <v>64</v>
      </c>
      <c r="T157">
        <v>11</v>
      </c>
      <c r="U157">
        <v>17</v>
      </c>
      <c r="V157">
        <v>1</v>
      </c>
      <c r="W157" t="s">
        <v>132</v>
      </c>
      <c r="X157" t="s">
        <v>120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 t="e" vm="26">
        <f>_FV(0,"2")</f>
        <v>#VALUE!</v>
      </c>
      <c r="AM157" s="2">
        <v>43526</v>
      </c>
      <c r="AN157">
        <v>-13</v>
      </c>
      <c r="AO157" t="e" vm="1">
        <f>_FV(-5,"0")</f>
        <v>#VALUE!</v>
      </c>
      <c r="AP157" t="s">
        <v>191</v>
      </c>
      <c r="AQ157">
        <v>1</v>
      </c>
      <c r="AR157">
        <v>4</v>
      </c>
      <c r="AS157" t="s">
        <v>825</v>
      </c>
      <c r="AT157" t="s">
        <v>68</v>
      </c>
      <c r="AU157" t="s">
        <v>826</v>
      </c>
      <c r="AV157" t="s">
        <v>827</v>
      </c>
      <c r="AW157" t="s">
        <v>828</v>
      </c>
      <c r="AX157">
        <v>1696</v>
      </c>
      <c r="AY157">
        <v>1967</v>
      </c>
      <c r="AZ157" t="s">
        <v>100</v>
      </c>
      <c r="BA157" s="2">
        <v>43490</v>
      </c>
      <c r="BB157">
        <v>29</v>
      </c>
      <c r="BC157" t="s">
        <v>111</v>
      </c>
      <c r="BD157" s="3">
        <v>20852</v>
      </c>
      <c r="BE157" t="s">
        <v>123</v>
      </c>
      <c r="BF157" s="2">
        <v>43609</v>
      </c>
      <c r="BG157">
        <v>22</v>
      </c>
      <c r="BH157" t="s">
        <v>125</v>
      </c>
      <c r="BI157" t="s">
        <v>126</v>
      </c>
    </row>
    <row r="158" spans="1:61" x14ac:dyDescent="0.25">
      <c r="A158" s="1">
        <v>40727</v>
      </c>
      <c r="B158" t="s">
        <v>61</v>
      </c>
      <c r="C158" t="s">
        <v>123</v>
      </c>
      <c r="D158" t="s">
        <v>151</v>
      </c>
      <c r="E158" t="s">
        <v>103</v>
      </c>
      <c r="F158" t="s">
        <v>829</v>
      </c>
      <c r="G158" t="s">
        <v>105</v>
      </c>
      <c r="H158" t="s">
        <v>830</v>
      </c>
      <c r="I158" t="s">
        <v>106</v>
      </c>
      <c r="J158" t="s">
        <v>829</v>
      </c>
      <c r="K158" t="s">
        <v>107</v>
      </c>
      <c r="L158" t="s">
        <v>620</v>
      </c>
      <c r="M158" t="s">
        <v>108</v>
      </c>
      <c r="N158" t="s">
        <v>748</v>
      </c>
      <c r="O158" t="s">
        <v>109</v>
      </c>
      <c r="P158" t="s">
        <v>480</v>
      </c>
      <c r="Q158">
        <v>29</v>
      </c>
      <c r="R158" t="s">
        <v>67</v>
      </c>
      <c r="S158" t="s">
        <v>64</v>
      </c>
      <c r="T158">
        <v>11</v>
      </c>
      <c r="U158">
        <v>12</v>
      </c>
      <c r="V158">
        <v>2</v>
      </c>
      <c r="W158" t="s">
        <v>66</v>
      </c>
      <c r="X158" t="s">
        <v>120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 t="e" vm="7">
        <f>_FV(0,"4482758620689655")</f>
        <v>#VALUE!</v>
      </c>
      <c r="AM158" t="s">
        <v>475</v>
      </c>
      <c r="AN158">
        <v>-19</v>
      </c>
      <c r="AO158" t="e" vm="1">
        <f>_FV(-6,"0")</f>
        <v>#VALUE!</v>
      </c>
      <c r="AP158" t="s">
        <v>255</v>
      </c>
      <c r="AQ158">
        <v>0</v>
      </c>
      <c r="AR158">
        <v>3</v>
      </c>
      <c r="AS158" t="s">
        <v>68</v>
      </c>
      <c r="AT158" t="s">
        <v>68</v>
      </c>
      <c r="AU158" t="s">
        <v>68</v>
      </c>
      <c r="AV158" t="s">
        <v>352</v>
      </c>
      <c r="AW158" s="3">
        <v>43466</v>
      </c>
      <c r="AX158">
        <v>1590</v>
      </c>
      <c r="AY158">
        <v>1967</v>
      </c>
      <c r="AZ158" t="s">
        <v>61</v>
      </c>
      <c r="BA158" s="2">
        <v>43548</v>
      </c>
      <c r="BB158">
        <v>23</v>
      </c>
      <c r="BC158" t="s">
        <v>71</v>
      </c>
      <c r="BD158" t="s">
        <v>72</v>
      </c>
      <c r="BE158" t="s">
        <v>123</v>
      </c>
      <c r="BF158" s="2">
        <v>43609</v>
      </c>
      <c r="BG158">
        <v>22</v>
      </c>
      <c r="BH158" t="s">
        <v>125</v>
      </c>
      <c r="BI158" t="s">
        <v>126</v>
      </c>
    </row>
    <row r="159" spans="1:61" x14ac:dyDescent="0.25">
      <c r="A159" s="1">
        <v>40567</v>
      </c>
      <c r="B159" t="s">
        <v>112</v>
      </c>
      <c r="C159" t="s">
        <v>123</v>
      </c>
      <c r="D159" t="s">
        <v>151</v>
      </c>
      <c r="E159" t="s">
        <v>75</v>
      </c>
      <c r="F159" s="3">
        <v>27395</v>
      </c>
      <c r="G159" t="s">
        <v>770</v>
      </c>
      <c r="H159" t="s">
        <v>831</v>
      </c>
      <c r="I159" s="3">
        <v>45658</v>
      </c>
      <c r="J159" t="s">
        <v>832</v>
      </c>
      <c r="K159" t="s">
        <v>771</v>
      </c>
      <c r="L159" t="s">
        <v>63</v>
      </c>
      <c r="M159" t="s">
        <v>771</v>
      </c>
      <c r="N159" t="s">
        <v>79</v>
      </c>
      <c r="O159" t="s">
        <v>323</v>
      </c>
      <c r="P159" t="s">
        <v>693</v>
      </c>
      <c r="Q159">
        <v>24</v>
      </c>
      <c r="R159" t="s">
        <v>119</v>
      </c>
      <c r="S159" t="s">
        <v>64</v>
      </c>
      <c r="T159">
        <v>11</v>
      </c>
      <c r="U159">
        <v>7</v>
      </c>
      <c r="V159">
        <v>4</v>
      </c>
      <c r="W159" t="s">
        <v>66</v>
      </c>
      <c r="X159" t="s">
        <v>120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 t="s">
        <v>322</v>
      </c>
      <c r="AM159" t="s">
        <v>833</v>
      </c>
      <c r="AN159">
        <v>-11</v>
      </c>
      <c r="AO159" t="e" vm="1">
        <f>_FV(-6,"0")</f>
        <v>#VALUE!</v>
      </c>
      <c r="AP159" t="s">
        <v>179</v>
      </c>
      <c r="AQ159">
        <v>0</v>
      </c>
      <c r="AR159">
        <v>9</v>
      </c>
      <c r="AS159" t="s">
        <v>834</v>
      </c>
      <c r="AT159" t="s">
        <v>835</v>
      </c>
      <c r="AU159" t="s">
        <v>836</v>
      </c>
      <c r="AV159" t="s">
        <v>837</v>
      </c>
      <c r="AW159" t="s">
        <v>838</v>
      </c>
      <c r="AX159">
        <v>1639</v>
      </c>
      <c r="AY159">
        <v>1967</v>
      </c>
      <c r="AZ159" t="s">
        <v>112</v>
      </c>
      <c r="BA159" s="2">
        <v>43580</v>
      </c>
      <c r="BB159">
        <v>18</v>
      </c>
      <c r="BC159" t="s">
        <v>122</v>
      </c>
      <c r="BD159" s="3">
        <v>27426</v>
      </c>
      <c r="BE159" t="s">
        <v>123</v>
      </c>
      <c r="BF159" s="2">
        <v>43609</v>
      </c>
      <c r="BG159">
        <v>22</v>
      </c>
      <c r="BH159" t="s">
        <v>125</v>
      </c>
      <c r="BI159" t="s">
        <v>126</v>
      </c>
    </row>
    <row r="160" spans="1:61" x14ac:dyDescent="0.25">
      <c r="A160" s="1">
        <v>40685</v>
      </c>
      <c r="B160" t="s">
        <v>127</v>
      </c>
      <c r="C160" t="s">
        <v>123</v>
      </c>
      <c r="D160" t="s">
        <v>62</v>
      </c>
      <c r="E160" t="s">
        <v>201</v>
      </c>
      <c r="F160" t="s">
        <v>839</v>
      </c>
      <c r="G160" t="s">
        <v>404</v>
      </c>
      <c r="H160" t="s">
        <v>787</v>
      </c>
      <c r="I160" t="s">
        <v>840</v>
      </c>
      <c r="J160" t="s">
        <v>841</v>
      </c>
      <c r="K160" t="s">
        <v>202</v>
      </c>
      <c r="L160" t="s">
        <v>842</v>
      </c>
      <c r="M160" t="s">
        <v>170</v>
      </c>
      <c r="N160" t="s">
        <v>205</v>
      </c>
      <c r="O160" t="s">
        <v>406</v>
      </c>
      <c r="P160" t="s">
        <v>205</v>
      </c>
      <c r="Q160">
        <v>38</v>
      </c>
      <c r="R160" t="s">
        <v>85</v>
      </c>
      <c r="S160" t="s">
        <v>64</v>
      </c>
      <c r="T160">
        <v>11</v>
      </c>
      <c r="U160">
        <v>7</v>
      </c>
      <c r="V160">
        <v>2</v>
      </c>
      <c r="W160" t="s">
        <v>85</v>
      </c>
      <c r="X160" t="s">
        <v>120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1</v>
      </c>
      <c r="AG160">
        <v>0</v>
      </c>
      <c r="AH160">
        <v>0</v>
      </c>
      <c r="AI160">
        <v>0</v>
      </c>
      <c r="AJ160">
        <v>0</v>
      </c>
      <c r="AK160">
        <v>0</v>
      </c>
      <c r="AL160" t="s">
        <v>843</v>
      </c>
      <c r="AM160" t="s">
        <v>844</v>
      </c>
      <c r="AN160">
        <v>-20</v>
      </c>
      <c r="AO160" t="e" vm="1">
        <f>_FV(-3,"0")</f>
        <v>#VALUE!</v>
      </c>
      <c r="AP160" t="s">
        <v>132</v>
      </c>
      <c r="AQ160">
        <v>5</v>
      </c>
      <c r="AR160">
        <v>2</v>
      </c>
      <c r="AS160" t="s">
        <v>68</v>
      </c>
      <c r="AT160" t="s">
        <v>175</v>
      </c>
      <c r="AU160" t="s">
        <v>68</v>
      </c>
      <c r="AV160" t="s">
        <v>845</v>
      </c>
      <c r="AW160" t="s">
        <v>176</v>
      </c>
      <c r="AX160">
        <v>1750</v>
      </c>
      <c r="AY160">
        <v>1967</v>
      </c>
      <c r="AZ160" t="s">
        <v>127</v>
      </c>
      <c r="BA160" s="2">
        <v>43731</v>
      </c>
      <c r="BB160">
        <v>21</v>
      </c>
      <c r="BC160" t="s">
        <v>135</v>
      </c>
      <c r="BD160" s="3">
        <v>21306</v>
      </c>
      <c r="BE160" t="s">
        <v>123</v>
      </c>
      <c r="BF160" s="2">
        <v>43609</v>
      </c>
      <c r="BG160">
        <v>22</v>
      </c>
      <c r="BH160" t="s">
        <v>125</v>
      </c>
      <c r="BI160" t="s">
        <v>126</v>
      </c>
    </row>
    <row r="161" spans="1:61" x14ac:dyDescent="0.25">
      <c r="A161" s="1">
        <v>40588</v>
      </c>
      <c r="B161" t="s">
        <v>136</v>
      </c>
      <c r="C161" t="s">
        <v>123</v>
      </c>
      <c r="D161" t="s">
        <v>101</v>
      </c>
      <c r="E161" t="s">
        <v>696</v>
      </c>
      <c r="F161" t="s">
        <v>846</v>
      </c>
      <c r="G161" t="s">
        <v>696</v>
      </c>
      <c r="H161" t="s">
        <v>847</v>
      </c>
      <c r="I161" t="s">
        <v>92</v>
      </c>
      <c r="J161" t="s">
        <v>340</v>
      </c>
      <c r="K161" t="s">
        <v>216</v>
      </c>
      <c r="L161" t="s">
        <v>609</v>
      </c>
      <c r="M161" t="s">
        <v>637</v>
      </c>
      <c r="N161" t="s">
        <v>607</v>
      </c>
      <c r="O161" t="s">
        <v>94</v>
      </c>
      <c r="P161" t="s">
        <v>216</v>
      </c>
      <c r="Q161">
        <v>27</v>
      </c>
      <c r="R161" t="s">
        <v>121</v>
      </c>
      <c r="S161" t="s">
        <v>64</v>
      </c>
      <c r="T161">
        <v>11</v>
      </c>
      <c r="U161">
        <v>9</v>
      </c>
      <c r="V161">
        <v>3</v>
      </c>
      <c r="W161" t="s">
        <v>121</v>
      </c>
      <c r="X161" t="s">
        <v>120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1</v>
      </c>
      <c r="AG161">
        <v>0</v>
      </c>
      <c r="AH161">
        <v>0</v>
      </c>
      <c r="AI161">
        <v>0</v>
      </c>
      <c r="AJ161">
        <v>0</v>
      </c>
      <c r="AK161">
        <v>0</v>
      </c>
      <c r="AL161" t="s">
        <v>65</v>
      </c>
      <c r="AM161" t="s">
        <v>88</v>
      </c>
      <c r="AN161">
        <v>-15</v>
      </c>
      <c r="AO161" t="e" vm="1">
        <f>_FV(-2,"0")</f>
        <v>#VALUE!</v>
      </c>
      <c r="AP161" t="s">
        <v>96</v>
      </c>
      <c r="AQ161">
        <v>0</v>
      </c>
      <c r="AR161">
        <v>9</v>
      </c>
      <c r="AS161" t="s">
        <v>68</v>
      </c>
      <c r="AT161" t="s">
        <v>848</v>
      </c>
      <c r="AU161" t="s">
        <v>68</v>
      </c>
      <c r="AV161" s="2">
        <v>43556</v>
      </c>
      <c r="AW161" t="s">
        <v>849</v>
      </c>
      <c r="AX161">
        <v>1730</v>
      </c>
      <c r="AY161">
        <v>1967</v>
      </c>
      <c r="AZ161" t="s">
        <v>136</v>
      </c>
      <c r="BA161" s="2">
        <v>43612</v>
      </c>
      <c r="BB161">
        <v>27</v>
      </c>
      <c r="BC161" t="s">
        <v>149</v>
      </c>
      <c r="BD161" s="3">
        <v>47178</v>
      </c>
      <c r="BE161" t="s">
        <v>123</v>
      </c>
      <c r="BF161" s="2">
        <v>43609</v>
      </c>
      <c r="BG161">
        <v>22</v>
      </c>
      <c r="BH161" t="s">
        <v>125</v>
      </c>
      <c r="BI161" t="s">
        <v>126</v>
      </c>
    </row>
    <row r="162" spans="1:61" x14ac:dyDescent="0.25">
      <c r="A162" s="1">
        <v>40370</v>
      </c>
      <c r="B162" t="s">
        <v>150</v>
      </c>
      <c r="C162" t="s">
        <v>123</v>
      </c>
      <c r="D162" t="s">
        <v>62</v>
      </c>
      <c r="E162" t="s">
        <v>537</v>
      </c>
      <c r="F162" t="s">
        <v>850</v>
      </c>
      <c r="G162" t="s">
        <v>222</v>
      </c>
      <c r="H162" t="s">
        <v>223</v>
      </c>
      <c r="I162" t="s">
        <v>539</v>
      </c>
      <c r="J162" t="s">
        <v>851</v>
      </c>
      <c r="K162" t="s">
        <v>223</v>
      </c>
      <c r="L162" t="s">
        <v>852</v>
      </c>
      <c r="M162" t="s">
        <v>224</v>
      </c>
      <c r="N162" t="s">
        <v>540</v>
      </c>
      <c r="O162" t="s">
        <v>223</v>
      </c>
      <c r="P162" t="s">
        <v>540</v>
      </c>
      <c r="Q162">
        <v>11</v>
      </c>
      <c r="R162" t="s">
        <v>96</v>
      </c>
      <c r="S162" t="s">
        <v>64</v>
      </c>
      <c r="T162">
        <v>11</v>
      </c>
      <c r="U162">
        <v>13</v>
      </c>
      <c r="V162">
        <v>1</v>
      </c>
      <c r="W162" t="s">
        <v>85</v>
      </c>
      <c r="X162" t="s">
        <v>120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 t="e" vm="112">
        <f>_FV(0,"36363636363636365")</f>
        <v>#VALUE!</v>
      </c>
      <c r="AM162" t="s">
        <v>853</v>
      </c>
      <c r="AN162">
        <v>-13</v>
      </c>
      <c r="AO162" t="e" vm="1">
        <f>_FV(-3,"0")</f>
        <v>#VALUE!</v>
      </c>
      <c r="AP162" t="s">
        <v>66</v>
      </c>
      <c r="AQ162">
        <v>0</v>
      </c>
      <c r="AR162">
        <v>6</v>
      </c>
      <c r="AS162" t="s">
        <v>68</v>
      </c>
      <c r="AT162" t="s">
        <v>68</v>
      </c>
      <c r="AU162" t="s">
        <v>68</v>
      </c>
      <c r="AV162" s="2">
        <v>43556</v>
      </c>
      <c r="AW162" s="2">
        <v>43617</v>
      </c>
      <c r="AX162">
        <v>1835</v>
      </c>
      <c r="AY162">
        <v>1967</v>
      </c>
      <c r="AZ162" t="s">
        <v>150</v>
      </c>
      <c r="BA162" s="2">
        <v>43608</v>
      </c>
      <c r="BB162">
        <v>25</v>
      </c>
      <c r="BC162" t="s">
        <v>157</v>
      </c>
      <c r="BD162" s="2">
        <v>43654</v>
      </c>
      <c r="BE162" t="s">
        <v>123</v>
      </c>
      <c r="BF162" s="2">
        <v>43609</v>
      </c>
      <c r="BG162">
        <v>22</v>
      </c>
      <c r="BH162" t="s">
        <v>125</v>
      </c>
      <c r="BI162" t="s">
        <v>126</v>
      </c>
    </row>
    <row r="163" spans="1:61" x14ac:dyDescent="0.25">
      <c r="A163" s="1">
        <v>40446</v>
      </c>
      <c r="B163" t="s">
        <v>158</v>
      </c>
      <c r="C163" t="s">
        <v>123</v>
      </c>
      <c r="D163" t="s">
        <v>62</v>
      </c>
      <c r="E163" t="s">
        <v>68</v>
      </c>
      <c r="F163" s="2">
        <v>43588</v>
      </c>
      <c r="G163" t="s">
        <v>80</v>
      </c>
      <c r="H163" t="s">
        <v>82</v>
      </c>
      <c r="I163" t="s">
        <v>90</v>
      </c>
      <c r="J163" s="2">
        <v>43587</v>
      </c>
      <c r="K163" t="s">
        <v>80</v>
      </c>
      <c r="L163" t="s">
        <v>74</v>
      </c>
      <c r="M163" t="s">
        <v>82</v>
      </c>
      <c r="N163" t="s">
        <v>65</v>
      </c>
      <c r="O163" t="s">
        <v>80</v>
      </c>
      <c r="P163" t="s">
        <v>65</v>
      </c>
      <c r="Q163">
        <v>6</v>
      </c>
      <c r="R163" t="s">
        <v>84</v>
      </c>
      <c r="S163" t="s">
        <v>64</v>
      </c>
      <c r="T163">
        <v>11</v>
      </c>
      <c r="U163">
        <v>4</v>
      </c>
      <c r="V163">
        <v>1</v>
      </c>
      <c r="W163" t="s">
        <v>121</v>
      </c>
      <c r="X163" t="s">
        <v>110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1</v>
      </c>
      <c r="AG163">
        <v>1</v>
      </c>
      <c r="AH163">
        <v>0</v>
      </c>
      <c r="AI163">
        <v>0</v>
      </c>
      <c r="AJ163">
        <v>0</v>
      </c>
      <c r="AK163">
        <v>0</v>
      </c>
      <c r="AL163" t="s">
        <v>355</v>
      </c>
      <c r="AM163" t="s">
        <v>854</v>
      </c>
      <c r="AN163">
        <v>-7</v>
      </c>
      <c r="AO163" t="e" vm="1">
        <f>_FV(-7,"0")</f>
        <v>#VALUE!</v>
      </c>
      <c r="AP163" t="s">
        <v>68</v>
      </c>
      <c r="AQ163">
        <v>6</v>
      </c>
      <c r="AR163">
        <v>0</v>
      </c>
      <c r="AS163" t="s">
        <v>68</v>
      </c>
      <c r="AT163" t="s">
        <v>68</v>
      </c>
      <c r="AU163" t="s">
        <v>68</v>
      </c>
      <c r="AV163" t="s">
        <v>64</v>
      </c>
      <c r="AW163" s="2">
        <v>43586</v>
      </c>
      <c r="AX163">
        <v>1799</v>
      </c>
      <c r="AY163">
        <v>1967</v>
      </c>
      <c r="AZ163" t="s">
        <v>158</v>
      </c>
      <c r="BA163" s="2">
        <v>43578</v>
      </c>
      <c r="BB163">
        <v>27</v>
      </c>
      <c r="BC163" t="s">
        <v>162</v>
      </c>
      <c r="BD163" s="2">
        <v>43593</v>
      </c>
      <c r="BE163" t="s">
        <v>123</v>
      </c>
      <c r="BF163" s="2">
        <v>43609</v>
      </c>
      <c r="BG163">
        <v>22</v>
      </c>
      <c r="BH163" t="s">
        <v>125</v>
      </c>
      <c r="BI163" t="s">
        <v>126</v>
      </c>
    </row>
    <row r="164" spans="1:61" x14ac:dyDescent="0.25">
      <c r="A164" s="1">
        <v>40760</v>
      </c>
      <c r="B164" t="s">
        <v>163</v>
      </c>
      <c r="C164" t="s">
        <v>123</v>
      </c>
      <c r="D164" t="s">
        <v>62</v>
      </c>
      <c r="E164" t="s">
        <v>855</v>
      </c>
      <c r="F164" t="s">
        <v>366</v>
      </c>
      <c r="G164" t="s">
        <v>717</v>
      </c>
      <c r="H164" t="s">
        <v>91</v>
      </c>
      <c r="I164" t="s">
        <v>856</v>
      </c>
      <c r="J164" t="s">
        <v>211</v>
      </c>
      <c r="K164" t="s">
        <v>426</v>
      </c>
      <c r="L164" t="s">
        <v>426</v>
      </c>
      <c r="M164" t="s">
        <v>93</v>
      </c>
      <c r="N164" t="s">
        <v>215</v>
      </c>
      <c r="O164" t="s">
        <v>341</v>
      </c>
      <c r="P164" t="s">
        <v>215</v>
      </c>
      <c r="Q164">
        <v>36</v>
      </c>
      <c r="R164" t="s">
        <v>68</v>
      </c>
      <c r="S164" t="s">
        <v>64</v>
      </c>
      <c r="T164">
        <v>11</v>
      </c>
      <c r="U164">
        <v>1</v>
      </c>
      <c r="V164">
        <v>2</v>
      </c>
      <c r="W164" t="s">
        <v>120</v>
      </c>
      <c r="X164" t="s">
        <v>110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1</v>
      </c>
      <c r="AG164">
        <v>1</v>
      </c>
      <c r="AH164">
        <v>0</v>
      </c>
      <c r="AI164">
        <v>0</v>
      </c>
      <c r="AJ164">
        <v>0</v>
      </c>
      <c r="AK164">
        <v>0</v>
      </c>
      <c r="AL164" t="s">
        <v>430</v>
      </c>
      <c r="AM164" t="s">
        <v>430</v>
      </c>
      <c r="AN164">
        <v>3</v>
      </c>
      <c r="AO164" t="e" vm="1">
        <f>_FV(-5,"0")</f>
        <v>#VALUE!</v>
      </c>
      <c r="AP164" t="e" vm="1">
        <f>_FV(-1,"0")</f>
        <v>#VALUE!</v>
      </c>
      <c r="AQ164">
        <v>0</v>
      </c>
      <c r="AR164">
        <v>9</v>
      </c>
      <c r="AS164" t="s">
        <v>68</v>
      </c>
      <c r="AT164" t="s">
        <v>857</v>
      </c>
      <c r="AU164" t="s">
        <v>68</v>
      </c>
      <c r="AV164" s="2">
        <v>43586</v>
      </c>
      <c r="AW164" t="s">
        <v>858</v>
      </c>
      <c r="AX164">
        <v>1949</v>
      </c>
      <c r="AY164">
        <v>1967</v>
      </c>
      <c r="AZ164" t="s">
        <v>163</v>
      </c>
      <c r="BA164" s="2">
        <v>43489</v>
      </c>
      <c r="BB164">
        <v>29</v>
      </c>
      <c r="BC164" t="s">
        <v>177</v>
      </c>
      <c r="BD164" s="3">
        <v>34182</v>
      </c>
      <c r="BE164" t="s">
        <v>123</v>
      </c>
      <c r="BF164" s="2">
        <v>43609</v>
      </c>
      <c r="BG164">
        <v>22</v>
      </c>
      <c r="BH164" t="s">
        <v>125</v>
      </c>
      <c r="BI164" t="s">
        <v>126</v>
      </c>
    </row>
    <row r="165" spans="1:61" x14ac:dyDescent="0.25">
      <c r="A165" s="1">
        <v>40510</v>
      </c>
      <c r="B165" t="s">
        <v>178</v>
      </c>
      <c r="C165" t="s">
        <v>123</v>
      </c>
      <c r="D165" t="s">
        <v>101</v>
      </c>
      <c r="E165" t="s">
        <v>114</v>
      </c>
      <c r="F165" t="s">
        <v>859</v>
      </c>
      <c r="G165" s="2">
        <v>43556</v>
      </c>
      <c r="H165" t="s">
        <v>97</v>
      </c>
      <c r="I165" s="2">
        <v>43497</v>
      </c>
      <c r="J165" t="s">
        <v>859</v>
      </c>
      <c r="K165" t="s">
        <v>80</v>
      </c>
      <c r="L165" t="s">
        <v>97</v>
      </c>
      <c r="M165" t="s">
        <v>116</v>
      </c>
      <c r="N165" t="s">
        <v>386</v>
      </c>
      <c r="O165" t="s">
        <v>118</v>
      </c>
      <c r="P165" t="s">
        <v>268</v>
      </c>
      <c r="Q165">
        <v>15</v>
      </c>
      <c r="R165" t="s">
        <v>179</v>
      </c>
      <c r="S165" t="s">
        <v>64</v>
      </c>
      <c r="T165">
        <v>11</v>
      </c>
      <c r="U165">
        <v>10</v>
      </c>
      <c r="V165">
        <v>1</v>
      </c>
      <c r="W165" t="s">
        <v>85</v>
      </c>
      <c r="X165" t="s">
        <v>96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 t="s">
        <v>268</v>
      </c>
      <c r="AM165" t="s">
        <v>672</v>
      </c>
      <c r="AN165">
        <v>-10</v>
      </c>
      <c r="AO165" t="s">
        <v>68</v>
      </c>
      <c r="AP165" t="s">
        <v>120</v>
      </c>
      <c r="AQ165">
        <v>1</v>
      </c>
      <c r="AR165">
        <v>1</v>
      </c>
      <c r="AS165" t="s">
        <v>860</v>
      </c>
      <c r="AT165" t="s">
        <v>68</v>
      </c>
      <c r="AU165" t="s">
        <v>861</v>
      </c>
      <c r="AV165" t="s">
        <v>862</v>
      </c>
      <c r="AW165" t="s">
        <v>863</v>
      </c>
      <c r="AX165">
        <v>1700</v>
      </c>
      <c r="AY165">
        <v>1967</v>
      </c>
      <c r="AZ165" t="s">
        <v>178</v>
      </c>
      <c r="BA165" s="2">
        <v>43669</v>
      </c>
      <c r="BB165">
        <v>17</v>
      </c>
      <c r="BC165" t="s">
        <v>181</v>
      </c>
      <c r="BD165" s="3">
        <v>19025</v>
      </c>
      <c r="BE165" t="s">
        <v>123</v>
      </c>
      <c r="BF165" s="2">
        <v>43609</v>
      </c>
      <c r="BG165">
        <v>22</v>
      </c>
      <c r="BH165" t="s">
        <v>125</v>
      </c>
      <c r="BI165" t="s">
        <v>126</v>
      </c>
    </row>
    <row r="166" spans="1:61" x14ac:dyDescent="0.25">
      <c r="A166" s="1">
        <v>40578</v>
      </c>
      <c r="B166" t="s">
        <v>182</v>
      </c>
      <c r="C166" t="s">
        <v>123</v>
      </c>
      <c r="D166" t="s">
        <v>101</v>
      </c>
      <c r="E166" t="s">
        <v>553</v>
      </c>
      <c r="F166" t="s">
        <v>864</v>
      </c>
      <c r="G166" t="s">
        <v>865</v>
      </c>
      <c r="H166" t="s">
        <v>866</v>
      </c>
      <c r="I166" t="s">
        <v>867</v>
      </c>
      <c r="J166" t="s">
        <v>868</v>
      </c>
      <c r="K166" t="s">
        <v>559</v>
      </c>
      <c r="L166" t="s">
        <v>869</v>
      </c>
      <c r="M166" t="s">
        <v>143</v>
      </c>
      <c r="N166" t="s">
        <v>141</v>
      </c>
      <c r="O166" t="s">
        <v>870</v>
      </c>
      <c r="P166" t="s">
        <v>141</v>
      </c>
      <c r="Q166">
        <v>31</v>
      </c>
      <c r="R166" t="s">
        <v>191</v>
      </c>
      <c r="S166" t="s">
        <v>64</v>
      </c>
      <c r="T166">
        <v>11</v>
      </c>
      <c r="U166">
        <v>9</v>
      </c>
      <c r="V166">
        <v>2</v>
      </c>
      <c r="W166" t="s">
        <v>66</v>
      </c>
      <c r="X166" t="s">
        <v>192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 t="e" vm="113">
        <f>_FV(0,"06451612903225806")</f>
        <v>#VALUE!</v>
      </c>
      <c r="AM166" t="s">
        <v>740</v>
      </c>
      <c r="AN166">
        <v>-18</v>
      </c>
      <c r="AO166" t="e" vm="1">
        <f>_FV(-7,"0")</f>
        <v>#VALUE!</v>
      </c>
      <c r="AP166" t="s">
        <v>192</v>
      </c>
      <c r="AQ166">
        <v>0</v>
      </c>
      <c r="AR166">
        <v>9</v>
      </c>
      <c r="AS166" t="s">
        <v>871</v>
      </c>
      <c r="AT166" t="s">
        <v>68</v>
      </c>
      <c r="AU166" t="s">
        <v>872</v>
      </c>
      <c r="AV166" t="s">
        <v>873</v>
      </c>
      <c r="AW166" t="s">
        <v>874</v>
      </c>
      <c r="AX166">
        <v>1653</v>
      </c>
      <c r="AY166">
        <v>1967</v>
      </c>
      <c r="AZ166" t="s">
        <v>182</v>
      </c>
      <c r="BA166" t="s">
        <v>193</v>
      </c>
      <c r="BB166">
        <v>20</v>
      </c>
      <c r="BC166" t="s">
        <v>194</v>
      </c>
      <c r="BD166" s="3">
        <v>33635</v>
      </c>
      <c r="BE166" t="s">
        <v>123</v>
      </c>
      <c r="BF166" s="2">
        <v>43609</v>
      </c>
      <c r="BG166">
        <v>22</v>
      </c>
      <c r="BH166" t="s">
        <v>125</v>
      </c>
      <c r="BI166" t="s">
        <v>126</v>
      </c>
    </row>
    <row r="167" spans="1:61" x14ac:dyDescent="0.25">
      <c r="A167" s="1">
        <v>40545</v>
      </c>
      <c r="B167" t="s">
        <v>195</v>
      </c>
      <c r="C167" t="s">
        <v>123</v>
      </c>
      <c r="D167" t="s">
        <v>151</v>
      </c>
      <c r="E167" t="s">
        <v>78</v>
      </c>
      <c r="F167" s="3">
        <v>27395</v>
      </c>
      <c r="G167" t="s">
        <v>833</v>
      </c>
      <c r="H167" t="s">
        <v>831</v>
      </c>
      <c r="I167" t="s">
        <v>75</v>
      </c>
      <c r="J167" t="s">
        <v>832</v>
      </c>
      <c r="K167" t="s">
        <v>80</v>
      </c>
      <c r="L167" t="s">
        <v>63</v>
      </c>
      <c r="M167" t="s">
        <v>693</v>
      </c>
      <c r="N167" t="s">
        <v>79</v>
      </c>
      <c r="O167" t="s">
        <v>81</v>
      </c>
      <c r="P167" t="s">
        <v>693</v>
      </c>
      <c r="Q167">
        <v>24</v>
      </c>
      <c r="R167" t="s">
        <v>120</v>
      </c>
      <c r="S167" t="s">
        <v>64</v>
      </c>
      <c r="T167">
        <v>11</v>
      </c>
      <c r="U167">
        <v>6</v>
      </c>
      <c r="V167">
        <v>4</v>
      </c>
      <c r="W167" t="s">
        <v>85</v>
      </c>
      <c r="X167" t="s">
        <v>120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 t="s">
        <v>322</v>
      </c>
      <c r="AM167" t="s">
        <v>833</v>
      </c>
      <c r="AN167">
        <v>-7</v>
      </c>
      <c r="AO167" t="e" vm="1">
        <f>_FV(-3,"0")</f>
        <v>#VALUE!</v>
      </c>
      <c r="AP167" t="s">
        <v>121</v>
      </c>
      <c r="AQ167">
        <v>3</v>
      </c>
      <c r="AR167">
        <v>6</v>
      </c>
      <c r="AS167" t="s">
        <v>834</v>
      </c>
      <c r="AT167" t="s">
        <v>729</v>
      </c>
      <c r="AU167" t="s">
        <v>836</v>
      </c>
      <c r="AV167" t="s">
        <v>875</v>
      </c>
      <c r="AW167" t="s">
        <v>876</v>
      </c>
      <c r="AX167">
        <v>1650</v>
      </c>
      <c r="AY167">
        <v>1967</v>
      </c>
      <c r="AZ167" t="s">
        <v>195</v>
      </c>
      <c r="BA167" s="2">
        <v>43669</v>
      </c>
      <c r="BB167">
        <v>20</v>
      </c>
      <c r="BC167" t="s">
        <v>208</v>
      </c>
      <c r="BD167" s="3">
        <v>19054</v>
      </c>
      <c r="BE167" t="s">
        <v>123</v>
      </c>
      <c r="BF167" s="2">
        <v>43609</v>
      </c>
      <c r="BG167">
        <v>22</v>
      </c>
      <c r="BH167" t="s">
        <v>125</v>
      </c>
      <c r="BI167" t="s">
        <v>126</v>
      </c>
    </row>
    <row r="168" spans="1:61" x14ac:dyDescent="0.25">
      <c r="A168" s="1">
        <v>40524</v>
      </c>
      <c r="B168" t="s">
        <v>209</v>
      </c>
      <c r="C168" t="s">
        <v>123</v>
      </c>
      <c r="D168" t="s">
        <v>101</v>
      </c>
      <c r="E168" t="s">
        <v>184</v>
      </c>
      <c r="F168" t="s">
        <v>530</v>
      </c>
      <c r="G168" t="s">
        <v>183</v>
      </c>
      <c r="H168" t="s">
        <v>877</v>
      </c>
      <c r="I168" t="s">
        <v>878</v>
      </c>
      <c r="J168" t="s">
        <v>530</v>
      </c>
      <c r="K168" t="s">
        <v>188</v>
      </c>
      <c r="L168" t="s">
        <v>533</v>
      </c>
      <c r="M168" t="s">
        <v>190</v>
      </c>
      <c r="N168" t="s">
        <v>190</v>
      </c>
      <c r="O168" t="s">
        <v>280</v>
      </c>
      <c r="P168" t="s">
        <v>189</v>
      </c>
      <c r="Q168">
        <v>17</v>
      </c>
      <c r="R168" t="s">
        <v>132</v>
      </c>
      <c r="S168" t="s">
        <v>64</v>
      </c>
      <c r="T168">
        <v>11</v>
      </c>
      <c r="U168">
        <v>5</v>
      </c>
      <c r="V168">
        <v>3</v>
      </c>
      <c r="W168" t="s">
        <v>192</v>
      </c>
      <c r="X168" t="s">
        <v>132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 t="s">
        <v>189</v>
      </c>
      <c r="AM168" t="s">
        <v>489</v>
      </c>
      <c r="AN168">
        <v>-4</v>
      </c>
      <c r="AO168" t="s">
        <v>96</v>
      </c>
      <c r="AP168" t="s">
        <v>84</v>
      </c>
      <c r="AQ168">
        <v>3</v>
      </c>
      <c r="AR168">
        <v>3</v>
      </c>
      <c r="AS168" t="s">
        <v>68</v>
      </c>
      <c r="AT168" t="s">
        <v>879</v>
      </c>
      <c r="AU168" t="s">
        <v>68</v>
      </c>
      <c r="AV168" t="s">
        <v>64</v>
      </c>
      <c r="AW168" t="s">
        <v>880</v>
      </c>
      <c r="AX168">
        <v>1786</v>
      </c>
      <c r="AY168">
        <v>1967</v>
      </c>
      <c r="AZ168" t="s">
        <v>209</v>
      </c>
      <c r="BA168" s="2">
        <v>43670</v>
      </c>
      <c r="BB168">
        <v>21</v>
      </c>
      <c r="BC168" t="s">
        <v>217</v>
      </c>
      <c r="BD168" s="3">
        <v>29037</v>
      </c>
      <c r="BE168" t="s">
        <v>123</v>
      </c>
      <c r="BF168" s="2">
        <v>43609</v>
      </c>
      <c r="BG168">
        <v>22</v>
      </c>
      <c r="BH168" t="s">
        <v>125</v>
      </c>
      <c r="BI168" t="s">
        <v>126</v>
      </c>
    </row>
    <row r="169" spans="1:61" x14ac:dyDescent="0.25">
      <c r="A169" s="1">
        <v>40649</v>
      </c>
      <c r="B169" t="s">
        <v>218</v>
      </c>
      <c r="C169" t="s">
        <v>123</v>
      </c>
      <c r="D169" t="s">
        <v>151</v>
      </c>
      <c r="E169" t="s">
        <v>643</v>
      </c>
      <c r="F169" t="s">
        <v>463</v>
      </c>
      <c r="G169" t="s">
        <v>881</v>
      </c>
      <c r="H169" t="s">
        <v>464</v>
      </c>
      <c r="I169" t="s">
        <v>219</v>
      </c>
      <c r="J169" t="s">
        <v>466</v>
      </c>
      <c r="K169" t="s">
        <v>471</v>
      </c>
      <c r="L169" t="s">
        <v>468</v>
      </c>
      <c r="M169" t="s">
        <v>647</v>
      </c>
      <c r="N169" t="s">
        <v>470</v>
      </c>
      <c r="O169" t="s">
        <v>223</v>
      </c>
      <c r="P169" t="s">
        <v>470</v>
      </c>
      <c r="Q169">
        <v>33</v>
      </c>
      <c r="R169" t="s">
        <v>192</v>
      </c>
      <c r="S169" t="s">
        <v>64</v>
      </c>
      <c r="T169">
        <v>11</v>
      </c>
      <c r="U169">
        <v>8</v>
      </c>
      <c r="V169">
        <v>3</v>
      </c>
      <c r="W169" t="s">
        <v>192</v>
      </c>
      <c r="X169" t="s">
        <v>191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 t="e" vm="114">
        <f>_FV(0,"3939393939393939")</f>
        <v>#VALUE!</v>
      </c>
      <c r="AM169" t="s">
        <v>473</v>
      </c>
      <c r="AN169">
        <v>-22</v>
      </c>
      <c r="AO169" t="e" vm="1">
        <f>_FV(-2,"0")</f>
        <v>#VALUE!</v>
      </c>
      <c r="AP169" t="s">
        <v>83</v>
      </c>
      <c r="AQ169">
        <v>0</v>
      </c>
      <c r="AR169">
        <v>3</v>
      </c>
      <c r="AS169" t="s">
        <v>882</v>
      </c>
      <c r="AT169" t="s">
        <v>68</v>
      </c>
      <c r="AU169" t="s">
        <v>883</v>
      </c>
      <c r="AV169" t="s">
        <v>884</v>
      </c>
      <c r="AW169" t="s">
        <v>885</v>
      </c>
      <c r="AX169">
        <v>1643</v>
      </c>
      <c r="AY169">
        <v>1967</v>
      </c>
      <c r="AZ169" t="s">
        <v>218</v>
      </c>
      <c r="BA169" s="2">
        <v>43548</v>
      </c>
      <c r="BB169">
        <v>24</v>
      </c>
      <c r="BC169" t="s">
        <v>227</v>
      </c>
      <c r="BD169" s="2">
        <v>43526</v>
      </c>
      <c r="BE169" t="s">
        <v>123</v>
      </c>
      <c r="BF169" s="2">
        <v>43609</v>
      </c>
      <c r="BG169">
        <v>22</v>
      </c>
      <c r="BH169" t="s">
        <v>125</v>
      </c>
      <c r="BI169" t="s">
        <v>126</v>
      </c>
    </row>
    <row r="170" spans="1:61" x14ac:dyDescent="0.25">
      <c r="A170" s="1">
        <v>40491</v>
      </c>
      <c r="B170" t="s">
        <v>228</v>
      </c>
      <c r="C170" t="s">
        <v>123</v>
      </c>
      <c r="D170" t="s">
        <v>151</v>
      </c>
      <c r="E170" t="s">
        <v>79</v>
      </c>
      <c r="F170" s="2">
        <v>43588</v>
      </c>
      <c r="G170" s="3">
        <v>45689</v>
      </c>
      <c r="H170" t="s">
        <v>65</v>
      </c>
      <c r="I170" t="s">
        <v>65</v>
      </c>
      <c r="J170" s="3">
        <v>45689</v>
      </c>
      <c r="K170" t="s">
        <v>65</v>
      </c>
      <c r="L170" t="s">
        <v>180</v>
      </c>
      <c r="M170" t="s">
        <v>180</v>
      </c>
      <c r="N170" t="s">
        <v>65</v>
      </c>
      <c r="O170" t="s">
        <v>65</v>
      </c>
      <c r="P170" t="s">
        <v>65</v>
      </c>
      <c r="Q170">
        <v>4</v>
      </c>
      <c r="R170" t="s">
        <v>239</v>
      </c>
      <c r="S170" t="s">
        <v>64</v>
      </c>
      <c r="T170">
        <v>11</v>
      </c>
      <c r="U170">
        <v>20</v>
      </c>
      <c r="V170">
        <v>1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 t="e" vm="1">
        <f>_FV(-2,"0")</f>
        <v>#VALUE!</v>
      </c>
      <c r="AM170" s="2">
        <v>43588</v>
      </c>
      <c r="AN170">
        <v>-9</v>
      </c>
      <c r="AP170" t="s">
        <v>95</v>
      </c>
      <c r="AQ170">
        <v>1</v>
      </c>
      <c r="AR170">
        <v>4</v>
      </c>
      <c r="AS170" t="s">
        <v>68</v>
      </c>
      <c r="AT170" t="s">
        <v>68</v>
      </c>
      <c r="AU170" t="s">
        <v>68</v>
      </c>
      <c r="AV170" s="2">
        <v>43497</v>
      </c>
      <c r="AW170" t="s">
        <v>68</v>
      </c>
      <c r="AX170">
        <v>1618</v>
      </c>
      <c r="AY170">
        <v>1967</v>
      </c>
      <c r="AZ170" t="s">
        <v>228</v>
      </c>
      <c r="BA170" s="2">
        <v>43490</v>
      </c>
      <c r="BB170">
        <v>23</v>
      </c>
      <c r="BC170" t="s">
        <v>240</v>
      </c>
      <c r="BD170" s="2">
        <v>43681</v>
      </c>
      <c r="BE170" t="s">
        <v>123</v>
      </c>
      <c r="BF170" s="2">
        <v>43609</v>
      </c>
      <c r="BG170">
        <v>22</v>
      </c>
      <c r="BH170" t="s">
        <v>125</v>
      </c>
      <c r="BI170" t="s">
        <v>126</v>
      </c>
    </row>
    <row r="171" spans="1:61" x14ac:dyDescent="0.25">
      <c r="A171" s="1">
        <v>40411</v>
      </c>
      <c r="B171" t="s">
        <v>241</v>
      </c>
      <c r="C171" t="s">
        <v>123</v>
      </c>
      <c r="D171" t="s">
        <v>151</v>
      </c>
      <c r="E171" t="s">
        <v>65</v>
      </c>
      <c r="F171" t="s">
        <v>84</v>
      </c>
      <c r="G171" t="s">
        <v>64</v>
      </c>
      <c r="H171" t="s">
        <v>65</v>
      </c>
      <c r="I171" t="s">
        <v>65</v>
      </c>
      <c r="J171" s="2">
        <v>43586</v>
      </c>
      <c r="K171" t="s">
        <v>65</v>
      </c>
      <c r="L171" t="s">
        <v>63</v>
      </c>
      <c r="M171" t="s">
        <v>63</v>
      </c>
      <c r="N171" t="s">
        <v>65</v>
      </c>
      <c r="O171" t="s">
        <v>65</v>
      </c>
      <c r="P171" t="s">
        <v>65</v>
      </c>
      <c r="Q171">
        <v>2</v>
      </c>
      <c r="R171" t="s">
        <v>242</v>
      </c>
      <c r="S171" t="s">
        <v>64</v>
      </c>
      <c r="T171">
        <v>11</v>
      </c>
      <c r="U171">
        <v>19</v>
      </c>
      <c r="V171">
        <v>1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 t="e" vm="1">
        <f>_FV(-2,"0")</f>
        <v>#VALUE!</v>
      </c>
      <c r="AM171" t="s">
        <v>84</v>
      </c>
      <c r="AN171">
        <v>-3</v>
      </c>
      <c r="AP171" t="s">
        <v>119</v>
      </c>
      <c r="AQ171">
        <v>3</v>
      </c>
      <c r="AR171">
        <v>3</v>
      </c>
      <c r="AS171" s="2">
        <v>43617</v>
      </c>
      <c r="AT171" s="2">
        <v>43617</v>
      </c>
      <c r="AU171" t="s">
        <v>124</v>
      </c>
      <c r="AV171" t="s">
        <v>886</v>
      </c>
      <c r="AW171" t="s">
        <v>887</v>
      </c>
      <c r="AX171">
        <v>1577</v>
      </c>
      <c r="AY171">
        <v>1967</v>
      </c>
      <c r="AZ171" t="s">
        <v>241</v>
      </c>
      <c r="BA171" t="s">
        <v>243</v>
      </c>
      <c r="BB171">
        <v>24</v>
      </c>
      <c r="BC171" t="s">
        <v>244</v>
      </c>
      <c r="BD171" s="2">
        <v>43618</v>
      </c>
      <c r="BE171" t="s">
        <v>123</v>
      </c>
      <c r="BF171" s="2">
        <v>43609</v>
      </c>
      <c r="BG171">
        <v>22</v>
      </c>
      <c r="BH171" t="s">
        <v>125</v>
      </c>
      <c r="BI171" t="s">
        <v>126</v>
      </c>
    </row>
    <row r="172" spans="1:61" x14ac:dyDescent="0.25">
      <c r="A172" s="1">
        <v>40664</v>
      </c>
      <c r="B172" t="s">
        <v>245</v>
      </c>
      <c r="C172" t="s">
        <v>123</v>
      </c>
      <c r="D172" t="s">
        <v>62</v>
      </c>
      <c r="E172" t="s">
        <v>458</v>
      </c>
      <c r="F172" t="s">
        <v>391</v>
      </c>
      <c r="G172" t="s">
        <v>888</v>
      </c>
      <c r="H172" t="s">
        <v>152</v>
      </c>
      <c r="I172" t="s">
        <v>152</v>
      </c>
      <c r="J172" t="s">
        <v>340</v>
      </c>
      <c r="K172" t="s">
        <v>889</v>
      </c>
      <c r="L172" t="s">
        <v>393</v>
      </c>
      <c r="M172" t="s">
        <v>252</v>
      </c>
      <c r="N172" t="s">
        <v>889</v>
      </c>
      <c r="O172" t="s">
        <v>154</v>
      </c>
      <c r="P172" t="s">
        <v>889</v>
      </c>
      <c r="Q172">
        <v>21</v>
      </c>
      <c r="R172" t="s">
        <v>255</v>
      </c>
      <c r="S172" t="s">
        <v>64</v>
      </c>
      <c r="T172">
        <v>11</v>
      </c>
      <c r="U172">
        <v>19</v>
      </c>
      <c r="V172">
        <v>5</v>
      </c>
      <c r="W172" t="s">
        <v>96</v>
      </c>
      <c r="X172" t="s">
        <v>96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 t="e" vm="35">
        <f>_FV(0,"6666666666666666")</f>
        <v>#VALUE!</v>
      </c>
      <c r="AM172" t="s">
        <v>152</v>
      </c>
      <c r="AN172">
        <v>-17</v>
      </c>
      <c r="AO172" t="s">
        <v>65</v>
      </c>
      <c r="AP172" t="s">
        <v>110</v>
      </c>
      <c r="AQ172">
        <v>0</v>
      </c>
      <c r="AR172">
        <v>9</v>
      </c>
      <c r="AS172" t="s">
        <v>68</v>
      </c>
      <c r="AT172" t="s">
        <v>890</v>
      </c>
      <c r="AU172" t="s">
        <v>68</v>
      </c>
      <c r="AV172" s="2">
        <v>43556</v>
      </c>
      <c r="AW172" t="s">
        <v>891</v>
      </c>
      <c r="AX172">
        <v>1612</v>
      </c>
      <c r="AY172">
        <v>1967</v>
      </c>
      <c r="AZ172" t="s">
        <v>245</v>
      </c>
      <c r="BA172" s="2">
        <v>43669</v>
      </c>
      <c r="BB172">
        <v>23</v>
      </c>
      <c r="BC172" t="s">
        <v>258</v>
      </c>
      <c r="BD172" s="3">
        <v>30317</v>
      </c>
      <c r="BE172" t="s">
        <v>123</v>
      </c>
      <c r="BF172" s="2">
        <v>43609</v>
      </c>
      <c r="BG172">
        <v>22</v>
      </c>
      <c r="BH172" t="s">
        <v>125</v>
      </c>
      <c r="BI172" t="s">
        <v>126</v>
      </c>
    </row>
    <row r="173" spans="1:61" x14ac:dyDescent="0.25">
      <c r="A173" s="1">
        <v>40664</v>
      </c>
      <c r="B173" t="s">
        <v>60</v>
      </c>
      <c r="C173" t="s">
        <v>158</v>
      </c>
      <c r="D173" t="s">
        <v>101</v>
      </c>
      <c r="E173" t="s">
        <v>64</v>
      </c>
      <c r="F173" t="s">
        <v>892</v>
      </c>
      <c r="G173" t="s">
        <v>392</v>
      </c>
      <c r="H173" t="s">
        <v>893</v>
      </c>
      <c r="I173" t="s">
        <v>370</v>
      </c>
      <c r="J173" t="s">
        <v>894</v>
      </c>
      <c r="K173" t="s">
        <v>252</v>
      </c>
      <c r="L173" t="s">
        <v>895</v>
      </c>
      <c r="M173" t="s">
        <v>889</v>
      </c>
      <c r="N173" t="s">
        <v>394</v>
      </c>
      <c r="O173" t="s">
        <v>154</v>
      </c>
      <c r="P173" t="s">
        <v>889</v>
      </c>
      <c r="Q173">
        <v>21</v>
      </c>
      <c r="R173" t="s">
        <v>66</v>
      </c>
      <c r="S173" t="s">
        <v>84</v>
      </c>
      <c r="T173">
        <v>11</v>
      </c>
      <c r="U173">
        <v>2</v>
      </c>
      <c r="V173">
        <v>3</v>
      </c>
      <c r="W173" t="s">
        <v>120</v>
      </c>
      <c r="X173" t="s">
        <v>179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 t="s">
        <v>458</v>
      </c>
      <c r="AM173" t="s">
        <v>893</v>
      </c>
      <c r="AN173">
        <v>1</v>
      </c>
      <c r="AO173" t="e" vm="1">
        <f>_FV(-2,"0")</f>
        <v>#VALUE!</v>
      </c>
      <c r="AP173" t="s">
        <v>68</v>
      </c>
      <c r="AQ173">
        <v>4</v>
      </c>
      <c r="AR173">
        <v>4</v>
      </c>
      <c r="AS173" t="s">
        <v>896</v>
      </c>
      <c r="AT173" t="s">
        <v>897</v>
      </c>
      <c r="AU173" t="s">
        <v>898</v>
      </c>
      <c r="AV173" t="s">
        <v>899</v>
      </c>
      <c r="AW173" t="s">
        <v>900</v>
      </c>
      <c r="AX173">
        <v>1886</v>
      </c>
      <c r="AY173">
        <v>1799</v>
      </c>
      <c r="AZ173" t="s">
        <v>60</v>
      </c>
      <c r="BA173" s="2">
        <v>43578</v>
      </c>
      <c r="BB173">
        <v>27</v>
      </c>
      <c r="BC173" t="s">
        <v>70</v>
      </c>
      <c r="BD173" s="3">
        <v>34912</v>
      </c>
      <c r="BE173" t="s">
        <v>158</v>
      </c>
      <c r="BF173" s="2">
        <v>43578</v>
      </c>
      <c r="BG173">
        <v>27</v>
      </c>
      <c r="BH173" t="s">
        <v>162</v>
      </c>
      <c r="BI173" s="2">
        <v>43593</v>
      </c>
    </row>
    <row r="174" spans="1:61" x14ac:dyDescent="0.25">
      <c r="A174" s="1">
        <v>40565</v>
      </c>
      <c r="B174" t="s">
        <v>73</v>
      </c>
      <c r="C174" t="s">
        <v>158</v>
      </c>
      <c r="D174" t="s">
        <v>62</v>
      </c>
      <c r="E174" t="s">
        <v>901</v>
      </c>
      <c r="F174" t="s">
        <v>902</v>
      </c>
      <c r="G174" t="s">
        <v>903</v>
      </c>
      <c r="H174" t="s">
        <v>904</v>
      </c>
      <c r="I174" t="s">
        <v>566</v>
      </c>
      <c r="J174" t="s">
        <v>905</v>
      </c>
      <c r="K174" t="s">
        <v>571</v>
      </c>
      <c r="L174" t="s">
        <v>906</v>
      </c>
      <c r="M174" t="s">
        <v>380</v>
      </c>
      <c r="N174" t="s">
        <v>382</v>
      </c>
      <c r="O174" t="s">
        <v>379</v>
      </c>
      <c r="P174" t="s">
        <v>572</v>
      </c>
      <c r="Q174">
        <v>23</v>
      </c>
      <c r="R174" t="s">
        <v>83</v>
      </c>
      <c r="S174" t="s">
        <v>84</v>
      </c>
      <c r="T174">
        <v>11</v>
      </c>
      <c r="U174">
        <v>15</v>
      </c>
      <c r="V174">
        <v>3</v>
      </c>
      <c r="W174" t="s">
        <v>64</v>
      </c>
      <c r="X174" t="s">
        <v>120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 t="e" vm="115">
        <f>_FV(0,"6521739130434783")</f>
        <v>#VALUE!</v>
      </c>
      <c r="AM174" t="s">
        <v>907</v>
      </c>
      <c r="AN174">
        <v>-20</v>
      </c>
      <c r="AO174" t="e" vm="1">
        <f>_FV(-8,"0")</f>
        <v>#VALUE!</v>
      </c>
      <c r="AP174" t="s">
        <v>96</v>
      </c>
      <c r="AQ174">
        <v>1</v>
      </c>
      <c r="AR174">
        <v>7</v>
      </c>
      <c r="AS174" t="s">
        <v>68</v>
      </c>
      <c r="AT174" t="s">
        <v>68</v>
      </c>
      <c r="AU174" t="s">
        <v>68</v>
      </c>
      <c r="AV174" s="2">
        <v>43556</v>
      </c>
      <c r="AW174" s="3">
        <v>42736</v>
      </c>
      <c r="AX174">
        <v>1723</v>
      </c>
      <c r="AY174">
        <v>1799</v>
      </c>
      <c r="AZ174" t="s">
        <v>73</v>
      </c>
      <c r="BA174" s="2">
        <v>43490</v>
      </c>
      <c r="BB174">
        <v>20</v>
      </c>
      <c r="BC174" t="s">
        <v>86</v>
      </c>
      <c r="BD174" s="3">
        <v>12175</v>
      </c>
      <c r="BE174" t="s">
        <v>158</v>
      </c>
      <c r="BF174" s="2">
        <v>43578</v>
      </c>
      <c r="BG174">
        <v>27</v>
      </c>
      <c r="BH174" t="s">
        <v>162</v>
      </c>
      <c r="BI174" s="2">
        <v>43593</v>
      </c>
    </row>
    <row r="175" spans="1:61" x14ac:dyDescent="0.25">
      <c r="A175" s="1">
        <v>40576</v>
      </c>
      <c r="B175" t="s">
        <v>87</v>
      </c>
      <c r="C175" t="s">
        <v>158</v>
      </c>
      <c r="D175" t="s">
        <v>101</v>
      </c>
      <c r="E175" t="s">
        <v>833</v>
      </c>
      <c r="F175" t="s">
        <v>691</v>
      </c>
      <c r="G175" t="s">
        <v>317</v>
      </c>
      <c r="H175" t="s">
        <v>831</v>
      </c>
      <c r="I175" t="s">
        <v>68</v>
      </c>
      <c r="J175" t="s">
        <v>908</v>
      </c>
      <c r="K175" t="s">
        <v>82</v>
      </c>
      <c r="L175" t="s">
        <v>909</v>
      </c>
      <c r="M175" t="s">
        <v>771</v>
      </c>
      <c r="N175" t="s">
        <v>82</v>
      </c>
      <c r="O175" t="s">
        <v>63</v>
      </c>
      <c r="P175" t="s">
        <v>79</v>
      </c>
      <c r="Q175">
        <v>24</v>
      </c>
      <c r="R175" t="s">
        <v>95</v>
      </c>
      <c r="S175" t="s">
        <v>84</v>
      </c>
      <c r="T175">
        <v>11</v>
      </c>
      <c r="U175">
        <v>15</v>
      </c>
      <c r="V175">
        <v>3</v>
      </c>
      <c r="W175" t="s">
        <v>132</v>
      </c>
      <c r="X175" t="s">
        <v>191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1</v>
      </c>
      <c r="AG175">
        <v>0</v>
      </c>
      <c r="AH175">
        <v>0</v>
      </c>
      <c r="AI175">
        <v>0</v>
      </c>
      <c r="AJ175">
        <v>0</v>
      </c>
      <c r="AK175">
        <v>0</v>
      </c>
      <c r="AL175" t="e" vm="53">
        <f>_FV(0,"4166666666666667")</f>
        <v>#VALUE!</v>
      </c>
      <c r="AM175" t="s">
        <v>180</v>
      </c>
      <c r="AN175">
        <v>-21</v>
      </c>
      <c r="AO175" t="e" vm="1">
        <f>_FV(-8,"0")</f>
        <v>#VALUE!</v>
      </c>
      <c r="AP175" t="s">
        <v>110</v>
      </c>
      <c r="AQ175">
        <v>2</v>
      </c>
      <c r="AR175">
        <v>5</v>
      </c>
      <c r="AS175" t="s">
        <v>910</v>
      </c>
      <c r="AT175" t="s">
        <v>68</v>
      </c>
      <c r="AU175" t="s">
        <v>772</v>
      </c>
      <c r="AV175" t="s">
        <v>911</v>
      </c>
      <c r="AW175" t="s">
        <v>912</v>
      </c>
      <c r="AX175">
        <v>1649</v>
      </c>
      <c r="AY175">
        <v>1799</v>
      </c>
      <c r="AZ175" t="s">
        <v>87</v>
      </c>
      <c r="BA175" s="2">
        <v>43702</v>
      </c>
      <c r="BB175">
        <v>18</v>
      </c>
      <c r="BC175" t="s">
        <v>99</v>
      </c>
      <c r="BD175" s="2">
        <v>43527</v>
      </c>
      <c r="BE175" t="s">
        <v>158</v>
      </c>
      <c r="BF175" s="2">
        <v>43578</v>
      </c>
      <c r="BG175">
        <v>27</v>
      </c>
      <c r="BH175" t="s">
        <v>162</v>
      </c>
      <c r="BI175" s="2">
        <v>43593</v>
      </c>
    </row>
    <row r="176" spans="1:61" x14ac:dyDescent="0.25">
      <c r="A176" s="1">
        <v>40658</v>
      </c>
      <c r="B176" t="s">
        <v>100</v>
      </c>
      <c r="C176" t="s">
        <v>158</v>
      </c>
      <c r="D176" t="s">
        <v>151</v>
      </c>
      <c r="E176" t="s">
        <v>273</v>
      </c>
      <c r="F176" s="2">
        <v>43586</v>
      </c>
      <c r="G176" t="s">
        <v>274</v>
      </c>
      <c r="H176" t="s">
        <v>259</v>
      </c>
      <c r="I176" t="s">
        <v>275</v>
      </c>
      <c r="J176" t="s">
        <v>913</v>
      </c>
      <c r="K176" t="s">
        <v>277</v>
      </c>
      <c r="L176" t="s">
        <v>63</v>
      </c>
      <c r="M176" t="s">
        <v>278</v>
      </c>
      <c r="N176" t="s">
        <v>190</v>
      </c>
      <c r="O176" t="s">
        <v>190</v>
      </c>
      <c r="P176" t="s">
        <v>190</v>
      </c>
      <c r="Q176">
        <v>34</v>
      </c>
      <c r="R176" t="s">
        <v>110</v>
      </c>
      <c r="S176" t="s">
        <v>84</v>
      </c>
      <c r="T176">
        <v>11</v>
      </c>
      <c r="U176">
        <v>13</v>
      </c>
      <c r="V176">
        <v>3</v>
      </c>
      <c r="W176" t="s">
        <v>84</v>
      </c>
      <c r="X176" t="s">
        <v>83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 t="e" vm="28">
        <f>_FV(0,"4117647058823529")</f>
        <v>#VALUE!</v>
      </c>
      <c r="AM176" t="s">
        <v>914</v>
      </c>
      <c r="AN176">
        <v>-24</v>
      </c>
      <c r="AO176" t="e" vm="1">
        <f>_FV(-6,"0")</f>
        <v>#VALUE!</v>
      </c>
      <c r="AP176" t="s">
        <v>179</v>
      </c>
      <c r="AQ176">
        <v>1</v>
      </c>
      <c r="AR176">
        <v>7</v>
      </c>
      <c r="AS176" t="s">
        <v>68</v>
      </c>
      <c r="AT176" t="s">
        <v>283</v>
      </c>
      <c r="AU176" t="s">
        <v>68</v>
      </c>
      <c r="AV176" t="s">
        <v>180</v>
      </c>
      <c r="AW176" t="s">
        <v>915</v>
      </c>
      <c r="AX176">
        <v>1696</v>
      </c>
      <c r="AY176">
        <v>1799</v>
      </c>
      <c r="AZ176" t="s">
        <v>100</v>
      </c>
      <c r="BA176" s="2">
        <v>43490</v>
      </c>
      <c r="BB176">
        <v>29</v>
      </c>
      <c r="BC176" t="s">
        <v>111</v>
      </c>
      <c r="BD176" s="3">
        <v>20852</v>
      </c>
      <c r="BE176" t="s">
        <v>158</v>
      </c>
      <c r="BF176" s="2">
        <v>43578</v>
      </c>
      <c r="BG176">
        <v>27</v>
      </c>
      <c r="BH176" t="s">
        <v>162</v>
      </c>
      <c r="BI176" s="2">
        <v>43593</v>
      </c>
    </row>
    <row r="177" spans="1:61" x14ac:dyDescent="0.25">
      <c r="A177" s="1">
        <v>40468</v>
      </c>
      <c r="B177" t="s">
        <v>61</v>
      </c>
      <c r="C177" t="s">
        <v>158</v>
      </c>
      <c r="D177" t="s">
        <v>151</v>
      </c>
      <c r="E177" t="s">
        <v>317</v>
      </c>
      <c r="F177" t="s">
        <v>399</v>
      </c>
      <c r="G177" t="s">
        <v>908</v>
      </c>
      <c r="H177" t="s">
        <v>323</v>
      </c>
      <c r="I177" s="3">
        <v>45658</v>
      </c>
      <c r="J177" s="3">
        <v>27395</v>
      </c>
      <c r="K177" t="s">
        <v>323</v>
      </c>
      <c r="L177" t="s">
        <v>63</v>
      </c>
      <c r="M177" t="s">
        <v>323</v>
      </c>
      <c r="N177" t="s">
        <v>322</v>
      </c>
      <c r="O177" t="s">
        <v>322</v>
      </c>
      <c r="P177" t="s">
        <v>79</v>
      </c>
      <c r="Q177">
        <v>8</v>
      </c>
      <c r="R177" t="s">
        <v>67</v>
      </c>
      <c r="S177" t="s">
        <v>84</v>
      </c>
      <c r="T177">
        <v>11</v>
      </c>
      <c r="U177">
        <v>9</v>
      </c>
      <c r="V177">
        <v>2</v>
      </c>
      <c r="W177" t="s">
        <v>85</v>
      </c>
      <c r="X177" t="s">
        <v>120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 t="e" vm="3">
        <f>_FV(0,"5")</f>
        <v>#VALUE!</v>
      </c>
      <c r="AM177" t="s">
        <v>180</v>
      </c>
      <c r="AN177">
        <v>-4</v>
      </c>
      <c r="AO177" t="e" vm="1">
        <f>_FV(-3,"0")</f>
        <v>#VALUE!</v>
      </c>
      <c r="AP177" t="s">
        <v>242</v>
      </c>
      <c r="AQ177">
        <v>1</v>
      </c>
      <c r="AR177">
        <v>1</v>
      </c>
      <c r="AS177" t="s">
        <v>817</v>
      </c>
      <c r="AT177" t="s">
        <v>68</v>
      </c>
      <c r="AU177" t="s">
        <v>916</v>
      </c>
      <c r="AV177" t="s">
        <v>917</v>
      </c>
      <c r="AW177" t="s">
        <v>918</v>
      </c>
      <c r="AX177">
        <v>1590</v>
      </c>
      <c r="AY177">
        <v>1799</v>
      </c>
      <c r="AZ177" t="s">
        <v>61</v>
      </c>
      <c r="BA177" s="2">
        <v>43548</v>
      </c>
      <c r="BB177">
        <v>23</v>
      </c>
      <c r="BC177" t="s">
        <v>71</v>
      </c>
      <c r="BD177" t="s">
        <v>72</v>
      </c>
      <c r="BE177" t="s">
        <v>158</v>
      </c>
      <c r="BF177" s="2">
        <v>43578</v>
      </c>
      <c r="BG177">
        <v>27</v>
      </c>
      <c r="BH177" t="s">
        <v>162</v>
      </c>
      <c r="BI177" s="2">
        <v>43593</v>
      </c>
    </row>
    <row r="178" spans="1:61" x14ac:dyDescent="0.25">
      <c r="A178" s="1">
        <v>40685</v>
      </c>
      <c r="B178" t="s">
        <v>112</v>
      </c>
      <c r="C178" t="s">
        <v>158</v>
      </c>
      <c r="D178" t="s">
        <v>151</v>
      </c>
      <c r="E178" t="s">
        <v>197</v>
      </c>
      <c r="F178" t="s">
        <v>679</v>
      </c>
      <c r="G178" t="s">
        <v>200</v>
      </c>
      <c r="H178" t="s">
        <v>919</v>
      </c>
      <c r="I178" t="s">
        <v>405</v>
      </c>
      <c r="J178" t="s">
        <v>403</v>
      </c>
      <c r="K178" t="s">
        <v>202</v>
      </c>
      <c r="L178" t="s">
        <v>788</v>
      </c>
      <c r="M178" t="s">
        <v>406</v>
      </c>
      <c r="N178" t="s">
        <v>174</v>
      </c>
      <c r="O178" t="s">
        <v>170</v>
      </c>
      <c r="P178" t="s">
        <v>205</v>
      </c>
      <c r="Q178">
        <v>38</v>
      </c>
      <c r="R178" t="s">
        <v>119</v>
      </c>
      <c r="S178" t="s">
        <v>84</v>
      </c>
      <c r="T178">
        <v>11</v>
      </c>
      <c r="U178">
        <v>10</v>
      </c>
      <c r="V178">
        <v>3</v>
      </c>
      <c r="W178" t="s">
        <v>84</v>
      </c>
      <c r="X178" t="s">
        <v>179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 t="e" vm="97">
        <f>_FV(0,"05263157894736842")</f>
        <v>#VALUE!</v>
      </c>
      <c r="AM178" t="s">
        <v>920</v>
      </c>
      <c r="AN178">
        <v>-22</v>
      </c>
      <c r="AO178" t="e" vm="1">
        <f>_FV(-9,"0")</f>
        <v>#VALUE!</v>
      </c>
      <c r="AP178" t="s">
        <v>192</v>
      </c>
      <c r="AQ178">
        <v>1</v>
      </c>
      <c r="AR178">
        <v>7</v>
      </c>
      <c r="AS178" t="s">
        <v>921</v>
      </c>
      <c r="AT178" t="s">
        <v>922</v>
      </c>
      <c r="AU178" t="s">
        <v>923</v>
      </c>
      <c r="AV178" t="s">
        <v>924</v>
      </c>
      <c r="AW178" t="s">
        <v>925</v>
      </c>
      <c r="AX178">
        <v>1639</v>
      </c>
      <c r="AY178">
        <v>1799</v>
      </c>
      <c r="AZ178" t="s">
        <v>112</v>
      </c>
      <c r="BA178" s="2">
        <v>43580</v>
      </c>
      <c r="BB178">
        <v>18</v>
      </c>
      <c r="BC178" t="s">
        <v>122</v>
      </c>
      <c r="BD178" s="3">
        <v>27426</v>
      </c>
      <c r="BE178" t="s">
        <v>158</v>
      </c>
      <c r="BF178" s="2">
        <v>43578</v>
      </c>
      <c r="BG178">
        <v>27</v>
      </c>
      <c r="BH178" t="s">
        <v>162</v>
      </c>
      <c r="BI178" s="2">
        <v>43593</v>
      </c>
    </row>
    <row r="179" spans="1:61" x14ac:dyDescent="0.25">
      <c r="A179" s="1">
        <v>40622</v>
      </c>
      <c r="B179" t="s">
        <v>123</v>
      </c>
      <c r="C179" t="s">
        <v>158</v>
      </c>
      <c r="D179" t="s">
        <v>62</v>
      </c>
      <c r="E179" t="s">
        <v>926</v>
      </c>
      <c r="F179" s="2">
        <v>43586</v>
      </c>
      <c r="G179" t="s">
        <v>124</v>
      </c>
      <c r="H179" t="s">
        <v>74</v>
      </c>
      <c r="I179" s="2">
        <v>43678</v>
      </c>
      <c r="J179" t="s">
        <v>926</v>
      </c>
      <c r="K179" t="s">
        <v>484</v>
      </c>
      <c r="L179" t="s">
        <v>63</v>
      </c>
      <c r="M179" t="s">
        <v>603</v>
      </c>
      <c r="N179" t="s">
        <v>118</v>
      </c>
      <c r="O179" t="s">
        <v>118</v>
      </c>
      <c r="P179" t="s">
        <v>386</v>
      </c>
      <c r="Q179">
        <v>30</v>
      </c>
      <c r="R179" t="s">
        <v>64</v>
      </c>
      <c r="S179" t="s">
        <v>84</v>
      </c>
      <c r="T179">
        <v>11</v>
      </c>
      <c r="U179">
        <v>3</v>
      </c>
      <c r="V179">
        <v>4</v>
      </c>
      <c r="W179" t="s">
        <v>120</v>
      </c>
      <c r="X179" t="s">
        <v>121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 t="s">
        <v>927</v>
      </c>
      <c r="AM179" t="s">
        <v>355</v>
      </c>
      <c r="AN179">
        <v>1</v>
      </c>
      <c r="AO179" t="s">
        <v>64</v>
      </c>
      <c r="AP179" t="e" vm="1">
        <f>_FV(-1,"0")</f>
        <v>#VALUE!</v>
      </c>
      <c r="AQ179">
        <v>0</v>
      </c>
      <c r="AR179">
        <v>9</v>
      </c>
      <c r="AS179" t="s">
        <v>68</v>
      </c>
      <c r="AT179" t="s">
        <v>68</v>
      </c>
      <c r="AU179" t="s">
        <v>68</v>
      </c>
      <c r="AV179" s="3">
        <v>27395</v>
      </c>
      <c r="AW179" s="3">
        <v>44562</v>
      </c>
      <c r="AX179">
        <v>1967</v>
      </c>
      <c r="AY179">
        <v>1799</v>
      </c>
      <c r="AZ179" t="s">
        <v>123</v>
      </c>
      <c r="BA179" s="2">
        <v>43609</v>
      </c>
      <c r="BB179">
        <v>22</v>
      </c>
      <c r="BC179" t="s">
        <v>125</v>
      </c>
      <c r="BD179" t="s">
        <v>126</v>
      </c>
      <c r="BE179" t="s">
        <v>158</v>
      </c>
      <c r="BF179" s="2">
        <v>43578</v>
      </c>
      <c r="BG179">
        <v>27</v>
      </c>
      <c r="BH179" t="s">
        <v>162</v>
      </c>
      <c r="BI179" s="2">
        <v>43593</v>
      </c>
    </row>
    <row r="180" spans="1:61" x14ac:dyDescent="0.25">
      <c r="A180" s="1">
        <v>40729</v>
      </c>
      <c r="B180" t="s">
        <v>127</v>
      </c>
      <c r="C180" t="s">
        <v>158</v>
      </c>
      <c r="D180" t="s">
        <v>62</v>
      </c>
      <c r="E180" t="s">
        <v>90</v>
      </c>
      <c r="F180" s="2">
        <v>43586</v>
      </c>
      <c r="G180" t="s">
        <v>434</v>
      </c>
      <c r="H180" t="s">
        <v>717</v>
      </c>
      <c r="I180" t="s">
        <v>90</v>
      </c>
      <c r="J180" t="s">
        <v>718</v>
      </c>
      <c r="K180" t="s">
        <v>435</v>
      </c>
      <c r="L180" t="s">
        <v>63</v>
      </c>
      <c r="M180" t="s">
        <v>79</v>
      </c>
      <c r="N180" t="s">
        <v>79</v>
      </c>
      <c r="O180" t="s">
        <v>81</v>
      </c>
      <c r="P180" t="s">
        <v>216</v>
      </c>
      <c r="Q180">
        <v>36</v>
      </c>
      <c r="R180" t="s">
        <v>85</v>
      </c>
      <c r="S180" t="s">
        <v>84</v>
      </c>
      <c r="T180">
        <v>11</v>
      </c>
      <c r="U180">
        <v>7</v>
      </c>
      <c r="V180">
        <v>4</v>
      </c>
      <c r="W180" t="s">
        <v>121</v>
      </c>
      <c r="X180" t="s">
        <v>83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 t="s">
        <v>928</v>
      </c>
      <c r="AM180" t="s">
        <v>426</v>
      </c>
      <c r="AN180">
        <v>-14</v>
      </c>
      <c r="AO180" t="e" vm="1">
        <f>_FV(-1,"0")</f>
        <v>#VALUE!</v>
      </c>
      <c r="AP180" t="s">
        <v>66</v>
      </c>
      <c r="AQ180">
        <v>9</v>
      </c>
      <c r="AR180">
        <v>0</v>
      </c>
      <c r="AS180" t="s">
        <v>68</v>
      </c>
      <c r="AT180" t="s">
        <v>505</v>
      </c>
      <c r="AU180" t="s">
        <v>68</v>
      </c>
      <c r="AV180" s="2">
        <v>43678</v>
      </c>
      <c r="AW180" t="s">
        <v>508</v>
      </c>
      <c r="AX180">
        <v>1750</v>
      </c>
      <c r="AY180">
        <v>1799</v>
      </c>
      <c r="AZ180" t="s">
        <v>127</v>
      </c>
      <c r="BA180" s="2">
        <v>43731</v>
      </c>
      <c r="BB180">
        <v>21</v>
      </c>
      <c r="BC180" t="s">
        <v>135</v>
      </c>
      <c r="BD180" s="3">
        <v>21306</v>
      </c>
      <c r="BE180" t="s">
        <v>158</v>
      </c>
      <c r="BF180" s="2">
        <v>43578</v>
      </c>
      <c r="BG180">
        <v>27</v>
      </c>
      <c r="BH180" t="s">
        <v>162</v>
      </c>
      <c r="BI180" s="2">
        <v>43593</v>
      </c>
    </row>
    <row r="181" spans="1:61" x14ac:dyDescent="0.25">
      <c r="A181" s="1">
        <v>40503</v>
      </c>
      <c r="B181" t="s">
        <v>136</v>
      </c>
      <c r="C181" t="s">
        <v>158</v>
      </c>
      <c r="D181" t="s">
        <v>151</v>
      </c>
      <c r="E181" t="s">
        <v>369</v>
      </c>
      <c r="F181" t="s">
        <v>371</v>
      </c>
      <c r="G181" t="s">
        <v>369</v>
      </c>
      <c r="H181" t="s">
        <v>670</v>
      </c>
      <c r="I181" t="s">
        <v>68</v>
      </c>
      <c r="J181" t="s">
        <v>352</v>
      </c>
      <c r="K181" t="s">
        <v>154</v>
      </c>
      <c r="L181" t="s">
        <v>156</v>
      </c>
      <c r="M181" t="s">
        <v>372</v>
      </c>
      <c r="N181" t="s">
        <v>372</v>
      </c>
      <c r="O181" t="s">
        <v>252</v>
      </c>
      <c r="P181" t="s">
        <v>155</v>
      </c>
      <c r="Q181">
        <v>14</v>
      </c>
      <c r="R181" t="s">
        <v>121</v>
      </c>
      <c r="S181" t="s">
        <v>84</v>
      </c>
      <c r="T181">
        <v>11</v>
      </c>
      <c r="U181">
        <v>16</v>
      </c>
      <c r="V181">
        <v>4</v>
      </c>
      <c r="W181" t="s">
        <v>132</v>
      </c>
      <c r="X181" t="s">
        <v>132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 t="s">
        <v>65</v>
      </c>
      <c r="AM181" t="s">
        <v>329</v>
      </c>
      <c r="AN181">
        <v>-8</v>
      </c>
      <c r="AO181" t="s">
        <v>65</v>
      </c>
      <c r="AP181" t="s">
        <v>132</v>
      </c>
      <c r="AQ181">
        <v>1</v>
      </c>
      <c r="AR181">
        <v>4</v>
      </c>
      <c r="AS181" t="s">
        <v>68</v>
      </c>
      <c r="AT181" t="s">
        <v>929</v>
      </c>
      <c r="AU181" t="s">
        <v>68</v>
      </c>
      <c r="AV181" s="2">
        <v>43497</v>
      </c>
      <c r="AW181" t="s">
        <v>930</v>
      </c>
      <c r="AX181">
        <v>1730</v>
      </c>
      <c r="AY181">
        <v>1799</v>
      </c>
      <c r="AZ181" t="s">
        <v>136</v>
      </c>
      <c r="BA181" s="2">
        <v>43612</v>
      </c>
      <c r="BB181">
        <v>27</v>
      </c>
      <c r="BC181" t="s">
        <v>149</v>
      </c>
      <c r="BD181" s="3">
        <v>47178</v>
      </c>
      <c r="BE181" t="s">
        <v>158</v>
      </c>
      <c r="BF181" s="2">
        <v>43578</v>
      </c>
      <c r="BG181">
        <v>27</v>
      </c>
      <c r="BH181" t="s">
        <v>162</v>
      </c>
      <c r="BI181" s="2">
        <v>43593</v>
      </c>
    </row>
    <row r="182" spans="1:61" x14ac:dyDescent="0.25">
      <c r="A182" s="1">
        <v>40851</v>
      </c>
      <c r="B182" t="s">
        <v>150</v>
      </c>
      <c r="C182" t="s">
        <v>158</v>
      </c>
      <c r="D182" t="s">
        <v>62</v>
      </c>
      <c r="E182" s="3">
        <v>447424</v>
      </c>
      <c r="F182" s="3">
        <v>1360531</v>
      </c>
      <c r="G182" t="s">
        <v>368</v>
      </c>
      <c r="H182" t="s">
        <v>931</v>
      </c>
      <c r="I182" t="s">
        <v>932</v>
      </c>
      <c r="J182" s="3">
        <v>27395</v>
      </c>
      <c r="K182" t="s">
        <v>416</v>
      </c>
      <c r="L182" t="s">
        <v>63</v>
      </c>
      <c r="M182" t="s">
        <v>323</v>
      </c>
      <c r="N182" t="s">
        <v>933</v>
      </c>
      <c r="O182" t="s">
        <v>321</v>
      </c>
      <c r="P182" t="s">
        <v>79</v>
      </c>
      <c r="Q182">
        <v>32</v>
      </c>
      <c r="R182" t="s">
        <v>96</v>
      </c>
      <c r="S182" t="s">
        <v>84</v>
      </c>
      <c r="T182">
        <v>11</v>
      </c>
      <c r="U182">
        <v>6</v>
      </c>
      <c r="V182">
        <v>4</v>
      </c>
      <c r="W182" t="s">
        <v>85</v>
      </c>
      <c r="X182" t="s">
        <v>85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 t="s">
        <v>322</v>
      </c>
      <c r="AM182" t="s">
        <v>934</v>
      </c>
      <c r="AN182">
        <v>-11</v>
      </c>
      <c r="AO182" t="s">
        <v>65</v>
      </c>
      <c r="AP182" t="s">
        <v>84</v>
      </c>
      <c r="AQ182">
        <v>2</v>
      </c>
      <c r="AR182">
        <v>5</v>
      </c>
      <c r="AS182" t="s">
        <v>935</v>
      </c>
      <c r="AT182" t="s">
        <v>936</v>
      </c>
      <c r="AU182" t="s">
        <v>937</v>
      </c>
      <c r="AV182" t="s">
        <v>938</v>
      </c>
      <c r="AW182" t="s">
        <v>939</v>
      </c>
      <c r="AX182">
        <v>1835</v>
      </c>
      <c r="AY182">
        <v>1799</v>
      </c>
      <c r="AZ182" t="s">
        <v>150</v>
      </c>
      <c r="BA182" s="2">
        <v>43608</v>
      </c>
      <c r="BB182">
        <v>25</v>
      </c>
      <c r="BC182" t="s">
        <v>157</v>
      </c>
      <c r="BD182" s="2">
        <v>43654</v>
      </c>
      <c r="BE182" t="s">
        <v>158</v>
      </c>
      <c r="BF182" s="2">
        <v>43578</v>
      </c>
      <c r="BG182">
        <v>27</v>
      </c>
      <c r="BH182" t="s">
        <v>162</v>
      </c>
      <c r="BI182" s="2">
        <v>43593</v>
      </c>
    </row>
    <row r="183" spans="1:61" x14ac:dyDescent="0.25">
      <c r="A183" s="1">
        <v>40879</v>
      </c>
      <c r="B183" t="s">
        <v>163</v>
      </c>
      <c r="C183" t="s">
        <v>158</v>
      </c>
      <c r="D183" t="s">
        <v>62</v>
      </c>
      <c r="E183" t="s">
        <v>940</v>
      </c>
      <c r="F183" s="2">
        <v>43586</v>
      </c>
      <c r="G183" t="s">
        <v>496</v>
      </c>
      <c r="H183" t="s">
        <v>229</v>
      </c>
      <c r="I183" t="s">
        <v>941</v>
      </c>
      <c r="J183" t="s">
        <v>942</v>
      </c>
      <c r="K183" t="s">
        <v>590</v>
      </c>
      <c r="L183" t="s">
        <v>63</v>
      </c>
      <c r="M183" t="s">
        <v>943</v>
      </c>
      <c r="N183" t="s">
        <v>519</v>
      </c>
      <c r="O183" t="s">
        <v>522</v>
      </c>
      <c r="P183" t="s">
        <v>521</v>
      </c>
      <c r="Q183">
        <v>26</v>
      </c>
      <c r="R183" t="s">
        <v>68</v>
      </c>
      <c r="S183" t="s">
        <v>84</v>
      </c>
      <c r="T183">
        <v>11</v>
      </c>
      <c r="U183">
        <v>1</v>
      </c>
      <c r="V183">
        <v>3</v>
      </c>
      <c r="W183" t="s">
        <v>120</v>
      </c>
      <c r="X183" t="s">
        <v>121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 t="s">
        <v>642</v>
      </c>
      <c r="AM183" t="s">
        <v>944</v>
      </c>
      <c r="AN183">
        <v>8</v>
      </c>
      <c r="AO183" t="s">
        <v>64</v>
      </c>
      <c r="AP183" t="e" vm="1">
        <f>_FV(-2,"0")</f>
        <v>#VALUE!</v>
      </c>
      <c r="AQ183">
        <v>7</v>
      </c>
      <c r="AR183">
        <v>1</v>
      </c>
      <c r="AS183" t="s">
        <v>945</v>
      </c>
      <c r="AT183" t="s">
        <v>68</v>
      </c>
      <c r="AU183" s="3">
        <v>45658</v>
      </c>
      <c r="AV183" t="s">
        <v>946</v>
      </c>
      <c r="AW183" t="s">
        <v>947</v>
      </c>
      <c r="AX183">
        <v>1949</v>
      </c>
      <c r="AY183">
        <v>1799</v>
      </c>
      <c r="AZ183" t="s">
        <v>163</v>
      </c>
      <c r="BA183" s="2">
        <v>43489</v>
      </c>
      <c r="BB183">
        <v>29</v>
      </c>
      <c r="BC183" t="s">
        <v>177</v>
      </c>
      <c r="BD183" s="3">
        <v>34182</v>
      </c>
      <c r="BE183" t="s">
        <v>158</v>
      </c>
      <c r="BF183" s="2">
        <v>43578</v>
      </c>
      <c r="BG183">
        <v>27</v>
      </c>
      <c r="BH183" t="s">
        <v>162</v>
      </c>
      <c r="BI183" s="2">
        <v>43593</v>
      </c>
    </row>
    <row r="184" spans="1:61" x14ac:dyDescent="0.25">
      <c r="A184" s="1">
        <v>40538</v>
      </c>
      <c r="B184" t="s">
        <v>178</v>
      </c>
      <c r="C184" t="s">
        <v>158</v>
      </c>
      <c r="D184" t="s">
        <v>151</v>
      </c>
      <c r="E184" s="2">
        <v>43586</v>
      </c>
      <c r="F184" t="s">
        <v>90</v>
      </c>
      <c r="G184" t="s">
        <v>89</v>
      </c>
      <c r="H184" t="s">
        <v>948</v>
      </c>
      <c r="I184" t="s">
        <v>210</v>
      </c>
      <c r="J184" t="s">
        <v>811</v>
      </c>
      <c r="K184" t="s">
        <v>80</v>
      </c>
      <c r="L184" t="s">
        <v>63</v>
      </c>
      <c r="M184" t="s">
        <v>214</v>
      </c>
      <c r="N184" t="s">
        <v>82</v>
      </c>
      <c r="O184" t="s">
        <v>216</v>
      </c>
      <c r="P184" t="s">
        <v>341</v>
      </c>
      <c r="Q184">
        <v>18</v>
      </c>
      <c r="R184" t="s">
        <v>179</v>
      </c>
      <c r="S184" t="s">
        <v>84</v>
      </c>
      <c r="T184">
        <v>11</v>
      </c>
      <c r="U184">
        <v>8</v>
      </c>
      <c r="V184">
        <v>3</v>
      </c>
      <c r="W184" t="s">
        <v>132</v>
      </c>
      <c r="X184" t="s">
        <v>192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 t="s">
        <v>949</v>
      </c>
      <c r="AM184" t="s">
        <v>950</v>
      </c>
      <c r="AN184">
        <v>-10</v>
      </c>
      <c r="AO184" t="e" vm="1">
        <f>_FV(-6,"0")</f>
        <v>#VALUE!</v>
      </c>
      <c r="AP184" t="s">
        <v>83</v>
      </c>
      <c r="AQ184">
        <v>0</v>
      </c>
      <c r="AR184">
        <v>3</v>
      </c>
      <c r="AS184" t="s">
        <v>68</v>
      </c>
      <c r="AT184" t="s">
        <v>68</v>
      </c>
      <c r="AU184" t="s">
        <v>68</v>
      </c>
      <c r="AV184" t="s">
        <v>64</v>
      </c>
      <c r="AW184" s="3">
        <v>41275</v>
      </c>
      <c r="AX184">
        <v>1700</v>
      </c>
      <c r="AY184">
        <v>1799</v>
      </c>
      <c r="AZ184" t="s">
        <v>178</v>
      </c>
      <c r="BA184" s="2">
        <v>43669</v>
      </c>
      <c r="BB184">
        <v>17</v>
      </c>
      <c r="BC184" t="s">
        <v>181</v>
      </c>
      <c r="BD184" s="3">
        <v>19025</v>
      </c>
      <c r="BE184" t="s">
        <v>158</v>
      </c>
      <c r="BF184" s="2">
        <v>43578</v>
      </c>
      <c r="BG184">
        <v>27</v>
      </c>
      <c r="BH184" t="s">
        <v>162</v>
      </c>
      <c r="BI184" s="2">
        <v>43593</v>
      </c>
    </row>
    <row r="185" spans="1:61" x14ac:dyDescent="0.25">
      <c r="A185" s="1">
        <v>40509</v>
      </c>
      <c r="B185" t="s">
        <v>182</v>
      </c>
      <c r="C185" t="s">
        <v>158</v>
      </c>
      <c r="D185" t="s">
        <v>101</v>
      </c>
      <c r="E185" s="2">
        <v>43497</v>
      </c>
      <c r="F185" t="s">
        <v>672</v>
      </c>
      <c r="G185" s="2">
        <v>43497</v>
      </c>
      <c r="H185" t="s">
        <v>951</v>
      </c>
      <c r="I185" t="s">
        <v>672</v>
      </c>
      <c r="J185" t="s">
        <v>340</v>
      </c>
      <c r="K185" t="s">
        <v>116</v>
      </c>
      <c r="L185" t="s">
        <v>117</v>
      </c>
      <c r="M185" t="s">
        <v>117</v>
      </c>
      <c r="N185" t="s">
        <v>118</v>
      </c>
      <c r="O185" t="s">
        <v>268</v>
      </c>
      <c r="P185" t="s">
        <v>386</v>
      </c>
      <c r="Q185">
        <v>15</v>
      </c>
      <c r="R185" t="s">
        <v>191</v>
      </c>
      <c r="S185" t="s">
        <v>84</v>
      </c>
      <c r="T185">
        <v>11</v>
      </c>
      <c r="U185">
        <v>8</v>
      </c>
      <c r="V185">
        <v>4</v>
      </c>
      <c r="W185" t="s">
        <v>83</v>
      </c>
      <c r="X185" t="s">
        <v>121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 t="s">
        <v>65</v>
      </c>
      <c r="AM185" t="s">
        <v>484</v>
      </c>
      <c r="AN185">
        <v>-6</v>
      </c>
      <c r="AO185" t="s">
        <v>68</v>
      </c>
      <c r="AP185" t="s">
        <v>120</v>
      </c>
      <c r="AQ185">
        <v>1</v>
      </c>
      <c r="AR185">
        <v>4</v>
      </c>
      <c r="AS185" t="s">
        <v>68</v>
      </c>
      <c r="AT185" t="s">
        <v>68</v>
      </c>
      <c r="AU185" t="s">
        <v>68</v>
      </c>
      <c r="AV185" t="s">
        <v>952</v>
      </c>
      <c r="AW185" s="2">
        <v>43800</v>
      </c>
      <c r="AX185">
        <v>1653</v>
      </c>
      <c r="AY185">
        <v>1799</v>
      </c>
      <c r="AZ185" t="s">
        <v>182</v>
      </c>
      <c r="BA185" t="s">
        <v>193</v>
      </c>
      <c r="BB185">
        <v>20</v>
      </c>
      <c r="BC185" t="s">
        <v>194</v>
      </c>
      <c r="BD185" s="3">
        <v>33635</v>
      </c>
      <c r="BE185" t="s">
        <v>158</v>
      </c>
      <c r="BF185" s="2">
        <v>43578</v>
      </c>
      <c r="BG185">
        <v>27</v>
      </c>
      <c r="BH185" t="s">
        <v>162</v>
      </c>
      <c r="BI185" s="2">
        <v>43593</v>
      </c>
    </row>
    <row r="186" spans="1:61" x14ac:dyDescent="0.25">
      <c r="A186" s="1">
        <v>40419</v>
      </c>
      <c r="B186" t="s">
        <v>195</v>
      </c>
      <c r="C186" t="s">
        <v>158</v>
      </c>
      <c r="D186" t="s">
        <v>62</v>
      </c>
      <c r="E186" t="s">
        <v>355</v>
      </c>
      <c r="F186" t="s">
        <v>68</v>
      </c>
      <c r="G186" t="s">
        <v>68</v>
      </c>
      <c r="H186" t="s">
        <v>65</v>
      </c>
      <c r="I186" t="s">
        <v>80</v>
      </c>
      <c r="J186" t="s">
        <v>90</v>
      </c>
      <c r="K186" t="s">
        <v>65</v>
      </c>
      <c r="L186" t="s">
        <v>80</v>
      </c>
      <c r="M186" t="s">
        <v>80</v>
      </c>
      <c r="N186" t="s">
        <v>65</v>
      </c>
      <c r="O186" t="s">
        <v>80</v>
      </c>
      <c r="P186" t="s">
        <v>80</v>
      </c>
      <c r="Q186">
        <v>3</v>
      </c>
      <c r="R186" t="s">
        <v>120</v>
      </c>
      <c r="S186" t="s">
        <v>84</v>
      </c>
      <c r="T186">
        <v>11</v>
      </c>
      <c r="U186">
        <v>15</v>
      </c>
      <c r="V186">
        <v>4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 t="e" vm="2">
        <f>_FV(0,"3333333333333333")</f>
        <v>#VALUE!</v>
      </c>
      <c r="AM186" t="s">
        <v>68</v>
      </c>
      <c r="AN186">
        <v>-3</v>
      </c>
      <c r="AP186" t="s">
        <v>85</v>
      </c>
      <c r="AQ186">
        <v>1</v>
      </c>
      <c r="AR186">
        <v>4</v>
      </c>
      <c r="AS186" t="s">
        <v>68</v>
      </c>
      <c r="AT186" t="s">
        <v>953</v>
      </c>
      <c r="AU186" t="s">
        <v>68</v>
      </c>
      <c r="AV186" s="3">
        <v>27395</v>
      </c>
      <c r="AW186" t="s">
        <v>954</v>
      </c>
      <c r="AX186">
        <v>1650</v>
      </c>
      <c r="AY186">
        <v>1799</v>
      </c>
      <c r="AZ186" t="s">
        <v>195</v>
      </c>
      <c r="BA186" s="2">
        <v>43669</v>
      </c>
      <c r="BB186">
        <v>20</v>
      </c>
      <c r="BC186" t="s">
        <v>208</v>
      </c>
      <c r="BD186" s="3">
        <v>19054</v>
      </c>
      <c r="BE186" t="s">
        <v>158</v>
      </c>
      <c r="BF186" s="2">
        <v>43578</v>
      </c>
      <c r="BG186">
        <v>27</v>
      </c>
      <c r="BH186" t="s">
        <v>162</v>
      </c>
      <c r="BI186" s="2">
        <v>43593</v>
      </c>
    </row>
    <row r="187" spans="1:61" x14ac:dyDescent="0.25">
      <c r="A187" s="1">
        <v>40404</v>
      </c>
      <c r="B187" t="s">
        <v>209</v>
      </c>
      <c r="C187" t="s">
        <v>158</v>
      </c>
      <c r="D187" t="s">
        <v>101</v>
      </c>
      <c r="E187" t="s">
        <v>65</v>
      </c>
      <c r="F187" t="s">
        <v>65</v>
      </c>
      <c r="G187" t="s">
        <v>65</v>
      </c>
      <c r="H187" t="s">
        <v>65</v>
      </c>
      <c r="I187" t="s">
        <v>65</v>
      </c>
      <c r="J187" t="s">
        <v>65</v>
      </c>
      <c r="K187" t="s">
        <v>65</v>
      </c>
      <c r="L187" t="s">
        <v>65</v>
      </c>
      <c r="M187" t="s">
        <v>65</v>
      </c>
      <c r="N187" t="s">
        <v>65</v>
      </c>
      <c r="O187" t="s">
        <v>65</v>
      </c>
      <c r="P187" t="s">
        <v>65</v>
      </c>
      <c r="Q187">
        <v>1</v>
      </c>
      <c r="R187" t="s">
        <v>132</v>
      </c>
      <c r="S187" t="s">
        <v>84</v>
      </c>
      <c r="T187">
        <v>11</v>
      </c>
      <c r="U187">
        <v>6</v>
      </c>
      <c r="V187">
        <v>16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 t="s">
        <v>65</v>
      </c>
      <c r="AM187" t="s">
        <v>65</v>
      </c>
      <c r="AN187">
        <v>0</v>
      </c>
      <c r="AP187" t="s">
        <v>64</v>
      </c>
      <c r="AQ187">
        <v>6</v>
      </c>
      <c r="AR187">
        <v>0</v>
      </c>
      <c r="AS187" t="s">
        <v>68</v>
      </c>
      <c r="AT187" t="s">
        <v>68</v>
      </c>
      <c r="AU187" t="s">
        <v>68</v>
      </c>
      <c r="AV187" t="s">
        <v>64</v>
      </c>
      <c r="AW187" s="2">
        <v>43770</v>
      </c>
      <c r="AX187">
        <v>1786</v>
      </c>
      <c r="AY187">
        <v>1799</v>
      </c>
      <c r="AZ187" t="s">
        <v>209</v>
      </c>
      <c r="BA187" s="2">
        <v>43670</v>
      </c>
      <c r="BB187">
        <v>21</v>
      </c>
      <c r="BC187" t="s">
        <v>217</v>
      </c>
      <c r="BD187" s="3">
        <v>29037</v>
      </c>
      <c r="BE187" t="s">
        <v>158</v>
      </c>
      <c r="BF187" s="2">
        <v>43578</v>
      </c>
      <c r="BG187">
        <v>27</v>
      </c>
      <c r="BH187" t="s">
        <v>162</v>
      </c>
      <c r="BI187" s="2">
        <v>43593</v>
      </c>
    </row>
    <row r="188" spans="1:61" x14ac:dyDescent="0.25">
      <c r="A188" s="1">
        <v>40370</v>
      </c>
      <c r="B188" t="s">
        <v>218</v>
      </c>
      <c r="C188" t="s">
        <v>158</v>
      </c>
      <c r="D188" t="s">
        <v>151</v>
      </c>
      <c r="E188" t="s">
        <v>222</v>
      </c>
      <c r="F188" t="s">
        <v>219</v>
      </c>
      <c r="G188" t="s">
        <v>677</v>
      </c>
      <c r="H188" t="s">
        <v>537</v>
      </c>
      <c r="I188" t="s">
        <v>678</v>
      </c>
      <c r="J188" t="s">
        <v>677</v>
      </c>
      <c r="K188" t="s">
        <v>224</v>
      </c>
      <c r="L188" t="s">
        <v>337</v>
      </c>
      <c r="M188" t="s">
        <v>223</v>
      </c>
      <c r="N188" t="s">
        <v>223</v>
      </c>
      <c r="O188" t="s">
        <v>223</v>
      </c>
      <c r="P188" t="s">
        <v>226</v>
      </c>
      <c r="Q188">
        <v>11</v>
      </c>
      <c r="R188" t="s">
        <v>192</v>
      </c>
      <c r="S188" t="s">
        <v>84</v>
      </c>
      <c r="T188">
        <v>11</v>
      </c>
      <c r="U188">
        <v>6</v>
      </c>
      <c r="V188">
        <v>4</v>
      </c>
      <c r="W188" t="s">
        <v>121</v>
      </c>
      <c r="X188" t="s">
        <v>83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1</v>
      </c>
      <c r="AG188">
        <v>0</v>
      </c>
      <c r="AH188">
        <v>0</v>
      </c>
      <c r="AI188">
        <v>0</v>
      </c>
      <c r="AJ188">
        <v>0</v>
      </c>
      <c r="AK188">
        <v>0</v>
      </c>
      <c r="AL188" t="e" vm="116">
        <f>_FV(0,"2727272727272727")</f>
        <v>#VALUE!</v>
      </c>
      <c r="AM188" t="s">
        <v>223</v>
      </c>
      <c r="AN188">
        <v>-2</v>
      </c>
      <c r="AO188" t="e" vm="1">
        <f>_FV(-1,"0")</f>
        <v>#VALUE!</v>
      </c>
      <c r="AP188" t="s">
        <v>121</v>
      </c>
      <c r="AQ188">
        <v>1</v>
      </c>
      <c r="AR188">
        <v>1</v>
      </c>
      <c r="AS188" t="s">
        <v>955</v>
      </c>
      <c r="AT188" t="s">
        <v>68</v>
      </c>
      <c r="AU188" t="s">
        <v>542</v>
      </c>
      <c r="AV188" t="s">
        <v>956</v>
      </c>
      <c r="AW188" t="s">
        <v>957</v>
      </c>
      <c r="AX188">
        <v>1643</v>
      </c>
      <c r="AY188">
        <v>1799</v>
      </c>
      <c r="AZ188" t="s">
        <v>218</v>
      </c>
      <c r="BA188" s="2">
        <v>43548</v>
      </c>
      <c r="BB188">
        <v>24</v>
      </c>
      <c r="BC188" t="s">
        <v>227</v>
      </c>
      <c r="BD188" s="2">
        <v>43526</v>
      </c>
      <c r="BE188" t="s">
        <v>158</v>
      </c>
      <c r="BF188" s="2">
        <v>43578</v>
      </c>
      <c r="BG188">
        <v>27</v>
      </c>
      <c r="BH188" t="s">
        <v>162</v>
      </c>
      <c r="BI188" s="2">
        <v>43593</v>
      </c>
    </row>
    <row r="189" spans="1:61" x14ac:dyDescent="0.25">
      <c r="A189" s="1">
        <v>40494</v>
      </c>
      <c r="B189" t="s">
        <v>228</v>
      </c>
      <c r="C189" t="s">
        <v>158</v>
      </c>
      <c r="D189" t="s">
        <v>151</v>
      </c>
      <c r="E189" t="s">
        <v>545</v>
      </c>
      <c r="F189" t="s">
        <v>183</v>
      </c>
      <c r="G189" t="s">
        <v>274</v>
      </c>
      <c r="H189" t="s">
        <v>531</v>
      </c>
      <c r="I189" t="s">
        <v>531</v>
      </c>
      <c r="J189" t="s">
        <v>185</v>
      </c>
      <c r="K189" t="s">
        <v>281</v>
      </c>
      <c r="L189" t="s">
        <v>278</v>
      </c>
      <c r="M189" t="s">
        <v>278</v>
      </c>
      <c r="N189" t="s">
        <v>189</v>
      </c>
      <c r="O189" t="s">
        <v>187</v>
      </c>
      <c r="P189" t="s">
        <v>280</v>
      </c>
      <c r="Q189">
        <v>17</v>
      </c>
      <c r="R189" t="s">
        <v>239</v>
      </c>
      <c r="S189" t="s">
        <v>84</v>
      </c>
      <c r="T189">
        <v>11</v>
      </c>
      <c r="U189">
        <v>18</v>
      </c>
      <c r="V189">
        <v>4</v>
      </c>
      <c r="W189" t="s">
        <v>132</v>
      </c>
      <c r="X189" t="s">
        <v>83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 t="e" vm="73">
        <f>_FV(0,"7647058823529411")</f>
        <v>#VALUE!</v>
      </c>
      <c r="AM189" t="s">
        <v>533</v>
      </c>
      <c r="AN189">
        <v>-17</v>
      </c>
      <c r="AO189" t="e" vm="1">
        <f>_FV(-4,"0")</f>
        <v>#VALUE!</v>
      </c>
      <c r="AP189" t="s">
        <v>255</v>
      </c>
      <c r="AQ189">
        <v>1</v>
      </c>
      <c r="AR189">
        <v>4</v>
      </c>
      <c r="AS189" t="s">
        <v>547</v>
      </c>
      <c r="AT189" t="s">
        <v>68</v>
      </c>
      <c r="AU189" t="s">
        <v>958</v>
      </c>
      <c r="AV189" t="s">
        <v>959</v>
      </c>
      <c r="AW189" t="s">
        <v>960</v>
      </c>
      <c r="AX189">
        <v>1618</v>
      </c>
      <c r="AY189">
        <v>1799</v>
      </c>
      <c r="AZ189" t="s">
        <v>228</v>
      </c>
      <c r="BA189" s="2">
        <v>43490</v>
      </c>
      <c r="BB189">
        <v>23</v>
      </c>
      <c r="BC189" t="s">
        <v>240</v>
      </c>
      <c r="BD189" s="2">
        <v>43681</v>
      </c>
      <c r="BE189" t="s">
        <v>158</v>
      </c>
      <c r="BF189" s="2">
        <v>43578</v>
      </c>
      <c r="BG189">
        <v>27</v>
      </c>
      <c r="BH189" t="s">
        <v>162</v>
      </c>
      <c r="BI189" s="2">
        <v>43593</v>
      </c>
    </row>
    <row r="190" spans="1:61" x14ac:dyDescent="0.25">
      <c r="A190" s="1">
        <v>40440</v>
      </c>
      <c r="B190" t="s">
        <v>241</v>
      </c>
      <c r="C190" t="s">
        <v>158</v>
      </c>
      <c r="D190" t="s">
        <v>151</v>
      </c>
      <c r="E190" t="s">
        <v>116</v>
      </c>
      <c r="F190" t="s">
        <v>124</v>
      </c>
      <c r="G190" s="2">
        <v>43498</v>
      </c>
      <c r="H190" t="s">
        <v>116</v>
      </c>
      <c r="I190" t="s">
        <v>124</v>
      </c>
      <c r="J190" t="s">
        <v>68</v>
      </c>
      <c r="K190" t="s">
        <v>118</v>
      </c>
      <c r="L190" t="s">
        <v>118</v>
      </c>
      <c r="M190" t="s">
        <v>116</v>
      </c>
      <c r="N190" t="s">
        <v>118</v>
      </c>
      <c r="O190" t="s">
        <v>118</v>
      </c>
      <c r="P190" t="s">
        <v>116</v>
      </c>
      <c r="Q190">
        <v>5</v>
      </c>
      <c r="R190" t="s">
        <v>242</v>
      </c>
      <c r="S190" t="s">
        <v>84</v>
      </c>
      <c r="T190">
        <v>11</v>
      </c>
      <c r="U190">
        <v>17</v>
      </c>
      <c r="V190">
        <v>8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 t="e" vm="117">
        <f>_FV(-1,"8")</f>
        <v>#VALUE!</v>
      </c>
      <c r="AM190" t="s">
        <v>116</v>
      </c>
      <c r="AN190">
        <v>-1</v>
      </c>
      <c r="AP190" t="s">
        <v>191</v>
      </c>
      <c r="AQ190">
        <v>1</v>
      </c>
      <c r="AR190">
        <v>4</v>
      </c>
      <c r="AS190" t="s">
        <v>68</v>
      </c>
      <c r="AT190" t="s">
        <v>961</v>
      </c>
      <c r="AU190" t="s">
        <v>68</v>
      </c>
      <c r="AV190" t="s">
        <v>68</v>
      </c>
      <c r="AW190" t="s">
        <v>962</v>
      </c>
      <c r="AX190">
        <v>1577</v>
      </c>
      <c r="AY190">
        <v>1799</v>
      </c>
      <c r="AZ190" t="s">
        <v>241</v>
      </c>
      <c r="BA190" t="s">
        <v>243</v>
      </c>
      <c r="BB190">
        <v>24</v>
      </c>
      <c r="BC190" t="s">
        <v>244</v>
      </c>
      <c r="BD190" s="2">
        <v>43618</v>
      </c>
      <c r="BE190" t="s">
        <v>158</v>
      </c>
      <c r="BF190" s="2">
        <v>43578</v>
      </c>
      <c r="BG190">
        <v>27</v>
      </c>
      <c r="BH190" t="s">
        <v>162</v>
      </c>
      <c r="BI190" s="2">
        <v>43593</v>
      </c>
    </row>
    <row r="191" spans="1:61" x14ac:dyDescent="0.25">
      <c r="A191" s="1">
        <v>40481</v>
      </c>
      <c r="B191" t="s">
        <v>245</v>
      </c>
      <c r="C191" t="s">
        <v>158</v>
      </c>
      <c r="D191" t="s">
        <v>62</v>
      </c>
      <c r="E191" t="s">
        <v>124</v>
      </c>
      <c r="F191" s="2">
        <v>43497</v>
      </c>
      <c r="G191" s="2">
        <v>43586</v>
      </c>
      <c r="H191" t="s">
        <v>124</v>
      </c>
      <c r="I191" t="s">
        <v>97</v>
      </c>
      <c r="J191" s="2">
        <v>43647</v>
      </c>
      <c r="K191" t="s">
        <v>325</v>
      </c>
      <c r="L191" t="s">
        <v>63</v>
      </c>
      <c r="M191" t="s">
        <v>63</v>
      </c>
      <c r="N191" t="s">
        <v>118</v>
      </c>
      <c r="O191" t="s">
        <v>266</v>
      </c>
      <c r="P191" t="s">
        <v>118</v>
      </c>
      <c r="Q191">
        <v>10</v>
      </c>
      <c r="R191" t="s">
        <v>255</v>
      </c>
      <c r="S191" t="s">
        <v>84</v>
      </c>
      <c r="T191">
        <v>11</v>
      </c>
      <c r="U191">
        <v>19</v>
      </c>
      <c r="V191">
        <v>4</v>
      </c>
      <c r="W191" t="s">
        <v>68</v>
      </c>
      <c r="X191" t="s">
        <v>179</v>
      </c>
      <c r="Y191">
        <v>0</v>
      </c>
      <c r="Z191">
        <v>0</v>
      </c>
      <c r="AA191">
        <v>0</v>
      </c>
      <c r="AB191">
        <v>1</v>
      </c>
      <c r="AC191">
        <v>0</v>
      </c>
      <c r="AD191">
        <v>0</v>
      </c>
      <c r="AE191">
        <v>0</v>
      </c>
      <c r="AF191">
        <v>1</v>
      </c>
      <c r="AG191">
        <v>0</v>
      </c>
      <c r="AH191">
        <v>0</v>
      </c>
      <c r="AI191">
        <v>0</v>
      </c>
      <c r="AJ191">
        <v>0</v>
      </c>
      <c r="AK191">
        <v>0</v>
      </c>
      <c r="AL191" t="e" vm="41">
        <f>_FV(0,"7")</f>
        <v>#VALUE!</v>
      </c>
      <c r="AM191" t="s">
        <v>116</v>
      </c>
      <c r="AN191">
        <v>-11</v>
      </c>
      <c r="AO191" t="e" vm="1">
        <f>_FV(-11,"0")</f>
        <v>#VALUE!</v>
      </c>
      <c r="AP191" t="s">
        <v>119</v>
      </c>
      <c r="AQ191">
        <v>0</v>
      </c>
      <c r="AR191">
        <v>6</v>
      </c>
      <c r="AS191" t="s">
        <v>68</v>
      </c>
      <c r="AT191" t="s">
        <v>963</v>
      </c>
      <c r="AU191" t="s">
        <v>68</v>
      </c>
      <c r="AV191" s="2">
        <v>43556</v>
      </c>
      <c r="AW191" t="s">
        <v>964</v>
      </c>
      <c r="AX191">
        <v>1612</v>
      </c>
      <c r="AY191">
        <v>1799</v>
      </c>
      <c r="AZ191" t="s">
        <v>245</v>
      </c>
      <c r="BA191" s="2">
        <v>43669</v>
      </c>
      <c r="BB191">
        <v>23</v>
      </c>
      <c r="BC191" t="s">
        <v>258</v>
      </c>
      <c r="BD191" s="3">
        <v>30317</v>
      </c>
      <c r="BE191" t="s">
        <v>158</v>
      </c>
      <c r="BF191" s="2">
        <v>43578</v>
      </c>
      <c r="BG191">
        <v>27</v>
      </c>
      <c r="BH191" t="s">
        <v>162</v>
      </c>
      <c r="BI191" s="2">
        <v>43593</v>
      </c>
    </row>
    <row r="192" spans="1:61" x14ac:dyDescent="0.25">
      <c r="A192" s="1">
        <v>40565</v>
      </c>
      <c r="B192" t="s">
        <v>60</v>
      </c>
      <c r="C192" t="s">
        <v>241</v>
      </c>
      <c r="D192" t="s">
        <v>62</v>
      </c>
      <c r="E192" t="s">
        <v>965</v>
      </c>
      <c r="F192" t="s">
        <v>499</v>
      </c>
      <c r="G192" t="s">
        <v>566</v>
      </c>
      <c r="H192" t="s">
        <v>966</v>
      </c>
      <c r="I192" t="s">
        <v>967</v>
      </c>
      <c r="J192" t="s">
        <v>566</v>
      </c>
      <c r="K192" t="s">
        <v>501</v>
      </c>
      <c r="L192" t="s">
        <v>382</v>
      </c>
      <c r="M192" t="s">
        <v>571</v>
      </c>
      <c r="N192" t="s">
        <v>378</v>
      </c>
      <c r="O192" t="s">
        <v>382</v>
      </c>
      <c r="P192" t="s">
        <v>380</v>
      </c>
      <c r="Q192">
        <v>23</v>
      </c>
      <c r="R192" t="s">
        <v>66</v>
      </c>
      <c r="S192" t="s">
        <v>242</v>
      </c>
      <c r="T192">
        <v>11</v>
      </c>
      <c r="U192">
        <v>2</v>
      </c>
      <c r="V192">
        <v>16</v>
      </c>
      <c r="W192" t="s">
        <v>192</v>
      </c>
      <c r="X192" t="s">
        <v>96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 t="s">
        <v>68</v>
      </c>
      <c r="AM192" t="e" vm="115">
        <f>_FV(0,"6521739130434783")</f>
        <v>#VALUE!</v>
      </c>
      <c r="AN192">
        <v>21</v>
      </c>
      <c r="AO192" t="s">
        <v>132</v>
      </c>
      <c r="AP192" t="e" vm="1">
        <f>_FV(-12,"0")</f>
        <v>#VALUE!</v>
      </c>
      <c r="AQ192">
        <v>4</v>
      </c>
      <c r="AR192">
        <v>4</v>
      </c>
      <c r="AS192" t="s">
        <v>68</v>
      </c>
      <c r="AT192" t="s">
        <v>968</v>
      </c>
      <c r="AU192" t="s">
        <v>68</v>
      </c>
      <c r="AV192" s="3">
        <v>27395</v>
      </c>
      <c r="AW192" t="s">
        <v>969</v>
      </c>
      <c r="AX192">
        <v>1886</v>
      </c>
      <c r="AY192">
        <v>1577</v>
      </c>
      <c r="AZ192" t="s">
        <v>60</v>
      </c>
      <c r="BA192" s="2">
        <v>43578</v>
      </c>
      <c r="BB192">
        <v>27</v>
      </c>
      <c r="BC192" t="s">
        <v>70</v>
      </c>
      <c r="BD192" s="3">
        <v>34912</v>
      </c>
      <c r="BE192" t="s">
        <v>241</v>
      </c>
      <c r="BF192" t="s">
        <v>243</v>
      </c>
      <c r="BG192">
        <v>24</v>
      </c>
      <c r="BH192" t="s">
        <v>244</v>
      </c>
      <c r="BI192" s="2">
        <v>43618</v>
      </c>
    </row>
    <row r="193" spans="1:61" x14ac:dyDescent="0.25">
      <c r="A193" s="1">
        <v>40729</v>
      </c>
      <c r="B193" t="s">
        <v>73</v>
      </c>
      <c r="C193" t="s">
        <v>241</v>
      </c>
      <c r="D193" t="s">
        <v>101</v>
      </c>
      <c r="E193" t="s">
        <v>703</v>
      </c>
      <c r="F193" t="s">
        <v>970</v>
      </c>
      <c r="G193" t="s">
        <v>352</v>
      </c>
      <c r="H193" t="s">
        <v>971</v>
      </c>
      <c r="I193" t="s">
        <v>664</v>
      </c>
      <c r="J193" t="s">
        <v>970</v>
      </c>
      <c r="K193" t="s">
        <v>155</v>
      </c>
      <c r="L193" t="s">
        <v>118</v>
      </c>
      <c r="M193" t="s">
        <v>666</v>
      </c>
      <c r="N193" t="s">
        <v>116</v>
      </c>
      <c r="O193" t="s">
        <v>587</v>
      </c>
      <c r="P193" t="s">
        <v>666</v>
      </c>
      <c r="Q193">
        <v>35</v>
      </c>
      <c r="R193" t="s">
        <v>83</v>
      </c>
      <c r="S193" t="s">
        <v>242</v>
      </c>
      <c r="T193">
        <v>11</v>
      </c>
      <c r="U193">
        <v>12</v>
      </c>
      <c r="V193">
        <v>16</v>
      </c>
      <c r="W193" t="s">
        <v>121</v>
      </c>
      <c r="X193" t="s">
        <v>85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 t="e" vm="118">
        <f>_FV(0,"34285714285714286")</f>
        <v>#VALUE!</v>
      </c>
      <c r="AM193" t="e" vm="119">
        <f>_FV(0,"6571428571428571")</f>
        <v>#VALUE!</v>
      </c>
      <c r="AN193">
        <v>7</v>
      </c>
      <c r="AO193" t="s">
        <v>68</v>
      </c>
      <c r="AP193" t="e" vm="1">
        <f>_FV(-7,"0")</f>
        <v>#VALUE!</v>
      </c>
      <c r="AQ193">
        <v>6</v>
      </c>
      <c r="AR193">
        <v>3</v>
      </c>
      <c r="AS193" t="s">
        <v>68</v>
      </c>
      <c r="AT193" t="s">
        <v>68</v>
      </c>
      <c r="AU193" t="s">
        <v>68</v>
      </c>
      <c r="AV193" s="2">
        <v>43617</v>
      </c>
      <c r="AW193" s="3">
        <v>41275</v>
      </c>
      <c r="AX193">
        <v>1723</v>
      </c>
      <c r="AY193">
        <v>1577</v>
      </c>
      <c r="AZ193" t="s">
        <v>73</v>
      </c>
      <c r="BA193" s="2">
        <v>43490</v>
      </c>
      <c r="BB193">
        <v>20</v>
      </c>
      <c r="BC193" t="s">
        <v>86</v>
      </c>
      <c r="BD193" s="3">
        <v>12175</v>
      </c>
      <c r="BE193" t="s">
        <v>241</v>
      </c>
      <c r="BF193" t="s">
        <v>243</v>
      </c>
      <c r="BG193">
        <v>24</v>
      </c>
      <c r="BH193" t="s">
        <v>244</v>
      </c>
      <c r="BI193" s="2">
        <v>43618</v>
      </c>
    </row>
    <row r="194" spans="1:61" x14ac:dyDescent="0.25">
      <c r="A194" s="1">
        <v>40446</v>
      </c>
      <c r="B194" t="s">
        <v>87</v>
      </c>
      <c r="C194" t="s">
        <v>241</v>
      </c>
      <c r="D194" t="s">
        <v>101</v>
      </c>
      <c r="E194" t="s">
        <v>76</v>
      </c>
      <c r="F194" t="s">
        <v>80</v>
      </c>
      <c r="G194" t="s">
        <v>90</v>
      </c>
      <c r="H194" t="s">
        <v>657</v>
      </c>
      <c r="I194" t="s">
        <v>68</v>
      </c>
      <c r="J194" t="s">
        <v>355</v>
      </c>
      <c r="K194" t="s">
        <v>82</v>
      </c>
      <c r="L194" t="s">
        <v>82</v>
      </c>
      <c r="M194" t="s">
        <v>82</v>
      </c>
      <c r="N194" t="s">
        <v>63</v>
      </c>
      <c r="O194" t="s">
        <v>63</v>
      </c>
      <c r="P194" t="s">
        <v>82</v>
      </c>
      <c r="Q194">
        <v>6</v>
      </c>
      <c r="R194" t="s">
        <v>95</v>
      </c>
      <c r="S194" t="s">
        <v>242</v>
      </c>
      <c r="T194">
        <v>11</v>
      </c>
      <c r="U194">
        <v>12</v>
      </c>
      <c r="V194">
        <v>18</v>
      </c>
      <c r="W194" t="s">
        <v>96</v>
      </c>
      <c r="X194" t="s">
        <v>66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 t="e" vm="68">
        <f>_FV(0,"16666666666666666")</f>
        <v>#VALUE!</v>
      </c>
      <c r="AM194" t="e" vm="120">
        <f>_FV(-1,"8333333333333333")</f>
        <v>#VALUE!</v>
      </c>
      <c r="AN194">
        <v>2</v>
      </c>
      <c r="AO194" t="s">
        <v>64</v>
      </c>
      <c r="AP194" t="s">
        <v>64</v>
      </c>
      <c r="AQ194">
        <v>6</v>
      </c>
      <c r="AR194">
        <v>0</v>
      </c>
      <c r="AS194" t="s">
        <v>68</v>
      </c>
      <c r="AT194" t="s">
        <v>972</v>
      </c>
      <c r="AU194" t="s">
        <v>68</v>
      </c>
      <c r="AV194" t="s">
        <v>68</v>
      </c>
      <c r="AW194" t="s">
        <v>341</v>
      </c>
      <c r="AX194">
        <v>1649</v>
      </c>
      <c r="AY194">
        <v>1577</v>
      </c>
      <c r="AZ194" t="s">
        <v>87</v>
      </c>
      <c r="BA194" s="2">
        <v>43702</v>
      </c>
      <c r="BB194">
        <v>18</v>
      </c>
      <c r="BC194" t="s">
        <v>99</v>
      </c>
      <c r="BD194" s="2">
        <v>43527</v>
      </c>
      <c r="BE194" t="s">
        <v>241</v>
      </c>
      <c r="BF194" t="s">
        <v>243</v>
      </c>
      <c r="BG194">
        <v>24</v>
      </c>
      <c r="BH194" t="s">
        <v>244</v>
      </c>
      <c r="BI194" s="2">
        <v>43618</v>
      </c>
    </row>
    <row r="195" spans="1:61" x14ac:dyDescent="0.25">
      <c r="A195" s="1">
        <v>40340</v>
      </c>
      <c r="B195" t="s">
        <v>100</v>
      </c>
      <c r="C195" t="s">
        <v>241</v>
      </c>
      <c r="D195" t="s">
        <v>62</v>
      </c>
      <c r="E195" t="s">
        <v>801</v>
      </c>
      <c r="F195" t="s">
        <v>538</v>
      </c>
      <c r="G195" t="s">
        <v>539</v>
      </c>
      <c r="H195" t="s">
        <v>221</v>
      </c>
      <c r="I195" t="s">
        <v>801</v>
      </c>
      <c r="J195" t="s">
        <v>537</v>
      </c>
      <c r="K195" t="s">
        <v>226</v>
      </c>
      <c r="L195" t="s">
        <v>226</v>
      </c>
      <c r="M195" t="s">
        <v>337</v>
      </c>
      <c r="N195" t="s">
        <v>224</v>
      </c>
      <c r="O195" t="s">
        <v>223</v>
      </c>
      <c r="P195" t="s">
        <v>224</v>
      </c>
      <c r="Q195">
        <v>11</v>
      </c>
      <c r="R195" t="s">
        <v>110</v>
      </c>
      <c r="S195" t="s">
        <v>242</v>
      </c>
      <c r="T195">
        <v>11</v>
      </c>
      <c r="U195">
        <v>18</v>
      </c>
      <c r="V195">
        <v>17</v>
      </c>
      <c r="W195" t="s">
        <v>66</v>
      </c>
      <c r="X195" t="s">
        <v>96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 t="e" vm="116">
        <f>_FV(0,"2727272727272727")</f>
        <v>#VALUE!</v>
      </c>
      <c r="AM195" t="e" vm="1">
        <f>_FV(-1,"0")</f>
        <v>#VALUE!</v>
      </c>
      <c r="AN195">
        <v>-1</v>
      </c>
      <c r="AO195" t="e" vm="1">
        <f>_FV(-2,"0")</f>
        <v>#VALUE!</v>
      </c>
      <c r="AP195" t="e" vm="1">
        <f>_FV(-1,"0")</f>
        <v>#VALUE!</v>
      </c>
      <c r="AQ195">
        <v>4</v>
      </c>
      <c r="AR195">
        <v>1</v>
      </c>
      <c r="AS195" t="s">
        <v>973</v>
      </c>
      <c r="AT195" t="s">
        <v>974</v>
      </c>
      <c r="AU195" t="s">
        <v>975</v>
      </c>
      <c r="AV195" t="s">
        <v>976</v>
      </c>
      <c r="AW195" t="s">
        <v>977</v>
      </c>
      <c r="AX195">
        <v>1696</v>
      </c>
      <c r="AY195">
        <v>1577</v>
      </c>
      <c r="AZ195" t="s">
        <v>100</v>
      </c>
      <c r="BA195" s="2">
        <v>43490</v>
      </c>
      <c r="BB195">
        <v>29</v>
      </c>
      <c r="BC195" t="s">
        <v>111</v>
      </c>
      <c r="BD195" s="3">
        <v>20852</v>
      </c>
      <c r="BE195" t="s">
        <v>241</v>
      </c>
      <c r="BF195" t="s">
        <v>243</v>
      </c>
      <c r="BG195">
        <v>24</v>
      </c>
      <c r="BH195" t="s">
        <v>244</v>
      </c>
      <c r="BI195" s="2">
        <v>43618</v>
      </c>
    </row>
    <row r="196" spans="1:61" x14ac:dyDescent="0.25">
      <c r="A196" s="1">
        <v>40649</v>
      </c>
      <c r="B196" t="s">
        <v>61</v>
      </c>
      <c r="C196" t="s">
        <v>241</v>
      </c>
      <c r="D196" t="s">
        <v>151</v>
      </c>
      <c r="E196" t="s">
        <v>932</v>
      </c>
      <c r="F196" t="s">
        <v>978</v>
      </c>
      <c r="G196" t="s">
        <v>979</v>
      </c>
      <c r="H196" t="s">
        <v>980</v>
      </c>
      <c r="I196" t="s">
        <v>411</v>
      </c>
      <c r="J196" t="s">
        <v>981</v>
      </c>
      <c r="K196" t="s">
        <v>414</v>
      </c>
      <c r="L196" t="s">
        <v>321</v>
      </c>
      <c r="M196" t="s">
        <v>63</v>
      </c>
      <c r="N196" t="s">
        <v>323</v>
      </c>
      <c r="O196" t="s">
        <v>321</v>
      </c>
      <c r="P196" t="s">
        <v>416</v>
      </c>
      <c r="Q196">
        <v>32</v>
      </c>
      <c r="R196" t="s">
        <v>67</v>
      </c>
      <c r="S196" t="s">
        <v>242</v>
      </c>
      <c r="T196">
        <v>11</v>
      </c>
      <c r="U196">
        <v>15</v>
      </c>
      <c r="V196">
        <v>17</v>
      </c>
      <c r="W196" t="s">
        <v>66</v>
      </c>
      <c r="X196" t="s">
        <v>132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 t="e" vm="121">
        <f>_FV(0,"5625")</f>
        <v>#VALUE!</v>
      </c>
      <c r="AM196" t="e" vm="122">
        <f>_FV(0,"6875")</f>
        <v>#VALUE!</v>
      </c>
      <c r="AN196">
        <v>2</v>
      </c>
      <c r="AO196" t="e" vm="1">
        <f>_FV(-1,"0")</f>
        <v>#VALUE!</v>
      </c>
      <c r="AP196" t="s">
        <v>84</v>
      </c>
      <c r="AQ196">
        <v>3</v>
      </c>
      <c r="AR196">
        <v>0</v>
      </c>
      <c r="AS196" t="s">
        <v>982</v>
      </c>
      <c r="AT196" t="s">
        <v>68</v>
      </c>
      <c r="AU196" t="s">
        <v>983</v>
      </c>
      <c r="AV196" t="s">
        <v>984</v>
      </c>
      <c r="AW196" t="s">
        <v>985</v>
      </c>
      <c r="AX196">
        <v>1590</v>
      </c>
      <c r="AY196">
        <v>1577</v>
      </c>
      <c r="AZ196" t="s">
        <v>61</v>
      </c>
      <c r="BA196" s="2">
        <v>43548</v>
      </c>
      <c r="BB196">
        <v>23</v>
      </c>
      <c r="BC196" t="s">
        <v>71</v>
      </c>
      <c r="BD196" t="s">
        <v>72</v>
      </c>
      <c r="BE196" t="s">
        <v>241</v>
      </c>
      <c r="BF196" t="s">
        <v>243</v>
      </c>
      <c r="BG196">
        <v>24</v>
      </c>
      <c r="BH196" t="s">
        <v>244</v>
      </c>
      <c r="BI196" s="2">
        <v>43618</v>
      </c>
    </row>
    <row r="197" spans="1:61" x14ac:dyDescent="0.25">
      <c r="A197" s="1">
        <v>40664</v>
      </c>
      <c r="B197" t="s">
        <v>112</v>
      </c>
      <c r="C197" t="s">
        <v>241</v>
      </c>
      <c r="D197" t="s">
        <v>101</v>
      </c>
      <c r="E197" t="s">
        <v>892</v>
      </c>
      <c r="F197" t="s">
        <v>595</v>
      </c>
      <c r="G197" t="s">
        <v>390</v>
      </c>
      <c r="H197" t="s">
        <v>892</v>
      </c>
      <c r="I197" t="s">
        <v>457</v>
      </c>
      <c r="J197" t="s">
        <v>458</v>
      </c>
      <c r="K197" t="s">
        <v>80</v>
      </c>
      <c r="L197" t="s">
        <v>394</v>
      </c>
      <c r="M197" t="s">
        <v>889</v>
      </c>
      <c r="N197" t="s">
        <v>460</v>
      </c>
      <c r="O197" t="s">
        <v>460</v>
      </c>
      <c r="P197" t="s">
        <v>460</v>
      </c>
      <c r="Q197">
        <v>21</v>
      </c>
      <c r="R197" t="s">
        <v>119</v>
      </c>
      <c r="S197" t="s">
        <v>242</v>
      </c>
      <c r="T197">
        <v>11</v>
      </c>
      <c r="U197">
        <v>6</v>
      </c>
      <c r="V197">
        <v>17</v>
      </c>
      <c r="W197" t="s">
        <v>96</v>
      </c>
      <c r="X197" t="s">
        <v>96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 t="s">
        <v>155</v>
      </c>
      <c r="AM197" t="e" vm="13">
        <f>_FV(0,"7142857142857143")</f>
        <v>#VALUE!</v>
      </c>
      <c r="AN197">
        <v>9</v>
      </c>
      <c r="AO197" t="s">
        <v>65</v>
      </c>
      <c r="AP197" t="e" vm="1">
        <f>_FV(-2,"0")</f>
        <v>#VALUE!</v>
      </c>
      <c r="AQ197">
        <v>5</v>
      </c>
      <c r="AR197">
        <v>2</v>
      </c>
      <c r="AS197" t="s">
        <v>986</v>
      </c>
      <c r="AT197" t="s">
        <v>821</v>
      </c>
      <c r="AU197" t="s">
        <v>987</v>
      </c>
      <c r="AV197" t="s">
        <v>988</v>
      </c>
      <c r="AW197" t="s">
        <v>900</v>
      </c>
      <c r="AX197">
        <v>1639</v>
      </c>
      <c r="AY197">
        <v>1577</v>
      </c>
      <c r="AZ197" t="s">
        <v>112</v>
      </c>
      <c r="BA197" s="2">
        <v>43580</v>
      </c>
      <c r="BB197">
        <v>18</v>
      </c>
      <c r="BC197" t="s">
        <v>122</v>
      </c>
      <c r="BD197" s="3">
        <v>27426</v>
      </c>
      <c r="BE197" t="s">
        <v>241</v>
      </c>
      <c r="BF197" t="s">
        <v>243</v>
      </c>
      <c r="BG197">
        <v>24</v>
      </c>
      <c r="BH197" t="s">
        <v>244</v>
      </c>
      <c r="BI197" s="2">
        <v>43618</v>
      </c>
    </row>
    <row r="198" spans="1:61" x14ac:dyDescent="0.25">
      <c r="A198" s="1">
        <v>40790</v>
      </c>
      <c r="B198" t="s">
        <v>123</v>
      </c>
      <c r="C198" t="s">
        <v>241</v>
      </c>
      <c r="D198" t="s">
        <v>62</v>
      </c>
      <c r="E198" t="s">
        <v>989</v>
      </c>
      <c r="F198" t="s">
        <v>978</v>
      </c>
      <c r="G198" t="s">
        <v>990</v>
      </c>
      <c r="H198" t="s">
        <v>980</v>
      </c>
      <c r="I198" s="3">
        <v>2273637</v>
      </c>
      <c r="J198" t="s">
        <v>981</v>
      </c>
      <c r="K198" t="s">
        <v>991</v>
      </c>
      <c r="L198" t="s">
        <v>321</v>
      </c>
      <c r="M198" t="s">
        <v>933</v>
      </c>
      <c r="N198" t="s">
        <v>323</v>
      </c>
      <c r="O198" t="s">
        <v>933</v>
      </c>
      <c r="P198" t="s">
        <v>416</v>
      </c>
      <c r="Q198">
        <v>32</v>
      </c>
      <c r="R198" t="s">
        <v>64</v>
      </c>
      <c r="S198" t="s">
        <v>242</v>
      </c>
      <c r="T198">
        <v>11</v>
      </c>
      <c r="U198">
        <v>3</v>
      </c>
      <c r="V198">
        <v>17</v>
      </c>
      <c r="W198" t="s">
        <v>191</v>
      </c>
      <c r="X198" t="s">
        <v>132</v>
      </c>
      <c r="Y198">
        <v>0</v>
      </c>
      <c r="Z198">
        <v>1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 t="s">
        <v>750</v>
      </c>
      <c r="AM198" t="e" vm="122">
        <f>_FV(0,"6875")</f>
        <v>#VALUE!</v>
      </c>
      <c r="AN198">
        <v>27</v>
      </c>
      <c r="AO198" t="s">
        <v>121</v>
      </c>
      <c r="AP198" t="e" vm="1">
        <f>_FV(-14,"0")</f>
        <v>#VALUE!</v>
      </c>
      <c r="AQ198">
        <v>6</v>
      </c>
      <c r="AR198">
        <v>3</v>
      </c>
      <c r="AS198" t="s">
        <v>982</v>
      </c>
      <c r="AT198" t="s">
        <v>68</v>
      </c>
      <c r="AU198" t="s">
        <v>983</v>
      </c>
      <c r="AV198" t="s">
        <v>992</v>
      </c>
      <c r="AW198" t="s">
        <v>985</v>
      </c>
      <c r="AX198">
        <v>1967</v>
      </c>
      <c r="AY198">
        <v>1577</v>
      </c>
      <c r="AZ198" t="s">
        <v>123</v>
      </c>
      <c r="BA198" s="2">
        <v>43609</v>
      </c>
      <c r="BB198">
        <v>22</v>
      </c>
      <c r="BC198" t="s">
        <v>125</v>
      </c>
      <c r="BD198" t="s">
        <v>126</v>
      </c>
      <c r="BE198" t="s">
        <v>241</v>
      </c>
      <c r="BF198" t="s">
        <v>243</v>
      </c>
      <c r="BG198">
        <v>24</v>
      </c>
      <c r="BH198" t="s">
        <v>244</v>
      </c>
      <c r="BI198" s="2">
        <v>43618</v>
      </c>
    </row>
    <row r="199" spans="1:61" x14ac:dyDescent="0.25">
      <c r="A199" s="1">
        <v>40494</v>
      </c>
      <c r="B199" t="s">
        <v>127</v>
      </c>
      <c r="C199" t="s">
        <v>241</v>
      </c>
      <c r="D199" t="s">
        <v>101</v>
      </c>
      <c r="E199" t="s">
        <v>310</v>
      </c>
      <c r="F199" t="s">
        <v>993</v>
      </c>
      <c r="G199" t="s">
        <v>273</v>
      </c>
      <c r="H199" t="s">
        <v>945</v>
      </c>
      <c r="I199" t="s">
        <v>68</v>
      </c>
      <c r="J199" t="s">
        <v>259</v>
      </c>
      <c r="K199" t="s">
        <v>189</v>
      </c>
      <c r="L199" t="s">
        <v>189</v>
      </c>
      <c r="M199" t="s">
        <v>280</v>
      </c>
      <c r="N199" t="s">
        <v>188</v>
      </c>
      <c r="O199" t="s">
        <v>278</v>
      </c>
      <c r="P199" t="s">
        <v>187</v>
      </c>
      <c r="Q199">
        <v>17</v>
      </c>
      <c r="R199" t="s">
        <v>85</v>
      </c>
      <c r="S199" t="s">
        <v>242</v>
      </c>
      <c r="T199">
        <v>11</v>
      </c>
      <c r="U199">
        <v>14</v>
      </c>
      <c r="V199">
        <v>16</v>
      </c>
      <c r="W199" t="s">
        <v>84</v>
      </c>
      <c r="X199" t="s">
        <v>132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 t="e" vm="74">
        <f>_FV(0,"11764705882352941")</f>
        <v>#VALUE!</v>
      </c>
      <c r="AM199" t="e" vm="123">
        <f>_FV(0,"8823529411764706")</f>
        <v>#VALUE!</v>
      </c>
      <c r="AN199">
        <v>2</v>
      </c>
      <c r="AO199" t="e" vm="1">
        <f>_FV(-2,"0")</f>
        <v>#VALUE!</v>
      </c>
      <c r="AP199" t="e" vm="1">
        <f>_FV(-9,"0")</f>
        <v>#VALUE!</v>
      </c>
      <c r="AQ199">
        <v>6</v>
      </c>
      <c r="AR199">
        <v>0</v>
      </c>
      <c r="AS199" t="s">
        <v>547</v>
      </c>
      <c r="AT199" t="s">
        <v>68</v>
      </c>
      <c r="AU199" t="s">
        <v>994</v>
      </c>
      <c r="AV199" t="s">
        <v>995</v>
      </c>
      <c r="AW199" t="s">
        <v>960</v>
      </c>
      <c r="AX199">
        <v>1750</v>
      </c>
      <c r="AY199">
        <v>1577</v>
      </c>
      <c r="AZ199" t="s">
        <v>127</v>
      </c>
      <c r="BA199" s="2">
        <v>43731</v>
      </c>
      <c r="BB199">
        <v>21</v>
      </c>
      <c r="BC199" t="s">
        <v>135</v>
      </c>
      <c r="BD199" s="3">
        <v>21306</v>
      </c>
      <c r="BE199" t="s">
        <v>241</v>
      </c>
      <c r="BF199" t="s">
        <v>243</v>
      </c>
      <c r="BG199">
        <v>24</v>
      </c>
      <c r="BH199" t="s">
        <v>244</v>
      </c>
      <c r="BI199" s="2">
        <v>43618</v>
      </c>
    </row>
    <row r="200" spans="1:61" x14ac:dyDescent="0.25">
      <c r="A200" s="1">
        <v>40481</v>
      </c>
      <c r="B200" t="s">
        <v>136</v>
      </c>
      <c r="C200" t="s">
        <v>241</v>
      </c>
      <c r="D200" t="s">
        <v>62</v>
      </c>
      <c r="E200" t="s">
        <v>68</v>
      </c>
      <c r="F200" t="s">
        <v>534</v>
      </c>
      <c r="G200" s="2">
        <v>43466</v>
      </c>
      <c r="H200" s="2">
        <v>43617</v>
      </c>
      <c r="I200" t="s">
        <v>444</v>
      </c>
      <c r="J200" t="s">
        <v>68</v>
      </c>
      <c r="K200" t="s">
        <v>325</v>
      </c>
      <c r="L200" t="s">
        <v>118</v>
      </c>
      <c r="M200" t="s">
        <v>118</v>
      </c>
      <c r="N200" t="s">
        <v>266</v>
      </c>
      <c r="O200" t="s">
        <v>97</v>
      </c>
      <c r="P200" t="s">
        <v>116</v>
      </c>
      <c r="Q200">
        <v>10</v>
      </c>
      <c r="R200" t="s">
        <v>121</v>
      </c>
      <c r="S200" t="s">
        <v>242</v>
      </c>
      <c r="T200">
        <v>11</v>
      </c>
      <c r="U200">
        <v>16</v>
      </c>
      <c r="V200">
        <v>15</v>
      </c>
      <c r="W200" t="s">
        <v>84</v>
      </c>
      <c r="X200" t="s">
        <v>96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1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 t="e" vm="124">
        <f>_FV(0,"1")</f>
        <v>#VALUE!</v>
      </c>
      <c r="AM200" t="e" vm="125">
        <f>_FV(0,"9")</f>
        <v>#VALUE!</v>
      </c>
      <c r="AN200">
        <v>-1</v>
      </c>
      <c r="AO200" t="e" vm="1">
        <f>_FV(-3,"0")</f>
        <v>#VALUE!</v>
      </c>
      <c r="AP200" t="e" vm="1">
        <f>_FV(-8,"0")</f>
        <v>#VALUE!</v>
      </c>
      <c r="AQ200">
        <v>4</v>
      </c>
      <c r="AR200">
        <v>1</v>
      </c>
      <c r="AS200" t="s">
        <v>68</v>
      </c>
      <c r="AT200" t="s">
        <v>68</v>
      </c>
      <c r="AU200" t="s">
        <v>68</v>
      </c>
      <c r="AV200" s="3">
        <v>45658</v>
      </c>
      <c r="AW200" s="2">
        <v>43617</v>
      </c>
      <c r="AX200">
        <v>1730</v>
      </c>
      <c r="AY200">
        <v>1577</v>
      </c>
      <c r="AZ200" t="s">
        <v>136</v>
      </c>
      <c r="BA200" s="2">
        <v>43612</v>
      </c>
      <c r="BB200">
        <v>27</v>
      </c>
      <c r="BC200" t="s">
        <v>149</v>
      </c>
      <c r="BD200" s="3">
        <v>47178</v>
      </c>
      <c r="BE200" t="s">
        <v>241</v>
      </c>
      <c r="BF200" t="s">
        <v>243</v>
      </c>
      <c r="BG200">
        <v>24</v>
      </c>
      <c r="BH200" t="s">
        <v>244</v>
      </c>
      <c r="BI200" s="2">
        <v>43618</v>
      </c>
    </row>
    <row r="201" spans="1:61" x14ac:dyDescent="0.25">
      <c r="A201" s="1">
        <v>40879</v>
      </c>
      <c r="B201" t="s">
        <v>150</v>
      </c>
      <c r="C201" t="s">
        <v>241</v>
      </c>
      <c r="D201" t="s">
        <v>101</v>
      </c>
      <c r="E201" t="s">
        <v>518</v>
      </c>
      <c r="F201" t="s">
        <v>229</v>
      </c>
      <c r="G201" t="s">
        <v>642</v>
      </c>
      <c r="H201" t="s">
        <v>996</v>
      </c>
      <c r="I201" t="s">
        <v>997</v>
      </c>
      <c r="J201" t="s">
        <v>998</v>
      </c>
      <c r="K201" t="s">
        <v>237</v>
      </c>
      <c r="L201" t="s">
        <v>238</v>
      </c>
      <c r="M201" t="s">
        <v>237</v>
      </c>
      <c r="N201" t="s">
        <v>237</v>
      </c>
      <c r="O201" t="s">
        <v>519</v>
      </c>
      <c r="P201" t="s">
        <v>520</v>
      </c>
      <c r="Q201">
        <v>26</v>
      </c>
      <c r="R201" t="s">
        <v>96</v>
      </c>
      <c r="S201" t="s">
        <v>242</v>
      </c>
      <c r="T201">
        <v>11</v>
      </c>
      <c r="U201">
        <v>5</v>
      </c>
      <c r="V201">
        <v>14</v>
      </c>
      <c r="W201" t="s">
        <v>120</v>
      </c>
      <c r="X201" t="s">
        <v>84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 t="s">
        <v>234</v>
      </c>
      <c r="AM201" t="e" vm="126">
        <f>_FV(0,"7307692307692307")</f>
        <v>#VALUE!</v>
      </c>
      <c r="AN201">
        <v>12</v>
      </c>
      <c r="AO201" t="s">
        <v>85</v>
      </c>
      <c r="AP201" t="e" vm="1">
        <f>_FV(-10,"0")</f>
        <v>#VALUE!</v>
      </c>
      <c r="AQ201">
        <v>4</v>
      </c>
      <c r="AR201">
        <v>4</v>
      </c>
      <c r="AS201" t="s">
        <v>68</v>
      </c>
      <c r="AT201" t="s">
        <v>68</v>
      </c>
      <c r="AU201" t="s">
        <v>68</v>
      </c>
      <c r="AV201" t="s">
        <v>340</v>
      </c>
      <c r="AW201" s="3">
        <v>42370</v>
      </c>
      <c r="AX201">
        <v>1835</v>
      </c>
      <c r="AY201">
        <v>1577</v>
      </c>
      <c r="AZ201" t="s">
        <v>150</v>
      </c>
      <c r="BA201" s="2">
        <v>43608</v>
      </c>
      <c r="BB201">
        <v>25</v>
      </c>
      <c r="BC201" t="s">
        <v>157</v>
      </c>
      <c r="BD201" s="2">
        <v>43654</v>
      </c>
      <c r="BE201" t="s">
        <v>241</v>
      </c>
      <c r="BF201" t="s">
        <v>243</v>
      </c>
      <c r="BG201">
        <v>24</v>
      </c>
      <c r="BH201" t="s">
        <v>244</v>
      </c>
      <c r="BI201" s="2">
        <v>43618</v>
      </c>
    </row>
    <row r="202" spans="1:61" x14ac:dyDescent="0.25">
      <c r="A202" s="1">
        <v>40666</v>
      </c>
      <c r="B202" t="s">
        <v>158</v>
      </c>
      <c r="C202" t="s">
        <v>241</v>
      </c>
      <c r="D202" t="s">
        <v>62</v>
      </c>
      <c r="E202" t="s">
        <v>999</v>
      </c>
      <c r="F202" t="s">
        <v>475</v>
      </c>
      <c r="G202" t="s">
        <v>1000</v>
      </c>
      <c r="H202" t="s">
        <v>1001</v>
      </c>
      <c r="I202" t="s">
        <v>1002</v>
      </c>
      <c r="J202" t="s">
        <v>475</v>
      </c>
      <c r="K202" t="s">
        <v>108</v>
      </c>
      <c r="L202" t="s">
        <v>109</v>
      </c>
      <c r="M202" t="s">
        <v>480</v>
      </c>
      <c r="N202" t="s">
        <v>1003</v>
      </c>
      <c r="O202" t="s">
        <v>479</v>
      </c>
      <c r="P202" t="s">
        <v>481</v>
      </c>
      <c r="Q202">
        <v>29</v>
      </c>
      <c r="R202" t="s">
        <v>84</v>
      </c>
      <c r="S202" t="s">
        <v>242</v>
      </c>
      <c r="T202">
        <v>11</v>
      </c>
      <c r="U202">
        <v>3</v>
      </c>
      <c r="V202">
        <v>16</v>
      </c>
      <c r="W202" t="s">
        <v>132</v>
      </c>
      <c r="X202" t="s">
        <v>132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 t="s">
        <v>1004</v>
      </c>
      <c r="AM202" t="e" vm="127">
        <f>_FV(0,"7586206896551724")</f>
        <v>#VALUE!</v>
      </c>
      <c r="AN202">
        <v>23</v>
      </c>
      <c r="AO202" t="s">
        <v>65</v>
      </c>
      <c r="AP202" t="e" vm="1">
        <f>_FV(-13,"0")</f>
        <v>#VALUE!</v>
      </c>
      <c r="AQ202">
        <v>7</v>
      </c>
      <c r="AR202">
        <v>1</v>
      </c>
      <c r="AS202" t="s">
        <v>1005</v>
      </c>
      <c r="AT202" t="s">
        <v>68</v>
      </c>
      <c r="AU202" t="s">
        <v>1006</v>
      </c>
      <c r="AV202" t="s">
        <v>1007</v>
      </c>
      <c r="AW202" t="s">
        <v>1008</v>
      </c>
      <c r="AX202">
        <v>1799</v>
      </c>
      <c r="AY202">
        <v>1577</v>
      </c>
      <c r="AZ202" t="s">
        <v>158</v>
      </c>
      <c r="BA202" s="2">
        <v>43578</v>
      </c>
      <c r="BB202">
        <v>27</v>
      </c>
      <c r="BC202" t="s">
        <v>162</v>
      </c>
      <c r="BD202" s="2">
        <v>43593</v>
      </c>
      <c r="BE202" t="s">
        <v>241</v>
      </c>
      <c r="BF202" t="s">
        <v>243</v>
      </c>
      <c r="BG202">
        <v>24</v>
      </c>
      <c r="BH202" t="s">
        <v>244</v>
      </c>
      <c r="BI202" s="2">
        <v>43618</v>
      </c>
    </row>
    <row r="203" spans="1:61" x14ac:dyDescent="0.25">
      <c r="A203" s="1">
        <v>40502</v>
      </c>
      <c r="B203" t="s">
        <v>163</v>
      </c>
      <c r="C203" t="s">
        <v>241</v>
      </c>
      <c r="D203" t="s">
        <v>62</v>
      </c>
      <c r="E203" t="s">
        <v>370</v>
      </c>
      <c r="F203" t="s">
        <v>670</v>
      </c>
      <c r="G203" t="s">
        <v>371</v>
      </c>
      <c r="H203" s="2">
        <v>43586</v>
      </c>
      <c r="I203" t="s">
        <v>1009</v>
      </c>
      <c r="J203" t="s">
        <v>68</v>
      </c>
      <c r="K203" t="s">
        <v>156</v>
      </c>
      <c r="L203" t="s">
        <v>372</v>
      </c>
      <c r="M203" t="s">
        <v>65</v>
      </c>
      <c r="N203" t="s">
        <v>329</v>
      </c>
      <c r="O203" t="s">
        <v>63</v>
      </c>
      <c r="P203" t="s">
        <v>329</v>
      </c>
      <c r="Q203">
        <v>14</v>
      </c>
      <c r="R203" t="s">
        <v>68</v>
      </c>
      <c r="S203" t="s">
        <v>242</v>
      </c>
      <c r="T203">
        <v>11</v>
      </c>
      <c r="U203">
        <v>3</v>
      </c>
      <c r="V203">
        <v>17</v>
      </c>
      <c r="W203" t="s">
        <v>192</v>
      </c>
      <c r="X203" t="s">
        <v>132</v>
      </c>
      <c r="Y203">
        <v>0</v>
      </c>
      <c r="Z203">
        <v>1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 t="s">
        <v>575</v>
      </c>
      <c r="AM203" t="e" vm="85">
        <f>_FV(0,"7857142857142857")</f>
        <v>#VALUE!</v>
      </c>
      <c r="AN203">
        <v>11</v>
      </c>
      <c r="AO203" t="s">
        <v>96</v>
      </c>
      <c r="AP203" t="e" vm="1">
        <f>_FV(-15,"0")</f>
        <v>#VALUE!</v>
      </c>
      <c r="AQ203">
        <v>6</v>
      </c>
      <c r="AR203">
        <v>0</v>
      </c>
      <c r="AS203" t="s">
        <v>68</v>
      </c>
      <c r="AT203" t="s">
        <v>68</v>
      </c>
      <c r="AU203" t="s">
        <v>68</v>
      </c>
      <c r="AV203" s="3">
        <v>45689</v>
      </c>
      <c r="AW203" s="2">
        <v>43800</v>
      </c>
      <c r="AX203">
        <v>1949</v>
      </c>
      <c r="AY203">
        <v>1577</v>
      </c>
      <c r="AZ203" t="s">
        <v>163</v>
      </c>
      <c r="BA203" s="2">
        <v>43489</v>
      </c>
      <c r="BB203">
        <v>29</v>
      </c>
      <c r="BC203" t="s">
        <v>177</v>
      </c>
      <c r="BD203" s="3">
        <v>34182</v>
      </c>
      <c r="BE203" t="s">
        <v>241</v>
      </c>
      <c r="BF203" t="s">
        <v>243</v>
      </c>
      <c r="BG203">
        <v>24</v>
      </c>
      <c r="BH203" t="s">
        <v>244</v>
      </c>
      <c r="BI203" s="2">
        <v>43618</v>
      </c>
    </row>
    <row r="204" spans="1:61" x14ac:dyDescent="0.25">
      <c r="A204" s="1">
        <v>40467</v>
      </c>
      <c r="B204" t="s">
        <v>178</v>
      </c>
      <c r="C204" t="s">
        <v>241</v>
      </c>
      <c r="D204" t="s">
        <v>101</v>
      </c>
      <c r="E204" s="3">
        <v>45658</v>
      </c>
      <c r="F204" t="s">
        <v>63</v>
      </c>
      <c r="G204" s="3">
        <v>45658</v>
      </c>
      <c r="H204" t="s">
        <v>318</v>
      </c>
      <c r="I204" t="s">
        <v>400</v>
      </c>
      <c r="J204" t="s">
        <v>68</v>
      </c>
      <c r="K204" t="s">
        <v>79</v>
      </c>
      <c r="L204" t="s">
        <v>79</v>
      </c>
      <c r="M204" t="s">
        <v>63</v>
      </c>
      <c r="N204" t="s">
        <v>323</v>
      </c>
      <c r="O204" t="s">
        <v>322</v>
      </c>
      <c r="P204" t="s">
        <v>79</v>
      </c>
      <c r="Q204">
        <v>8</v>
      </c>
      <c r="R204" t="s">
        <v>179</v>
      </c>
      <c r="S204" t="s">
        <v>242</v>
      </c>
      <c r="T204">
        <v>11</v>
      </c>
      <c r="U204">
        <v>15</v>
      </c>
      <c r="V204">
        <v>14</v>
      </c>
      <c r="W204" t="s">
        <v>66</v>
      </c>
      <c r="X204" t="s">
        <v>121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 t="s">
        <v>65</v>
      </c>
      <c r="AM204" t="e" vm="93">
        <f>_FV(-1,"125")</f>
        <v>#VALUE!</v>
      </c>
      <c r="AN204">
        <v>-1</v>
      </c>
      <c r="AO204" t="e" vm="1">
        <f>_FV(-4,"0")</f>
        <v>#VALUE!</v>
      </c>
      <c r="AP204" t="e" vm="1">
        <f>_FV(-4,"0")</f>
        <v>#VALUE!</v>
      </c>
      <c r="AQ204">
        <v>1</v>
      </c>
      <c r="AR204">
        <v>1</v>
      </c>
      <c r="AS204" t="s">
        <v>68</v>
      </c>
      <c r="AT204" t="s">
        <v>68</v>
      </c>
      <c r="AU204" t="s">
        <v>68</v>
      </c>
      <c r="AV204" t="s">
        <v>365</v>
      </c>
      <c r="AW204" s="2">
        <v>43617</v>
      </c>
      <c r="AX204">
        <v>1700</v>
      </c>
      <c r="AY204">
        <v>1577</v>
      </c>
      <c r="AZ204" t="s">
        <v>178</v>
      </c>
      <c r="BA204" s="2">
        <v>43669</v>
      </c>
      <c r="BB204">
        <v>17</v>
      </c>
      <c r="BC204" t="s">
        <v>181</v>
      </c>
      <c r="BD204" s="3">
        <v>19025</v>
      </c>
      <c r="BE204" t="s">
        <v>241</v>
      </c>
      <c r="BF204" t="s">
        <v>243</v>
      </c>
      <c r="BG204">
        <v>24</v>
      </c>
      <c r="BH204" t="s">
        <v>244</v>
      </c>
      <c r="BI204" s="2">
        <v>43618</v>
      </c>
    </row>
    <row r="205" spans="1:61" x14ac:dyDescent="0.25">
      <c r="A205" s="1">
        <v>40685</v>
      </c>
      <c r="B205" t="s">
        <v>182</v>
      </c>
      <c r="C205" t="s">
        <v>241</v>
      </c>
      <c r="D205" t="s">
        <v>151</v>
      </c>
      <c r="E205" t="s">
        <v>405</v>
      </c>
      <c r="F205" t="s">
        <v>168</v>
      </c>
      <c r="G205" t="s">
        <v>1010</v>
      </c>
      <c r="H205" t="s">
        <v>1011</v>
      </c>
      <c r="I205" t="s">
        <v>405</v>
      </c>
      <c r="J205" t="s">
        <v>168</v>
      </c>
      <c r="K205" t="s">
        <v>1012</v>
      </c>
      <c r="L205" t="s">
        <v>205</v>
      </c>
      <c r="M205" t="s">
        <v>1013</v>
      </c>
      <c r="N205" t="s">
        <v>203</v>
      </c>
      <c r="O205" t="s">
        <v>1014</v>
      </c>
      <c r="P205" t="s">
        <v>406</v>
      </c>
      <c r="Q205">
        <v>38</v>
      </c>
      <c r="R205" t="s">
        <v>191</v>
      </c>
      <c r="S205" t="s">
        <v>242</v>
      </c>
      <c r="T205">
        <v>11</v>
      </c>
      <c r="U205">
        <v>9</v>
      </c>
      <c r="V205">
        <v>19</v>
      </c>
      <c r="W205" t="s">
        <v>121</v>
      </c>
      <c r="X205" t="s">
        <v>121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 t="e" vm="47">
        <f>_FV(0,"02631578947368421")</f>
        <v>#VALUE!</v>
      </c>
      <c r="AM205" t="e" vm="128">
        <f>_FV(0,"5789473684210527")</f>
        <v>#VALUE!</v>
      </c>
      <c r="AN205">
        <v>7</v>
      </c>
      <c r="AO205" t="s">
        <v>65</v>
      </c>
      <c r="AP205" t="e" vm="1">
        <f>_FV(-3,"0")</f>
        <v>#VALUE!</v>
      </c>
      <c r="AQ205">
        <v>3</v>
      </c>
      <c r="AR205">
        <v>3</v>
      </c>
      <c r="AS205" t="s">
        <v>920</v>
      </c>
      <c r="AT205" t="s">
        <v>68</v>
      </c>
      <c r="AU205" t="s">
        <v>1015</v>
      </c>
      <c r="AV205" t="s">
        <v>1016</v>
      </c>
      <c r="AW205" t="s">
        <v>1017</v>
      </c>
      <c r="AX205">
        <v>1653</v>
      </c>
      <c r="AY205">
        <v>1577</v>
      </c>
      <c r="AZ205" t="s">
        <v>182</v>
      </c>
      <c r="BA205" t="s">
        <v>193</v>
      </c>
      <c r="BB205">
        <v>20</v>
      </c>
      <c r="BC205" t="s">
        <v>194</v>
      </c>
      <c r="BD205" s="3">
        <v>33635</v>
      </c>
      <c r="BE205" t="s">
        <v>241</v>
      </c>
      <c r="BF205" t="s">
        <v>243</v>
      </c>
      <c r="BG205">
        <v>24</v>
      </c>
      <c r="BH205" t="s">
        <v>244</v>
      </c>
      <c r="BI205" s="2">
        <v>43618</v>
      </c>
    </row>
    <row r="206" spans="1:61" x14ac:dyDescent="0.25">
      <c r="A206" s="1">
        <v>40656</v>
      </c>
      <c r="B206" t="s">
        <v>195</v>
      </c>
      <c r="C206" t="s">
        <v>241</v>
      </c>
      <c r="D206" t="s">
        <v>62</v>
      </c>
      <c r="E206" t="s">
        <v>275</v>
      </c>
      <c r="F206" t="s">
        <v>1018</v>
      </c>
      <c r="G206" t="s">
        <v>418</v>
      </c>
      <c r="H206" t="s">
        <v>1019</v>
      </c>
      <c r="I206" t="s">
        <v>489</v>
      </c>
      <c r="J206" t="s">
        <v>68</v>
      </c>
      <c r="K206" t="s">
        <v>277</v>
      </c>
      <c r="L206" t="s">
        <v>490</v>
      </c>
      <c r="M206" t="s">
        <v>422</v>
      </c>
      <c r="N206" t="s">
        <v>422</v>
      </c>
      <c r="O206" t="s">
        <v>279</v>
      </c>
      <c r="P206" t="s">
        <v>422</v>
      </c>
      <c r="Q206">
        <v>34</v>
      </c>
      <c r="R206" t="s">
        <v>120</v>
      </c>
      <c r="S206" t="s">
        <v>242</v>
      </c>
      <c r="T206">
        <v>11</v>
      </c>
      <c r="U206">
        <v>11</v>
      </c>
      <c r="V206">
        <v>14</v>
      </c>
      <c r="W206" t="s">
        <v>68</v>
      </c>
      <c r="X206" t="s">
        <v>85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 t="e" vm="63">
        <f>_FV(0,"35294117647058826")</f>
        <v>#VALUE!</v>
      </c>
      <c r="AM206" t="e" vm="129">
        <f>_FV(0,"6176470588235294")</f>
        <v>#VALUE!</v>
      </c>
      <c r="AN206">
        <v>4</v>
      </c>
      <c r="AO206" t="e" vm="1">
        <f>_FV(-6,"0")</f>
        <v>#VALUE!</v>
      </c>
      <c r="AP206" t="e" vm="1">
        <f>_FV(-6,"0")</f>
        <v>#VALUE!</v>
      </c>
      <c r="AQ206">
        <v>2</v>
      </c>
      <c r="AR206">
        <v>5</v>
      </c>
      <c r="AS206" t="s">
        <v>68</v>
      </c>
      <c r="AT206" t="s">
        <v>68</v>
      </c>
      <c r="AU206" t="s">
        <v>68</v>
      </c>
      <c r="AV206" s="3">
        <v>45658</v>
      </c>
      <c r="AW206" s="3">
        <v>46023</v>
      </c>
      <c r="AX206">
        <v>1650</v>
      </c>
      <c r="AY206">
        <v>1577</v>
      </c>
      <c r="AZ206" t="s">
        <v>195</v>
      </c>
      <c r="BA206" s="2">
        <v>43669</v>
      </c>
      <c r="BB206">
        <v>20</v>
      </c>
      <c r="BC206" t="s">
        <v>208</v>
      </c>
      <c r="BD206" s="3">
        <v>19054</v>
      </c>
      <c r="BE206" t="s">
        <v>241</v>
      </c>
      <c r="BF206" t="s">
        <v>243</v>
      </c>
      <c r="BG206">
        <v>24</v>
      </c>
      <c r="BH206" t="s">
        <v>244</v>
      </c>
      <c r="BI206" s="2">
        <v>43618</v>
      </c>
    </row>
    <row r="207" spans="1:61" x14ac:dyDescent="0.25">
      <c r="A207" s="1">
        <v>40418</v>
      </c>
      <c r="B207" t="s">
        <v>209</v>
      </c>
      <c r="C207" t="s">
        <v>241</v>
      </c>
      <c r="D207" t="s">
        <v>151</v>
      </c>
      <c r="E207" t="s">
        <v>355</v>
      </c>
      <c r="F207" t="s">
        <v>65</v>
      </c>
      <c r="G207" t="s">
        <v>80</v>
      </c>
      <c r="H207" t="s">
        <v>854</v>
      </c>
      <c r="I207" t="s">
        <v>90</v>
      </c>
      <c r="J207" t="s">
        <v>65</v>
      </c>
      <c r="K207" t="s">
        <v>80</v>
      </c>
      <c r="L207" t="s">
        <v>65</v>
      </c>
      <c r="M207" t="s">
        <v>65</v>
      </c>
      <c r="N207" t="s">
        <v>355</v>
      </c>
      <c r="O207" t="s">
        <v>80</v>
      </c>
      <c r="P207" t="s">
        <v>65</v>
      </c>
      <c r="Q207">
        <v>3</v>
      </c>
      <c r="R207" t="s">
        <v>132</v>
      </c>
      <c r="S207" t="s">
        <v>242</v>
      </c>
      <c r="T207">
        <v>11</v>
      </c>
      <c r="U207">
        <v>8</v>
      </c>
      <c r="V207">
        <v>20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 t="s">
        <v>80</v>
      </c>
      <c r="AM207" t="e" vm="130">
        <f>_FV(-3,"3333333333333335")</f>
        <v>#VALUE!</v>
      </c>
      <c r="AN207">
        <v>4</v>
      </c>
      <c r="AP207" t="e" vm="1">
        <f>_FV(-11,"0")</f>
        <v>#VALUE!</v>
      </c>
      <c r="AQ207">
        <v>6</v>
      </c>
      <c r="AR207">
        <v>0</v>
      </c>
      <c r="AS207" t="s">
        <v>68</v>
      </c>
      <c r="AT207" t="s">
        <v>68</v>
      </c>
      <c r="AU207" t="s">
        <v>68</v>
      </c>
      <c r="AV207" s="2">
        <v>43556</v>
      </c>
      <c r="AW207" s="3">
        <v>41275</v>
      </c>
      <c r="AX207">
        <v>1786</v>
      </c>
      <c r="AY207">
        <v>1577</v>
      </c>
      <c r="AZ207" t="s">
        <v>209</v>
      </c>
      <c r="BA207" s="2">
        <v>43670</v>
      </c>
      <c r="BB207">
        <v>21</v>
      </c>
      <c r="BC207" t="s">
        <v>217</v>
      </c>
      <c r="BD207" s="3">
        <v>29037</v>
      </c>
      <c r="BE207" t="s">
        <v>241</v>
      </c>
      <c r="BF207" t="s">
        <v>243</v>
      </c>
      <c r="BG207">
        <v>24</v>
      </c>
      <c r="BH207" t="s">
        <v>244</v>
      </c>
      <c r="BI207" s="2">
        <v>43618</v>
      </c>
    </row>
    <row r="208" spans="1:61" x14ac:dyDescent="0.25">
      <c r="A208" s="1">
        <v>40545</v>
      </c>
      <c r="B208" t="s">
        <v>218</v>
      </c>
      <c r="C208" t="s">
        <v>241</v>
      </c>
      <c r="D208" t="s">
        <v>101</v>
      </c>
      <c r="E208" t="s">
        <v>690</v>
      </c>
      <c r="F208" t="s">
        <v>831</v>
      </c>
      <c r="G208" t="s">
        <v>1020</v>
      </c>
      <c r="H208" t="s">
        <v>691</v>
      </c>
      <c r="I208" t="s">
        <v>769</v>
      </c>
      <c r="J208" t="s">
        <v>717</v>
      </c>
      <c r="K208" t="s">
        <v>771</v>
      </c>
      <c r="L208" t="s">
        <v>82</v>
      </c>
      <c r="M208" t="s">
        <v>63</v>
      </c>
      <c r="N208" t="s">
        <v>323</v>
      </c>
      <c r="O208" t="s">
        <v>82</v>
      </c>
      <c r="P208" t="s">
        <v>81</v>
      </c>
      <c r="Q208">
        <v>24</v>
      </c>
      <c r="R208" t="s">
        <v>192</v>
      </c>
      <c r="S208" t="s">
        <v>242</v>
      </c>
      <c r="T208">
        <v>11</v>
      </c>
      <c r="U208">
        <v>13</v>
      </c>
      <c r="V208">
        <v>16</v>
      </c>
      <c r="W208" t="s">
        <v>84</v>
      </c>
      <c r="X208" t="s">
        <v>84</v>
      </c>
      <c r="Y208">
        <v>0</v>
      </c>
      <c r="Z208">
        <v>0</v>
      </c>
      <c r="AA208">
        <v>0</v>
      </c>
      <c r="AB208">
        <v>1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 t="e" vm="131">
        <f>_FV(0,"5833333333333334")</f>
        <v>#VALUE!</v>
      </c>
      <c r="AM208" t="e" vm="89">
        <f>_FV(0,"75")</f>
        <v>#VALUE!</v>
      </c>
      <c r="AN208">
        <v>3</v>
      </c>
      <c r="AO208" t="s">
        <v>65</v>
      </c>
      <c r="AP208" t="e" vm="1">
        <f>_FV(-5,"0")</f>
        <v>#VALUE!</v>
      </c>
      <c r="AQ208">
        <v>0</v>
      </c>
      <c r="AR208">
        <v>3</v>
      </c>
      <c r="AS208" t="s">
        <v>273</v>
      </c>
      <c r="AT208" t="s">
        <v>68</v>
      </c>
      <c r="AU208" t="s">
        <v>353</v>
      </c>
      <c r="AV208" t="s">
        <v>1021</v>
      </c>
      <c r="AW208" t="s">
        <v>1022</v>
      </c>
      <c r="AX208">
        <v>1643</v>
      </c>
      <c r="AY208">
        <v>1577</v>
      </c>
      <c r="AZ208" t="s">
        <v>218</v>
      </c>
      <c r="BA208" s="2">
        <v>43548</v>
      </c>
      <c r="BB208">
        <v>24</v>
      </c>
      <c r="BC208" t="s">
        <v>227</v>
      </c>
      <c r="BD208" s="2">
        <v>43526</v>
      </c>
      <c r="BE208" t="s">
        <v>241</v>
      </c>
      <c r="BF208" t="s">
        <v>243</v>
      </c>
      <c r="BG208">
        <v>24</v>
      </c>
      <c r="BH208" t="s">
        <v>244</v>
      </c>
      <c r="BI208" s="2">
        <v>43618</v>
      </c>
    </row>
    <row r="209" spans="1:61" x14ac:dyDescent="0.25">
      <c r="A209" s="1">
        <v>40509</v>
      </c>
      <c r="B209" t="s">
        <v>228</v>
      </c>
      <c r="C209" t="s">
        <v>241</v>
      </c>
      <c r="D209" t="s">
        <v>62</v>
      </c>
      <c r="E209" t="s">
        <v>951</v>
      </c>
      <c r="F209" t="s">
        <v>355</v>
      </c>
      <c r="G209" t="s">
        <v>340</v>
      </c>
      <c r="H209" t="s">
        <v>1023</v>
      </c>
      <c r="I209" t="s">
        <v>97</v>
      </c>
      <c r="J209" t="s">
        <v>263</v>
      </c>
      <c r="K209" t="s">
        <v>268</v>
      </c>
      <c r="L209" t="s">
        <v>118</v>
      </c>
      <c r="M209" t="s">
        <v>117</v>
      </c>
      <c r="N209" t="s">
        <v>116</v>
      </c>
      <c r="O209" t="s">
        <v>116</v>
      </c>
      <c r="P209" t="s">
        <v>80</v>
      </c>
      <c r="Q209">
        <v>15</v>
      </c>
      <c r="R209" t="s">
        <v>239</v>
      </c>
      <c r="S209" t="s">
        <v>242</v>
      </c>
      <c r="T209">
        <v>11</v>
      </c>
      <c r="U209">
        <v>20</v>
      </c>
      <c r="V209">
        <v>18</v>
      </c>
      <c r="W209" t="s">
        <v>84</v>
      </c>
      <c r="X209" t="s">
        <v>66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 t="e" vm="132">
        <f>_FV(0,"9333333333333333")</f>
        <v>#VALUE!</v>
      </c>
      <c r="AM209" t="e" vm="133">
        <f>_FV(0,"8666666666666667")</f>
        <v>#VALUE!</v>
      </c>
      <c r="AN209">
        <v>-5</v>
      </c>
      <c r="AO209" t="e" vm="1">
        <f>_FV(-1,"0")</f>
        <v>#VALUE!</v>
      </c>
      <c r="AP209" t="s">
        <v>66</v>
      </c>
      <c r="AQ209">
        <v>3</v>
      </c>
      <c r="AR209">
        <v>3</v>
      </c>
      <c r="AS209" t="s">
        <v>68</v>
      </c>
      <c r="AT209" t="s">
        <v>1024</v>
      </c>
      <c r="AU209" t="s">
        <v>68</v>
      </c>
      <c r="AV209" t="s">
        <v>68</v>
      </c>
      <c r="AW209" t="s">
        <v>1025</v>
      </c>
      <c r="AX209">
        <v>1618</v>
      </c>
      <c r="AY209">
        <v>1577</v>
      </c>
      <c r="AZ209" t="s">
        <v>228</v>
      </c>
      <c r="BA209" s="2">
        <v>43490</v>
      </c>
      <c r="BB209">
        <v>23</v>
      </c>
      <c r="BC209" t="s">
        <v>240</v>
      </c>
      <c r="BD209" s="2">
        <v>43681</v>
      </c>
      <c r="BE209" t="s">
        <v>241</v>
      </c>
      <c r="BF209" t="s">
        <v>243</v>
      </c>
      <c r="BG209">
        <v>24</v>
      </c>
      <c r="BH209" t="s">
        <v>244</v>
      </c>
      <c r="BI209" s="2">
        <v>43618</v>
      </c>
    </row>
    <row r="210" spans="1:61" x14ac:dyDescent="0.25">
      <c r="A210" s="1">
        <v>40538</v>
      </c>
      <c r="B210" t="s">
        <v>245</v>
      </c>
      <c r="C210" t="s">
        <v>241</v>
      </c>
      <c r="D210" t="s">
        <v>151</v>
      </c>
      <c r="E210" t="s">
        <v>68</v>
      </c>
      <c r="F210" t="s">
        <v>948</v>
      </c>
      <c r="G210" t="s">
        <v>340</v>
      </c>
      <c r="H210" t="s">
        <v>212</v>
      </c>
      <c r="I210" t="s">
        <v>74</v>
      </c>
      <c r="J210" t="s">
        <v>88</v>
      </c>
      <c r="K210" t="s">
        <v>216</v>
      </c>
      <c r="L210" t="s">
        <v>82</v>
      </c>
      <c r="M210" t="s">
        <v>356</v>
      </c>
      <c r="N210" t="s">
        <v>214</v>
      </c>
      <c r="O210" t="s">
        <v>82</v>
      </c>
      <c r="P210" t="s">
        <v>214</v>
      </c>
      <c r="Q210">
        <v>18</v>
      </c>
      <c r="R210" t="s">
        <v>255</v>
      </c>
      <c r="S210" t="s">
        <v>242</v>
      </c>
      <c r="T210">
        <v>11</v>
      </c>
      <c r="U210">
        <v>16</v>
      </c>
      <c r="V210">
        <v>15</v>
      </c>
      <c r="W210" t="s">
        <v>96</v>
      </c>
      <c r="X210" t="s">
        <v>132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 t="e" vm="35">
        <f>_FV(0,"6666666666666666")</f>
        <v>#VALUE!</v>
      </c>
      <c r="AM210" t="e" vm="83">
        <f>_FV(0,"8333333333333334")</f>
        <v>#VALUE!</v>
      </c>
      <c r="AN210">
        <v>-1</v>
      </c>
      <c r="AO210" t="s">
        <v>68</v>
      </c>
      <c r="AP210" t="s">
        <v>68</v>
      </c>
      <c r="AQ210">
        <v>3</v>
      </c>
      <c r="AR210">
        <v>6</v>
      </c>
      <c r="AS210" t="s">
        <v>68</v>
      </c>
      <c r="AT210" t="s">
        <v>1026</v>
      </c>
      <c r="AU210" t="s">
        <v>68</v>
      </c>
      <c r="AV210" s="2">
        <v>43586</v>
      </c>
      <c r="AW210" t="s">
        <v>1027</v>
      </c>
      <c r="AX210">
        <v>1612</v>
      </c>
      <c r="AY210">
        <v>1577</v>
      </c>
      <c r="AZ210" t="s">
        <v>245</v>
      </c>
      <c r="BA210" s="2">
        <v>43669</v>
      </c>
      <c r="BB210">
        <v>23</v>
      </c>
      <c r="BC210" t="s">
        <v>258</v>
      </c>
      <c r="BD210" s="3">
        <v>30317</v>
      </c>
      <c r="BE210" t="s">
        <v>241</v>
      </c>
      <c r="BF210" t="s">
        <v>243</v>
      </c>
      <c r="BG210">
        <v>24</v>
      </c>
      <c r="BH210" t="s">
        <v>244</v>
      </c>
      <c r="BI210" s="2">
        <v>43618</v>
      </c>
    </row>
    <row r="211" spans="1:61" x14ac:dyDescent="0.25">
      <c r="A211" s="1">
        <v>40545</v>
      </c>
      <c r="B211" t="s">
        <v>60</v>
      </c>
      <c r="C211" t="s">
        <v>127</v>
      </c>
      <c r="D211" t="s">
        <v>62</v>
      </c>
      <c r="E211" t="s">
        <v>64</v>
      </c>
      <c r="F211" t="s">
        <v>399</v>
      </c>
      <c r="G211" t="s">
        <v>717</v>
      </c>
      <c r="H211" t="s">
        <v>690</v>
      </c>
      <c r="I211" t="s">
        <v>77</v>
      </c>
      <c r="J211" t="s">
        <v>399</v>
      </c>
      <c r="K211" t="s">
        <v>426</v>
      </c>
      <c r="L211" t="s">
        <v>693</v>
      </c>
      <c r="M211" t="s">
        <v>693</v>
      </c>
      <c r="N211" t="s">
        <v>79</v>
      </c>
      <c r="O211" t="s">
        <v>82</v>
      </c>
      <c r="P211" t="s">
        <v>63</v>
      </c>
      <c r="Q211">
        <v>24</v>
      </c>
      <c r="R211" t="s">
        <v>66</v>
      </c>
      <c r="S211" t="s">
        <v>85</v>
      </c>
      <c r="T211">
        <v>11</v>
      </c>
      <c r="U211">
        <v>2</v>
      </c>
      <c r="V211">
        <v>11</v>
      </c>
      <c r="W211" t="s">
        <v>192</v>
      </c>
      <c r="X211" t="s">
        <v>96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 t="s">
        <v>78</v>
      </c>
      <c r="AM211" t="e" vm="134">
        <f>_FV(0,"08333333333333333")</f>
        <v>#VALUE!</v>
      </c>
      <c r="AN211">
        <v>19</v>
      </c>
      <c r="AO211" t="s">
        <v>132</v>
      </c>
      <c r="AP211" t="e" vm="1">
        <f>_FV(-3,"0")</f>
        <v>#VALUE!</v>
      </c>
      <c r="AQ211">
        <v>7</v>
      </c>
      <c r="AR211">
        <v>1</v>
      </c>
      <c r="AS211" t="s">
        <v>1028</v>
      </c>
      <c r="AT211" t="s">
        <v>68</v>
      </c>
      <c r="AU211" t="s">
        <v>1029</v>
      </c>
      <c r="AV211" t="s">
        <v>1030</v>
      </c>
      <c r="AW211" t="s">
        <v>1031</v>
      </c>
      <c r="AX211">
        <v>1886</v>
      </c>
      <c r="AY211">
        <v>1750</v>
      </c>
      <c r="AZ211" t="s">
        <v>60</v>
      </c>
      <c r="BA211" s="2">
        <v>43578</v>
      </c>
      <c r="BB211">
        <v>27</v>
      </c>
      <c r="BC211" t="s">
        <v>70</v>
      </c>
      <c r="BD211" s="3">
        <v>34912</v>
      </c>
      <c r="BE211" t="s">
        <v>127</v>
      </c>
      <c r="BF211" s="2">
        <v>43731</v>
      </c>
      <c r="BG211">
        <v>21</v>
      </c>
      <c r="BH211" t="s">
        <v>135</v>
      </c>
      <c r="BI211" s="3">
        <v>21306</v>
      </c>
    </row>
    <row r="212" spans="1:61" x14ac:dyDescent="0.25">
      <c r="A212" s="1">
        <v>40419</v>
      </c>
      <c r="B212" t="s">
        <v>73</v>
      </c>
      <c r="C212" t="s">
        <v>127</v>
      </c>
      <c r="D212" t="s">
        <v>62</v>
      </c>
      <c r="E212" t="s">
        <v>68</v>
      </c>
      <c r="F212" t="s">
        <v>80</v>
      </c>
      <c r="G212" t="s">
        <v>64</v>
      </c>
      <c r="H212" t="s">
        <v>355</v>
      </c>
      <c r="I212" t="s">
        <v>68</v>
      </c>
      <c r="J212" t="s">
        <v>80</v>
      </c>
      <c r="K212" t="s">
        <v>80</v>
      </c>
      <c r="L212" t="s">
        <v>65</v>
      </c>
      <c r="M212" t="s">
        <v>80</v>
      </c>
      <c r="N212" t="s">
        <v>80</v>
      </c>
      <c r="O212" t="s">
        <v>65</v>
      </c>
      <c r="P212" t="s">
        <v>80</v>
      </c>
      <c r="Q212">
        <v>3</v>
      </c>
      <c r="R212" t="s">
        <v>83</v>
      </c>
      <c r="S212" t="s">
        <v>85</v>
      </c>
      <c r="T212">
        <v>11</v>
      </c>
      <c r="U212">
        <v>12</v>
      </c>
      <c r="V212">
        <v>16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 t="e" vm="1">
        <f>_FV(-1,"0")</f>
        <v>#VALUE!</v>
      </c>
      <c r="AM212" t="e" vm="2">
        <f>_FV(0,"3333333333333333")</f>
        <v>#VALUE!</v>
      </c>
      <c r="AN212">
        <v>2</v>
      </c>
      <c r="AP212" t="s">
        <v>64</v>
      </c>
      <c r="AQ212">
        <v>2</v>
      </c>
      <c r="AR212">
        <v>2</v>
      </c>
      <c r="AS212" s="2">
        <v>43525</v>
      </c>
      <c r="AT212" t="s">
        <v>68</v>
      </c>
      <c r="AU212" s="2">
        <v>43466</v>
      </c>
      <c r="AV212" t="s">
        <v>1032</v>
      </c>
      <c r="AW212" t="s">
        <v>1033</v>
      </c>
      <c r="AX212">
        <v>1723</v>
      </c>
      <c r="AY212">
        <v>1750</v>
      </c>
      <c r="AZ212" t="s">
        <v>73</v>
      </c>
      <c r="BA212" s="2">
        <v>43490</v>
      </c>
      <c r="BB212">
        <v>20</v>
      </c>
      <c r="BC212" t="s">
        <v>86</v>
      </c>
      <c r="BD212" s="3">
        <v>12175</v>
      </c>
      <c r="BE212" t="s">
        <v>127</v>
      </c>
      <c r="BF212" s="2">
        <v>43731</v>
      </c>
      <c r="BG212">
        <v>21</v>
      </c>
      <c r="BH212" t="s">
        <v>135</v>
      </c>
      <c r="BI212" s="3">
        <v>21306</v>
      </c>
    </row>
    <row r="213" spans="1:61" x14ac:dyDescent="0.25">
      <c r="A213" s="1">
        <v>40219</v>
      </c>
      <c r="B213" t="s">
        <v>87</v>
      </c>
      <c r="C213" t="s">
        <v>127</v>
      </c>
      <c r="D213" t="s">
        <v>151</v>
      </c>
      <c r="E213" t="s">
        <v>68</v>
      </c>
      <c r="F213" t="s">
        <v>252</v>
      </c>
      <c r="G213" t="s">
        <v>250</v>
      </c>
      <c r="H213" t="s">
        <v>68</v>
      </c>
      <c r="I213" t="s">
        <v>68</v>
      </c>
      <c r="J213" t="s">
        <v>156</v>
      </c>
      <c r="K213" t="s">
        <v>154</v>
      </c>
      <c r="L213" t="s">
        <v>65</v>
      </c>
      <c r="M213" t="s">
        <v>154</v>
      </c>
      <c r="N213" t="s">
        <v>156</v>
      </c>
      <c r="O213" t="s">
        <v>252</v>
      </c>
      <c r="P213" t="s">
        <v>156</v>
      </c>
      <c r="Q213">
        <v>7</v>
      </c>
      <c r="R213" t="s">
        <v>95</v>
      </c>
      <c r="S213" t="s">
        <v>85</v>
      </c>
      <c r="T213">
        <v>11</v>
      </c>
      <c r="U213">
        <v>13</v>
      </c>
      <c r="V213">
        <v>20</v>
      </c>
      <c r="W213" t="s">
        <v>96</v>
      </c>
      <c r="X213" t="s">
        <v>84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 t="e" vm="33">
        <f>_FV(0,"14285714285714285")</f>
        <v>#VALUE!</v>
      </c>
      <c r="AM213" t="e" vm="12">
        <f>_FV(0,"42857142857142855")</f>
        <v>#VALUE!</v>
      </c>
      <c r="AN213">
        <v>4</v>
      </c>
      <c r="AO213" t="s">
        <v>84</v>
      </c>
      <c r="AP213" t="s">
        <v>192</v>
      </c>
      <c r="AQ213">
        <v>2</v>
      </c>
      <c r="AR213">
        <v>2</v>
      </c>
      <c r="AS213" t="s">
        <v>406</v>
      </c>
      <c r="AT213" t="s">
        <v>68</v>
      </c>
      <c r="AU213" t="s">
        <v>1034</v>
      </c>
      <c r="AV213" t="s">
        <v>1035</v>
      </c>
      <c r="AW213" t="s">
        <v>1036</v>
      </c>
      <c r="AX213">
        <v>1649</v>
      </c>
      <c r="AY213">
        <v>1750</v>
      </c>
      <c r="AZ213" t="s">
        <v>87</v>
      </c>
      <c r="BA213" s="2">
        <v>43702</v>
      </c>
      <c r="BB213">
        <v>18</v>
      </c>
      <c r="BC213" t="s">
        <v>99</v>
      </c>
      <c r="BD213" s="2">
        <v>43527</v>
      </c>
      <c r="BE213" t="s">
        <v>127</v>
      </c>
      <c r="BF213" s="2">
        <v>43731</v>
      </c>
      <c r="BG213">
        <v>21</v>
      </c>
      <c r="BH213" t="s">
        <v>135</v>
      </c>
      <c r="BI213" s="3">
        <v>21306</v>
      </c>
    </row>
    <row r="214" spans="1:61" x14ac:dyDescent="0.25">
      <c r="A214" s="1">
        <v>40404</v>
      </c>
      <c r="B214" t="s">
        <v>100</v>
      </c>
      <c r="C214" t="s">
        <v>127</v>
      </c>
      <c r="D214" t="s">
        <v>62</v>
      </c>
      <c r="E214" t="s">
        <v>65</v>
      </c>
      <c r="F214" t="s">
        <v>65</v>
      </c>
      <c r="G214" t="s">
        <v>65</v>
      </c>
      <c r="H214" t="s">
        <v>65</v>
      </c>
      <c r="I214" t="s">
        <v>65</v>
      </c>
      <c r="J214" t="s">
        <v>65</v>
      </c>
      <c r="K214" t="s">
        <v>65</v>
      </c>
      <c r="L214" t="s">
        <v>65</v>
      </c>
      <c r="M214" t="s">
        <v>65</v>
      </c>
      <c r="N214" t="s">
        <v>65</v>
      </c>
      <c r="O214" t="s">
        <v>65</v>
      </c>
      <c r="P214" t="s">
        <v>65</v>
      </c>
      <c r="Q214">
        <v>1</v>
      </c>
      <c r="R214" t="s">
        <v>110</v>
      </c>
      <c r="S214" t="s">
        <v>85</v>
      </c>
      <c r="T214">
        <v>11</v>
      </c>
      <c r="U214">
        <v>2</v>
      </c>
      <c r="V214">
        <v>12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 t="s">
        <v>65</v>
      </c>
      <c r="AM214" t="s">
        <v>65</v>
      </c>
      <c r="AN214">
        <v>0</v>
      </c>
      <c r="AP214" t="s">
        <v>121</v>
      </c>
      <c r="AQ214">
        <v>0</v>
      </c>
      <c r="AR214">
        <v>6</v>
      </c>
      <c r="AS214" t="s">
        <v>68</v>
      </c>
      <c r="AT214" t="s">
        <v>68</v>
      </c>
      <c r="AU214" t="s">
        <v>68</v>
      </c>
      <c r="AV214" s="2">
        <v>43556</v>
      </c>
      <c r="AW214" s="2">
        <v>43770</v>
      </c>
      <c r="AX214">
        <v>1696</v>
      </c>
      <c r="AY214">
        <v>1750</v>
      </c>
      <c r="AZ214" t="s">
        <v>100</v>
      </c>
      <c r="BA214" s="2">
        <v>43490</v>
      </c>
      <c r="BB214">
        <v>29</v>
      </c>
      <c r="BC214" t="s">
        <v>111</v>
      </c>
      <c r="BD214" s="3">
        <v>20852</v>
      </c>
      <c r="BE214" t="s">
        <v>127</v>
      </c>
      <c r="BF214" s="2">
        <v>43731</v>
      </c>
      <c r="BG214">
        <v>21</v>
      </c>
      <c r="BH214" t="s">
        <v>135</v>
      </c>
      <c r="BI214" s="3">
        <v>21306</v>
      </c>
    </row>
    <row r="215" spans="1:61" x14ac:dyDescent="0.25">
      <c r="A215" s="1">
        <v>40340</v>
      </c>
      <c r="B215" t="s">
        <v>61</v>
      </c>
      <c r="C215" t="s">
        <v>127</v>
      </c>
      <c r="D215" t="s">
        <v>101</v>
      </c>
      <c r="E215" t="s">
        <v>678</v>
      </c>
      <c r="F215" t="s">
        <v>537</v>
      </c>
      <c r="G215" t="s">
        <v>1037</v>
      </c>
      <c r="H215" t="s">
        <v>852</v>
      </c>
      <c r="I215" t="s">
        <v>219</v>
      </c>
      <c r="J215" t="s">
        <v>219</v>
      </c>
      <c r="K215" t="s">
        <v>224</v>
      </c>
      <c r="L215" t="s">
        <v>223</v>
      </c>
      <c r="M215" t="s">
        <v>337</v>
      </c>
      <c r="N215" t="s">
        <v>223</v>
      </c>
      <c r="O215" t="s">
        <v>540</v>
      </c>
      <c r="P215" t="s">
        <v>224</v>
      </c>
      <c r="Q215">
        <v>11</v>
      </c>
      <c r="R215" t="s">
        <v>67</v>
      </c>
      <c r="S215" t="s">
        <v>85</v>
      </c>
      <c r="T215">
        <v>11</v>
      </c>
      <c r="U215">
        <v>9</v>
      </c>
      <c r="V215">
        <v>8</v>
      </c>
      <c r="W215" t="s">
        <v>96</v>
      </c>
      <c r="X215" t="s">
        <v>192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 t="e" vm="79">
        <f>_FV(0,"5454545454545454")</f>
        <v>#VALUE!</v>
      </c>
      <c r="AM215" t="s">
        <v>226</v>
      </c>
      <c r="AN215">
        <v>0</v>
      </c>
      <c r="AO215" t="e" vm="1">
        <f>_FV(-5,"0")</f>
        <v>#VALUE!</v>
      </c>
      <c r="AP215" t="s">
        <v>179</v>
      </c>
      <c r="AQ215">
        <v>1</v>
      </c>
      <c r="AR215">
        <v>1</v>
      </c>
      <c r="AS215" t="s">
        <v>68</v>
      </c>
      <c r="AT215" t="s">
        <v>68</v>
      </c>
      <c r="AU215" t="s">
        <v>68</v>
      </c>
      <c r="AV215" s="3">
        <v>27395</v>
      </c>
      <c r="AW215" s="2">
        <v>43617</v>
      </c>
      <c r="AX215">
        <v>1590</v>
      </c>
      <c r="AY215">
        <v>1750</v>
      </c>
      <c r="AZ215" t="s">
        <v>61</v>
      </c>
      <c r="BA215" s="2">
        <v>43548</v>
      </c>
      <c r="BB215">
        <v>23</v>
      </c>
      <c r="BC215" t="s">
        <v>71</v>
      </c>
      <c r="BD215" t="s">
        <v>72</v>
      </c>
      <c r="BE215" t="s">
        <v>127</v>
      </c>
      <c r="BF215" s="2">
        <v>43731</v>
      </c>
      <c r="BG215">
        <v>21</v>
      </c>
      <c r="BH215" t="s">
        <v>135</v>
      </c>
      <c r="BI215" s="3">
        <v>21306</v>
      </c>
    </row>
    <row r="216" spans="1:61" x14ac:dyDescent="0.25">
      <c r="A216" s="1">
        <v>40587</v>
      </c>
      <c r="B216" t="s">
        <v>112</v>
      </c>
      <c r="C216" t="s">
        <v>127</v>
      </c>
      <c r="D216" t="s">
        <v>62</v>
      </c>
      <c r="E216" t="s">
        <v>90</v>
      </c>
      <c r="F216" t="s">
        <v>210</v>
      </c>
      <c r="G216" t="s">
        <v>694</v>
      </c>
      <c r="H216" t="s">
        <v>90</v>
      </c>
      <c r="I216" t="s">
        <v>210</v>
      </c>
      <c r="J216" t="s">
        <v>92</v>
      </c>
      <c r="K216" t="s">
        <v>637</v>
      </c>
      <c r="L216" t="s">
        <v>216</v>
      </c>
      <c r="M216" t="s">
        <v>80</v>
      </c>
      <c r="N216" t="s">
        <v>637</v>
      </c>
      <c r="O216" t="s">
        <v>80</v>
      </c>
      <c r="P216" t="s">
        <v>94</v>
      </c>
      <c r="Q216">
        <v>27</v>
      </c>
      <c r="R216" t="s">
        <v>119</v>
      </c>
      <c r="S216" t="s">
        <v>85</v>
      </c>
      <c r="T216">
        <v>11</v>
      </c>
      <c r="U216">
        <v>5</v>
      </c>
      <c r="V216">
        <v>10</v>
      </c>
      <c r="W216" t="s">
        <v>66</v>
      </c>
      <c r="X216" t="s">
        <v>132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 t="e" vm="135">
        <f>_FV(0,"037037037037037035")</f>
        <v>#VALUE!</v>
      </c>
      <c r="AM216" t="e" vm="136">
        <f>_FV(0,"1111111111111111")</f>
        <v>#VALUE!</v>
      </c>
      <c r="AN216">
        <v>3</v>
      </c>
      <c r="AO216" t="e" vm="1">
        <f>_FV(-1,"0")</f>
        <v>#VALUE!</v>
      </c>
      <c r="AP216" t="s">
        <v>85</v>
      </c>
      <c r="AQ216">
        <v>4</v>
      </c>
      <c r="AR216">
        <v>4</v>
      </c>
      <c r="AS216" t="s">
        <v>68</v>
      </c>
      <c r="AT216" t="s">
        <v>1038</v>
      </c>
      <c r="AU216" t="s">
        <v>68</v>
      </c>
      <c r="AV216" s="2">
        <v>43497</v>
      </c>
      <c r="AW216" t="s">
        <v>1039</v>
      </c>
      <c r="AX216">
        <v>1639</v>
      </c>
      <c r="AY216">
        <v>1750</v>
      </c>
      <c r="AZ216" t="s">
        <v>112</v>
      </c>
      <c r="BA216" s="2">
        <v>43580</v>
      </c>
      <c r="BB216">
        <v>18</v>
      </c>
      <c r="BC216" t="s">
        <v>122</v>
      </c>
      <c r="BD216" s="3">
        <v>27426</v>
      </c>
      <c r="BE216" t="s">
        <v>127</v>
      </c>
      <c r="BF216" s="2">
        <v>43731</v>
      </c>
      <c r="BG216">
        <v>21</v>
      </c>
      <c r="BH216" t="s">
        <v>135</v>
      </c>
      <c r="BI216" s="3">
        <v>21306</v>
      </c>
    </row>
    <row r="217" spans="1:61" x14ac:dyDescent="0.25">
      <c r="A217" s="1">
        <v>40280</v>
      </c>
      <c r="B217" t="s">
        <v>123</v>
      </c>
      <c r="C217" t="s">
        <v>127</v>
      </c>
      <c r="D217" t="s">
        <v>101</v>
      </c>
      <c r="E217" s="3">
        <v>2273637</v>
      </c>
      <c r="F217" t="s">
        <v>367</v>
      </c>
      <c r="G217" t="s">
        <v>625</v>
      </c>
      <c r="H217" t="s">
        <v>368</v>
      </c>
      <c r="I217" s="3">
        <v>2273637</v>
      </c>
      <c r="J217" t="s">
        <v>68</v>
      </c>
      <c r="K217" t="s">
        <v>751</v>
      </c>
      <c r="L217" t="s">
        <v>321</v>
      </c>
      <c r="M217" t="s">
        <v>79</v>
      </c>
      <c r="N217" t="s">
        <v>320</v>
      </c>
      <c r="O217" t="s">
        <v>322</v>
      </c>
      <c r="P217" t="s">
        <v>319</v>
      </c>
      <c r="Q217">
        <v>16</v>
      </c>
      <c r="R217" t="s">
        <v>64</v>
      </c>
      <c r="S217" t="s">
        <v>85</v>
      </c>
      <c r="T217">
        <v>11</v>
      </c>
      <c r="U217">
        <v>1</v>
      </c>
      <c r="V217">
        <v>14</v>
      </c>
      <c r="W217" t="s">
        <v>66</v>
      </c>
      <c r="X217" t="s">
        <v>84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 t="s">
        <v>368</v>
      </c>
      <c r="AM217" t="e" vm="93">
        <f>_FV(0,"125")</f>
        <v>#VALUE!</v>
      </c>
      <c r="AN217">
        <v>13</v>
      </c>
      <c r="AO217" t="s">
        <v>68</v>
      </c>
      <c r="AP217" t="e" vm="1">
        <f>_FV(-5,"0")</f>
        <v>#VALUE!</v>
      </c>
      <c r="AQ217">
        <v>1</v>
      </c>
      <c r="AR217">
        <v>4</v>
      </c>
      <c r="AS217" t="s">
        <v>273</v>
      </c>
      <c r="AT217" t="s">
        <v>65</v>
      </c>
      <c r="AU217" t="s">
        <v>1040</v>
      </c>
      <c r="AV217" t="s">
        <v>1041</v>
      </c>
      <c r="AW217" t="s">
        <v>65</v>
      </c>
      <c r="AX217">
        <v>1967</v>
      </c>
      <c r="AY217">
        <v>1750</v>
      </c>
      <c r="AZ217" t="s">
        <v>123</v>
      </c>
      <c r="BA217" s="2">
        <v>43609</v>
      </c>
      <c r="BB217">
        <v>22</v>
      </c>
      <c r="BC217" t="s">
        <v>125</v>
      </c>
      <c r="BD217" t="s">
        <v>126</v>
      </c>
      <c r="BE217" t="s">
        <v>127</v>
      </c>
      <c r="BF217" s="2">
        <v>43731</v>
      </c>
      <c r="BG217">
        <v>21</v>
      </c>
      <c r="BH217" t="s">
        <v>135</v>
      </c>
      <c r="BI217" s="3">
        <v>21306</v>
      </c>
    </row>
    <row r="218" spans="1:61" x14ac:dyDescent="0.25">
      <c r="A218" s="1">
        <v>40446</v>
      </c>
      <c r="B218" t="s">
        <v>136</v>
      </c>
      <c r="C218" t="s">
        <v>127</v>
      </c>
      <c r="D218" t="s">
        <v>101</v>
      </c>
      <c r="E218" t="s">
        <v>76</v>
      </c>
      <c r="F218" t="s">
        <v>355</v>
      </c>
      <c r="G218" t="s">
        <v>68</v>
      </c>
      <c r="H218" t="s">
        <v>76</v>
      </c>
      <c r="I218" t="s">
        <v>76</v>
      </c>
      <c r="J218" t="s">
        <v>80</v>
      </c>
      <c r="K218" t="s">
        <v>82</v>
      </c>
      <c r="L218" t="s">
        <v>65</v>
      </c>
      <c r="M218" t="s">
        <v>65</v>
      </c>
      <c r="N218" t="s">
        <v>63</v>
      </c>
      <c r="O218" t="s">
        <v>355</v>
      </c>
      <c r="P218" t="s">
        <v>80</v>
      </c>
      <c r="Q218">
        <v>6</v>
      </c>
      <c r="R218" t="s">
        <v>121</v>
      </c>
      <c r="S218" t="s">
        <v>85</v>
      </c>
      <c r="T218">
        <v>11</v>
      </c>
      <c r="U218">
        <v>7</v>
      </c>
      <c r="V218">
        <v>19</v>
      </c>
      <c r="W218" t="s">
        <v>85</v>
      </c>
      <c r="X218" t="s">
        <v>64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1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 t="s">
        <v>82</v>
      </c>
      <c r="AM218" t="e" vm="3">
        <f>_FV(0,"5")</f>
        <v>#VALUE!</v>
      </c>
      <c r="AN218">
        <v>5</v>
      </c>
      <c r="AO218" t="s">
        <v>132</v>
      </c>
      <c r="AP218" t="s">
        <v>68</v>
      </c>
      <c r="AQ218">
        <v>3</v>
      </c>
      <c r="AR218">
        <v>3</v>
      </c>
      <c r="AS218" t="s">
        <v>68</v>
      </c>
      <c r="AT218" t="s">
        <v>459</v>
      </c>
      <c r="AU218" t="s">
        <v>68</v>
      </c>
      <c r="AV218" s="2">
        <v>43556</v>
      </c>
      <c r="AW218" s="3">
        <v>45658</v>
      </c>
      <c r="AX218">
        <v>1730</v>
      </c>
      <c r="AY218">
        <v>1750</v>
      </c>
      <c r="AZ218" t="s">
        <v>136</v>
      </c>
      <c r="BA218" s="2">
        <v>43612</v>
      </c>
      <c r="BB218">
        <v>27</v>
      </c>
      <c r="BC218" t="s">
        <v>149</v>
      </c>
      <c r="BD218" s="3">
        <v>47178</v>
      </c>
      <c r="BE218" t="s">
        <v>127</v>
      </c>
      <c r="BF218" s="2">
        <v>43731</v>
      </c>
      <c r="BG218">
        <v>21</v>
      </c>
      <c r="BH218" t="s">
        <v>135</v>
      </c>
      <c r="BI218" s="3">
        <v>21306</v>
      </c>
    </row>
    <row r="219" spans="1:61" x14ac:dyDescent="0.25">
      <c r="A219" s="1">
        <v>40559</v>
      </c>
      <c r="B219" t="s">
        <v>150</v>
      </c>
      <c r="C219" t="s">
        <v>127</v>
      </c>
      <c r="D219" t="s">
        <v>101</v>
      </c>
      <c r="E219" t="s">
        <v>1042</v>
      </c>
      <c r="F219" t="s">
        <v>1043</v>
      </c>
      <c r="G219" t="s">
        <v>335</v>
      </c>
      <c r="H219" t="s">
        <v>1042</v>
      </c>
      <c r="I219" t="s">
        <v>1042</v>
      </c>
      <c r="J219" t="s">
        <v>1042</v>
      </c>
      <c r="K219" t="s">
        <v>336</v>
      </c>
      <c r="L219" t="s">
        <v>339</v>
      </c>
      <c r="M219" t="s">
        <v>337</v>
      </c>
      <c r="N219" t="s">
        <v>223</v>
      </c>
      <c r="O219" t="s">
        <v>226</v>
      </c>
      <c r="P219" t="s">
        <v>337</v>
      </c>
      <c r="Q219">
        <v>22</v>
      </c>
      <c r="R219" t="s">
        <v>96</v>
      </c>
      <c r="S219" t="s">
        <v>85</v>
      </c>
      <c r="T219">
        <v>11</v>
      </c>
      <c r="U219">
        <v>10</v>
      </c>
      <c r="V219">
        <v>9</v>
      </c>
      <c r="W219" t="s">
        <v>84</v>
      </c>
      <c r="X219" t="s">
        <v>121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 t="e" vm="75">
        <f>_FV(0,"18181818181818182")</f>
        <v>#VALUE!</v>
      </c>
      <c r="AM219" t="e" vm="100">
        <f>_FV(0,"09090909090909091")</f>
        <v>#VALUE!</v>
      </c>
      <c r="AN219">
        <v>0</v>
      </c>
      <c r="AO219" t="e" vm="1">
        <f>_FV(-5,"0")</f>
        <v>#VALUE!</v>
      </c>
      <c r="AP219" t="e" vm="1">
        <f>_FV(-1,"0")</f>
        <v>#VALUE!</v>
      </c>
      <c r="AQ219">
        <v>6</v>
      </c>
      <c r="AR219">
        <v>3</v>
      </c>
      <c r="AS219" t="s">
        <v>68</v>
      </c>
      <c r="AT219" t="s">
        <v>1044</v>
      </c>
      <c r="AU219" t="s">
        <v>68</v>
      </c>
      <c r="AV219" t="s">
        <v>64</v>
      </c>
      <c r="AW219" t="s">
        <v>1045</v>
      </c>
      <c r="AX219">
        <v>1835</v>
      </c>
      <c r="AY219">
        <v>1750</v>
      </c>
      <c r="AZ219" t="s">
        <v>150</v>
      </c>
      <c r="BA219" s="2">
        <v>43608</v>
      </c>
      <c r="BB219">
        <v>25</v>
      </c>
      <c r="BC219" t="s">
        <v>157</v>
      </c>
      <c r="BD219" s="2">
        <v>43654</v>
      </c>
      <c r="BE219" t="s">
        <v>127</v>
      </c>
      <c r="BF219" s="2">
        <v>43731</v>
      </c>
      <c r="BG219">
        <v>21</v>
      </c>
      <c r="BH219" t="s">
        <v>135</v>
      </c>
      <c r="BI219" s="3">
        <v>21306</v>
      </c>
    </row>
    <row r="220" spans="1:61" x14ac:dyDescent="0.25">
      <c r="A220" s="1">
        <v>40532</v>
      </c>
      <c r="B220" t="s">
        <v>158</v>
      </c>
      <c r="C220" t="s">
        <v>127</v>
      </c>
      <c r="D220" t="s">
        <v>151</v>
      </c>
      <c r="E220" t="s">
        <v>90</v>
      </c>
      <c r="F220" t="s">
        <v>68</v>
      </c>
      <c r="G220" t="s">
        <v>948</v>
      </c>
      <c r="H220" t="s">
        <v>92</v>
      </c>
      <c r="I220" t="s">
        <v>811</v>
      </c>
      <c r="J220" t="s">
        <v>68</v>
      </c>
      <c r="K220" t="s">
        <v>63</v>
      </c>
      <c r="L220" t="s">
        <v>82</v>
      </c>
      <c r="M220" t="s">
        <v>82</v>
      </c>
      <c r="N220" t="s">
        <v>341</v>
      </c>
      <c r="O220" t="s">
        <v>341</v>
      </c>
      <c r="P220" t="s">
        <v>63</v>
      </c>
      <c r="Q220">
        <v>18</v>
      </c>
      <c r="R220" t="s">
        <v>84</v>
      </c>
      <c r="S220" t="s">
        <v>85</v>
      </c>
      <c r="T220">
        <v>11</v>
      </c>
      <c r="U220">
        <v>3</v>
      </c>
      <c r="V220">
        <v>13</v>
      </c>
      <c r="W220" t="s">
        <v>192</v>
      </c>
      <c r="X220" t="s">
        <v>84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 t="s">
        <v>950</v>
      </c>
      <c r="AM220" t="e" vm="136">
        <f>_FV(0,"1111111111111111")</f>
        <v>#VALUE!</v>
      </c>
      <c r="AN220">
        <v>14</v>
      </c>
      <c r="AO220" t="s">
        <v>121</v>
      </c>
      <c r="AP220" t="e" vm="1">
        <f>_FV(-4,"0")</f>
        <v>#VALUE!</v>
      </c>
      <c r="AQ220">
        <v>0</v>
      </c>
      <c r="AR220">
        <v>6</v>
      </c>
      <c r="AS220" t="s">
        <v>68</v>
      </c>
      <c r="AT220" t="s">
        <v>714</v>
      </c>
      <c r="AU220" t="s">
        <v>68</v>
      </c>
      <c r="AV220" t="s">
        <v>79</v>
      </c>
      <c r="AW220" t="s">
        <v>1046</v>
      </c>
      <c r="AX220">
        <v>1799</v>
      </c>
      <c r="AY220">
        <v>1750</v>
      </c>
      <c r="AZ220" t="s">
        <v>158</v>
      </c>
      <c r="BA220" s="2">
        <v>43578</v>
      </c>
      <c r="BB220">
        <v>27</v>
      </c>
      <c r="BC220" t="s">
        <v>162</v>
      </c>
      <c r="BD220" s="2">
        <v>43593</v>
      </c>
      <c r="BE220" t="s">
        <v>127</v>
      </c>
      <c r="BF220" s="2">
        <v>43731</v>
      </c>
      <c r="BG220">
        <v>21</v>
      </c>
      <c r="BH220" t="s">
        <v>135</v>
      </c>
      <c r="BI220" s="3">
        <v>21306</v>
      </c>
    </row>
    <row r="221" spans="1:61" x14ac:dyDescent="0.25">
      <c r="A221" s="1">
        <v>40656</v>
      </c>
      <c r="B221" t="s">
        <v>163</v>
      </c>
      <c r="C221" t="s">
        <v>127</v>
      </c>
      <c r="D221" t="s">
        <v>62</v>
      </c>
      <c r="E221" t="s">
        <v>1047</v>
      </c>
      <c r="F221" t="s">
        <v>418</v>
      </c>
      <c r="G221" t="s">
        <v>1018</v>
      </c>
      <c r="H221" t="s">
        <v>419</v>
      </c>
      <c r="I221" t="s">
        <v>1047</v>
      </c>
      <c r="J221" t="s">
        <v>418</v>
      </c>
      <c r="K221" t="s">
        <v>532</v>
      </c>
      <c r="L221" t="s">
        <v>279</v>
      </c>
      <c r="M221" t="s">
        <v>1048</v>
      </c>
      <c r="N221" t="s">
        <v>190</v>
      </c>
      <c r="O221" t="s">
        <v>280</v>
      </c>
      <c r="P221" t="s">
        <v>188</v>
      </c>
      <c r="Q221">
        <v>34</v>
      </c>
      <c r="R221" t="s">
        <v>68</v>
      </c>
      <c r="S221" t="s">
        <v>85</v>
      </c>
      <c r="T221">
        <v>11</v>
      </c>
      <c r="U221">
        <v>1</v>
      </c>
      <c r="V221">
        <v>6</v>
      </c>
      <c r="W221" t="s">
        <v>120</v>
      </c>
      <c r="X221" t="s">
        <v>192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 t="s">
        <v>489</v>
      </c>
      <c r="AM221" t="s">
        <v>189</v>
      </c>
      <c r="AN221">
        <v>23</v>
      </c>
      <c r="AO221" t="e" vm="1">
        <f>_FV(-1,"0")</f>
        <v>#VALUE!</v>
      </c>
      <c r="AP221" t="e" vm="1">
        <f>_FV(-6,"0")</f>
        <v>#VALUE!</v>
      </c>
      <c r="AQ221">
        <v>4</v>
      </c>
      <c r="AR221">
        <v>4</v>
      </c>
      <c r="AS221" t="s">
        <v>491</v>
      </c>
      <c r="AT221" t="s">
        <v>68</v>
      </c>
      <c r="AU221" t="s">
        <v>1049</v>
      </c>
      <c r="AV221" t="s">
        <v>1050</v>
      </c>
      <c r="AW221" t="s">
        <v>1051</v>
      </c>
      <c r="AX221">
        <v>1949</v>
      </c>
      <c r="AY221">
        <v>1750</v>
      </c>
      <c r="AZ221" t="s">
        <v>163</v>
      </c>
      <c r="BA221" s="2">
        <v>43489</v>
      </c>
      <c r="BB221">
        <v>29</v>
      </c>
      <c r="BC221" t="s">
        <v>177</v>
      </c>
      <c r="BD221" s="3">
        <v>34182</v>
      </c>
      <c r="BE221" t="s">
        <v>127</v>
      </c>
      <c r="BF221" s="2">
        <v>43731</v>
      </c>
      <c r="BG221">
        <v>21</v>
      </c>
      <c r="BH221" t="s">
        <v>135</v>
      </c>
      <c r="BI221" s="3">
        <v>21306</v>
      </c>
    </row>
    <row r="222" spans="1:61" x14ac:dyDescent="0.25">
      <c r="A222" s="1">
        <v>40666</v>
      </c>
      <c r="B222" t="s">
        <v>178</v>
      </c>
      <c r="C222" t="s">
        <v>127</v>
      </c>
      <c r="D222" t="s">
        <v>151</v>
      </c>
      <c r="E222" t="s">
        <v>1052</v>
      </c>
      <c r="F222" t="s">
        <v>474</v>
      </c>
      <c r="G222" t="s">
        <v>476</v>
      </c>
      <c r="H222" t="s">
        <v>474</v>
      </c>
      <c r="I222" t="s">
        <v>477</v>
      </c>
      <c r="J222" t="s">
        <v>477</v>
      </c>
      <c r="K222" t="s">
        <v>107</v>
      </c>
      <c r="L222" t="s">
        <v>479</v>
      </c>
      <c r="M222" t="s">
        <v>573</v>
      </c>
      <c r="N222" t="s">
        <v>479</v>
      </c>
      <c r="O222" t="s">
        <v>107</v>
      </c>
      <c r="P222" t="s">
        <v>481</v>
      </c>
      <c r="Q222">
        <v>29</v>
      </c>
      <c r="R222" t="s">
        <v>179</v>
      </c>
      <c r="S222" t="s">
        <v>85</v>
      </c>
      <c r="T222">
        <v>11</v>
      </c>
      <c r="U222">
        <v>6</v>
      </c>
      <c r="V222">
        <v>7</v>
      </c>
      <c r="W222" t="s">
        <v>96</v>
      </c>
      <c r="X222" t="s">
        <v>83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 t="s">
        <v>747</v>
      </c>
      <c r="AM222" t="s">
        <v>65</v>
      </c>
      <c r="AN222">
        <v>0</v>
      </c>
      <c r="AO222" t="e" vm="1">
        <f>_FV(-3,"0")</f>
        <v>#VALUE!</v>
      </c>
      <c r="AP222" t="s">
        <v>132</v>
      </c>
      <c r="AQ222">
        <v>3</v>
      </c>
      <c r="AR222">
        <v>0</v>
      </c>
      <c r="AS222" t="s">
        <v>1053</v>
      </c>
      <c r="AT222" t="s">
        <v>68</v>
      </c>
      <c r="AU222" t="s">
        <v>1054</v>
      </c>
      <c r="AV222" t="s">
        <v>1055</v>
      </c>
      <c r="AW222" t="s">
        <v>1056</v>
      </c>
      <c r="AX222">
        <v>1700</v>
      </c>
      <c r="AY222">
        <v>1750</v>
      </c>
      <c r="AZ222" t="s">
        <v>178</v>
      </c>
      <c r="BA222" s="2">
        <v>43669</v>
      </c>
      <c r="BB222">
        <v>17</v>
      </c>
      <c r="BC222" t="s">
        <v>181</v>
      </c>
      <c r="BD222" s="3">
        <v>19025</v>
      </c>
      <c r="BE222" t="s">
        <v>127</v>
      </c>
      <c r="BF222" s="2">
        <v>43731</v>
      </c>
      <c r="BG222">
        <v>21</v>
      </c>
      <c r="BH222" t="s">
        <v>135</v>
      </c>
      <c r="BI222" s="3">
        <v>21306</v>
      </c>
    </row>
    <row r="223" spans="1:61" x14ac:dyDescent="0.25">
      <c r="A223" s="1">
        <v>40544</v>
      </c>
      <c r="B223" t="s">
        <v>182</v>
      </c>
      <c r="C223" t="s">
        <v>127</v>
      </c>
      <c r="D223" t="s">
        <v>62</v>
      </c>
      <c r="E223" s="3">
        <v>42005</v>
      </c>
      <c r="F223" s="2">
        <v>43586</v>
      </c>
      <c r="G223" s="2">
        <v>43497</v>
      </c>
      <c r="H223" s="2">
        <v>43466</v>
      </c>
      <c r="I223" s="2">
        <v>43497</v>
      </c>
      <c r="J223" s="2">
        <v>43466</v>
      </c>
      <c r="K223" t="s">
        <v>159</v>
      </c>
      <c r="L223" t="s">
        <v>118</v>
      </c>
      <c r="M223" t="s">
        <v>682</v>
      </c>
      <c r="N223" t="s">
        <v>79</v>
      </c>
      <c r="O223" t="s">
        <v>797</v>
      </c>
      <c r="P223" t="s">
        <v>63</v>
      </c>
      <c r="Q223">
        <v>20</v>
      </c>
      <c r="R223" t="s">
        <v>191</v>
      </c>
      <c r="S223" t="s">
        <v>85</v>
      </c>
      <c r="T223">
        <v>11</v>
      </c>
      <c r="U223">
        <v>10</v>
      </c>
      <c r="V223">
        <v>11</v>
      </c>
      <c r="W223" t="s">
        <v>132</v>
      </c>
      <c r="X223" t="s">
        <v>96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 t="e" vm="31">
        <f>_FV(0,"05")</f>
        <v>#VALUE!</v>
      </c>
      <c r="AM223" t="e" vm="31">
        <f>_FV(0,"05")</f>
        <v>#VALUE!</v>
      </c>
      <c r="AN223">
        <v>2</v>
      </c>
      <c r="AO223" t="e" vm="1">
        <f>_FV(-1,"0")</f>
        <v>#VALUE!</v>
      </c>
      <c r="AP223" t="s">
        <v>96</v>
      </c>
      <c r="AQ223">
        <v>2</v>
      </c>
      <c r="AR223">
        <v>5</v>
      </c>
      <c r="AS223" t="s">
        <v>160</v>
      </c>
      <c r="AT223" t="s">
        <v>1057</v>
      </c>
      <c r="AU223" t="s">
        <v>1058</v>
      </c>
      <c r="AV223" t="s">
        <v>1059</v>
      </c>
      <c r="AW223" t="s">
        <v>1060</v>
      </c>
      <c r="AX223">
        <v>1653</v>
      </c>
      <c r="AY223">
        <v>1750</v>
      </c>
      <c r="AZ223" t="s">
        <v>182</v>
      </c>
      <c r="BA223" t="s">
        <v>193</v>
      </c>
      <c r="BB223">
        <v>20</v>
      </c>
      <c r="BC223" t="s">
        <v>194</v>
      </c>
      <c r="BD223" s="3">
        <v>33635</v>
      </c>
      <c r="BE223" t="s">
        <v>127</v>
      </c>
      <c r="BF223" s="2">
        <v>43731</v>
      </c>
      <c r="BG223">
        <v>21</v>
      </c>
      <c r="BH223" t="s">
        <v>135</v>
      </c>
      <c r="BI223" s="3">
        <v>21306</v>
      </c>
    </row>
    <row r="224" spans="1:61" x14ac:dyDescent="0.25">
      <c r="A224" s="1">
        <v>40504</v>
      </c>
      <c r="B224" t="s">
        <v>195</v>
      </c>
      <c r="C224" t="s">
        <v>127</v>
      </c>
      <c r="D224" t="s">
        <v>101</v>
      </c>
      <c r="E224" t="s">
        <v>371</v>
      </c>
      <c r="F224" t="s">
        <v>68</v>
      </c>
      <c r="G224" t="s">
        <v>369</v>
      </c>
      <c r="H224" t="s">
        <v>369</v>
      </c>
      <c r="I224" t="s">
        <v>327</v>
      </c>
      <c r="J224" t="s">
        <v>371</v>
      </c>
      <c r="K224" t="s">
        <v>155</v>
      </c>
      <c r="L224" t="s">
        <v>372</v>
      </c>
      <c r="M224" t="s">
        <v>154</v>
      </c>
      <c r="N224" t="s">
        <v>155</v>
      </c>
      <c r="O224" t="s">
        <v>63</v>
      </c>
      <c r="P224" t="s">
        <v>156</v>
      </c>
      <c r="Q224">
        <v>14</v>
      </c>
      <c r="R224" t="s">
        <v>120</v>
      </c>
      <c r="S224" t="s">
        <v>85</v>
      </c>
      <c r="T224">
        <v>11</v>
      </c>
      <c r="U224">
        <v>6</v>
      </c>
      <c r="V224">
        <v>13</v>
      </c>
      <c r="W224" t="s">
        <v>120</v>
      </c>
      <c r="X224" t="s">
        <v>96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 t="s">
        <v>154</v>
      </c>
      <c r="AM224" t="s">
        <v>577</v>
      </c>
      <c r="AN224">
        <v>4</v>
      </c>
      <c r="AO224" t="s">
        <v>66</v>
      </c>
      <c r="AP224" t="s">
        <v>84</v>
      </c>
      <c r="AQ224">
        <v>1</v>
      </c>
      <c r="AR224">
        <v>4</v>
      </c>
      <c r="AS224" t="s">
        <v>68</v>
      </c>
      <c r="AT224" t="s">
        <v>68</v>
      </c>
      <c r="AU224" t="s">
        <v>68</v>
      </c>
      <c r="AV224" t="s">
        <v>68</v>
      </c>
      <c r="AW224" s="2">
        <v>43800</v>
      </c>
      <c r="AX224">
        <v>1650</v>
      </c>
      <c r="AY224">
        <v>1750</v>
      </c>
      <c r="AZ224" t="s">
        <v>195</v>
      </c>
      <c r="BA224" s="2">
        <v>43669</v>
      </c>
      <c r="BB224">
        <v>20</v>
      </c>
      <c r="BC224" t="s">
        <v>208</v>
      </c>
      <c r="BD224" s="3">
        <v>19054</v>
      </c>
      <c r="BE224" t="s">
        <v>127</v>
      </c>
      <c r="BF224" s="2">
        <v>43731</v>
      </c>
      <c r="BG224">
        <v>21</v>
      </c>
      <c r="BH224" t="s">
        <v>135</v>
      </c>
      <c r="BI224" s="3">
        <v>21306</v>
      </c>
    </row>
    <row r="225" spans="1:61" x14ac:dyDescent="0.25">
      <c r="A225" s="1">
        <v>40474</v>
      </c>
      <c r="B225" t="s">
        <v>209</v>
      </c>
      <c r="C225" t="s">
        <v>127</v>
      </c>
      <c r="D225" t="s">
        <v>101</v>
      </c>
      <c r="E225" t="s">
        <v>92</v>
      </c>
      <c r="F225" t="s">
        <v>88</v>
      </c>
      <c r="G225" t="s">
        <v>91</v>
      </c>
      <c r="H225" t="s">
        <v>91</v>
      </c>
      <c r="I225" t="s">
        <v>212</v>
      </c>
      <c r="J225" t="s">
        <v>68</v>
      </c>
      <c r="K225" t="s">
        <v>94</v>
      </c>
      <c r="L225" t="s">
        <v>216</v>
      </c>
      <c r="M225" t="s">
        <v>216</v>
      </c>
      <c r="N225" t="s">
        <v>80</v>
      </c>
      <c r="O225" t="s">
        <v>216</v>
      </c>
      <c r="P225" t="s">
        <v>80</v>
      </c>
      <c r="Q225">
        <v>9</v>
      </c>
      <c r="R225" t="s">
        <v>132</v>
      </c>
      <c r="S225" t="s">
        <v>85</v>
      </c>
      <c r="T225">
        <v>11</v>
      </c>
      <c r="U225">
        <v>5</v>
      </c>
      <c r="V225">
        <v>11</v>
      </c>
      <c r="W225" t="s">
        <v>120</v>
      </c>
      <c r="X225" t="s">
        <v>121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 t="s">
        <v>80</v>
      </c>
      <c r="AM225" t="s">
        <v>93</v>
      </c>
      <c r="AN225">
        <v>5</v>
      </c>
      <c r="AO225" t="s">
        <v>64</v>
      </c>
      <c r="AP225" t="e" vm="1">
        <f>_FV(-2,"0")</f>
        <v>#VALUE!</v>
      </c>
      <c r="AQ225">
        <v>4</v>
      </c>
      <c r="AR225">
        <v>1</v>
      </c>
      <c r="AS225" t="s">
        <v>68</v>
      </c>
      <c r="AT225" t="s">
        <v>68</v>
      </c>
      <c r="AU225" t="s">
        <v>68</v>
      </c>
      <c r="AV225" s="2">
        <v>43497</v>
      </c>
      <c r="AW225" s="2">
        <v>43617</v>
      </c>
      <c r="AX225">
        <v>1786</v>
      </c>
      <c r="AY225">
        <v>1750</v>
      </c>
      <c r="AZ225" t="s">
        <v>209</v>
      </c>
      <c r="BA225" s="2">
        <v>43670</v>
      </c>
      <c r="BB225">
        <v>21</v>
      </c>
      <c r="BC225" t="s">
        <v>217</v>
      </c>
      <c r="BD225" s="3">
        <v>29037</v>
      </c>
      <c r="BE225" t="s">
        <v>127</v>
      </c>
      <c r="BF225" s="2">
        <v>43731</v>
      </c>
      <c r="BG225">
        <v>21</v>
      </c>
      <c r="BH225" t="s">
        <v>135</v>
      </c>
      <c r="BI225" s="3">
        <v>21306</v>
      </c>
    </row>
    <row r="226" spans="1:61" x14ac:dyDescent="0.25">
      <c r="A226" s="1">
        <v>40677</v>
      </c>
      <c r="B226" t="s">
        <v>218</v>
      </c>
      <c r="C226" t="s">
        <v>127</v>
      </c>
      <c r="D226" t="s">
        <v>62</v>
      </c>
      <c r="E226" t="s">
        <v>652</v>
      </c>
      <c r="F226" t="s">
        <v>289</v>
      </c>
      <c r="G226" t="s">
        <v>1061</v>
      </c>
      <c r="H226" t="s">
        <v>549</v>
      </c>
      <c r="I226" t="s">
        <v>1062</v>
      </c>
      <c r="J226" t="s">
        <v>650</v>
      </c>
      <c r="K226" t="s">
        <v>655</v>
      </c>
      <c r="L226" t="s">
        <v>293</v>
      </c>
      <c r="M226" t="s">
        <v>619</v>
      </c>
      <c r="N226" t="s">
        <v>292</v>
      </c>
      <c r="O226" t="s">
        <v>296</v>
      </c>
      <c r="P226" t="s">
        <v>619</v>
      </c>
      <c r="Q226">
        <v>37</v>
      </c>
      <c r="R226" t="s">
        <v>192</v>
      </c>
      <c r="S226" t="s">
        <v>85</v>
      </c>
      <c r="T226">
        <v>11</v>
      </c>
      <c r="U226">
        <v>13</v>
      </c>
      <c r="V226">
        <v>7</v>
      </c>
      <c r="W226" t="s">
        <v>85</v>
      </c>
      <c r="X226" t="s">
        <v>120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 t="e" vm="137">
        <f>_FV(0,"43243243243243246")</f>
        <v>#VALUE!</v>
      </c>
      <c r="AM226" t="s">
        <v>713</v>
      </c>
      <c r="AN226">
        <v>-8</v>
      </c>
      <c r="AO226" t="e" vm="1">
        <f>_FV(-3,"0")</f>
        <v>#VALUE!</v>
      </c>
      <c r="AP226" t="s">
        <v>66</v>
      </c>
      <c r="AQ226">
        <v>3</v>
      </c>
      <c r="AR226">
        <v>0</v>
      </c>
      <c r="AS226" t="s">
        <v>1063</v>
      </c>
      <c r="AT226" t="s">
        <v>68</v>
      </c>
      <c r="AU226" t="s">
        <v>1064</v>
      </c>
      <c r="AV226" t="s">
        <v>1065</v>
      </c>
      <c r="AW226" t="s">
        <v>1066</v>
      </c>
      <c r="AX226">
        <v>1643</v>
      </c>
      <c r="AY226">
        <v>1750</v>
      </c>
      <c r="AZ226" t="s">
        <v>218</v>
      </c>
      <c r="BA226" s="2">
        <v>43548</v>
      </c>
      <c r="BB226">
        <v>24</v>
      </c>
      <c r="BC226" t="s">
        <v>227</v>
      </c>
      <c r="BD226" s="2">
        <v>43526</v>
      </c>
      <c r="BE226" t="s">
        <v>127</v>
      </c>
      <c r="BF226" s="2">
        <v>43731</v>
      </c>
      <c r="BG226">
        <v>21</v>
      </c>
      <c r="BH226" t="s">
        <v>135</v>
      </c>
      <c r="BI226" s="3">
        <v>21306</v>
      </c>
    </row>
    <row r="227" spans="1:61" x14ac:dyDescent="0.25">
      <c r="A227" s="1">
        <v>40540</v>
      </c>
      <c r="B227" t="s">
        <v>228</v>
      </c>
      <c r="C227" t="s">
        <v>127</v>
      </c>
      <c r="D227" t="s">
        <v>101</v>
      </c>
      <c r="E227" t="s">
        <v>787</v>
      </c>
      <c r="F227" t="s">
        <v>1067</v>
      </c>
      <c r="G227" t="s">
        <v>303</v>
      </c>
      <c r="H227" t="s">
        <v>196</v>
      </c>
      <c r="I227" t="s">
        <v>1068</v>
      </c>
      <c r="J227" t="s">
        <v>196</v>
      </c>
      <c r="K227" t="s">
        <v>171</v>
      </c>
      <c r="L227" t="s">
        <v>205</v>
      </c>
      <c r="M227" t="s">
        <v>172</v>
      </c>
      <c r="N227" t="s">
        <v>170</v>
      </c>
      <c r="O227" t="s">
        <v>203</v>
      </c>
      <c r="P227" t="s">
        <v>172</v>
      </c>
      <c r="Q227">
        <v>19</v>
      </c>
      <c r="R227" t="s">
        <v>239</v>
      </c>
      <c r="S227" t="s">
        <v>85</v>
      </c>
      <c r="T227">
        <v>11</v>
      </c>
      <c r="U227">
        <v>20</v>
      </c>
      <c r="V227">
        <v>14</v>
      </c>
      <c r="W227" t="s">
        <v>66</v>
      </c>
      <c r="X227" t="s">
        <v>96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 t="e" vm="138">
        <f>_FV(0,"7894736842105263")</f>
        <v>#VALUE!</v>
      </c>
      <c r="AM227" t="e" vm="97">
        <f>_FV(0,"05263157894736842")</f>
        <v>#VALUE!</v>
      </c>
      <c r="AN227">
        <v>-8</v>
      </c>
      <c r="AO227" t="e" vm="1">
        <f>_FV(-2,"0")</f>
        <v>#VALUE!</v>
      </c>
      <c r="AP227" t="s">
        <v>191</v>
      </c>
      <c r="AQ227">
        <v>1</v>
      </c>
      <c r="AR227">
        <v>4</v>
      </c>
      <c r="AS227" t="s">
        <v>1069</v>
      </c>
      <c r="AT227" t="s">
        <v>1070</v>
      </c>
      <c r="AU227" t="s">
        <v>663</v>
      </c>
      <c r="AV227" s="2">
        <v>43679</v>
      </c>
      <c r="AW227" t="s">
        <v>1071</v>
      </c>
      <c r="AX227">
        <v>1618</v>
      </c>
      <c r="AY227">
        <v>1750</v>
      </c>
      <c r="AZ227" t="s">
        <v>228</v>
      </c>
      <c r="BA227" s="2">
        <v>43490</v>
      </c>
      <c r="BB227">
        <v>23</v>
      </c>
      <c r="BC227" t="s">
        <v>240</v>
      </c>
      <c r="BD227" s="2">
        <v>43681</v>
      </c>
      <c r="BE227" t="s">
        <v>127</v>
      </c>
      <c r="BF227" s="2">
        <v>43731</v>
      </c>
      <c r="BG227">
        <v>21</v>
      </c>
      <c r="BH227" t="s">
        <v>135</v>
      </c>
      <c r="BI227" s="3">
        <v>21306</v>
      </c>
    </row>
    <row r="228" spans="1:61" x14ac:dyDescent="0.25">
      <c r="A228" s="1">
        <v>40663</v>
      </c>
      <c r="B228" t="s">
        <v>241</v>
      </c>
      <c r="C228" t="s">
        <v>127</v>
      </c>
      <c r="D228" t="s">
        <v>101</v>
      </c>
      <c r="E228" t="s">
        <v>970</v>
      </c>
      <c r="F228" t="s">
        <v>1072</v>
      </c>
      <c r="G228" t="s">
        <v>971</v>
      </c>
      <c r="H228" s="2">
        <v>43497</v>
      </c>
      <c r="I228" t="s">
        <v>970</v>
      </c>
      <c r="J228" t="s">
        <v>1072</v>
      </c>
      <c r="K228" t="s">
        <v>118</v>
      </c>
      <c r="L228" t="s">
        <v>587</v>
      </c>
      <c r="M228" t="s">
        <v>116</v>
      </c>
      <c r="N228" t="s">
        <v>793</v>
      </c>
      <c r="O228" t="s">
        <v>666</v>
      </c>
      <c r="P228" t="s">
        <v>116</v>
      </c>
      <c r="Q228">
        <v>35</v>
      </c>
      <c r="R228" t="s">
        <v>242</v>
      </c>
      <c r="S228" t="s">
        <v>85</v>
      </c>
      <c r="T228">
        <v>11</v>
      </c>
      <c r="U228">
        <v>16</v>
      </c>
      <c r="V228">
        <v>7</v>
      </c>
      <c r="W228" t="s">
        <v>85</v>
      </c>
      <c r="X228" t="s">
        <v>120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 t="e" vm="119">
        <f>_FV(0,"6571428571428571")</f>
        <v>#VALUE!</v>
      </c>
      <c r="AM228" t="s">
        <v>154</v>
      </c>
      <c r="AN228">
        <v>-13</v>
      </c>
      <c r="AO228" t="e" vm="1">
        <f>_FV(-3,"0")</f>
        <v>#VALUE!</v>
      </c>
      <c r="AP228" t="s">
        <v>83</v>
      </c>
      <c r="AQ228">
        <v>1</v>
      </c>
      <c r="AR228">
        <v>7</v>
      </c>
      <c r="AS228" t="s">
        <v>68</v>
      </c>
      <c r="AT228" t="s">
        <v>1073</v>
      </c>
      <c r="AU228" t="s">
        <v>68</v>
      </c>
      <c r="AV228" s="2">
        <v>43586</v>
      </c>
      <c r="AW228" t="s">
        <v>1074</v>
      </c>
      <c r="AX228">
        <v>1577</v>
      </c>
      <c r="AY228">
        <v>1750</v>
      </c>
      <c r="AZ228" t="s">
        <v>241</v>
      </c>
      <c r="BA228" t="s">
        <v>243</v>
      </c>
      <c r="BB228">
        <v>24</v>
      </c>
      <c r="BC228" t="s">
        <v>244</v>
      </c>
      <c r="BD228" s="2">
        <v>43618</v>
      </c>
      <c r="BE228" t="s">
        <v>127</v>
      </c>
      <c r="BF228" s="2">
        <v>43731</v>
      </c>
      <c r="BG228">
        <v>21</v>
      </c>
      <c r="BH228" t="s">
        <v>135</v>
      </c>
      <c r="BI228" s="3">
        <v>21306</v>
      </c>
    </row>
    <row r="229" spans="1:61" x14ac:dyDescent="0.25">
      <c r="A229" s="1">
        <v>40790</v>
      </c>
      <c r="B229" t="s">
        <v>245</v>
      </c>
      <c r="C229" t="s">
        <v>127</v>
      </c>
      <c r="D229" t="s">
        <v>151</v>
      </c>
      <c r="E229" t="s">
        <v>399</v>
      </c>
      <c r="F229" s="3">
        <v>447424</v>
      </c>
      <c r="G229" t="s">
        <v>631</v>
      </c>
      <c r="H229" t="s">
        <v>1075</v>
      </c>
      <c r="I229" t="s">
        <v>68</v>
      </c>
      <c r="J229" t="s">
        <v>1075</v>
      </c>
      <c r="K229" t="s">
        <v>414</v>
      </c>
      <c r="L229" t="s">
        <v>414</v>
      </c>
      <c r="M229" t="s">
        <v>991</v>
      </c>
      <c r="N229" t="s">
        <v>79</v>
      </c>
      <c r="O229" t="s">
        <v>1076</v>
      </c>
      <c r="P229" t="s">
        <v>319</v>
      </c>
      <c r="Q229">
        <v>32</v>
      </c>
      <c r="R229" t="s">
        <v>255</v>
      </c>
      <c r="S229" t="s">
        <v>85</v>
      </c>
      <c r="T229">
        <v>11</v>
      </c>
      <c r="U229">
        <v>16</v>
      </c>
      <c r="V229">
        <v>7</v>
      </c>
      <c r="W229" t="s">
        <v>121</v>
      </c>
      <c r="X229" t="s">
        <v>192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 t="e" vm="139">
        <f>_FV(0,"53125")</f>
        <v>#VALUE!</v>
      </c>
      <c r="AM229" t="s">
        <v>1077</v>
      </c>
      <c r="AN229">
        <v>-9</v>
      </c>
      <c r="AO229" t="e" vm="1">
        <f>_FV(-3,"0")</f>
        <v>#VALUE!</v>
      </c>
      <c r="AP229" t="s">
        <v>120</v>
      </c>
      <c r="AQ229">
        <v>3</v>
      </c>
      <c r="AR229">
        <v>3</v>
      </c>
      <c r="AS229" t="s">
        <v>1078</v>
      </c>
      <c r="AT229" t="s">
        <v>1079</v>
      </c>
      <c r="AU229" t="s">
        <v>1080</v>
      </c>
      <c r="AV229" t="s">
        <v>1081</v>
      </c>
      <c r="AW229" t="s">
        <v>1082</v>
      </c>
      <c r="AX229">
        <v>1612</v>
      </c>
      <c r="AY229">
        <v>1750</v>
      </c>
      <c r="AZ229" t="s">
        <v>245</v>
      </c>
      <c r="BA229" s="2">
        <v>43669</v>
      </c>
      <c r="BB229">
        <v>23</v>
      </c>
      <c r="BC229" t="s">
        <v>258</v>
      </c>
      <c r="BD229" s="3">
        <v>30317</v>
      </c>
      <c r="BE229" t="s">
        <v>127</v>
      </c>
      <c r="BF229" s="2">
        <v>43731</v>
      </c>
      <c r="BG229">
        <v>21</v>
      </c>
      <c r="BH229" t="s">
        <v>135</v>
      </c>
      <c r="BI229" s="3">
        <v>21306</v>
      </c>
    </row>
    <row r="230" spans="1:61" x14ac:dyDescent="0.25">
      <c r="A230" s="1">
        <v>40879</v>
      </c>
      <c r="B230" t="s">
        <v>60</v>
      </c>
      <c r="C230" t="s">
        <v>245</v>
      </c>
      <c r="D230" t="s">
        <v>62</v>
      </c>
      <c r="E230" t="s">
        <v>941</v>
      </c>
      <c r="F230" t="s">
        <v>68</v>
      </c>
      <c r="G230" t="s">
        <v>516</v>
      </c>
      <c r="H230" t="s">
        <v>1083</v>
      </c>
      <c r="I230" t="s">
        <v>1084</v>
      </c>
      <c r="J230" t="s">
        <v>496</v>
      </c>
      <c r="K230" t="s">
        <v>590</v>
      </c>
      <c r="L230" t="s">
        <v>521</v>
      </c>
      <c r="M230" t="s">
        <v>519</v>
      </c>
      <c r="N230" t="s">
        <v>590</v>
      </c>
      <c r="O230" t="s">
        <v>519</v>
      </c>
      <c r="P230" t="s">
        <v>1085</v>
      </c>
      <c r="Q230">
        <v>26</v>
      </c>
      <c r="R230" t="s">
        <v>66</v>
      </c>
      <c r="S230" t="s">
        <v>255</v>
      </c>
      <c r="T230">
        <v>11</v>
      </c>
      <c r="U230">
        <v>2</v>
      </c>
      <c r="V230">
        <v>13</v>
      </c>
      <c r="W230" t="s">
        <v>192</v>
      </c>
      <c r="X230" t="s">
        <v>96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 t="s">
        <v>516</v>
      </c>
      <c r="AM230" t="e" vm="70">
        <f>_FV(0,"6538461538461539")</f>
        <v>#VALUE!</v>
      </c>
      <c r="AN230">
        <v>26</v>
      </c>
      <c r="AO230" t="s">
        <v>132</v>
      </c>
      <c r="AP230" t="e" vm="1">
        <f>_FV(-13,"0")</f>
        <v>#VALUE!</v>
      </c>
      <c r="AQ230">
        <v>9</v>
      </c>
      <c r="AR230">
        <v>0</v>
      </c>
      <c r="AS230" t="s">
        <v>68</v>
      </c>
      <c r="AT230" t="s">
        <v>1086</v>
      </c>
      <c r="AU230" t="s">
        <v>68</v>
      </c>
      <c r="AV230" t="s">
        <v>64</v>
      </c>
      <c r="AW230" t="s">
        <v>1087</v>
      </c>
      <c r="AX230">
        <v>1886</v>
      </c>
      <c r="AY230">
        <v>1612</v>
      </c>
      <c r="AZ230" t="s">
        <v>60</v>
      </c>
      <c r="BA230" s="2">
        <v>43578</v>
      </c>
      <c r="BB230">
        <v>27</v>
      </c>
      <c r="BC230" t="s">
        <v>70</v>
      </c>
      <c r="BD230" s="3">
        <v>34912</v>
      </c>
      <c r="BE230" t="s">
        <v>245</v>
      </c>
      <c r="BF230" s="2">
        <v>43669</v>
      </c>
      <c r="BG230">
        <v>23</v>
      </c>
      <c r="BH230" t="s">
        <v>258</v>
      </c>
      <c r="BI230" s="3">
        <v>30317</v>
      </c>
    </row>
    <row r="231" spans="1:61" x14ac:dyDescent="0.25">
      <c r="A231" s="1">
        <v>40621</v>
      </c>
      <c r="B231" t="s">
        <v>73</v>
      </c>
      <c r="C231" t="s">
        <v>245</v>
      </c>
      <c r="D231" t="s">
        <v>151</v>
      </c>
      <c r="E231" t="s">
        <v>102</v>
      </c>
      <c r="F231" t="s">
        <v>478</v>
      </c>
      <c r="G231" t="s">
        <v>1088</v>
      </c>
      <c r="H231" t="s">
        <v>104</v>
      </c>
      <c r="I231" t="s">
        <v>1089</v>
      </c>
      <c r="J231" t="s">
        <v>744</v>
      </c>
      <c r="K231" t="s">
        <v>479</v>
      </c>
      <c r="L231" t="s">
        <v>479</v>
      </c>
      <c r="M231" t="s">
        <v>1003</v>
      </c>
      <c r="N231" t="s">
        <v>746</v>
      </c>
      <c r="O231" t="s">
        <v>107</v>
      </c>
      <c r="P231" t="s">
        <v>747</v>
      </c>
      <c r="Q231">
        <v>29</v>
      </c>
      <c r="R231" t="s">
        <v>83</v>
      </c>
      <c r="S231" t="s">
        <v>255</v>
      </c>
      <c r="T231">
        <v>11</v>
      </c>
      <c r="U231">
        <v>9</v>
      </c>
      <c r="V231">
        <v>14</v>
      </c>
      <c r="W231" t="s">
        <v>121</v>
      </c>
      <c r="X231" t="s">
        <v>85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 t="e" vm="61">
        <f>_FV(0,"41379310344827586")</f>
        <v>#VALUE!</v>
      </c>
      <c r="AM231" t="e" vm="102">
        <f>_FV(0,"5172413793103449")</f>
        <v>#VALUE!</v>
      </c>
      <c r="AN231">
        <v>5</v>
      </c>
      <c r="AO231" t="s">
        <v>68</v>
      </c>
      <c r="AP231" t="e" vm="1">
        <f>_FV(-8,"0")</f>
        <v>#VALUE!</v>
      </c>
      <c r="AQ231">
        <v>5</v>
      </c>
      <c r="AR231">
        <v>2</v>
      </c>
      <c r="AS231" t="s">
        <v>1053</v>
      </c>
      <c r="AT231" t="s">
        <v>68</v>
      </c>
      <c r="AU231" t="s">
        <v>1090</v>
      </c>
      <c r="AV231" t="s">
        <v>1091</v>
      </c>
      <c r="AW231" t="s">
        <v>1056</v>
      </c>
      <c r="AX231">
        <v>1723</v>
      </c>
      <c r="AY231">
        <v>1612</v>
      </c>
      <c r="AZ231" t="s">
        <v>73</v>
      </c>
      <c r="BA231" s="2">
        <v>43490</v>
      </c>
      <c r="BB231">
        <v>20</v>
      </c>
      <c r="BC231" t="s">
        <v>86</v>
      </c>
      <c r="BD231" s="3">
        <v>12175</v>
      </c>
      <c r="BE231" t="s">
        <v>245</v>
      </c>
      <c r="BF231" s="2">
        <v>43669</v>
      </c>
      <c r="BG231">
        <v>23</v>
      </c>
      <c r="BH231" t="s">
        <v>258</v>
      </c>
      <c r="BI231" s="3">
        <v>30317</v>
      </c>
    </row>
    <row r="232" spans="1:61" x14ac:dyDescent="0.25">
      <c r="A232" s="1">
        <v>40548</v>
      </c>
      <c r="B232" t="s">
        <v>87</v>
      </c>
      <c r="C232" t="s">
        <v>245</v>
      </c>
      <c r="D232" t="s">
        <v>101</v>
      </c>
      <c r="E232" t="s">
        <v>970</v>
      </c>
      <c r="F232" t="s">
        <v>705</v>
      </c>
      <c r="G232" t="s">
        <v>661</v>
      </c>
      <c r="H232" t="s">
        <v>391</v>
      </c>
      <c r="I232" t="s">
        <v>1092</v>
      </c>
      <c r="J232" t="s">
        <v>1093</v>
      </c>
      <c r="K232" t="s">
        <v>585</v>
      </c>
      <c r="L232" t="s">
        <v>793</v>
      </c>
      <c r="M232" t="s">
        <v>665</v>
      </c>
      <c r="N232" t="s">
        <v>1094</v>
      </c>
      <c r="O232" t="s">
        <v>116</v>
      </c>
      <c r="P232" t="s">
        <v>1095</v>
      </c>
      <c r="Q232">
        <v>35</v>
      </c>
      <c r="R232" t="s">
        <v>95</v>
      </c>
      <c r="S232" t="s">
        <v>255</v>
      </c>
      <c r="T232">
        <v>11</v>
      </c>
      <c r="U232">
        <v>14</v>
      </c>
      <c r="V232">
        <v>17</v>
      </c>
      <c r="W232" t="s">
        <v>85</v>
      </c>
      <c r="X232" t="s">
        <v>66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 t="e" vm="140">
        <f>_FV(0,"4857142857142857")</f>
        <v>#VALUE!</v>
      </c>
      <c r="AM232" t="e" vm="119">
        <f>_FV(0,"6571428571428571")</f>
        <v>#VALUE!</v>
      </c>
      <c r="AN232">
        <v>5</v>
      </c>
      <c r="AO232" t="s">
        <v>84</v>
      </c>
      <c r="AP232" t="s">
        <v>68</v>
      </c>
      <c r="AQ232">
        <v>6</v>
      </c>
      <c r="AR232">
        <v>3</v>
      </c>
      <c r="AS232" t="s">
        <v>68</v>
      </c>
      <c r="AT232" t="s">
        <v>68</v>
      </c>
      <c r="AU232" t="s">
        <v>68</v>
      </c>
      <c r="AV232" s="2">
        <v>43497</v>
      </c>
      <c r="AW232" s="3">
        <v>41275</v>
      </c>
      <c r="AX232">
        <v>1649</v>
      </c>
      <c r="AY232">
        <v>1612</v>
      </c>
      <c r="AZ232" t="s">
        <v>87</v>
      </c>
      <c r="BA232" s="2">
        <v>43702</v>
      </c>
      <c r="BB232">
        <v>18</v>
      </c>
      <c r="BC232" t="s">
        <v>99</v>
      </c>
      <c r="BD232" s="2">
        <v>43527</v>
      </c>
      <c r="BE232" t="s">
        <v>245</v>
      </c>
      <c r="BF232" s="2">
        <v>43669</v>
      </c>
      <c r="BG232">
        <v>23</v>
      </c>
      <c r="BH232" t="s">
        <v>258</v>
      </c>
      <c r="BI232" s="3">
        <v>30317</v>
      </c>
    </row>
    <row r="233" spans="1:61" x14ac:dyDescent="0.25">
      <c r="A233" s="1">
        <v>40280</v>
      </c>
      <c r="B233" t="s">
        <v>100</v>
      </c>
      <c r="C233" t="s">
        <v>245</v>
      </c>
      <c r="D233" t="s">
        <v>62</v>
      </c>
      <c r="E233" t="s">
        <v>399</v>
      </c>
      <c r="F233" t="s">
        <v>367</v>
      </c>
      <c r="G233" s="3">
        <v>1360531</v>
      </c>
      <c r="H233" s="3">
        <v>1817084</v>
      </c>
      <c r="I233" t="s">
        <v>399</v>
      </c>
      <c r="J233" t="s">
        <v>180</v>
      </c>
      <c r="K233" t="s">
        <v>320</v>
      </c>
      <c r="L233" t="s">
        <v>321</v>
      </c>
      <c r="M233" t="s">
        <v>319</v>
      </c>
      <c r="N233" t="s">
        <v>751</v>
      </c>
      <c r="O233" t="s">
        <v>321</v>
      </c>
      <c r="P233" t="s">
        <v>321</v>
      </c>
      <c r="Q233">
        <v>16</v>
      </c>
      <c r="R233" t="s">
        <v>110</v>
      </c>
      <c r="S233" t="s">
        <v>255</v>
      </c>
      <c r="T233">
        <v>11</v>
      </c>
      <c r="U233">
        <v>11</v>
      </c>
      <c r="V233">
        <v>17</v>
      </c>
      <c r="W233" t="s">
        <v>83</v>
      </c>
      <c r="X233" t="s">
        <v>84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1</v>
      </c>
      <c r="AI233">
        <v>0</v>
      </c>
      <c r="AJ233">
        <v>0</v>
      </c>
      <c r="AK233">
        <v>0</v>
      </c>
      <c r="AL233" t="e" vm="36">
        <f>_FV(0,"4375")</f>
        <v>#VALUE!</v>
      </c>
      <c r="AM233" t="e" vm="92">
        <f>_FV(0,"625")</f>
        <v>#VALUE!</v>
      </c>
      <c r="AN233">
        <v>6</v>
      </c>
      <c r="AO233" t="s">
        <v>96</v>
      </c>
      <c r="AP233" t="e" vm="1">
        <f>_FV(-2,"0")</f>
        <v>#VALUE!</v>
      </c>
      <c r="AQ233">
        <v>4</v>
      </c>
      <c r="AR233">
        <v>1</v>
      </c>
      <c r="AS233" t="s">
        <v>1096</v>
      </c>
      <c r="AT233" t="s">
        <v>68</v>
      </c>
      <c r="AU233" t="s">
        <v>359</v>
      </c>
      <c r="AV233" t="s">
        <v>1084</v>
      </c>
      <c r="AW233" s="3">
        <v>45658</v>
      </c>
      <c r="AX233">
        <v>1696</v>
      </c>
      <c r="AY233">
        <v>1612</v>
      </c>
      <c r="AZ233" t="s">
        <v>100</v>
      </c>
      <c r="BA233" s="2">
        <v>43490</v>
      </c>
      <c r="BB233">
        <v>29</v>
      </c>
      <c r="BC233" t="s">
        <v>111</v>
      </c>
      <c r="BD233" s="3">
        <v>20852</v>
      </c>
      <c r="BE233" t="s">
        <v>245</v>
      </c>
      <c r="BF233" s="2">
        <v>43669</v>
      </c>
      <c r="BG233">
        <v>23</v>
      </c>
      <c r="BH233" t="s">
        <v>258</v>
      </c>
      <c r="BI233" s="3">
        <v>30317</v>
      </c>
    </row>
    <row r="234" spans="1:61" x14ac:dyDescent="0.25">
      <c r="A234" s="1">
        <v>40502</v>
      </c>
      <c r="B234" t="s">
        <v>61</v>
      </c>
      <c r="C234" t="s">
        <v>245</v>
      </c>
      <c r="D234" t="s">
        <v>62</v>
      </c>
      <c r="E234" t="s">
        <v>327</v>
      </c>
      <c r="F234" t="s">
        <v>369</v>
      </c>
      <c r="G234" t="s">
        <v>370</v>
      </c>
      <c r="H234" t="s">
        <v>247</v>
      </c>
      <c r="I234" t="s">
        <v>371</v>
      </c>
      <c r="J234" t="s">
        <v>576</v>
      </c>
      <c r="K234" t="s">
        <v>155</v>
      </c>
      <c r="L234" t="s">
        <v>154</v>
      </c>
      <c r="M234" t="s">
        <v>156</v>
      </c>
      <c r="N234" t="s">
        <v>252</v>
      </c>
      <c r="O234" t="s">
        <v>372</v>
      </c>
      <c r="P234" t="s">
        <v>372</v>
      </c>
      <c r="Q234">
        <v>14</v>
      </c>
      <c r="R234" t="s">
        <v>67</v>
      </c>
      <c r="S234" t="s">
        <v>255</v>
      </c>
      <c r="T234">
        <v>11</v>
      </c>
      <c r="U234">
        <v>15</v>
      </c>
      <c r="V234">
        <v>19</v>
      </c>
      <c r="W234" t="s">
        <v>132</v>
      </c>
      <c r="X234" t="s">
        <v>84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 t="e" vm="3">
        <f>_FV(0,"5")</f>
        <v>#VALUE!</v>
      </c>
      <c r="AM234" t="e" vm="13">
        <f>_FV(0,"7142857142857143")</f>
        <v>#VALUE!</v>
      </c>
      <c r="AN234">
        <v>6</v>
      </c>
      <c r="AO234" t="s">
        <v>64</v>
      </c>
      <c r="AP234" t="s">
        <v>64</v>
      </c>
      <c r="AQ234">
        <v>1</v>
      </c>
      <c r="AR234">
        <v>1</v>
      </c>
      <c r="AS234" t="s">
        <v>68</v>
      </c>
      <c r="AT234" t="s">
        <v>68</v>
      </c>
      <c r="AU234" t="s">
        <v>68</v>
      </c>
      <c r="AV234" s="3">
        <v>27395</v>
      </c>
      <c r="AW234" s="2">
        <v>43800</v>
      </c>
      <c r="AX234">
        <v>1590</v>
      </c>
      <c r="AY234">
        <v>1612</v>
      </c>
      <c r="AZ234" t="s">
        <v>61</v>
      </c>
      <c r="BA234" s="2">
        <v>43548</v>
      </c>
      <c r="BB234">
        <v>23</v>
      </c>
      <c r="BC234" t="s">
        <v>71</v>
      </c>
      <c r="BD234" t="s">
        <v>72</v>
      </c>
      <c r="BE234" t="s">
        <v>245</v>
      </c>
      <c r="BF234" s="2">
        <v>43669</v>
      </c>
      <c r="BG234">
        <v>23</v>
      </c>
      <c r="BH234" t="s">
        <v>258</v>
      </c>
      <c r="BI234" s="3">
        <v>30317</v>
      </c>
    </row>
    <row r="235" spans="1:61" x14ac:dyDescent="0.25">
      <c r="A235" s="1">
        <v>40576</v>
      </c>
      <c r="B235" t="s">
        <v>112</v>
      </c>
      <c r="C235" t="s">
        <v>245</v>
      </c>
      <c r="D235" t="s">
        <v>62</v>
      </c>
      <c r="E235" s="3">
        <v>13150</v>
      </c>
      <c r="F235" t="s">
        <v>354</v>
      </c>
      <c r="G235" s="2">
        <v>43556</v>
      </c>
      <c r="H235" s="3">
        <v>24838</v>
      </c>
      <c r="I235" s="2">
        <v>43497</v>
      </c>
      <c r="J235" t="s">
        <v>552</v>
      </c>
      <c r="K235" t="s">
        <v>129</v>
      </c>
      <c r="L235" t="s">
        <v>397</v>
      </c>
      <c r="M235" t="s">
        <v>128</v>
      </c>
      <c r="N235" t="s">
        <v>97</v>
      </c>
      <c r="O235" t="s">
        <v>347</v>
      </c>
      <c r="P235" t="s">
        <v>1097</v>
      </c>
      <c r="Q235">
        <v>25</v>
      </c>
      <c r="R235" t="s">
        <v>119</v>
      </c>
      <c r="S235" t="s">
        <v>255</v>
      </c>
      <c r="T235">
        <v>11</v>
      </c>
      <c r="U235">
        <v>7</v>
      </c>
      <c r="V235">
        <v>14</v>
      </c>
      <c r="W235" t="s">
        <v>68</v>
      </c>
      <c r="X235" t="s">
        <v>84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 t="e" vm="32">
        <f>_FV(0,"04")</f>
        <v>#VALUE!</v>
      </c>
      <c r="AM235" t="e" vm="141">
        <f>_FV(0,"72")</f>
        <v>#VALUE!</v>
      </c>
      <c r="AN235">
        <v>9</v>
      </c>
      <c r="AO235" t="e" vm="1">
        <f>_FV(-2,"0")</f>
        <v>#VALUE!</v>
      </c>
      <c r="AP235" t="e" vm="1">
        <f>_FV(-3,"0")</f>
        <v>#VALUE!</v>
      </c>
      <c r="AQ235">
        <v>6</v>
      </c>
      <c r="AR235">
        <v>3</v>
      </c>
      <c r="AS235" t="s">
        <v>1073</v>
      </c>
      <c r="AT235" t="s">
        <v>68</v>
      </c>
      <c r="AU235" t="s">
        <v>1098</v>
      </c>
      <c r="AV235" t="s">
        <v>1099</v>
      </c>
      <c r="AW235" t="s">
        <v>1100</v>
      </c>
      <c r="AX235">
        <v>1639</v>
      </c>
      <c r="AY235">
        <v>1612</v>
      </c>
      <c r="AZ235" t="s">
        <v>112</v>
      </c>
      <c r="BA235" s="2">
        <v>43580</v>
      </c>
      <c r="BB235">
        <v>18</v>
      </c>
      <c r="BC235" t="s">
        <v>122</v>
      </c>
      <c r="BD235" s="3">
        <v>27426</v>
      </c>
      <c r="BE235" t="s">
        <v>245</v>
      </c>
      <c r="BF235" s="2">
        <v>43669</v>
      </c>
      <c r="BG235">
        <v>23</v>
      </c>
      <c r="BH235" t="s">
        <v>258</v>
      </c>
      <c r="BI235" s="3">
        <v>30317</v>
      </c>
    </row>
    <row r="236" spans="1:61" x14ac:dyDescent="0.25">
      <c r="A236" s="1">
        <v>40474</v>
      </c>
      <c r="B236" t="s">
        <v>123</v>
      </c>
      <c r="C236" t="s">
        <v>245</v>
      </c>
      <c r="D236" t="s">
        <v>62</v>
      </c>
      <c r="E236" t="s">
        <v>1101</v>
      </c>
      <c r="F236" t="s">
        <v>88</v>
      </c>
      <c r="G236" t="s">
        <v>216</v>
      </c>
      <c r="H236" t="s">
        <v>89</v>
      </c>
      <c r="I236" t="s">
        <v>1102</v>
      </c>
      <c r="J236" t="s">
        <v>355</v>
      </c>
      <c r="K236" t="s">
        <v>355</v>
      </c>
      <c r="L236" t="s">
        <v>93</v>
      </c>
      <c r="M236" t="s">
        <v>93</v>
      </c>
      <c r="N236" t="s">
        <v>94</v>
      </c>
      <c r="O236" t="s">
        <v>93</v>
      </c>
      <c r="P236" t="s">
        <v>80</v>
      </c>
      <c r="Q236">
        <v>9</v>
      </c>
      <c r="R236" t="s">
        <v>64</v>
      </c>
      <c r="S236" t="s">
        <v>255</v>
      </c>
      <c r="T236">
        <v>11</v>
      </c>
      <c r="U236">
        <v>1</v>
      </c>
      <c r="V236">
        <v>18</v>
      </c>
      <c r="W236" t="s">
        <v>120</v>
      </c>
      <c r="X236" t="s">
        <v>68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1</v>
      </c>
      <c r="AI236">
        <v>0</v>
      </c>
      <c r="AJ236">
        <v>0</v>
      </c>
      <c r="AK236">
        <v>0</v>
      </c>
      <c r="AL236" t="s">
        <v>365</v>
      </c>
      <c r="AM236" t="e" vm="5">
        <f>_FV(0,"5555555555555556")</f>
        <v>#VALUE!</v>
      </c>
      <c r="AN236">
        <v>13</v>
      </c>
      <c r="AO236" t="s">
        <v>83</v>
      </c>
      <c r="AP236" t="e" vm="1">
        <f>_FV(-15,"0")</f>
        <v>#VALUE!</v>
      </c>
      <c r="AQ236">
        <v>6</v>
      </c>
      <c r="AR236">
        <v>0</v>
      </c>
      <c r="AS236" t="s">
        <v>68</v>
      </c>
      <c r="AT236" t="s">
        <v>118</v>
      </c>
      <c r="AU236" t="s">
        <v>68</v>
      </c>
      <c r="AV236" s="2">
        <v>43559</v>
      </c>
      <c r="AW236" t="s">
        <v>1103</v>
      </c>
      <c r="AX236">
        <v>1967</v>
      </c>
      <c r="AY236">
        <v>1612</v>
      </c>
      <c r="AZ236" t="s">
        <v>123</v>
      </c>
      <c r="BA236" s="2">
        <v>43609</v>
      </c>
      <c r="BB236">
        <v>22</v>
      </c>
      <c r="BC236" t="s">
        <v>125</v>
      </c>
      <c r="BD236" t="s">
        <v>126</v>
      </c>
      <c r="BE236" t="s">
        <v>245</v>
      </c>
      <c r="BF236" s="2">
        <v>43669</v>
      </c>
      <c r="BG236">
        <v>23</v>
      </c>
      <c r="BH236" t="s">
        <v>258</v>
      </c>
      <c r="BI236" s="3">
        <v>30317</v>
      </c>
    </row>
    <row r="237" spans="1:61" x14ac:dyDescent="0.25">
      <c r="A237" s="1">
        <v>40411</v>
      </c>
      <c r="B237" t="s">
        <v>127</v>
      </c>
      <c r="C237" t="s">
        <v>245</v>
      </c>
      <c r="D237" t="s">
        <v>101</v>
      </c>
      <c r="E237" t="s">
        <v>65</v>
      </c>
      <c r="F237" t="s">
        <v>68</v>
      </c>
      <c r="G237" t="s">
        <v>63</v>
      </c>
      <c r="H237" t="s">
        <v>63</v>
      </c>
      <c r="I237" t="s">
        <v>65</v>
      </c>
      <c r="J237" s="2">
        <v>43586</v>
      </c>
      <c r="K237" t="s">
        <v>65</v>
      </c>
      <c r="L237" t="s">
        <v>63</v>
      </c>
      <c r="M237" t="s">
        <v>63</v>
      </c>
      <c r="N237" t="s">
        <v>65</v>
      </c>
      <c r="O237" t="s">
        <v>65</v>
      </c>
      <c r="P237" t="s">
        <v>65</v>
      </c>
      <c r="Q237">
        <v>2</v>
      </c>
      <c r="R237" t="s">
        <v>85</v>
      </c>
      <c r="S237" t="s">
        <v>255</v>
      </c>
      <c r="T237">
        <v>11</v>
      </c>
      <c r="U237">
        <v>16</v>
      </c>
      <c r="V237">
        <v>5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 t="e" vm="3">
        <f>_FV(0,"5")</f>
        <v>#VALUE!</v>
      </c>
      <c r="AM237" t="s">
        <v>63</v>
      </c>
      <c r="AN237">
        <v>-3</v>
      </c>
      <c r="AP237" t="e" vm="1">
        <f>_FV(-10,"0")</f>
        <v>#VALUE!</v>
      </c>
      <c r="AQ237">
        <v>2</v>
      </c>
      <c r="AR237">
        <v>2</v>
      </c>
      <c r="AS237" s="2">
        <v>43617</v>
      </c>
      <c r="AT237" t="s">
        <v>68</v>
      </c>
      <c r="AU237" t="s">
        <v>124</v>
      </c>
      <c r="AV237" s="2">
        <v>43556</v>
      </c>
      <c r="AW237" t="s">
        <v>69</v>
      </c>
      <c r="AX237">
        <v>1750</v>
      </c>
      <c r="AY237">
        <v>1612</v>
      </c>
      <c r="AZ237" t="s">
        <v>127</v>
      </c>
      <c r="BA237" s="2">
        <v>43731</v>
      </c>
      <c r="BB237">
        <v>21</v>
      </c>
      <c r="BC237" t="s">
        <v>135</v>
      </c>
      <c r="BD237" s="3">
        <v>21306</v>
      </c>
      <c r="BE237" t="s">
        <v>245</v>
      </c>
      <c r="BF237" s="2">
        <v>43669</v>
      </c>
      <c r="BG237">
        <v>23</v>
      </c>
      <c r="BH237" t="s">
        <v>258</v>
      </c>
      <c r="BI237" s="3">
        <v>30317</v>
      </c>
    </row>
    <row r="238" spans="1:61" x14ac:dyDescent="0.25">
      <c r="A238" s="1">
        <v>40491</v>
      </c>
      <c r="B238" t="s">
        <v>136</v>
      </c>
      <c r="C238" t="s">
        <v>245</v>
      </c>
      <c r="D238" t="s">
        <v>62</v>
      </c>
      <c r="E238" t="s">
        <v>68</v>
      </c>
      <c r="F238" t="s">
        <v>68</v>
      </c>
      <c r="G238" t="s">
        <v>68</v>
      </c>
      <c r="H238" t="s">
        <v>180</v>
      </c>
      <c r="I238" t="s">
        <v>180</v>
      </c>
      <c r="J238" s="3">
        <v>45658</v>
      </c>
      <c r="K238" t="s">
        <v>65</v>
      </c>
      <c r="L238" t="s">
        <v>79</v>
      </c>
      <c r="M238" t="s">
        <v>65</v>
      </c>
      <c r="N238" t="s">
        <v>65</v>
      </c>
      <c r="O238" t="s">
        <v>180</v>
      </c>
      <c r="P238" t="s">
        <v>63</v>
      </c>
      <c r="Q238">
        <v>4</v>
      </c>
      <c r="R238" t="s">
        <v>121</v>
      </c>
      <c r="S238" t="s">
        <v>255</v>
      </c>
      <c r="T238">
        <v>11</v>
      </c>
      <c r="U238">
        <v>14</v>
      </c>
      <c r="V238">
        <v>7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 t="s">
        <v>65</v>
      </c>
      <c r="AM238" t="s">
        <v>79</v>
      </c>
      <c r="AN238">
        <v>-2</v>
      </c>
      <c r="AP238" t="e" vm="1">
        <f>_FV(-9,"0")</f>
        <v>#VALUE!</v>
      </c>
      <c r="AQ238">
        <v>1</v>
      </c>
      <c r="AR238">
        <v>4</v>
      </c>
      <c r="AS238" t="s">
        <v>1104</v>
      </c>
      <c r="AT238" t="s">
        <v>68</v>
      </c>
      <c r="AU238" t="s">
        <v>312</v>
      </c>
      <c r="AV238" t="s">
        <v>1105</v>
      </c>
      <c r="AW238" t="s">
        <v>1104</v>
      </c>
      <c r="AX238">
        <v>1730</v>
      </c>
      <c r="AY238">
        <v>1612</v>
      </c>
      <c r="AZ238" t="s">
        <v>136</v>
      </c>
      <c r="BA238" s="2">
        <v>43612</v>
      </c>
      <c r="BB238">
        <v>27</v>
      </c>
      <c r="BC238" t="s">
        <v>149</v>
      </c>
      <c r="BD238" s="3">
        <v>47178</v>
      </c>
      <c r="BE238" t="s">
        <v>245</v>
      </c>
      <c r="BF238" s="2">
        <v>43669</v>
      </c>
      <c r="BG238">
        <v>23</v>
      </c>
      <c r="BH238" t="s">
        <v>258</v>
      </c>
      <c r="BI238" s="3">
        <v>30317</v>
      </c>
    </row>
    <row r="239" spans="1:61" x14ac:dyDescent="0.25">
      <c r="A239" s="1">
        <v>40541</v>
      </c>
      <c r="B239" t="s">
        <v>150</v>
      </c>
      <c r="C239" t="s">
        <v>245</v>
      </c>
      <c r="D239" t="s">
        <v>151</v>
      </c>
      <c r="E239" t="s">
        <v>196</v>
      </c>
      <c r="F239" t="s">
        <v>68</v>
      </c>
      <c r="G239" t="s">
        <v>405</v>
      </c>
      <c r="H239" t="s">
        <v>301</v>
      </c>
      <c r="I239" t="s">
        <v>680</v>
      </c>
      <c r="J239" t="s">
        <v>302</v>
      </c>
      <c r="K239" t="s">
        <v>202</v>
      </c>
      <c r="L239" t="s">
        <v>205</v>
      </c>
      <c r="M239" t="s">
        <v>304</v>
      </c>
      <c r="N239" t="s">
        <v>169</v>
      </c>
      <c r="O239" t="s">
        <v>205</v>
      </c>
      <c r="P239" t="s">
        <v>204</v>
      </c>
      <c r="Q239">
        <v>19</v>
      </c>
      <c r="R239" t="s">
        <v>96</v>
      </c>
      <c r="S239" t="s">
        <v>255</v>
      </c>
      <c r="T239">
        <v>11</v>
      </c>
      <c r="U239">
        <v>11</v>
      </c>
      <c r="V239">
        <v>19</v>
      </c>
      <c r="W239" t="s">
        <v>96</v>
      </c>
      <c r="X239" t="s">
        <v>96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 t="e" vm="142">
        <f>_FV(0,"10526315789473684")</f>
        <v>#VALUE!</v>
      </c>
      <c r="AM239" t="e" vm="143">
        <f>_FV(0,"6842105263157895")</f>
        <v>#VALUE!</v>
      </c>
      <c r="AN239">
        <v>7</v>
      </c>
      <c r="AO239" t="s">
        <v>65</v>
      </c>
      <c r="AP239" t="e" vm="1">
        <f>_FV(-11,"0")</f>
        <v>#VALUE!</v>
      </c>
      <c r="AQ239">
        <v>4</v>
      </c>
      <c r="AR239">
        <v>1</v>
      </c>
      <c r="AS239" t="s">
        <v>68</v>
      </c>
      <c r="AT239" t="s">
        <v>68</v>
      </c>
      <c r="AU239" t="s">
        <v>68</v>
      </c>
      <c r="AV239" s="2">
        <v>43587</v>
      </c>
      <c r="AW239" s="3">
        <v>42370</v>
      </c>
      <c r="AX239">
        <v>1835</v>
      </c>
      <c r="AY239">
        <v>1612</v>
      </c>
      <c r="AZ239" t="s">
        <v>150</v>
      </c>
      <c r="BA239" s="2">
        <v>43608</v>
      </c>
      <c r="BB239">
        <v>25</v>
      </c>
      <c r="BC239" t="s">
        <v>157</v>
      </c>
      <c r="BD239" s="2">
        <v>43654</v>
      </c>
      <c r="BE239" t="s">
        <v>245</v>
      </c>
      <c r="BF239" s="2">
        <v>43669</v>
      </c>
      <c r="BG239">
        <v>23</v>
      </c>
      <c r="BH239" t="s">
        <v>258</v>
      </c>
      <c r="BI239" s="3">
        <v>30317</v>
      </c>
    </row>
    <row r="240" spans="1:61" x14ac:dyDescent="0.25">
      <c r="A240" s="1">
        <v>40558</v>
      </c>
      <c r="B240" t="s">
        <v>158</v>
      </c>
      <c r="C240" t="s">
        <v>245</v>
      </c>
      <c r="D240" t="s">
        <v>62</v>
      </c>
      <c r="E240" s="2">
        <v>43586</v>
      </c>
      <c r="F240" t="s">
        <v>802</v>
      </c>
      <c r="G240" t="s">
        <v>852</v>
      </c>
      <c r="H240" t="s">
        <v>677</v>
      </c>
      <c r="I240" t="s">
        <v>1106</v>
      </c>
      <c r="J240" t="s">
        <v>802</v>
      </c>
      <c r="K240" t="s">
        <v>468</v>
      </c>
      <c r="L240" t="s">
        <v>223</v>
      </c>
      <c r="M240" t="s">
        <v>226</v>
      </c>
      <c r="N240" t="s">
        <v>468</v>
      </c>
      <c r="O240" t="s">
        <v>339</v>
      </c>
      <c r="P240" t="s">
        <v>338</v>
      </c>
      <c r="Q240">
        <v>22</v>
      </c>
      <c r="R240" t="s">
        <v>84</v>
      </c>
      <c r="S240" t="s">
        <v>255</v>
      </c>
      <c r="T240">
        <v>11</v>
      </c>
      <c r="U240">
        <v>1</v>
      </c>
      <c r="V240">
        <v>15</v>
      </c>
      <c r="W240" t="s">
        <v>179</v>
      </c>
      <c r="X240" t="s">
        <v>83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 t="s">
        <v>1107</v>
      </c>
      <c r="AM240" t="e" vm="19">
        <f>_FV(0,"5909090909090909")</f>
        <v>#VALUE!</v>
      </c>
      <c r="AN240">
        <v>20</v>
      </c>
      <c r="AO240" t="s">
        <v>84</v>
      </c>
      <c r="AP240" t="e" vm="1">
        <f>_FV(-14,"0")</f>
        <v>#VALUE!</v>
      </c>
      <c r="AQ240">
        <v>6</v>
      </c>
      <c r="AR240">
        <v>3</v>
      </c>
      <c r="AS240" t="s">
        <v>68</v>
      </c>
      <c r="AT240" t="s">
        <v>68</v>
      </c>
      <c r="AU240" t="s">
        <v>68</v>
      </c>
      <c r="AV240" t="s">
        <v>76</v>
      </c>
      <c r="AW240" s="3">
        <v>42370</v>
      </c>
      <c r="AX240">
        <v>1799</v>
      </c>
      <c r="AY240">
        <v>1612</v>
      </c>
      <c r="AZ240" t="s">
        <v>158</v>
      </c>
      <c r="BA240" s="2">
        <v>43578</v>
      </c>
      <c r="BB240">
        <v>27</v>
      </c>
      <c r="BC240" t="s">
        <v>162</v>
      </c>
      <c r="BD240" s="2">
        <v>43593</v>
      </c>
      <c r="BE240" t="s">
        <v>245</v>
      </c>
      <c r="BF240" s="2">
        <v>43669</v>
      </c>
      <c r="BG240">
        <v>23</v>
      </c>
      <c r="BH240" t="s">
        <v>258</v>
      </c>
      <c r="BI240" s="3">
        <v>30317</v>
      </c>
    </row>
    <row r="241" spans="1:61" x14ac:dyDescent="0.25">
      <c r="A241" s="1">
        <v>40340</v>
      </c>
      <c r="B241" t="s">
        <v>163</v>
      </c>
      <c r="C241" t="s">
        <v>245</v>
      </c>
      <c r="D241" t="s">
        <v>62</v>
      </c>
      <c r="E241" t="s">
        <v>64</v>
      </c>
      <c r="F241" t="s">
        <v>537</v>
      </c>
      <c r="G241" t="s">
        <v>539</v>
      </c>
      <c r="H241" t="s">
        <v>644</v>
      </c>
      <c r="I241" t="s">
        <v>629</v>
      </c>
      <c r="J241" t="s">
        <v>801</v>
      </c>
      <c r="K241" t="s">
        <v>337</v>
      </c>
      <c r="L241" t="s">
        <v>226</v>
      </c>
      <c r="M241" t="s">
        <v>65</v>
      </c>
      <c r="N241" t="s">
        <v>337</v>
      </c>
      <c r="O241" t="s">
        <v>337</v>
      </c>
      <c r="P241" t="s">
        <v>223</v>
      </c>
      <c r="Q241">
        <v>11</v>
      </c>
      <c r="R241" t="s">
        <v>68</v>
      </c>
      <c r="S241" t="s">
        <v>255</v>
      </c>
      <c r="T241">
        <v>11</v>
      </c>
      <c r="U241">
        <v>3</v>
      </c>
      <c r="V241">
        <v>19</v>
      </c>
      <c r="W241" t="s">
        <v>83</v>
      </c>
      <c r="X241" t="s">
        <v>66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1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 t="s">
        <v>537</v>
      </c>
      <c r="AM241" t="e" vm="79">
        <f>_FV(0,"5454545454545454")</f>
        <v>#VALUE!</v>
      </c>
      <c r="AN241">
        <v>11</v>
      </c>
      <c r="AO241" t="s">
        <v>132</v>
      </c>
      <c r="AP241" t="e" vm="1">
        <f>_FV(-16,"0")</f>
        <v>#VALUE!</v>
      </c>
      <c r="AQ241">
        <v>6</v>
      </c>
      <c r="AR241">
        <v>0</v>
      </c>
      <c r="AS241" t="s">
        <v>1108</v>
      </c>
      <c r="AT241" t="s">
        <v>973</v>
      </c>
      <c r="AU241" t="s">
        <v>250</v>
      </c>
      <c r="AV241" t="s">
        <v>1109</v>
      </c>
      <c r="AW241" t="s">
        <v>1110</v>
      </c>
      <c r="AX241">
        <v>1949</v>
      </c>
      <c r="AY241">
        <v>1612</v>
      </c>
      <c r="AZ241" t="s">
        <v>163</v>
      </c>
      <c r="BA241" s="2">
        <v>43489</v>
      </c>
      <c r="BB241">
        <v>29</v>
      </c>
      <c r="BC241" t="s">
        <v>177</v>
      </c>
      <c r="BD241" s="3">
        <v>34182</v>
      </c>
      <c r="BE241" t="s">
        <v>245</v>
      </c>
      <c r="BF241" s="2">
        <v>43669</v>
      </c>
      <c r="BG241">
        <v>23</v>
      </c>
      <c r="BH241" t="s">
        <v>258</v>
      </c>
      <c r="BI241" s="3">
        <v>30317</v>
      </c>
    </row>
    <row r="242" spans="1:61" x14ac:dyDescent="0.25">
      <c r="A242" s="1">
        <v>40578</v>
      </c>
      <c r="B242" t="s">
        <v>178</v>
      </c>
      <c r="C242" t="s">
        <v>245</v>
      </c>
      <c r="D242" t="s">
        <v>62</v>
      </c>
      <c r="E242" t="s">
        <v>1111</v>
      </c>
      <c r="F242" t="s">
        <v>140</v>
      </c>
      <c r="G242" t="s">
        <v>138</v>
      </c>
      <c r="H242" t="s">
        <v>555</v>
      </c>
      <c r="I242" t="s">
        <v>553</v>
      </c>
      <c r="J242" t="s">
        <v>557</v>
      </c>
      <c r="K242" t="s">
        <v>142</v>
      </c>
      <c r="L242" t="s">
        <v>142</v>
      </c>
      <c r="M242" t="s">
        <v>558</v>
      </c>
      <c r="N242" t="s">
        <v>869</v>
      </c>
      <c r="O242" t="s">
        <v>142</v>
      </c>
      <c r="P242" t="s">
        <v>1112</v>
      </c>
      <c r="Q242">
        <v>31</v>
      </c>
      <c r="R242" t="s">
        <v>179</v>
      </c>
      <c r="S242" t="s">
        <v>255</v>
      </c>
      <c r="T242">
        <v>11</v>
      </c>
      <c r="U242">
        <v>10</v>
      </c>
      <c r="V242">
        <v>18</v>
      </c>
      <c r="W242" t="s">
        <v>132</v>
      </c>
      <c r="X242" t="s">
        <v>121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 t="e" vm="144">
        <f>_FV(0,"03225806451612903")</f>
        <v>#VALUE!</v>
      </c>
      <c r="AM242" t="e" vm="145">
        <f>_FV(0,"45161290322580644")</f>
        <v>#VALUE!</v>
      </c>
      <c r="AN242">
        <v>4</v>
      </c>
      <c r="AO242" t="e" vm="1">
        <f>_FV(-3,"0")</f>
        <v>#VALUE!</v>
      </c>
      <c r="AP242" t="e" vm="1">
        <f>_FV(-5,"0")</f>
        <v>#VALUE!</v>
      </c>
      <c r="AQ242">
        <v>1</v>
      </c>
      <c r="AR242">
        <v>1</v>
      </c>
      <c r="AS242" t="s">
        <v>871</v>
      </c>
      <c r="AT242" t="s">
        <v>68</v>
      </c>
      <c r="AU242" t="s">
        <v>1113</v>
      </c>
      <c r="AV242" t="s">
        <v>1114</v>
      </c>
      <c r="AW242" t="s">
        <v>874</v>
      </c>
      <c r="AX242">
        <v>1700</v>
      </c>
      <c r="AY242">
        <v>1612</v>
      </c>
      <c r="AZ242" t="s">
        <v>178</v>
      </c>
      <c r="BA242" s="2">
        <v>43669</v>
      </c>
      <c r="BB242">
        <v>17</v>
      </c>
      <c r="BC242" t="s">
        <v>181</v>
      </c>
      <c r="BD242" s="3">
        <v>19025</v>
      </c>
      <c r="BE242" t="s">
        <v>245</v>
      </c>
      <c r="BF242" s="2">
        <v>43669</v>
      </c>
      <c r="BG242">
        <v>23</v>
      </c>
      <c r="BH242" t="s">
        <v>258</v>
      </c>
      <c r="BI242" s="3">
        <v>30317</v>
      </c>
    </row>
    <row r="243" spans="1:61" x14ac:dyDescent="0.25">
      <c r="A243" s="1">
        <v>40659</v>
      </c>
      <c r="B243" t="s">
        <v>182</v>
      </c>
      <c r="C243" t="s">
        <v>245</v>
      </c>
      <c r="D243" t="s">
        <v>62</v>
      </c>
      <c r="E243" t="s">
        <v>273</v>
      </c>
      <c r="F243" t="s">
        <v>309</v>
      </c>
      <c r="G243" t="s">
        <v>1115</v>
      </c>
      <c r="H243" t="s">
        <v>806</v>
      </c>
      <c r="I243" t="s">
        <v>311</v>
      </c>
      <c r="J243" t="s">
        <v>807</v>
      </c>
      <c r="K243" t="s">
        <v>279</v>
      </c>
      <c r="L243" t="s">
        <v>277</v>
      </c>
      <c r="M243" t="s">
        <v>278</v>
      </c>
      <c r="N243" t="s">
        <v>533</v>
      </c>
      <c r="O243" t="s">
        <v>189</v>
      </c>
      <c r="P243" t="s">
        <v>189</v>
      </c>
      <c r="Q243">
        <v>34</v>
      </c>
      <c r="R243" t="s">
        <v>191</v>
      </c>
      <c r="S243" t="s">
        <v>255</v>
      </c>
      <c r="T243">
        <v>11</v>
      </c>
      <c r="U243">
        <v>9</v>
      </c>
      <c r="V243">
        <v>15</v>
      </c>
      <c r="W243" t="s">
        <v>132</v>
      </c>
      <c r="X243" t="s">
        <v>132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 t="e" vm="146">
        <f>_FV(0,"08823529411764706")</f>
        <v>#VALUE!</v>
      </c>
      <c r="AM243" t="e" vm="110">
        <f>_FV(0,"5882352941176471")</f>
        <v>#VALUE!</v>
      </c>
      <c r="AN243">
        <v>6</v>
      </c>
      <c r="AO243" t="s">
        <v>65</v>
      </c>
      <c r="AP243" t="e" vm="1">
        <f>_FV(-4,"0")</f>
        <v>#VALUE!</v>
      </c>
      <c r="AQ243">
        <v>2</v>
      </c>
      <c r="AR243">
        <v>5</v>
      </c>
      <c r="AS243" t="s">
        <v>1116</v>
      </c>
      <c r="AT243" t="s">
        <v>68</v>
      </c>
      <c r="AU243" t="s">
        <v>1117</v>
      </c>
      <c r="AV243" t="s">
        <v>1118</v>
      </c>
      <c r="AW243" t="s">
        <v>1119</v>
      </c>
      <c r="AX243">
        <v>1653</v>
      </c>
      <c r="AY243">
        <v>1612</v>
      </c>
      <c r="AZ243" t="s">
        <v>182</v>
      </c>
      <c r="BA243" t="s">
        <v>193</v>
      </c>
      <c r="BB243">
        <v>20</v>
      </c>
      <c r="BC243" t="s">
        <v>194</v>
      </c>
      <c r="BD243" s="3">
        <v>33635</v>
      </c>
      <c r="BE243" t="s">
        <v>245</v>
      </c>
      <c r="BF243" s="2">
        <v>43669</v>
      </c>
      <c r="BG243">
        <v>23</v>
      </c>
      <c r="BH243" t="s">
        <v>258</v>
      </c>
      <c r="BI243" s="3">
        <v>30317</v>
      </c>
    </row>
    <row r="244" spans="1:61" x14ac:dyDescent="0.25">
      <c r="A244" s="1">
        <v>40677</v>
      </c>
      <c r="B244" t="s">
        <v>195</v>
      </c>
      <c r="C244" t="s">
        <v>245</v>
      </c>
      <c r="D244" t="s">
        <v>151</v>
      </c>
      <c r="E244" t="s">
        <v>613</v>
      </c>
      <c r="F244" t="s">
        <v>613</v>
      </c>
      <c r="G244" t="s">
        <v>1120</v>
      </c>
      <c r="H244" t="s">
        <v>1121</v>
      </c>
      <c r="I244" t="s">
        <v>549</v>
      </c>
      <c r="J244" t="s">
        <v>68</v>
      </c>
      <c r="K244" t="s">
        <v>655</v>
      </c>
      <c r="L244" t="s">
        <v>296</v>
      </c>
      <c r="M244" t="s">
        <v>295</v>
      </c>
      <c r="N244" t="s">
        <v>1122</v>
      </c>
      <c r="O244" t="s">
        <v>655</v>
      </c>
      <c r="P244" t="s">
        <v>617</v>
      </c>
      <c r="Q244">
        <v>37</v>
      </c>
      <c r="R244" t="s">
        <v>120</v>
      </c>
      <c r="S244" t="s">
        <v>255</v>
      </c>
      <c r="T244">
        <v>11</v>
      </c>
      <c r="U244">
        <v>12</v>
      </c>
      <c r="V244">
        <v>17</v>
      </c>
      <c r="W244" t="s">
        <v>96</v>
      </c>
      <c r="X244" t="s">
        <v>132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 t="e" vm="147">
        <f>_FV(0,"32432432432432434")</f>
        <v>#VALUE!</v>
      </c>
      <c r="AM244" t="e" vm="148">
        <f>_FV(0,"5675675675675675")</f>
        <v>#VALUE!</v>
      </c>
      <c r="AN244">
        <v>7</v>
      </c>
      <c r="AO244" t="s">
        <v>68</v>
      </c>
      <c r="AP244" t="e" vm="1">
        <f>_FV(-7,"0")</f>
        <v>#VALUE!</v>
      </c>
      <c r="AQ244">
        <v>3</v>
      </c>
      <c r="AR244">
        <v>6</v>
      </c>
      <c r="AS244" t="s">
        <v>621</v>
      </c>
      <c r="AT244" t="s">
        <v>297</v>
      </c>
      <c r="AU244" t="s">
        <v>1123</v>
      </c>
      <c r="AV244" t="s">
        <v>1124</v>
      </c>
      <c r="AW244" t="s">
        <v>1125</v>
      </c>
      <c r="AX244">
        <v>1650</v>
      </c>
      <c r="AY244">
        <v>1612</v>
      </c>
      <c r="AZ244" t="s">
        <v>195</v>
      </c>
      <c r="BA244" s="2">
        <v>43669</v>
      </c>
      <c r="BB244">
        <v>20</v>
      </c>
      <c r="BC244" t="s">
        <v>208</v>
      </c>
      <c r="BD244" s="3">
        <v>19054</v>
      </c>
      <c r="BE244" t="s">
        <v>245</v>
      </c>
      <c r="BF244" s="2">
        <v>43669</v>
      </c>
      <c r="BG244">
        <v>23</v>
      </c>
      <c r="BH244" t="s">
        <v>258</v>
      </c>
      <c r="BI244" s="3">
        <v>30317</v>
      </c>
    </row>
    <row r="245" spans="1:61" x14ac:dyDescent="0.25">
      <c r="A245" s="1">
        <v>40439</v>
      </c>
      <c r="B245" t="s">
        <v>209</v>
      </c>
      <c r="C245" t="s">
        <v>245</v>
      </c>
      <c r="D245" t="s">
        <v>62</v>
      </c>
      <c r="E245" t="s">
        <v>97</v>
      </c>
      <c r="F245" t="s">
        <v>68</v>
      </c>
      <c r="G245" t="s">
        <v>97</v>
      </c>
      <c r="H245" t="s">
        <v>68</v>
      </c>
      <c r="I245" t="s">
        <v>68</v>
      </c>
      <c r="J245" t="s">
        <v>68</v>
      </c>
      <c r="K245" t="s">
        <v>118</v>
      </c>
      <c r="L245" t="s">
        <v>118</v>
      </c>
      <c r="M245" t="s">
        <v>118</v>
      </c>
      <c r="N245" t="s">
        <v>118</v>
      </c>
      <c r="O245" t="s">
        <v>116</v>
      </c>
      <c r="P245" t="s">
        <v>116</v>
      </c>
      <c r="Q245">
        <v>5</v>
      </c>
      <c r="R245" t="s">
        <v>132</v>
      </c>
      <c r="S245" t="s">
        <v>255</v>
      </c>
      <c r="T245">
        <v>11</v>
      </c>
      <c r="U245">
        <v>11</v>
      </c>
      <c r="V245">
        <v>9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 t="s">
        <v>65</v>
      </c>
      <c r="AM245" t="s">
        <v>65</v>
      </c>
      <c r="AN245">
        <v>0</v>
      </c>
      <c r="AP245" t="e" vm="1">
        <f>_FV(-12,"0")</f>
        <v>#VALUE!</v>
      </c>
      <c r="AQ245">
        <v>0</v>
      </c>
      <c r="AR245">
        <v>6</v>
      </c>
      <c r="AS245" t="s">
        <v>68</v>
      </c>
      <c r="AT245" t="s">
        <v>261</v>
      </c>
      <c r="AU245" t="s">
        <v>68</v>
      </c>
      <c r="AV245" t="s">
        <v>68</v>
      </c>
      <c r="AW245" t="s">
        <v>262</v>
      </c>
      <c r="AX245">
        <v>1786</v>
      </c>
      <c r="AY245">
        <v>1612</v>
      </c>
      <c r="AZ245" t="s">
        <v>209</v>
      </c>
      <c r="BA245" s="2">
        <v>43670</v>
      </c>
      <c r="BB245">
        <v>21</v>
      </c>
      <c r="BC245" t="s">
        <v>217</v>
      </c>
      <c r="BD245" s="3">
        <v>29037</v>
      </c>
      <c r="BE245" t="s">
        <v>245</v>
      </c>
      <c r="BF245" s="2">
        <v>43669</v>
      </c>
      <c r="BG245">
        <v>23</v>
      </c>
      <c r="BH245" t="s">
        <v>258</v>
      </c>
      <c r="BI245" s="3">
        <v>30317</v>
      </c>
    </row>
    <row r="246" spans="1:61" x14ac:dyDescent="0.25">
      <c r="A246" s="1">
        <v>40594</v>
      </c>
      <c r="B246" t="s">
        <v>218</v>
      </c>
      <c r="C246" t="s">
        <v>245</v>
      </c>
      <c r="D246" t="s">
        <v>101</v>
      </c>
      <c r="E246" t="s">
        <v>605</v>
      </c>
      <c r="F246" t="s">
        <v>1126</v>
      </c>
      <c r="G246" t="s">
        <v>606</v>
      </c>
      <c r="H246" t="s">
        <v>340</v>
      </c>
      <c r="I246" t="s">
        <v>68</v>
      </c>
      <c r="J246" t="s">
        <v>88</v>
      </c>
      <c r="K246" t="s">
        <v>607</v>
      </c>
      <c r="L246" t="s">
        <v>607</v>
      </c>
      <c r="M246" t="s">
        <v>609</v>
      </c>
      <c r="N246" t="s">
        <v>1127</v>
      </c>
      <c r="O246" t="s">
        <v>216</v>
      </c>
      <c r="P246" t="s">
        <v>93</v>
      </c>
      <c r="Q246">
        <v>27</v>
      </c>
      <c r="R246" t="s">
        <v>192</v>
      </c>
      <c r="S246" t="s">
        <v>255</v>
      </c>
      <c r="T246">
        <v>11</v>
      </c>
      <c r="U246">
        <v>14</v>
      </c>
      <c r="V246">
        <v>16</v>
      </c>
      <c r="W246" t="s">
        <v>132</v>
      </c>
      <c r="X246" t="s">
        <v>84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1</v>
      </c>
      <c r="AI246">
        <v>0</v>
      </c>
      <c r="AJ246">
        <v>0</v>
      </c>
      <c r="AK246">
        <v>0</v>
      </c>
      <c r="AL246" t="e" vm="90">
        <f>_FV(0,"6296296296296297")</f>
        <v>#VALUE!</v>
      </c>
      <c r="AM246" t="e" vm="149">
        <f>_FV(0,"7037037037037037")</f>
        <v>#VALUE!</v>
      </c>
      <c r="AN246">
        <v>3</v>
      </c>
      <c r="AO246" t="s">
        <v>64</v>
      </c>
      <c r="AP246" t="e" vm="1">
        <f>_FV(-6,"0")</f>
        <v>#VALUE!</v>
      </c>
      <c r="AQ246">
        <v>1</v>
      </c>
      <c r="AR246">
        <v>1</v>
      </c>
      <c r="AS246" t="s">
        <v>640</v>
      </c>
      <c r="AT246" t="s">
        <v>68</v>
      </c>
      <c r="AU246" t="s">
        <v>1128</v>
      </c>
      <c r="AV246" t="s">
        <v>1129</v>
      </c>
      <c r="AW246" t="s">
        <v>641</v>
      </c>
      <c r="AX246">
        <v>1643</v>
      </c>
      <c r="AY246">
        <v>1612</v>
      </c>
      <c r="AZ246" t="s">
        <v>218</v>
      </c>
      <c r="BA246" s="2">
        <v>43548</v>
      </c>
      <c r="BB246">
        <v>24</v>
      </c>
      <c r="BC246" t="s">
        <v>227</v>
      </c>
      <c r="BD246" s="2">
        <v>43526</v>
      </c>
      <c r="BE246" t="s">
        <v>245</v>
      </c>
      <c r="BF246" s="2">
        <v>43669</v>
      </c>
      <c r="BG246">
        <v>23</v>
      </c>
      <c r="BH246" t="s">
        <v>258</v>
      </c>
      <c r="BI246" s="3">
        <v>30317</v>
      </c>
    </row>
    <row r="247" spans="1:61" x14ac:dyDescent="0.25">
      <c r="A247" s="1">
        <v>40544</v>
      </c>
      <c r="B247" t="s">
        <v>228</v>
      </c>
      <c r="C247" t="s">
        <v>245</v>
      </c>
      <c r="D247" t="s">
        <v>62</v>
      </c>
      <c r="E247" t="s">
        <v>796</v>
      </c>
      <c r="F247" t="s">
        <v>68</v>
      </c>
      <c r="G247" s="2">
        <v>43617</v>
      </c>
      <c r="H247" s="2">
        <v>43617</v>
      </c>
      <c r="I247" t="s">
        <v>124</v>
      </c>
      <c r="J247" t="s">
        <v>444</v>
      </c>
      <c r="K247" t="s">
        <v>797</v>
      </c>
      <c r="L247" t="s">
        <v>79</v>
      </c>
      <c r="M247" t="s">
        <v>682</v>
      </c>
      <c r="N247" t="s">
        <v>1130</v>
      </c>
      <c r="O247" t="s">
        <v>159</v>
      </c>
      <c r="P247" t="s">
        <v>797</v>
      </c>
      <c r="Q247">
        <v>20</v>
      </c>
      <c r="R247" t="s">
        <v>239</v>
      </c>
      <c r="S247" t="s">
        <v>255</v>
      </c>
      <c r="T247">
        <v>11</v>
      </c>
      <c r="U247">
        <v>20</v>
      </c>
      <c r="V247">
        <v>19</v>
      </c>
      <c r="W247" t="s">
        <v>85</v>
      </c>
      <c r="X247" t="s">
        <v>83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 t="e" vm="150">
        <f>_FV(0,"65")</f>
        <v>#VALUE!</v>
      </c>
      <c r="AM247" t="e" vm="25">
        <f>_FV(0,"6")</f>
        <v>#VALUE!</v>
      </c>
      <c r="AN247">
        <v>-2</v>
      </c>
      <c r="AO247" t="e" vm="1">
        <f>_FV(-2,"0")</f>
        <v>#VALUE!</v>
      </c>
      <c r="AP247" t="s">
        <v>84</v>
      </c>
      <c r="AQ247">
        <v>4</v>
      </c>
      <c r="AR247">
        <v>4</v>
      </c>
      <c r="AS247" t="s">
        <v>68</v>
      </c>
      <c r="AT247" t="s">
        <v>68</v>
      </c>
      <c r="AU247" t="s">
        <v>68</v>
      </c>
      <c r="AV247" s="2">
        <v>43556</v>
      </c>
      <c r="AW247" s="3">
        <v>42736</v>
      </c>
      <c r="AX247">
        <v>1618</v>
      </c>
      <c r="AY247">
        <v>1612</v>
      </c>
      <c r="AZ247" t="s">
        <v>228</v>
      </c>
      <c r="BA247" s="2">
        <v>43490</v>
      </c>
      <c r="BB247">
        <v>23</v>
      </c>
      <c r="BC247" t="s">
        <v>240</v>
      </c>
      <c r="BD247" s="2">
        <v>43681</v>
      </c>
      <c r="BE247" t="s">
        <v>245</v>
      </c>
      <c r="BF247" s="2">
        <v>43669</v>
      </c>
      <c r="BG247">
        <v>23</v>
      </c>
      <c r="BH247" t="s">
        <v>258</v>
      </c>
      <c r="BI247" s="3">
        <v>30317</v>
      </c>
    </row>
    <row r="248" spans="1:61" x14ac:dyDescent="0.25">
      <c r="A248" s="1">
        <v>40219</v>
      </c>
      <c r="B248" t="s">
        <v>241</v>
      </c>
      <c r="C248" t="s">
        <v>245</v>
      </c>
      <c r="D248" t="s">
        <v>62</v>
      </c>
      <c r="E248" t="s">
        <v>155</v>
      </c>
      <c r="F248" t="s">
        <v>68</v>
      </c>
      <c r="G248" t="s">
        <v>370</v>
      </c>
      <c r="H248" t="s">
        <v>353</v>
      </c>
      <c r="I248" t="s">
        <v>670</v>
      </c>
      <c r="J248" t="s">
        <v>670</v>
      </c>
      <c r="K248" t="s">
        <v>154</v>
      </c>
      <c r="L248" t="s">
        <v>154</v>
      </c>
      <c r="M248" t="s">
        <v>156</v>
      </c>
      <c r="N248" t="s">
        <v>156</v>
      </c>
      <c r="O248" t="s">
        <v>155</v>
      </c>
      <c r="P248" t="s">
        <v>155</v>
      </c>
      <c r="Q248">
        <v>7</v>
      </c>
      <c r="R248" t="s">
        <v>242</v>
      </c>
      <c r="S248" t="s">
        <v>255</v>
      </c>
      <c r="T248">
        <v>11</v>
      </c>
      <c r="U248">
        <v>18</v>
      </c>
      <c r="V248">
        <v>17</v>
      </c>
      <c r="W248" t="s">
        <v>132</v>
      </c>
      <c r="X248" t="s">
        <v>64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 t="e" vm="151">
        <f>_FV(-1,"5714285714285714")</f>
        <v>#VALUE!</v>
      </c>
      <c r="AM248" t="e" vm="12">
        <f>_FV(0,"42857142857142855")</f>
        <v>#VALUE!</v>
      </c>
      <c r="AN248">
        <v>0</v>
      </c>
      <c r="AO248" t="s">
        <v>84</v>
      </c>
      <c r="AP248" t="e" vm="1">
        <f>_FV(-1,"0")</f>
        <v>#VALUE!</v>
      </c>
      <c r="AQ248">
        <v>3</v>
      </c>
      <c r="AR248">
        <v>3</v>
      </c>
      <c r="AS248" t="s">
        <v>788</v>
      </c>
      <c r="AT248" t="s">
        <v>199</v>
      </c>
      <c r="AU248" t="s">
        <v>1131</v>
      </c>
      <c r="AV248" t="s">
        <v>1132</v>
      </c>
      <c r="AW248" t="s">
        <v>1133</v>
      </c>
      <c r="AX248">
        <v>1577</v>
      </c>
      <c r="AY248">
        <v>1612</v>
      </c>
      <c r="AZ248" t="s">
        <v>241</v>
      </c>
      <c r="BA248" t="s">
        <v>243</v>
      </c>
      <c r="BB248">
        <v>24</v>
      </c>
      <c r="BC248" t="s">
        <v>244</v>
      </c>
      <c r="BD248" s="2">
        <v>43618</v>
      </c>
      <c r="BE248" t="s">
        <v>245</v>
      </c>
      <c r="BF248" s="2">
        <v>43669</v>
      </c>
      <c r="BG248">
        <v>23</v>
      </c>
      <c r="BH248" t="s">
        <v>258</v>
      </c>
      <c r="BI248" s="3">
        <v>30317</v>
      </c>
    </row>
    <row r="249" spans="1:61" x14ac:dyDescent="0.25">
      <c r="A249" s="1">
        <v>40597</v>
      </c>
      <c r="B249" t="s">
        <v>60</v>
      </c>
      <c r="C249" t="s">
        <v>182</v>
      </c>
      <c r="D249" t="s">
        <v>62</v>
      </c>
      <c r="E249" t="s">
        <v>1134</v>
      </c>
      <c r="F249" t="s">
        <v>732</v>
      </c>
      <c r="G249" t="s">
        <v>68</v>
      </c>
      <c r="H249" t="s">
        <v>210</v>
      </c>
      <c r="I249" t="s">
        <v>1135</v>
      </c>
      <c r="J249" t="s">
        <v>210</v>
      </c>
      <c r="K249" t="s">
        <v>1127</v>
      </c>
      <c r="L249" t="s">
        <v>638</v>
      </c>
      <c r="M249" t="s">
        <v>608</v>
      </c>
      <c r="N249" t="s">
        <v>609</v>
      </c>
      <c r="O249" t="s">
        <v>608</v>
      </c>
      <c r="P249" t="s">
        <v>93</v>
      </c>
      <c r="Q249">
        <v>27</v>
      </c>
      <c r="R249" t="s">
        <v>66</v>
      </c>
      <c r="S249" t="s">
        <v>191</v>
      </c>
      <c r="T249">
        <v>11</v>
      </c>
      <c r="U249">
        <v>1</v>
      </c>
      <c r="V249">
        <v>6</v>
      </c>
      <c r="W249" t="s">
        <v>191</v>
      </c>
      <c r="X249" t="s">
        <v>96</v>
      </c>
      <c r="Y249">
        <v>0</v>
      </c>
      <c r="Z249">
        <v>1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 t="s">
        <v>697</v>
      </c>
      <c r="AM249" t="e" vm="152">
        <f>_FV(0,"07407407407407407")</f>
        <v>#VALUE!</v>
      </c>
      <c r="AN249">
        <v>20</v>
      </c>
      <c r="AO249" t="s">
        <v>85</v>
      </c>
      <c r="AP249" t="e" vm="1">
        <f>_FV(-9,"0")</f>
        <v>#VALUE!</v>
      </c>
      <c r="AQ249">
        <v>6</v>
      </c>
      <c r="AR249">
        <v>0</v>
      </c>
      <c r="AS249" t="s">
        <v>68</v>
      </c>
      <c r="AT249" t="s">
        <v>68</v>
      </c>
      <c r="AU249" t="s">
        <v>68</v>
      </c>
      <c r="AV249" t="s">
        <v>64</v>
      </c>
      <c r="AW249" s="3">
        <v>43101</v>
      </c>
      <c r="AX249">
        <v>1886</v>
      </c>
      <c r="AY249">
        <v>1653</v>
      </c>
      <c r="AZ249" t="s">
        <v>60</v>
      </c>
      <c r="BA249" s="2">
        <v>43578</v>
      </c>
      <c r="BB249">
        <v>27</v>
      </c>
      <c r="BC249" t="s">
        <v>70</v>
      </c>
      <c r="BD249" s="3">
        <v>34912</v>
      </c>
      <c r="BE249" t="s">
        <v>182</v>
      </c>
      <c r="BF249" t="s">
        <v>193</v>
      </c>
      <c r="BG249">
        <v>20</v>
      </c>
      <c r="BH249" t="s">
        <v>194</v>
      </c>
      <c r="BI249" s="3">
        <v>33635</v>
      </c>
    </row>
    <row r="250" spans="1:61" x14ac:dyDescent="0.25">
      <c r="A250" s="1">
        <v>40656</v>
      </c>
      <c r="B250" t="s">
        <v>73</v>
      </c>
      <c r="C250" t="s">
        <v>182</v>
      </c>
      <c r="D250" t="s">
        <v>101</v>
      </c>
      <c r="E250" t="s">
        <v>1136</v>
      </c>
      <c r="F250" t="s">
        <v>219</v>
      </c>
      <c r="G250" t="s">
        <v>1137</v>
      </c>
      <c r="H250" t="s">
        <v>222</v>
      </c>
      <c r="I250" t="s">
        <v>1138</v>
      </c>
      <c r="J250" t="s">
        <v>467</v>
      </c>
      <c r="K250" t="s">
        <v>223</v>
      </c>
      <c r="L250" t="s">
        <v>80</v>
      </c>
      <c r="M250" t="s">
        <v>647</v>
      </c>
      <c r="N250" t="s">
        <v>1139</v>
      </c>
      <c r="O250" t="s">
        <v>471</v>
      </c>
      <c r="P250" t="s">
        <v>1140</v>
      </c>
      <c r="Q250">
        <v>33</v>
      </c>
      <c r="R250" t="s">
        <v>83</v>
      </c>
      <c r="S250" t="s">
        <v>191</v>
      </c>
      <c r="T250">
        <v>11</v>
      </c>
      <c r="U250">
        <v>11</v>
      </c>
      <c r="V250">
        <v>9</v>
      </c>
      <c r="W250" t="s">
        <v>85</v>
      </c>
      <c r="X250" t="s">
        <v>132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 t="e" vm="114">
        <f>_FV(0,"3939393939393939")</f>
        <v>#VALUE!</v>
      </c>
      <c r="AM250" t="e" vm="100">
        <f>_FV(0,"09090909090909091")</f>
        <v>#VALUE!</v>
      </c>
      <c r="AN250">
        <v>-1</v>
      </c>
      <c r="AO250" t="s">
        <v>64</v>
      </c>
      <c r="AP250" t="e" vm="1">
        <f>_FV(-4,"0")</f>
        <v>#VALUE!</v>
      </c>
      <c r="AQ250">
        <v>4</v>
      </c>
      <c r="AR250">
        <v>4</v>
      </c>
      <c r="AS250" t="s">
        <v>68</v>
      </c>
      <c r="AT250" t="s">
        <v>68</v>
      </c>
      <c r="AU250" t="s">
        <v>68</v>
      </c>
      <c r="AV250" s="2">
        <v>43617</v>
      </c>
      <c r="AW250" s="3">
        <v>44562</v>
      </c>
      <c r="AX250">
        <v>1723</v>
      </c>
      <c r="AY250">
        <v>1653</v>
      </c>
      <c r="AZ250" t="s">
        <v>73</v>
      </c>
      <c r="BA250" s="2">
        <v>43490</v>
      </c>
      <c r="BB250">
        <v>20</v>
      </c>
      <c r="BC250" t="s">
        <v>86</v>
      </c>
      <c r="BD250" s="3">
        <v>12175</v>
      </c>
      <c r="BE250" t="s">
        <v>182</v>
      </c>
      <c r="BF250" t="s">
        <v>193</v>
      </c>
      <c r="BG250">
        <v>20</v>
      </c>
      <c r="BH250" t="s">
        <v>194</v>
      </c>
      <c r="BI250" s="3">
        <v>33635</v>
      </c>
    </row>
    <row r="251" spans="1:61" x14ac:dyDescent="0.25">
      <c r="A251" s="1">
        <v>40879</v>
      </c>
      <c r="B251" t="s">
        <v>87</v>
      </c>
      <c r="C251" t="s">
        <v>182</v>
      </c>
      <c r="D251" t="s">
        <v>62</v>
      </c>
      <c r="E251" t="s">
        <v>517</v>
      </c>
      <c r="F251" t="s">
        <v>642</v>
      </c>
      <c r="G251" t="s">
        <v>518</v>
      </c>
      <c r="H251" t="s">
        <v>362</v>
      </c>
      <c r="I251" t="s">
        <v>494</v>
      </c>
      <c r="J251" t="s">
        <v>518</v>
      </c>
      <c r="K251" t="s">
        <v>363</v>
      </c>
      <c r="L251" t="s">
        <v>237</v>
      </c>
      <c r="M251" t="s">
        <v>521</v>
      </c>
      <c r="N251" t="s">
        <v>236</v>
      </c>
      <c r="O251" t="s">
        <v>236</v>
      </c>
      <c r="P251" t="s">
        <v>1085</v>
      </c>
      <c r="Q251">
        <v>26</v>
      </c>
      <c r="R251" t="s">
        <v>95</v>
      </c>
      <c r="S251" t="s">
        <v>191</v>
      </c>
      <c r="T251">
        <v>11</v>
      </c>
      <c r="U251">
        <v>9</v>
      </c>
      <c r="V251">
        <v>6</v>
      </c>
      <c r="W251" t="s">
        <v>121</v>
      </c>
      <c r="X251" t="s">
        <v>96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 t="e" vm="71">
        <f>_FV(0,"3076923076923077")</f>
        <v>#VALUE!</v>
      </c>
      <c r="AM251" t="e" vm="153">
        <f>_FV(0,"038461538461538464")</f>
        <v>#VALUE!</v>
      </c>
      <c r="AN251">
        <v>-3</v>
      </c>
      <c r="AO251" t="s">
        <v>64</v>
      </c>
      <c r="AP251" t="s">
        <v>132</v>
      </c>
      <c r="AQ251">
        <v>4</v>
      </c>
      <c r="AR251">
        <v>4</v>
      </c>
      <c r="AS251" t="s">
        <v>280</v>
      </c>
      <c r="AT251" t="s">
        <v>68</v>
      </c>
      <c r="AU251" t="s">
        <v>625</v>
      </c>
      <c r="AV251" t="s">
        <v>625</v>
      </c>
      <c r="AW251" t="s">
        <v>1141</v>
      </c>
      <c r="AX251">
        <v>1649</v>
      </c>
      <c r="AY251">
        <v>1653</v>
      </c>
      <c r="AZ251" t="s">
        <v>87</v>
      </c>
      <c r="BA251" s="2">
        <v>43702</v>
      </c>
      <c r="BB251">
        <v>18</v>
      </c>
      <c r="BC251" t="s">
        <v>99</v>
      </c>
      <c r="BD251" s="2">
        <v>43527</v>
      </c>
      <c r="BE251" t="s">
        <v>182</v>
      </c>
      <c r="BF251" t="s">
        <v>193</v>
      </c>
      <c r="BG251">
        <v>20</v>
      </c>
      <c r="BH251" t="s">
        <v>194</v>
      </c>
      <c r="BI251" s="3">
        <v>33635</v>
      </c>
    </row>
    <row r="252" spans="1:61" x14ac:dyDescent="0.25">
      <c r="A252" s="1">
        <v>40538</v>
      </c>
      <c r="B252" t="s">
        <v>100</v>
      </c>
      <c r="C252" t="s">
        <v>182</v>
      </c>
      <c r="D252" t="s">
        <v>151</v>
      </c>
      <c r="E252" t="s">
        <v>210</v>
      </c>
      <c r="F252" t="s">
        <v>76</v>
      </c>
      <c r="G252" s="2">
        <v>43586</v>
      </c>
      <c r="H252" t="s">
        <v>210</v>
      </c>
      <c r="I252" t="s">
        <v>76</v>
      </c>
      <c r="J252" t="s">
        <v>76</v>
      </c>
      <c r="K252" t="s">
        <v>80</v>
      </c>
      <c r="L252" t="s">
        <v>80</v>
      </c>
      <c r="M252" t="s">
        <v>94</v>
      </c>
      <c r="N252" t="s">
        <v>94</v>
      </c>
      <c r="O252" t="s">
        <v>82</v>
      </c>
      <c r="P252" t="s">
        <v>82</v>
      </c>
      <c r="Q252">
        <v>18</v>
      </c>
      <c r="R252" t="s">
        <v>110</v>
      </c>
      <c r="S252" t="s">
        <v>191</v>
      </c>
      <c r="T252">
        <v>11</v>
      </c>
      <c r="U252">
        <v>11</v>
      </c>
      <c r="V252">
        <v>10</v>
      </c>
      <c r="W252" t="s">
        <v>96</v>
      </c>
      <c r="X252" t="s">
        <v>121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 t="e" vm="42">
        <f>_FV(0,"2777777777777778")</f>
        <v>#VALUE!</v>
      </c>
      <c r="AM252" t="e" vm="66">
        <f>_FV(0,"05555555555555555")</f>
        <v>#VALUE!</v>
      </c>
      <c r="AN252">
        <v>0</v>
      </c>
      <c r="AO252" t="e" vm="1">
        <f>_FV(-2,"0")</f>
        <v>#VALUE!</v>
      </c>
      <c r="AP252" t="s">
        <v>64</v>
      </c>
      <c r="AQ252">
        <v>1</v>
      </c>
      <c r="AR252">
        <v>7</v>
      </c>
      <c r="AS252" t="s">
        <v>68</v>
      </c>
      <c r="AT252" t="s">
        <v>68</v>
      </c>
      <c r="AU252" t="s">
        <v>68</v>
      </c>
      <c r="AV252" s="2">
        <v>43586</v>
      </c>
      <c r="AW252" s="3">
        <v>41275</v>
      </c>
      <c r="AX252">
        <v>1696</v>
      </c>
      <c r="AY252">
        <v>1653</v>
      </c>
      <c r="AZ252" t="s">
        <v>100</v>
      </c>
      <c r="BA252" s="2">
        <v>43490</v>
      </c>
      <c r="BB252">
        <v>29</v>
      </c>
      <c r="BC252" t="s">
        <v>111</v>
      </c>
      <c r="BD252" s="3">
        <v>20852</v>
      </c>
      <c r="BE252" t="s">
        <v>182</v>
      </c>
      <c r="BF252" t="s">
        <v>193</v>
      </c>
      <c r="BG252">
        <v>20</v>
      </c>
      <c r="BH252" t="s">
        <v>194</v>
      </c>
      <c r="BI252" s="3">
        <v>33635</v>
      </c>
    </row>
    <row r="253" spans="1:61" x14ac:dyDescent="0.25">
      <c r="A253" s="1">
        <v>40663</v>
      </c>
      <c r="B253" t="s">
        <v>61</v>
      </c>
      <c r="C253" t="s">
        <v>182</v>
      </c>
      <c r="D253" t="s">
        <v>101</v>
      </c>
      <c r="E253" t="s">
        <v>662</v>
      </c>
      <c r="F253" t="s">
        <v>703</v>
      </c>
      <c r="G253" t="s">
        <v>64</v>
      </c>
      <c r="H253" t="s">
        <v>703</v>
      </c>
      <c r="I253" t="s">
        <v>970</v>
      </c>
      <c r="J253" s="2">
        <v>43497</v>
      </c>
      <c r="K253" t="s">
        <v>793</v>
      </c>
      <c r="L253" t="s">
        <v>665</v>
      </c>
      <c r="M253" t="s">
        <v>584</v>
      </c>
      <c r="N253" t="s">
        <v>586</v>
      </c>
      <c r="O253" t="s">
        <v>118</v>
      </c>
      <c r="P253" t="s">
        <v>1095</v>
      </c>
      <c r="Q253">
        <v>35</v>
      </c>
      <c r="R253" t="s">
        <v>67</v>
      </c>
      <c r="S253" t="s">
        <v>191</v>
      </c>
      <c r="T253">
        <v>11</v>
      </c>
      <c r="U253">
        <v>15</v>
      </c>
      <c r="V253">
        <v>9</v>
      </c>
      <c r="W253" t="s">
        <v>64</v>
      </c>
      <c r="X253" t="s">
        <v>121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 t="e" vm="86">
        <f>_FV(0,"6285714285714286")</f>
        <v>#VALUE!</v>
      </c>
      <c r="AM253" t="s">
        <v>65</v>
      </c>
      <c r="AN253">
        <v>-8</v>
      </c>
      <c r="AO253" t="e" vm="1">
        <f>_FV(-6,"0")</f>
        <v>#VALUE!</v>
      </c>
      <c r="AP253" t="s">
        <v>96</v>
      </c>
      <c r="AQ253">
        <v>3</v>
      </c>
      <c r="AR253">
        <v>0</v>
      </c>
      <c r="AS253" t="s">
        <v>68</v>
      </c>
      <c r="AT253" t="s">
        <v>68</v>
      </c>
      <c r="AU253" t="s">
        <v>68</v>
      </c>
      <c r="AV253" t="s">
        <v>153</v>
      </c>
      <c r="AW253" s="3">
        <v>41275</v>
      </c>
      <c r="AX253">
        <v>1590</v>
      </c>
      <c r="AY253">
        <v>1653</v>
      </c>
      <c r="AZ253" t="s">
        <v>61</v>
      </c>
      <c r="BA253" s="2">
        <v>43548</v>
      </c>
      <c r="BB253">
        <v>23</v>
      </c>
      <c r="BC253" t="s">
        <v>71</v>
      </c>
      <c r="BD253" t="s">
        <v>72</v>
      </c>
      <c r="BE253" t="s">
        <v>182</v>
      </c>
      <c r="BF253" t="s">
        <v>193</v>
      </c>
      <c r="BG253">
        <v>20</v>
      </c>
      <c r="BH253" t="s">
        <v>194</v>
      </c>
      <c r="BI253" s="3">
        <v>33635</v>
      </c>
    </row>
    <row r="254" spans="1:61" x14ac:dyDescent="0.25">
      <c r="A254" s="1">
        <v>40467</v>
      </c>
      <c r="B254" t="s">
        <v>112</v>
      </c>
      <c r="C254" t="s">
        <v>182</v>
      </c>
      <c r="D254" t="s">
        <v>62</v>
      </c>
      <c r="E254" s="3">
        <v>45658</v>
      </c>
      <c r="F254" t="s">
        <v>68</v>
      </c>
      <c r="G254" t="s">
        <v>317</v>
      </c>
      <c r="H254" t="s">
        <v>399</v>
      </c>
      <c r="I254" t="s">
        <v>68</v>
      </c>
      <c r="J254" s="3">
        <v>45658</v>
      </c>
      <c r="K254" t="s">
        <v>322</v>
      </c>
      <c r="L254" t="s">
        <v>323</v>
      </c>
      <c r="M254" t="s">
        <v>322</v>
      </c>
      <c r="N254" t="s">
        <v>323</v>
      </c>
      <c r="O254" t="s">
        <v>625</v>
      </c>
      <c r="P254" t="s">
        <v>322</v>
      </c>
      <c r="Q254">
        <v>8</v>
      </c>
      <c r="R254" t="s">
        <v>119</v>
      </c>
      <c r="S254" t="s">
        <v>191</v>
      </c>
      <c r="T254">
        <v>11</v>
      </c>
      <c r="U254">
        <v>12</v>
      </c>
      <c r="V254">
        <v>7</v>
      </c>
      <c r="W254" t="s">
        <v>66</v>
      </c>
      <c r="X254" t="s">
        <v>120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 t="e" vm="93">
        <f>_FV(0,"125")</f>
        <v>#VALUE!</v>
      </c>
      <c r="AM254" t="e" vm="93">
        <f>_FV(0,"125")</f>
        <v>#VALUE!</v>
      </c>
      <c r="AN254">
        <v>-2</v>
      </c>
      <c r="AO254" t="e" vm="1">
        <f>_FV(-6,"0")</f>
        <v>#VALUE!</v>
      </c>
      <c r="AP254" t="s">
        <v>68</v>
      </c>
      <c r="AQ254">
        <v>4</v>
      </c>
      <c r="AR254">
        <v>1</v>
      </c>
      <c r="AS254" t="s">
        <v>1142</v>
      </c>
      <c r="AT254" t="s">
        <v>68</v>
      </c>
      <c r="AU254" t="s">
        <v>1143</v>
      </c>
      <c r="AV254" t="s">
        <v>1144</v>
      </c>
      <c r="AW254" t="s">
        <v>1145</v>
      </c>
      <c r="AX254">
        <v>1639</v>
      </c>
      <c r="AY254">
        <v>1653</v>
      </c>
      <c r="AZ254" t="s">
        <v>112</v>
      </c>
      <c r="BA254" s="2">
        <v>43580</v>
      </c>
      <c r="BB254">
        <v>18</v>
      </c>
      <c r="BC254" t="s">
        <v>122</v>
      </c>
      <c r="BD254" s="3">
        <v>27426</v>
      </c>
      <c r="BE254" t="s">
        <v>182</v>
      </c>
      <c r="BF254" t="s">
        <v>193</v>
      </c>
      <c r="BG254">
        <v>20</v>
      </c>
      <c r="BH254" t="s">
        <v>194</v>
      </c>
      <c r="BI254" s="3">
        <v>33635</v>
      </c>
    </row>
    <row r="255" spans="1:61" x14ac:dyDescent="0.25">
      <c r="A255" s="1">
        <v>40418</v>
      </c>
      <c r="B255" t="s">
        <v>123</v>
      </c>
      <c r="C255" t="s">
        <v>182</v>
      </c>
      <c r="D255" t="s">
        <v>62</v>
      </c>
      <c r="E255" t="s">
        <v>66</v>
      </c>
      <c r="F255" t="s">
        <v>355</v>
      </c>
      <c r="G255" t="s">
        <v>65</v>
      </c>
      <c r="H255" t="s">
        <v>90</v>
      </c>
      <c r="I255" t="s">
        <v>64</v>
      </c>
      <c r="J255" t="s">
        <v>65</v>
      </c>
      <c r="K255" t="s">
        <v>355</v>
      </c>
      <c r="L255" t="s">
        <v>65</v>
      </c>
      <c r="M255" t="s">
        <v>65</v>
      </c>
      <c r="N255" t="s">
        <v>355</v>
      </c>
      <c r="O255" t="s">
        <v>65</v>
      </c>
      <c r="P255" t="s">
        <v>65</v>
      </c>
      <c r="Q255">
        <v>3</v>
      </c>
      <c r="R255" t="s">
        <v>64</v>
      </c>
      <c r="S255" t="s">
        <v>191</v>
      </c>
      <c r="T255">
        <v>11</v>
      </c>
      <c r="U255">
        <v>1</v>
      </c>
      <c r="V255">
        <v>18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 t="s">
        <v>66</v>
      </c>
      <c r="AM255" t="e" vm="35">
        <f>_FV(0,"6666666666666666")</f>
        <v>#VALUE!</v>
      </c>
      <c r="AN255">
        <v>6</v>
      </c>
      <c r="AP255" t="e" vm="1">
        <f>_FV(-11,"0")</f>
        <v>#VALUE!</v>
      </c>
      <c r="AQ255">
        <v>6</v>
      </c>
      <c r="AR255">
        <v>0</v>
      </c>
      <c r="AS255" t="s">
        <v>68</v>
      </c>
      <c r="AT255" t="s">
        <v>461</v>
      </c>
      <c r="AU255" t="s">
        <v>68</v>
      </c>
      <c r="AV255" s="2">
        <v>43682</v>
      </c>
      <c r="AW255" t="s">
        <v>462</v>
      </c>
      <c r="AX255">
        <v>1967</v>
      </c>
      <c r="AY255">
        <v>1653</v>
      </c>
      <c r="AZ255" t="s">
        <v>123</v>
      </c>
      <c r="BA255" s="2">
        <v>43609</v>
      </c>
      <c r="BB255">
        <v>22</v>
      </c>
      <c r="BC255" t="s">
        <v>125</v>
      </c>
      <c r="BD255" t="s">
        <v>126</v>
      </c>
      <c r="BE255" t="s">
        <v>182</v>
      </c>
      <c r="BF255" t="s">
        <v>193</v>
      </c>
      <c r="BG255">
        <v>20</v>
      </c>
      <c r="BH255" t="s">
        <v>194</v>
      </c>
      <c r="BI255" s="3">
        <v>33635</v>
      </c>
    </row>
    <row r="256" spans="1:61" x14ac:dyDescent="0.25">
      <c r="A256" s="1">
        <v>40481</v>
      </c>
      <c r="B256" t="s">
        <v>127</v>
      </c>
      <c r="C256" t="s">
        <v>182</v>
      </c>
      <c r="D256" t="s">
        <v>62</v>
      </c>
      <c r="E256" t="s">
        <v>444</v>
      </c>
      <c r="F256" t="s">
        <v>68</v>
      </c>
      <c r="G256" t="s">
        <v>124</v>
      </c>
      <c r="H256" s="2">
        <v>43525</v>
      </c>
      <c r="I256" t="s">
        <v>68</v>
      </c>
      <c r="J256" t="s">
        <v>68</v>
      </c>
      <c r="K256" t="s">
        <v>118</v>
      </c>
      <c r="L256" t="s">
        <v>266</v>
      </c>
      <c r="M256" t="s">
        <v>266</v>
      </c>
      <c r="N256" t="s">
        <v>63</v>
      </c>
      <c r="O256" t="s">
        <v>116</v>
      </c>
      <c r="P256" t="s">
        <v>325</v>
      </c>
      <c r="Q256">
        <v>10</v>
      </c>
      <c r="R256" t="s">
        <v>85</v>
      </c>
      <c r="S256" t="s">
        <v>191</v>
      </c>
      <c r="T256">
        <v>11</v>
      </c>
      <c r="U256">
        <v>11</v>
      </c>
      <c r="V256">
        <v>13</v>
      </c>
      <c r="W256" t="s">
        <v>121</v>
      </c>
      <c r="X256" t="s">
        <v>85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 t="s">
        <v>325</v>
      </c>
      <c r="AM256" t="e" vm="154">
        <f>_FV(0,"3")</f>
        <v>#VALUE!</v>
      </c>
      <c r="AN256">
        <v>0</v>
      </c>
      <c r="AO256" t="s">
        <v>68</v>
      </c>
      <c r="AP256" t="e" vm="1">
        <f>_FV(-6,"0")</f>
        <v>#VALUE!</v>
      </c>
      <c r="AQ256">
        <v>2</v>
      </c>
      <c r="AR256">
        <v>2</v>
      </c>
      <c r="AS256" t="s">
        <v>1146</v>
      </c>
      <c r="AT256" t="s">
        <v>825</v>
      </c>
      <c r="AU256" t="s">
        <v>1147</v>
      </c>
      <c r="AV256" t="s">
        <v>1148</v>
      </c>
      <c r="AW256" t="s">
        <v>1149</v>
      </c>
      <c r="AX256">
        <v>1750</v>
      </c>
      <c r="AY256">
        <v>1653</v>
      </c>
      <c r="AZ256" t="s">
        <v>127</v>
      </c>
      <c r="BA256" s="2">
        <v>43731</v>
      </c>
      <c r="BB256">
        <v>21</v>
      </c>
      <c r="BC256" t="s">
        <v>135</v>
      </c>
      <c r="BD256" s="3">
        <v>21306</v>
      </c>
      <c r="BE256" t="s">
        <v>182</v>
      </c>
      <c r="BF256" t="s">
        <v>193</v>
      </c>
      <c r="BG256">
        <v>20</v>
      </c>
      <c r="BH256" t="s">
        <v>194</v>
      </c>
      <c r="BI256" s="3">
        <v>33635</v>
      </c>
    </row>
    <row r="257" spans="1:61" x14ac:dyDescent="0.25">
      <c r="A257" s="1">
        <v>40565</v>
      </c>
      <c r="B257" t="s">
        <v>136</v>
      </c>
      <c r="C257" t="s">
        <v>182</v>
      </c>
      <c r="D257" t="s">
        <v>62</v>
      </c>
      <c r="E257" t="s">
        <v>68</v>
      </c>
      <c r="F257" t="s">
        <v>376</v>
      </c>
      <c r="G257" t="s">
        <v>377</v>
      </c>
      <c r="H257" t="s">
        <v>569</v>
      </c>
      <c r="I257" t="s">
        <v>68</v>
      </c>
      <c r="J257" t="s">
        <v>1150</v>
      </c>
      <c r="K257" t="s">
        <v>382</v>
      </c>
      <c r="L257" t="s">
        <v>502</v>
      </c>
      <c r="M257" t="s">
        <v>379</v>
      </c>
      <c r="N257" t="s">
        <v>380</v>
      </c>
      <c r="O257" t="s">
        <v>381</v>
      </c>
      <c r="P257" t="s">
        <v>728</v>
      </c>
      <c r="Q257">
        <v>23</v>
      </c>
      <c r="R257" t="s">
        <v>121</v>
      </c>
      <c r="S257" t="s">
        <v>191</v>
      </c>
      <c r="T257">
        <v>11</v>
      </c>
      <c r="U257">
        <v>13</v>
      </c>
      <c r="V257">
        <v>6</v>
      </c>
      <c r="W257" t="s">
        <v>85</v>
      </c>
      <c r="X257" t="s">
        <v>83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 t="e" vm="80">
        <f>_FV(0,"08695652173913043")</f>
        <v>#VALUE!</v>
      </c>
      <c r="AM257" t="s">
        <v>1151</v>
      </c>
      <c r="AN257">
        <v>-7</v>
      </c>
      <c r="AO257" t="e" vm="1">
        <f>_FV(-2,"0")</f>
        <v>#VALUE!</v>
      </c>
      <c r="AP257" t="e" vm="1">
        <f>_FV(-5,"0")</f>
        <v>#VALUE!</v>
      </c>
      <c r="AQ257">
        <v>3</v>
      </c>
      <c r="AR257">
        <v>6</v>
      </c>
      <c r="AS257" t="s">
        <v>65</v>
      </c>
      <c r="AT257" t="s">
        <v>1152</v>
      </c>
      <c r="AU257" t="s">
        <v>1153</v>
      </c>
      <c r="AV257" t="s">
        <v>1154</v>
      </c>
      <c r="AW257" t="s">
        <v>65</v>
      </c>
      <c r="AX257">
        <v>1730</v>
      </c>
      <c r="AY257">
        <v>1653</v>
      </c>
      <c r="AZ257" t="s">
        <v>136</v>
      </c>
      <c r="BA257" s="2">
        <v>43612</v>
      </c>
      <c r="BB257">
        <v>27</v>
      </c>
      <c r="BC257" t="s">
        <v>149</v>
      </c>
      <c r="BD257" s="3">
        <v>47178</v>
      </c>
      <c r="BE257" t="s">
        <v>182</v>
      </c>
      <c r="BF257" t="s">
        <v>193</v>
      </c>
      <c r="BG257">
        <v>20</v>
      </c>
      <c r="BH257" t="s">
        <v>194</v>
      </c>
      <c r="BI257" s="3">
        <v>33635</v>
      </c>
    </row>
    <row r="258" spans="1:61" x14ac:dyDescent="0.25">
      <c r="A258" s="1">
        <v>40576</v>
      </c>
      <c r="B258" t="s">
        <v>150</v>
      </c>
      <c r="C258" t="s">
        <v>182</v>
      </c>
      <c r="D258" t="s">
        <v>62</v>
      </c>
      <c r="E258" s="3">
        <v>45292</v>
      </c>
      <c r="F258" s="2">
        <v>43800</v>
      </c>
      <c r="G258" s="3">
        <v>45292</v>
      </c>
      <c r="H258" s="2">
        <v>43497</v>
      </c>
      <c r="I258" s="3">
        <v>46753</v>
      </c>
      <c r="J258" s="2">
        <v>43497</v>
      </c>
      <c r="K258" t="s">
        <v>347</v>
      </c>
      <c r="L258" t="s">
        <v>347</v>
      </c>
      <c r="M258" t="s">
        <v>116</v>
      </c>
      <c r="N258" t="s">
        <v>130</v>
      </c>
      <c r="O258" t="s">
        <v>118</v>
      </c>
      <c r="P258" t="s">
        <v>1097</v>
      </c>
      <c r="Q258">
        <v>25</v>
      </c>
      <c r="R258" t="s">
        <v>96</v>
      </c>
      <c r="S258" t="s">
        <v>191</v>
      </c>
      <c r="T258">
        <v>11</v>
      </c>
      <c r="U258">
        <v>5</v>
      </c>
      <c r="V258">
        <v>8</v>
      </c>
      <c r="W258" t="s">
        <v>85</v>
      </c>
      <c r="X258" t="s">
        <v>96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 t="s">
        <v>65</v>
      </c>
      <c r="AM258" t="e" vm="155">
        <f>_FV(0,"08")</f>
        <v>#VALUE!</v>
      </c>
      <c r="AN258">
        <v>2</v>
      </c>
      <c r="AO258" t="s">
        <v>68</v>
      </c>
      <c r="AP258" t="e" vm="1">
        <f>_FV(-7,"0")</f>
        <v>#VALUE!</v>
      </c>
      <c r="AQ258">
        <v>4</v>
      </c>
      <c r="AR258">
        <v>4</v>
      </c>
      <c r="AS258" t="s">
        <v>65</v>
      </c>
      <c r="AT258" t="s">
        <v>68</v>
      </c>
      <c r="AU258" t="s">
        <v>1155</v>
      </c>
      <c r="AV258" t="s">
        <v>1156</v>
      </c>
      <c r="AW258" t="s">
        <v>65</v>
      </c>
      <c r="AX258">
        <v>1835</v>
      </c>
      <c r="AY258">
        <v>1653</v>
      </c>
      <c r="AZ258" t="s">
        <v>150</v>
      </c>
      <c r="BA258" s="2">
        <v>43608</v>
      </c>
      <c r="BB258">
        <v>25</v>
      </c>
      <c r="BC258" t="s">
        <v>157</v>
      </c>
      <c r="BD258" s="2">
        <v>43654</v>
      </c>
      <c r="BE258" t="s">
        <v>182</v>
      </c>
      <c r="BF258" t="s">
        <v>193</v>
      </c>
      <c r="BG258">
        <v>20</v>
      </c>
      <c r="BH258" t="s">
        <v>194</v>
      </c>
      <c r="BI258" s="3">
        <v>33635</v>
      </c>
    </row>
    <row r="259" spans="1:61" x14ac:dyDescent="0.25">
      <c r="A259" s="1">
        <v>40680</v>
      </c>
      <c r="B259" t="s">
        <v>158</v>
      </c>
      <c r="C259" t="s">
        <v>182</v>
      </c>
      <c r="D259" t="s">
        <v>62</v>
      </c>
      <c r="E259" t="s">
        <v>1157</v>
      </c>
      <c r="F259" t="s">
        <v>291</v>
      </c>
      <c r="G259" t="s">
        <v>616</v>
      </c>
      <c r="H259" t="s">
        <v>549</v>
      </c>
      <c r="I259" t="s">
        <v>1158</v>
      </c>
      <c r="J259" t="s">
        <v>291</v>
      </c>
      <c r="K259" t="s">
        <v>1122</v>
      </c>
      <c r="L259" t="s">
        <v>759</v>
      </c>
      <c r="M259" t="s">
        <v>292</v>
      </c>
      <c r="N259" t="s">
        <v>1159</v>
      </c>
      <c r="O259" t="s">
        <v>656</v>
      </c>
      <c r="P259" t="s">
        <v>617</v>
      </c>
      <c r="Q259">
        <v>37</v>
      </c>
      <c r="R259" t="s">
        <v>84</v>
      </c>
      <c r="S259" t="s">
        <v>191</v>
      </c>
      <c r="T259">
        <v>11</v>
      </c>
      <c r="U259">
        <v>4</v>
      </c>
      <c r="V259">
        <v>8</v>
      </c>
      <c r="W259" t="s">
        <v>83</v>
      </c>
      <c r="X259" t="s">
        <v>121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 t="s">
        <v>1160</v>
      </c>
      <c r="AM259" t="s">
        <v>1161</v>
      </c>
      <c r="AN259">
        <v>19</v>
      </c>
      <c r="AO259" t="s">
        <v>68</v>
      </c>
      <c r="AP259" t="e" vm="1">
        <f>_FV(-10,"0")</f>
        <v>#VALUE!</v>
      </c>
      <c r="AQ259">
        <v>5</v>
      </c>
      <c r="AR259">
        <v>2</v>
      </c>
      <c r="AS259" t="s">
        <v>1162</v>
      </c>
      <c r="AT259" t="s">
        <v>1163</v>
      </c>
      <c r="AU259" t="s">
        <v>298</v>
      </c>
      <c r="AV259" t="s">
        <v>1164</v>
      </c>
      <c r="AW259" t="s">
        <v>1165</v>
      </c>
      <c r="AX259">
        <v>1799</v>
      </c>
      <c r="AY259">
        <v>1653</v>
      </c>
      <c r="AZ259" t="s">
        <v>158</v>
      </c>
      <c r="BA259" s="2">
        <v>43578</v>
      </c>
      <c r="BB259">
        <v>27</v>
      </c>
      <c r="BC259" t="s">
        <v>162</v>
      </c>
      <c r="BD259" s="2">
        <v>43593</v>
      </c>
      <c r="BE259" t="s">
        <v>182</v>
      </c>
      <c r="BF259" t="s">
        <v>193</v>
      </c>
      <c r="BG259">
        <v>20</v>
      </c>
      <c r="BH259" t="s">
        <v>194</v>
      </c>
      <c r="BI259" s="3">
        <v>33635</v>
      </c>
    </row>
    <row r="260" spans="1:61" x14ac:dyDescent="0.25">
      <c r="A260" s="1">
        <v>40634</v>
      </c>
      <c r="B260" t="s">
        <v>163</v>
      </c>
      <c r="C260" t="s">
        <v>182</v>
      </c>
      <c r="D260" t="s">
        <v>62</v>
      </c>
      <c r="E260" t="s">
        <v>1166</v>
      </c>
      <c r="F260" t="s">
        <v>459</v>
      </c>
      <c r="G260" t="s">
        <v>389</v>
      </c>
      <c r="H260" t="s">
        <v>250</v>
      </c>
      <c r="I260" t="s">
        <v>1167</v>
      </c>
      <c r="J260" t="s">
        <v>153</v>
      </c>
      <c r="K260" t="s">
        <v>252</v>
      </c>
      <c r="L260" t="s">
        <v>460</v>
      </c>
      <c r="M260" t="s">
        <v>65</v>
      </c>
      <c r="N260" t="s">
        <v>156</v>
      </c>
      <c r="O260" t="s">
        <v>460</v>
      </c>
      <c r="P260" t="s">
        <v>154</v>
      </c>
      <c r="Q260">
        <v>21</v>
      </c>
      <c r="R260" t="s">
        <v>68</v>
      </c>
      <c r="S260" t="s">
        <v>191</v>
      </c>
      <c r="T260">
        <v>11</v>
      </c>
      <c r="U260">
        <v>1</v>
      </c>
      <c r="V260">
        <v>8</v>
      </c>
      <c r="W260" t="s">
        <v>191</v>
      </c>
      <c r="X260" t="s">
        <v>85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 t="s">
        <v>250</v>
      </c>
      <c r="AM260" t="s">
        <v>1168</v>
      </c>
      <c r="AN260">
        <v>17</v>
      </c>
      <c r="AO260" t="s">
        <v>96</v>
      </c>
      <c r="AP260" t="e" vm="1">
        <f>_FV(-12,"0")</f>
        <v>#VALUE!</v>
      </c>
      <c r="AQ260">
        <v>9</v>
      </c>
      <c r="AR260">
        <v>0</v>
      </c>
      <c r="AS260" t="s">
        <v>68</v>
      </c>
      <c r="AT260" t="s">
        <v>1169</v>
      </c>
      <c r="AU260" t="s">
        <v>68</v>
      </c>
      <c r="AV260" s="2">
        <v>43679</v>
      </c>
      <c r="AW260" t="s">
        <v>1170</v>
      </c>
      <c r="AX260">
        <v>1949</v>
      </c>
      <c r="AY260">
        <v>1653</v>
      </c>
      <c r="AZ260" t="s">
        <v>163</v>
      </c>
      <c r="BA260" s="2">
        <v>43489</v>
      </c>
      <c r="BB260">
        <v>29</v>
      </c>
      <c r="BC260" t="s">
        <v>177</v>
      </c>
      <c r="BD260" s="3">
        <v>34182</v>
      </c>
      <c r="BE260" t="s">
        <v>182</v>
      </c>
      <c r="BF260" t="s">
        <v>193</v>
      </c>
      <c r="BG260">
        <v>20</v>
      </c>
      <c r="BH260" t="s">
        <v>194</v>
      </c>
      <c r="BI260" s="3">
        <v>33635</v>
      </c>
    </row>
    <row r="261" spans="1:61" x14ac:dyDescent="0.25">
      <c r="A261" s="1">
        <v>40447</v>
      </c>
      <c r="B261" t="s">
        <v>178</v>
      </c>
      <c r="C261" t="s">
        <v>182</v>
      </c>
      <c r="D261" t="s">
        <v>151</v>
      </c>
      <c r="E261" t="s">
        <v>90</v>
      </c>
      <c r="F261" t="s">
        <v>74</v>
      </c>
      <c r="G261" t="s">
        <v>68</v>
      </c>
      <c r="H261" t="s">
        <v>90</v>
      </c>
      <c r="I261" t="s">
        <v>76</v>
      </c>
      <c r="J261" t="s">
        <v>355</v>
      </c>
      <c r="K261" t="s">
        <v>80</v>
      </c>
      <c r="L261" t="s">
        <v>82</v>
      </c>
      <c r="M261" t="s">
        <v>80</v>
      </c>
      <c r="N261" t="s">
        <v>63</v>
      </c>
      <c r="O261" t="s">
        <v>82</v>
      </c>
      <c r="P261" t="s">
        <v>82</v>
      </c>
      <c r="Q261">
        <v>6</v>
      </c>
      <c r="R261" t="s">
        <v>179</v>
      </c>
      <c r="S261" t="s">
        <v>191</v>
      </c>
      <c r="T261">
        <v>11</v>
      </c>
      <c r="U261">
        <v>6</v>
      </c>
      <c r="V261">
        <v>17</v>
      </c>
      <c r="W261" t="s">
        <v>85</v>
      </c>
      <c r="X261" t="s">
        <v>66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1</v>
      </c>
      <c r="AI261">
        <v>0</v>
      </c>
      <c r="AJ261">
        <v>0</v>
      </c>
      <c r="AK261">
        <v>0</v>
      </c>
      <c r="AL261" t="s">
        <v>80</v>
      </c>
      <c r="AM261" t="e" vm="3">
        <f>_FV(0,"5")</f>
        <v>#VALUE!</v>
      </c>
      <c r="AN261">
        <v>3</v>
      </c>
      <c r="AO261" t="s">
        <v>84</v>
      </c>
      <c r="AP261" t="e" vm="1">
        <f>_FV(-1,"0")</f>
        <v>#VALUE!</v>
      </c>
      <c r="AQ261">
        <v>1</v>
      </c>
      <c r="AR261">
        <v>1</v>
      </c>
      <c r="AS261" t="s">
        <v>68</v>
      </c>
      <c r="AT261" t="s">
        <v>68</v>
      </c>
      <c r="AU261" t="s">
        <v>68</v>
      </c>
      <c r="AV261" t="s">
        <v>84</v>
      </c>
      <c r="AW261" s="2">
        <v>43586</v>
      </c>
      <c r="AX261">
        <v>1700</v>
      </c>
      <c r="AY261">
        <v>1653</v>
      </c>
      <c r="AZ261" t="s">
        <v>178</v>
      </c>
      <c r="BA261" s="2">
        <v>43669</v>
      </c>
      <c r="BB261">
        <v>17</v>
      </c>
      <c r="BC261" t="s">
        <v>181</v>
      </c>
      <c r="BD261" s="3">
        <v>19025</v>
      </c>
      <c r="BE261" t="s">
        <v>182</v>
      </c>
      <c r="BF261" t="s">
        <v>193</v>
      </c>
      <c r="BG261">
        <v>20</v>
      </c>
      <c r="BH261" t="s">
        <v>194</v>
      </c>
      <c r="BI261" s="3">
        <v>33635</v>
      </c>
    </row>
    <row r="262" spans="1:61" x14ac:dyDescent="0.25">
      <c r="A262" s="1">
        <v>40340</v>
      </c>
      <c r="B262" t="s">
        <v>195</v>
      </c>
      <c r="C262" t="s">
        <v>182</v>
      </c>
      <c r="D262" t="s">
        <v>62</v>
      </c>
      <c r="E262" t="s">
        <v>801</v>
      </c>
      <c r="F262" t="s">
        <v>537</v>
      </c>
      <c r="G262" t="s">
        <v>539</v>
      </c>
      <c r="H262" t="s">
        <v>222</v>
      </c>
      <c r="I262" t="s">
        <v>539</v>
      </c>
      <c r="J262" t="s">
        <v>537</v>
      </c>
      <c r="K262" t="s">
        <v>226</v>
      </c>
      <c r="L262" t="s">
        <v>223</v>
      </c>
      <c r="M262" t="s">
        <v>226</v>
      </c>
      <c r="N262" t="s">
        <v>468</v>
      </c>
      <c r="O262" t="s">
        <v>468</v>
      </c>
      <c r="P262" t="s">
        <v>540</v>
      </c>
      <c r="Q262">
        <v>11</v>
      </c>
      <c r="R262" t="s">
        <v>120</v>
      </c>
      <c r="S262" t="s">
        <v>191</v>
      </c>
      <c r="T262">
        <v>11</v>
      </c>
      <c r="U262">
        <v>12</v>
      </c>
      <c r="V262">
        <v>16</v>
      </c>
      <c r="W262" t="s">
        <v>96</v>
      </c>
      <c r="X262" t="s">
        <v>96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1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 t="e" vm="116">
        <f>_FV(0,"2727272727272727")</f>
        <v>#VALUE!</v>
      </c>
      <c r="AM262" t="e" vm="112">
        <f>_FV(0,"36363636363636365")</f>
        <v>#VALUE!</v>
      </c>
      <c r="AN262">
        <v>2</v>
      </c>
      <c r="AO262" t="s">
        <v>65</v>
      </c>
      <c r="AP262" t="e" vm="1">
        <f>_FV(-3,"0")</f>
        <v>#VALUE!</v>
      </c>
      <c r="AQ262">
        <v>1</v>
      </c>
      <c r="AR262">
        <v>4</v>
      </c>
      <c r="AS262" t="s">
        <v>68</v>
      </c>
      <c r="AT262" t="s">
        <v>973</v>
      </c>
      <c r="AU262" t="s">
        <v>68</v>
      </c>
      <c r="AV262" t="s">
        <v>68</v>
      </c>
      <c r="AW262" t="s">
        <v>1171</v>
      </c>
      <c r="AX262">
        <v>1650</v>
      </c>
      <c r="AY262">
        <v>1653</v>
      </c>
      <c r="AZ262" t="s">
        <v>195</v>
      </c>
      <c r="BA262" s="2">
        <v>43669</v>
      </c>
      <c r="BB262">
        <v>20</v>
      </c>
      <c r="BC262" t="s">
        <v>208</v>
      </c>
      <c r="BD262" s="3">
        <v>19054</v>
      </c>
      <c r="BE262" t="s">
        <v>182</v>
      </c>
      <c r="BF262" t="s">
        <v>193</v>
      </c>
      <c r="BG262">
        <v>20</v>
      </c>
      <c r="BH262" t="s">
        <v>194</v>
      </c>
      <c r="BI262" s="3">
        <v>33635</v>
      </c>
    </row>
    <row r="263" spans="1:61" x14ac:dyDescent="0.25">
      <c r="A263" s="1">
        <v>40790</v>
      </c>
      <c r="B263" t="s">
        <v>209</v>
      </c>
      <c r="C263" t="s">
        <v>182</v>
      </c>
      <c r="D263" t="s">
        <v>62</v>
      </c>
      <c r="E263" t="s">
        <v>317</v>
      </c>
      <c r="F263" t="s">
        <v>1172</v>
      </c>
      <c r="G263" t="s">
        <v>399</v>
      </c>
      <c r="H263" t="s">
        <v>630</v>
      </c>
      <c r="I263" t="s">
        <v>631</v>
      </c>
      <c r="J263" t="s">
        <v>368</v>
      </c>
      <c r="K263" t="s">
        <v>319</v>
      </c>
      <c r="L263" t="s">
        <v>415</v>
      </c>
      <c r="M263" t="s">
        <v>321</v>
      </c>
      <c r="N263" t="s">
        <v>1173</v>
      </c>
      <c r="O263" t="s">
        <v>415</v>
      </c>
      <c r="P263" t="s">
        <v>1076</v>
      </c>
      <c r="Q263">
        <v>32</v>
      </c>
      <c r="R263" t="s">
        <v>132</v>
      </c>
      <c r="S263" t="s">
        <v>191</v>
      </c>
      <c r="T263">
        <v>11</v>
      </c>
      <c r="U263">
        <v>5</v>
      </c>
      <c r="V263">
        <v>10</v>
      </c>
      <c r="W263" t="s">
        <v>96</v>
      </c>
      <c r="X263" t="s">
        <v>132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 t="s">
        <v>79</v>
      </c>
      <c r="AM263" t="e" vm="156">
        <f>_FV(0,"0625")</f>
        <v>#VALUE!</v>
      </c>
      <c r="AN263">
        <v>15</v>
      </c>
      <c r="AO263" t="s">
        <v>68</v>
      </c>
      <c r="AP263" t="e" vm="1">
        <f>_FV(-8,"0")</f>
        <v>#VALUE!</v>
      </c>
      <c r="AQ263">
        <v>6</v>
      </c>
      <c r="AR263">
        <v>3</v>
      </c>
      <c r="AS263" t="s">
        <v>1174</v>
      </c>
      <c r="AT263" t="s">
        <v>982</v>
      </c>
      <c r="AU263" t="s">
        <v>1175</v>
      </c>
      <c r="AV263" t="s">
        <v>1176</v>
      </c>
      <c r="AW263" t="s">
        <v>1177</v>
      </c>
      <c r="AX263">
        <v>1786</v>
      </c>
      <c r="AY263">
        <v>1653</v>
      </c>
      <c r="AZ263" t="s">
        <v>209</v>
      </c>
      <c r="BA263" s="2">
        <v>43670</v>
      </c>
      <c r="BB263">
        <v>21</v>
      </c>
      <c r="BC263" t="s">
        <v>217</v>
      </c>
      <c r="BD263" s="3">
        <v>29037</v>
      </c>
      <c r="BE263" t="s">
        <v>182</v>
      </c>
      <c r="BF263" t="s">
        <v>193</v>
      </c>
      <c r="BG263">
        <v>20</v>
      </c>
      <c r="BH263" t="s">
        <v>194</v>
      </c>
      <c r="BI263" s="3">
        <v>33635</v>
      </c>
    </row>
    <row r="264" spans="1:61" x14ac:dyDescent="0.25">
      <c r="A264" s="1">
        <v>40502</v>
      </c>
      <c r="B264" t="s">
        <v>218</v>
      </c>
      <c r="C264" t="s">
        <v>182</v>
      </c>
      <c r="D264" t="s">
        <v>151</v>
      </c>
      <c r="E264" t="s">
        <v>250</v>
      </c>
      <c r="F264" t="s">
        <v>371</v>
      </c>
      <c r="G264" t="s">
        <v>352</v>
      </c>
      <c r="H264" t="s">
        <v>153</v>
      </c>
      <c r="I264" t="s">
        <v>250</v>
      </c>
      <c r="J264" t="s">
        <v>250</v>
      </c>
      <c r="K264" t="s">
        <v>155</v>
      </c>
      <c r="L264" t="s">
        <v>329</v>
      </c>
      <c r="M264" t="s">
        <v>329</v>
      </c>
      <c r="N264" t="s">
        <v>63</v>
      </c>
      <c r="O264" t="s">
        <v>155</v>
      </c>
      <c r="P264" t="s">
        <v>577</v>
      </c>
      <c r="Q264">
        <v>14</v>
      </c>
      <c r="R264" t="s">
        <v>192</v>
      </c>
      <c r="S264" t="s">
        <v>191</v>
      </c>
      <c r="T264">
        <v>11</v>
      </c>
      <c r="U264">
        <v>12</v>
      </c>
      <c r="V264">
        <v>10</v>
      </c>
      <c r="W264" t="s">
        <v>66</v>
      </c>
      <c r="X264" t="s">
        <v>96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1</v>
      </c>
      <c r="AI264">
        <v>0</v>
      </c>
      <c r="AJ264">
        <v>0</v>
      </c>
      <c r="AK264">
        <v>0</v>
      </c>
      <c r="AL264" t="e" vm="12">
        <f>_FV(0,"42857142857142855")</f>
        <v>#VALUE!</v>
      </c>
      <c r="AM264" t="e" vm="111">
        <f>_FV(0,"21428571428571427")</f>
        <v>#VALUE!</v>
      </c>
      <c r="AN264">
        <v>0</v>
      </c>
      <c r="AO264" t="e" vm="1">
        <f>_FV(-2,"0")</f>
        <v>#VALUE!</v>
      </c>
      <c r="AP264" t="e" vm="1">
        <f>_FV(-2,"0")</f>
        <v>#VALUE!</v>
      </c>
      <c r="AQ264">
        <v>1</v>
      </c>
      <c r="AR264">
        <v>1</v>
      </c>
      <c r="AS264" t="s">
        <v>897</v>
      </c>
      <c r="AT264" t="s">
        <v>68</v>
      </c>
      <c r="AU264" t="s">
        <v>1178</v>
      </c>
      <c r="AV264" t="s">
        <v>1179</v>
      </c>
      <c r="AW264" t="s">
        <v>1180</v>
      </c>
      <c r="AX264">
        <v>1643</v>
      </c>
      <c r="AY264">
        <v>1653</v>
      </c>
      <c r="AZ264" t="s">
        <v>218</v>
      </c>
      <c r="BA264" s="2">
        <v>43548</v>
      </c>
      <c r="BB264">
        <v>24</v>
      </c>
      <c r="BC264" t="s">
        <v>227</v>
      </c>
      <c r="BD264" s="2">
        <v>43526</v>
      </c>
      <c r="BE264" t="s">
        <v>182</v>
      </c>
      <c r="BF264" t="s">
        <v>193</v>
      </c>
      <c r="BG264">
        <v>20</v>
      </c>
      <c r="BH264" t="s">
        <v>194</v>
      </c>
      <c r="BI264" s="3">
        <v>33635</v>
      </c>
    </row>
    <row r="265" spans="1:61" x14ac:dyDescent="0.25">
      <c r="A265" s="1">
        <v>40666</v>
      </c>
      <c r="B265" t="s">
        <v>228</v>
      </c>
      <c r="C265" t="s">
        <v>182</v>
      </c>
      <c r="D265" t="s">
        <v>62</v>
      </c>
      <c r="E265" t="s">
        <v>1089</v>
      </c>
      <c r="F265" t="s">
        <v>106</v>
      </c>
      <c r="G265" t="s">
        <v>1001</v>
      </c>
      <c r="H265" t="s">
        <v>102</v>
      </c>
      <c r="I265" t="s">
        <v>744</v>
      </c>
      <c r="J265" t="s">
        <v>743</v>
      </c>
      <c r="K265" t="s">
        <v>480</v>
      </c>
      <c r="L265" t="s">
        <v>573</v>
      </c>
      <c r="M265" t="s">
        <v>481</v>
      </c>
      <c r="N265" t="s">
        <v>108</v>
      </c>
      <c r="O265" t="s">
        <v>573</v>
      </c>
      <c r="P265" t="s">
        <v>747</v>
      </c>
      <c r="Q265">
        <v>29</v>
      </c>
      <c r="R265" t="s">
        <v>239</v>
      </c>
      <c r="S265" t="s">
        <v>191</v>
      </c>
      <c r="T265">
        <v>11</v>
      </c>
      <c r="U265">
        <v>15</v>
      </c>
      <c r="V265">
        <v>8</v>
      </c>
      <c r="W265" t="s">
        <v>121</v>
      </c>
      <c r="X265" t="s">
        <v>66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 t="e" vm="157">
        <f>_FV(0,"5517241379310345")</f>
        <v>#VALUE!</v>
      </c>
      <c r="AM265" t="e" vm="158">
        <f>_FV(0,"10344827586206896")</f>
        <v>#VALUE!</v>
      </c>
      <c r="AN265">
        <v>-6</v>
      </c>
      <c r="AO265" t="s">
        <v>66</v>
      </c>
      <c r="AP265" t="s">
        <v>85</v>
      </c>
      <c r="AQ265">
        <v>1</v>
      </c>
      <c r="AR265">
        <v>7</v>
      </c>
      <c r="AS265" t="s">
        <v>1181</v>
      </c>
      <c r="AT265" t="s">
        <v>68</v>
      </c>
      <c r="AU265" t="s">
        <v>1080</v>
      </c>
      <c r="AV265" t="s">
        <v>1054</v>
      </c>
      <c r="AW265" t="s">
        <v>1182</v>
      </c>
      <c r="AX265">
        <v>1618</v>
      </c>
      <c r="AY265">
        <v>1653</v>
      </c>
      <c r="AZ265" t="s">
        <v>228</v>
      </c>
      <c r="BA265" s="2">
        <v>43490</v>
      </c>
      <c r="BB265">
        <v>23</v>
      </c>
      <c r="BC265" t="s">
        <v>240</v>
      </c>
      <c r="BD265" s="2">
        <v>43681</v>
      </c>
      <c r="BE265" t="s">
        <v>182</v>
      </c>
      <c r="BF265" t="s">
        <v>193</v>
      </c>
      <c r="BG265">
        <v>20</v>
      </c>
      <c r="BH265" t="s">
        <v>194</v>
      </c>
      <c r="BI265" s="3">
        <v>33635</v>
      </c>
    </row>
    <row r="266" spans="1:61" x14ac:dyDescent="0.25">
      <c r="A266" s="1">
        <v>40280</v>
      </c>
      <c r="B266" t="s">
        <v>241</v>
      </c>
      <c r="C266" t="s">
        <v>182</v>
      </c>
      <c r="D266" t="s">
        <v>101</v>
      </c>
      <c r="E266" t="s">
        <v>1183</v>
      </c>
      <c r="F266" t="s">
        <v>368</v>
      </c>
      <c r="G266" t="s">
        <v>318</v>
      </c>
      <c r="H266" t="s">
        <v>368</v>
      </c>
      <c r="I266" t="s">
        <v>400</v>
      </c>
      <c r="J266" s="3">
        <v>45658</v>
      </c>
      <c r="K266" t="s">
        <v>321</v>
      </c>
      <c r="L266" t="s">
        <v>323</v>
      </c>
      <c r="M266" t="s">
        <v>319</v>
      </c>
      <c r="N266" t="s">
        <v>319</v>
      </c>
      <c r="O266" t="s">
        <v>320</v>
      </c>
      <c r="P266" t="s">
        <v>322</v>
      </c>
      <c r="Q266">
        <v>16</v>
      </c>
      <c r="R266" t="s">
        <v>242</v>
      </c>
      <c r="S266" t="s">
        <v>191</v>
      </c>
      <c r="T266">
        <v>11</v>
      </c>
      <c r="U266">
        <v>16</v>
      </c>
      <c r="V266">
        <v>7</v>
      </c>
      <c r="W266" t="s">
        <v>66</v>
      </c>
      <c r="X266" t="s">
        <v>120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 t="e" vm="159">
        <f>_FV(0,"9375")</f>
        <v>#VALUE!</v>
      </c>
      <c r="AM266" t="s">
        <v>65</v>
      </c>
      <c r="AN266">
        <v>-6</v>
      </c>
      <c r="AO266" t="e" vm="1">
        <f>_FV(-6,"0")</f>
        <v>#VALUE!</v>
      </c>
      <c r="AP266" t="s">
        <v>84</v>
      </c>
      <c r="AQ266">
        <v>2</v>
      </c>
      <c r="AR266">
        <v>2</v>
      </c>
      <c r="AS266" t="s">
        <v>68</v>
      </c>
      <c r="AT266" t="s">
        <v>68</v>
      </c>
      <c r="AU266" t="s">
        <v>68</v>
      </c>
      <c r="AV266" s="3">
        <v>45658</v>
      </c>
      <c r="AW266" s="3">
        <v>43466</v>
      </c>
      <c r="AX266">
        <v>1577</v>
      </c>
      <c r="AY266">
        <v>1653</v>
      </c>
      <c r="AZ266" t="s">
        <v>241</v>
      </c>
      <c r="BA266" t="s">
        <v>243</v>
      </c>
      <c r="BB266">
        <v>24</v>
      </c>
      <c r="BC266" t="s">
        <v>244</v>
      </c>
      <c r="BD266" s="2">
        <v>43618</v>
      </c>
      <c r="BE266" t="s">
        <v>182</v>
      </c>
      <c r="BF266" t="s">
        <v>193</v>
      </c>
      <c r="BG266">
        <v>20</v>
      </c>
      <c r="BH266" t="s">
        <v>194</v>
      </c>
      <c r="BI266" s="3">
        <v>33635</v>
      </c>
    </row>
    <row r="267" spans="1:61" x14ac:dyDescent="0.25">
      <c r="A267" s="1">
        <v>40404</v>
      </c>
      <c r="B267" t="s">
        <v>245</v>
      </c>
      <c r="C267" t="s">
        <v>182</v>
      </c>
      <c r="D267" t="s">
        <v>62</v>
      </c>
      <c r="E267" t="s">
        <v>65</v>
      </c>
      <c r="F267" t="s">
        <v>65</v>
      </c>
      <c r="G267" t="s">
        <v>65</v>
      </c>
      <c r="H267" t="s">
        <v>65</v>
      </c>
      <c r="I267" t="s">
        <v>65</v>
      </c>
      <c r="J267" t="s">
        <v>65</v>
      </c>
      <c r="K267" t="s">
        <v>65</v>
      </c>
      <c r="L267" t="s">
        <v>65</v>
      </c>
      <c r="M267" t="s">
        <v>65</v>
      </c>
      <c r="N267" t="s">
        <v>65</v>
      </c>
      <c r="O267" t="s">
        <v>65</v>
      </c>
      <c r="P267" t="s">
        <v>65</v>
      </c>
      <c r="Q267">
        <v>1</v>
      </c>
      <c r="R267" t="s">
        <v>255</v>
      </c>
      <c r="S267" t="s">
        <v>191</v>
      </c>
      <c r="T267">
        <v>11</v>
      </c>
      <c r="U267">
        <v>8</v>
      </c>
      <c r="V267">
        <v>18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 t="s">
        <v>65</v>
      </c>
      <c r="AM267" t="s">
        <v>65</v>
      </c>
      <c r="AN267">
        <v>0</v>
      </c>
      <c r="AP267" t="s">
        <v>66</v>
      </c>
      <c r="AQ267">
        <v>2</v>
      </c>
      <c r="AR267">
        <v>2</v>
      </c>
      <c r="AS267" t="s">
        <v>68</v>
      </c>
      <c r="AT267" t="s">
        <v>68</v>
      </c>
      <c r="AU267" t="s">
        <v>68</v>
      </c>
      <c r="AV267" t="s">
        <v>180</v>
      </c>
      <c r="AW267" s="2">
        <v>43770</v>
      </c>
      <c r="AX267">
        <v>1612</v>
      </c>
      <c r="AY267">
        <v>1653</v>
      </c>
      <c r="AZ267" t="s">
        <v>245</v>
      </c>
      <c r="BA267" s="2">
        <v>43669</v>
      </c>
      <c r="BB267">
        <v>23</v>
      </c>
      <c r="BC267" t="s">
        <v>258</v>
      </c>
      <c r="BD267" s="3">
        <v>30317</v>
      </c>
      <c r="BE267" t="s">
        <v>182</v>
      </c>
      <c r="BF267" t="s">
        <v>193</v>
      </c>
      <c r="BG267">
        <v>20</v>
      </c>
      <c r="BH267" t="s">
        <v>194</v>
      </c>
      <c r="BI267" s="3">
        <v>33635</v>
      </c>
    </row>
    <row r="268" spans="1:61" x14ac:dyDescent="0.25">
      <c r="A268" s="1">
        <v>40666</v>
      </c>
      <c r="B268" t="s">
        <v>60</v>
      </c>
      <c r="C268" t="s">
        <v>195</v>
      </c>
      <c r="D268" t="s">
        <v>101</v>
      </c>
      <c r="E268" t="s">
        <v>1184</v>
      </c>
      <c r="F268" t="s">
        <v>409</v>
      </c>
      <c r="G268" t="s">
        <v>246</v>
      </c>
      <c r="H268" t="s">
        <v>409</v>
      </c>
      <c r="I268" t="s">
        <v>64</v>
      </c>
      <c r="J268" t="s">
        <v>328</v>
      </c>
      <c r="K268" t="s">
        <v>1185</v>
      </c>
      <c r="L268" t="s">
        <v>251</v>
      </c>
      <c r="M268" t="s">
        <v>254</v>
      </c>
      <c r="N268" t="s">
        <v>155</v>
      </c>
      <c r="O268" t="s">
        <v>254</v>
      </c>
      <c r="P268" t="s">
        <v>329</v>
      </c>
      <c r="Q268">
        <v>28</v>
      </c>
      <c r="R268" t="s">
        <v>66</v>
      </c>
      <c r="S268" t="s">
        <v>120</v>
      </c>
      <c r="T268">
        <v>11</v>
      </c>
      <c r="U268">
        <v>2</v>
      </c>
      <c r="V268">
        <v>6</v>
      </c>
      <c r="W268" t="s">
        <v>191</v>
      </c>
      <c r="X268" t="s">
        <v>66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 t="s">
        <v>371</v>
      </c>
      <c r="AM268" t="s">
        <v>65</v>
      </c>
      <c r="AN268">
        <v>19</v>
      </c>
      <c r="AO268" t="s">
        <v>83</v>
      </c>
      <c r="AP268" t="e" vm="1">
        <f>_FV(-6,"0")</f>
        <v>#VALUE!</v>
      </c>
      <c r="AQ268">
        <v>4</v>
      </c>
      <c r="AR268">
        <v>4</v>
      </c>
      <c r="AS268" t="s">
        <v>68</v>
      </c>
      <c r="AT268" t="s">
        <v>256</v>
      </c>
      <c r="AU268" t="s">
        <v>68</v>
      </c>
      <c r="AV268" t="s">
        <v>366</v>
      </c>
      <c r="AW268" t="s">
        <v>257</v>
      </c>
      <c r="AX268">
        <v>1886</v>
      </c>
      <c r="AY268">
        <v>1650</v>
      </c>
      <c r="AZ268" t="s">
        <v>60</v>
      </c>
      <c r="BA268" s="2">
        <v>43578</v>
      </c>
      <c r="BB268">
        <v>27</v>
      </c>
      <c r="BC268" t="s">
        <v>70</v>
      </c>
      <c r="BD268" s="3">
        <v>34912</v>
      </c>
      <c r="BE268" t="s">
        <v>195</v>
      </c>
      <c r="BF268" s="2">
        <v>43669</v>
      </c>
      <c r="BG268">
        <v>20</v>
      </c>
      <c r="BH268" t="s">
        <v>208</v>
      </c>
      <c r="BI268" s="3">
        <v>19054</v>
      </c>
    </row>
    <row r="269" spans="1:61" x14ac:dyDescent="0.25">
      <c r="A269" s="1">
        <v>40664</v>
      </c>
      <c r="B269" t="s">
        <v>73</v>
      </c>
      <c r="C269" t="s">
        <v>195</v>
      </c>
      <c r="D269" t="s">
        <v>151</v>
      </c>
      <c r="E269" t="s">
        <v>707</v>
      </c>
      <c r="F269" t="s">
        <v>68</v>
      </c>
      <c r="G269" t="s">
        <v>1186</v>
      </c>
      <c r="H269" t="s">
        <v>392</v>
      </c>
      <c r="I269" t="s">
        <v>68</v>
      </c>
      <c r="J269" t="s">
        <v>153</v>
      </c>
      <c r="K269" t="s">
        <v>889</v>
      </c>
      <c r="L269" t="s">
        <v>155</v>
      </c>
      <c r="M269" t="s">
        <v>156</v>
      </c>
      <c r="N269" t="s">
        <v>889</v>
      </c>
      <c r="O269" t="s">
        <v>155</v>
      </c>
      <c r="P269" t="s">
        <v>156</v>
      </c>
      <c r="Q269">
        <v>21</v>
      </c>
      <c r="R269" t="s">
        <v>83</v>
      </c>
      <c r="S269" t="s">
        <v>120</v>
      </c>
      <c r="T269">
        <v>11</v>
      </c>
      <c r="U269">
        <v>16</v>
      </c>
      <c r="V269">
        <v>9</v>
      </c>
      <c r="W269" t="s">
        <v>66</v>
      </c>
      <c r="X269" t="s">
        <v>85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 t="e" vm="35">
        <f>_FV(0,"6666666666666666")</f>
        <v>#VALUE!</v>
      </c>
      <c r="AM269" t="e" vm="160">
        <f>_FV(0,"047619047619047616")</f>
        <v>#VALUE!</v>
      </c>
      <c r="AN269">
        <v>-6</v>
      </c>
      <c r="AO269" t="e" vm="1">
        <f>_FV(-3,"0")</f>
        <v>#VALUE!</v>
      </c>
      <c r="AP269" t="e" vm="1">
        <f>_FV(-1,"0")</f>
        <v>#VALUE!</v>
      </c>
      <c r="AQ269">
        <v>4</v>
      </c>
      <c r="AR269">
        <v>4</v>
      </c>
      <c r="AS269" t="s">
        <v>897</v>
      </c>
      <c r="AT269" t="s">
        <v>929</v>
      </c>
      <c r="AU269" t="s">
        <v>1187</v>
      </c>
      <c r="AV269" t="s">
        <v>1188</v>
      </c>
      <c r="AW269" t="s">
        <v>1189</v>
      </c>
      <c r="AX269">
        <v>1723</v>
      </c>
      <c r="AY269">
        <v>1650</v>
      </c>
      <c r="AZ269" t="s">
        <v>73</v>
      </c>
      <c r="BA269" s="2">
        <v>43490</v>
      </c>
      <c r="BB269">
        <v>20</v>
      </c>
      <c r="BC269" t="s">
        <v>86</v>
      </c>
      <c r="BD269" s="3">
        <v>12175</v>
      </c>
      <c r="BE269" t="s">
        <v>195</v>
      </c>
      <c r="BF269" s="2">
        <v>43669</v>
      </c>
      <c r="BG269">
        <v>20</v>
      </c>
      <c r="BH269" t="s">
        <v>208</v>
      </c>
      <c r="BI269" s="3">
        <v>19054</v>
      </c>
    </row>
    <row r="270" spans="1:61" x14ac:dyDescent="0.25">
      <c r="A270" s="1">
        <v>40649</v>
      </c>
      <c r="B270" t="s">
        <v>87</v>
      </c>
      <c r="C270" t="s">
        <v>195</v>
      </c>
      <c r="D270" t="s">
        <v>62</v>
      </c>
      <c r="E270" t="s">
        <v>981</v>
      </c>
      <c r="F270" t="s">
        <v>411</v>
      </c>
      <c r="G270" t="s">
        <v>412</v>
      </c>
      <c r="H270" s="3">
        <v>447424</v>
      </c>
      <c r="I270" t="s">
        <v>1190</v>
      </c>
      <c r="J270" t="s">
        <v>368</v>
      </c>
      <c r="K270" t="s">
        <v>933</v>
      </c>
      <c r="L270" t="s">
        <v>414</v>
      </c>
      <c r="M270" t="s">
        <v>320</v>
      </c>
      <c r="N270" t="s">
        <v>415</v>
      </c>
      <c r="O270" t="s">
        <v>319</v>
      </c>
      <c r="P270" t="s">
        <v>415</v>
      </c>
      <c r="Q270">
        <v>32</v>
      </c>
      <c r="R270" t="s">
        <v>95</v>
      </c>
      <c r="S270" t="s">
        <v>120</v>
      </c>
      <c r="T270">
        <v>11</v>
      </c>
      <c r="U270">
        <v>13</v>
      </c>
      <c r="V270">
        <v>11</v>
      </c>
      <c r="W270" t="s">
        <v>132</v>
      </c>
      <c r="X270" t="s">
        <v>68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 t="e" vm="37">
        <f>_FV(0,"375")</f>
        <v>#VALUE!</v>
      </c>
      <c r="AM270" t="e" vm="50">
        <f>_FV(0,"28125")</f>
        <v>#VALUE!</v>
      </c>
      <c r="AN270">
        <v>-3</v>
      </c>
      <c r="AO270" t="s">
        <v>66</v>
      </c>
      <c r="AP270" t="s">
        <v>121</v>
      </c>
      <c r="AQ270">
        <v>4</v>
      </c>
      <c r="AR270">
        <v>4</v>
      </c>
      <c r="AS270" t="s">
        <v>982</v>
      </c>
      <c r="AT270" t="s">
        <v>68</v>
      </c>
      <c r="AU270" t="s">
        <v>146</v>
      </c>
      <c r="AV270" t="s">
        <v>1191</v>
      </c>
      <c r="AW270" t="s">
        <v>985</v>
      </c>
      <c r="AX270">
        <v>1649</v>
      </c>
      <c r="AY270">
        <v>1650</v>
      </c>
      <c r="AZ270" t="s">
        <v>87</v>
      </c>
      <c r="BA270" s="2">
        <v>43702</v>
      </c>
      <c r="BB270">
        <v>18</v>
      </c>
      <c r="BC270" t="s">
        <v>99</v>
      </c>
      <c r="BD270" s="2">
        <v>43527</v>
      </c>
      <c r="BE270" t="s">
        <v>195</v>
      </c>
      <c r="BF270" s="2">
        <v>43669</v>
      </c>
      <c r="BG270">
        <v>20</v>
      </c>
      <c r="BH270" t="s">
        <v>208</v>
      </c>
      <c r="BI270" s="3">
        <v>19054</v>
      </c>
    </row>
    <row r="271" spans="1:61" x14ac:dyDescent="0.25">
      <c r="A271" s="1">
        <v>40469</v>
      </c>
      <c r="B271" t="s">
        <v>100</v>
      </c>
      <c r="C271" t="s">
        <v>195</v>
      </c>
      <c r="D271" t="s">
        <v>101</v>
      </c>
      <c r="E271" t="s">
        <v>400</v>
      </c>
      <c r="F271" t="s">
        <v>400</v>
      </c>
      <c r="G271" t="s">
        <v>68</v>
      </c>
      <c r="H271" t="s">
        <v>400</v>
      </c>
      <c r="I271" t="s">
        <v>68</v>
      </c>
      <c r="J271" t="s">
        <v>68</v>
      </c>
      <c r="K271" t="s">
        <v>79</v>
      </c>
      <c r="L271" t="s">
        <v>322</v>
      </c>
      <c r="M271" t="s">
        <v>323</v>
      </c>
      <c r="N271" t="s">
        <v>322</v>
      </c>
      <c r="O271" t="s">
        <v>79</v>
      </c>
      <c r="P271" t="s">
        <v>625</v>
      </c>
      <c r="Q271">
        <v>8</v>
      </c>
      <c r="R271" t="s">
        <v>110</v>
      </c>
      <c r="S271" t="s">
        <v>120</v>
      </c>
      <c r="T271">
        <v>11</v>
      </c>
      <c r="U271">
        <v>13</v>
      </c>
      <c r="V271">
        <v>11</v>
      </c>
      <c r="W271" t="s">
        <v>132</v>
      </c>
      <c r="X271" t="s">
        <v>85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 t="e" vm="93">
        <f>_FV(0,"125")</f>
        <v>#VALUE!</v>
      </c>
      <c r="AM271" t="s">
        <v>65</v>
      </c>
      <c r="AN271">
        <v>0</v>
      </c>
      <c r="AO271" t="e" vm="1">
        <f>_FV(-2,"0")</f>
        <v>#VALUE!</v>
      </c>
      <c r="AP271" t="s">
        <v>132</v>
      </c>
      <c r="AQ271">
        <v>1</v>
      </c>
      <c r="AR271">
        <v>4</v>
      </c>
      <c r="AS271" t="s">
        <v>68</v>
      </c>
      <c r="AT271" t="s">
        <v>68</v>
      </c>
      <c r="AU271" t="s">
        <v>68</v>
      </c>
      <c r="AV271" s="3">
        <v>45658</v>
      </c>
      <c r="AW271" s="2">
        <v>43617</v>
      </c>
      <c r="AX271">
        <v>1696</v>
      </c>
      <c r="AY271">
        <v>1650</v>
      </c>
      <c r="AZ271" t="s">
        <v>100</v>
      </c>
      <c r="BA271" s="2">
        <v>43490</v>
      </c>
      <c r="BB271">
        <v>29</v>
      </c>
      <c r="BC271" t="s">
        <v>111</v>
      </c>
      <c r="BD271" s="3">
        <v>20852</v>
      </c>
      <c r="BE271" t="s">
        <v>195</v>
      </c>
      <c r="BF271" s="2">
        <v>43669</v>
      </c>
      <c r="BG271">
        <v>20</v>
      </c>
      <c r="BH271" t="s">
        <v>208</v>
      </c>
      <c r="BI271" s="3">
        <v>19054</v>
      </c>
    </row>
    <row r="272" spans="1:61" x14ac:dyDescent="0.25">
      <c r="A272" s="1">
        <v>40565</v>
      </c>
      <c r="B272" t="s">
        <v>61</v>
      </c>
      <c r="C272" t="s">
        <v>195</v>
      </c>
      <c r="D272" t="s">
        <v>151</v>
      </c>
      <c r="E272" t="s">
        <v>726</v>
      </c>
      <c r="F272" t="s">
        <v>377</v>
      </c>
      <c r="G272" t="s">
        <v>568</v>
      </c>
      <c r="H272" t="s">
        <v>566</v>
      </c>
      <c r="I272" t="s">
        <v>376</v>
      </c>
      <c r="J272" t="s">
        <v>902</v>
      </c>
      <c r="K272" t="s">
        <v>378</v>
      </c>
      <c r="L272" t="s">
        <v>378</v>
      </c>
      <c r="M272" t="s">
        <v>380</v>
      </c>
      <c r="N272" t="s">
        <v>571</v>
      </c>
      <c r="O272" t="s">
        <v>382</v>
      </c>
      <c r="P272" t="s">
        <v>502</v>
      </c>
      <c r="Q272">
        <v>23</v>
      </c>
      <c r="R272" t="s">
        <v>67</v>
      </c>
      <c r="S272" t="s">
        <v>120</v>
      </c>
      <c r="T272">
        <v>11</v>
      </c>
      <c r="U272">
        <v>8</v>
      </c>
      <c r="V272">
        <v>5</v>
      </c>
      <c r="W272" t="s">
        <v>84</v>
      </c>
      <c r="X272" t="s">
        <v>83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 t="e" vm="39">
        <f>_FV(0,"2608695652173913")</f>
        <v>#VALUE!</v>
      </c>
      <c r="AM272" t="s">
        <v>728</v>
      </c>
      <c r="AN272">
        <v>-5</v>
      </c>
      <c r="AO272" t="e" vm="1">
        <f>_FV(-6,"0")</f>
        <v>#VALUE!</v>
      </c>
      <c r="AP272" t="s">
        <v>83</v>
      </c>
      <c r="AQ272">
        <v>3</v>
      </c>
      <c r="AR272">
        <v>0</v>
      </c>
      <c r="AS272" t="s">
        <v>68</v>
      </c>
      <c r="AT272" t="s">
        <v>68</v>
      </c>
      <c r="AU272" t="s">
        <v>68</v>
      </c>
      <c r="AV272" t="s">
        <v>1192</v>
      </c>
      <c r="AW272" s="3">
        <v>42736</v>
      </c>
      <c r="AX272">
        <v>1590</v>
      </c>
      <c r="AY272">
        <v>1650</v>
      </c>
      <c r="AZ272" t="s">
        <v>61</v>
      </c>
      <c r="BA272" s="2">
        <v>43548</v>
      </c>
      <c r="BB272">
        <v>23</v>
      </c>
      <c r="BC272" t="s">
        <v>71</v>
      </c>
      <c r="BD272" t="s">
        <v>72</v>
      </c>
      <c r="BE272" t="s">
        <v>195</v>
      </c>
      <c r="BF272" s="2">
        <v>43669</v>
      </c>
      <c r="BG272">
        <v>20</v>
      </c>
      <c r="BH272" t="s">
        <v>208</v>
      </c>
      <c r="BI272" s="3">
        <v>19054</v>
      </c>
    </row>
    <row r="273" spans="1:61" x14ac:dyDescent="0.25">
      <c r="A273" s="1">
        <v>40729</v>
      </c>
      <c r="B273" t="s">
        <v>112</v>
      </c>
      <c r="C273" t="s">
        <v>195</v>
      </c>
      <c r="D273" t="s">
        <v>151</v>
      </c>
      <c r="E273" t="s">
        <v>90</v>
      </c>
      <c r="F273" t="s">
        <v>78</v>
      </c>
      <c r="G273" t="s">
        <v>90</v>
      </c>
      <c r="H273" t="s">
        <v>89</v>
      </c>
      <c r="I273" t="s">
        <v>1193</v>
      </c>
      <c r="J273" t="s">
        <v>504</v>
      </c>
      <c r="K273" t="s">
        <v>80</v>
      </c>
      <c r="L273" t="s">
        <v>341</v>
      </c>
      <c r="M273" t="s">
        <v>1194</v>
      </c>
      <c r="N273" t="s">
        <v>214</v>
      </c>
      <c r="O273" t="s">
        <v>341</v>
      </c>
      <c r="P273" t="s">
        <v>435</v>
      </c>
      <c r="Q273">
        <v>36</v>
      </c>
      <c r="R273" t="s">
        <v>119</v>
      </c>
      <c r="S273" t="s">
        <v>120</v>
      </c>
      <c r="T273">
        <v>11</v>
      </c>
      <c r="U273">
        <v>8</v>
      </c>
      <c r="V273">
        <v>13</v>
      </c>
      <c r="W273" t="s">
        <v>96</v>
      </c>
      <c r="X273" t="s">
        <v>84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1</v>
      </c>
      <c r="AI273">
        <v>0</v>
      </c>
      <c r="AJ273">
        <v>0</v>
      </c>
      <c r="AK273">
        <v>0</v>
      </c>
      <c r="AL273" t="s">
        <v>65</v>
      </c>
      <c r="AM273" t="e" vm="161">
        <f>_FV(0,"3611111111111111")</f>
        <v>#VALUE!</v>
      </c>
      <c r="AN273">
        <v>5</v>
      </c>
      <c r="AO273" t="s">
        <v>84</v>
      </c>
      <c r="AP273" t="s">
        <v>66</v>
      </c>
      <c r="AQ273">
        <v>0</v>
      </c>
      <c r="AR273">
        <v>9</v>
      </c>
      <c r="AS273" t="s">
        <v>1195</v>
      </c>
      <c r="AT273" t="s">
        <v>68</v>
      </c>
      <c r="AU273" t="s">
        <v>1196</v>
      </c>
      <c r="AV273" t="s">
        <v>1197</v>
      </c>
      <c r="AW273" t="s">
        <v>1198</v>
      </c>
      <c r="AX273">
        <v>1639</v>
      </c>
      <c r="AY273">
        <v>1650</v>
      </c>
      <c r="AZ273" t="s">
        <v>112</v>
      </c>
      <c r="BA273" s="2">
        <v>43580</v>
      </c>
      <c r="BB273">
        <v>18</v>
      </c>
      <c r="BC273" t="s">
        <v>122</v>
      </c>
      <c r="BD273" s="3">
        <v>27426</v>
      </c>
      <c r="BE273" t="s">
        <v>195</v>
      </c>
      <c r="BF273" s="2">
        <v>43669</v>
      </c>
      <c r="BG273">
        <v>20</v>
      </c>
      <c r="BH273" t="s">
        <v>208</v>
      </c>
      <c r="BI273" s="3">
        <v>19054</v>
      </c>
    </row>
    <row r="274" spans="1:61" x14ac:dyDescent="0.25">
      <c r="A274" s="1">
        <v>40496</v>
      </c>
      <c r="B274" t="s">
        <v>123</v>
      </c>
      <c r="C274" t="s">
        <v>195</v>
      </c>
      <c r="D274" t="s">
        <v>151</v>
      </c>
      <c r="E274" t="s">
        <v>1199</v>
      </c>
      <c r="F274" t="s">
        <v>496</v>
      </c>
      <c r="G274" t="s">
        <v>237</v>
      </c>
      <c r="H274" t="s">
        <v>68</v>
      </c>
      <c r="I274" t="s">
        <v>1199</v>
      </c>
      <c r="J274" t="s">
        <v>362</v>
      </c>
      <c r="K274" t="s">
        <v>361</v>
      </c>
      <c r="L274" t="s">
        <v>363</v>
      </c>
      <c r="M274" t="s">
        <v>238</v>
      </c>
      <c r="N274" t="s">
        <v>238</v>
      </c>
      <c r="O274" t="s">
        <v>234</v>
      </c>
      <c r="P274" t="s">
        <v>364</v>
      </c>
      <c r="Q274">
        <v>13</v>
      </c>
      <c r="R274" t="s">
        <v>64</v>
      </c>
      <c r="S274" t="s">
        <v>120</v>
      </c>
      <c r="T274">
        <v>11</v>
      </c>
      <c r="U274">
        <v>1</v>
      </c>
      <c r="V274">
        <v>8</v>
      </c>
      <c r="W274" t="s">
        <v>120</v>
      </c>
      <c r="X274" t="s">
        <v>121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 t="s">
        <v>942</v>
      </c>
      <c r="AM274" t="e" vm="162">
        <f>_FV(0,"07692307692307693")</f>
        <v>#VALUE!</v>
      </c>
      <c r="AN274">
        <v>12</v>
      </c>
      <c r="AO274" t="s">
        <v>64</v>
      </c>
      <c r="AP274" t="e" vm="1">
        <f>_FV(-8,"0")</f>
        <v>#VALUE!</v>
      </c>
      <c r="AQ274">
        <v>6</v>
      </c>
      <c r="AR274">
        <v>0</v>
      </c>
      <c r="AS274" t="s">
        <v>68</v>
      </c>
      <c r="AT274" t="s">
        <v>68</v>
      </c>
      <c r="AU274" t="s">
        <v>68</v>
      </c>
      <c r="AV274" s="2">
        <v>43498</v>
      </c>
      <c r="AW274" s="2">
        <v>43678</v>
      </c>
      <c r="AX274">
        <v>1967</v>
      </c>
      <c r="AY274">
        <v>1650</v>
      </c>
      <c r="AZ274" t="s">
        <v>123</v>
      </c>
      <c r="BA274" s="2">
        <v>43609</v>
      </c>
      <c r="BB274">
        <v>22</v>
      </c>
      <c r="BC274" t="s">
        <v>125</v>
      </c>
      <c r="BD274" t="s">
        <v>126</v>
      </c>
      <c r="BE274" t="s">
        <v>195</v>
      </c>
      <c r="BF274" s="2">
        <v>43669</v>
      </c>
      <c r="BG274">
        <v>20</v>
      </c>
      <c r="BH274" t="s">
        <v>208</v>
      </c>
      <c r="BI274" s="3">
        <v>19054</v>
      </c>
    </row>
    <row r="275" spans="1:61" x14ac:dyDescent="0.25">
      <c r="A275" s="1">
        <v>40600</v>
      </c>
      <c r="B275" t="s">
        <v>127</v>
      </c>
      <c r="C275" t="s">
        <v>195</v>
      </c>
      <c r="D275" t="s">
        <v>62</v>
      </c>
      <c r="E275" t="s">
        <v>210</v>
      </c>
      <c r="F275" t="s">
        <v>636</v>
      </c>
      <c r="G275" t="s">
        <v>90</v>
      </c>
      <c r="H275" t="s">
        <v>732</v>
      </c>
      <c r="I275" t="s">
        <v>92</v>
      </c>
      <c r="J275" t="s">
        <v>694</v>
      </c>
      <c r="K275" t="s">
        <v>216</v>
      </c>
      <c r="L275" t="s">
        <v>80</v>
      </c>
      <c r="M275" t="s">
        <v>637</v>
      </c>
      <c r="N275" t="s">
        <v>607</v>
      </c>
      <c r="O275" t="s">
        <v>94</v>
      </c>
      <c r="P275" t="s">
        <v>638</v>
      </c>
      <c r="Q275">
        <v>27</v>
      </c>
      <c r="R275" t="s">
        <v>85</v>
      </c>
      <c r="S275" t="s">
        <v>120</v>
      </c>
      <c r="T275">
        <v>11</v>
      </c>
      <c r="U275">
        <v>10</v>
      </c>
      <c r="V275">
        <v>4</v>
      </c>
      <c r="W275" t="s">
        <v>132</v>
      </c>
      <c r="X275" t="s">
        <v>85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 t="e" vm="136">
        <f>_FV(0,"1111111111111111")</f>
        <v>#VALUE!</v>
      </c>
      <c r="AM275" t="s">
        <v>733</v>
      </c>
      <c r="AN275">
        <v>-7</v>
      </c>
      <c r="AO275" t="e" vm="1">
        <f>_FV(-2,"0")</f>
        <v>#VALUE!</v>
      </c>
      <c r="AP275" t="e" vm="1">
        <f>_FV(-3,"0")</f>
        <v>#VALUE!</v>
      </c>
      <c r="AQ275">
        <v>5</v>
      </c>
      <c r="AR275">
        <v>2</v>
      </c>
      <c r="AS275" t="s">
        <v>68</v>
      </c>
      <c r="AT275" t="s">
        <v>68</v>
      </c>
      <c r="AU275" t="s">
        <v>68</v>
      </c>
      <c r="AV275" s="3">
        <v>45689</v>
      </c>
      <c r="AW275" s="3">
        <v>43101</v>
      </c>
      <c r="AX275">
        <v>1750</v>
      </c>
      <c r="AY275">
        <v>1650</v>
      </c>
      <c r="AZ275" t="s">
        <v>127</v>
      </c>
      <c r="BA275" s="2">
        <v>43731</v>
      </c>
      <c r="BB275">
        <v>21</v>
      </c>
      <c r="BC275" t="s">
        <v>135</v>
      </c>
      <c r="BD275" s="3">
        <v>21306</v>
      </c>
      <c r="BE275" t="s">
        <v>195</v>
      </c>
      <c r="BF275" s="2">
        <v>43669</v>
      </c>
      <c r="BG275">
        <v>20</v>
      </c>
      <c r="BH275" t="s">
        <v>208</v>
      </c>
      <c r="BI275" s="3">
        <v>19054</v>
      </c>
    </row>
    <row r="276" spans="1:61" x14ac:dyDescent="0.25">
      <c r="A276" s="1">
        <v>40494</v>
      </c>
      <c r="B276" t="s">
        <v>136</v>
      </c>
      <c r="C276" t="s">
        <v>195</v>
      </c>
      <c r="D276" t="s">
        <v>101</v>
      </c>
      <c r="E276" t="s">
        <v>1018</v>
      </c>
      <c r="F276" t="s">
        <v>273</v>
      </c>
      <c r="G276" t="s">
        <v>273</v>
      </c>
      <c r="H276" t="s">
        <v>310</v>
      </c>
      <c r="I276" t="s">
        <v>259</v>
      </c>
      <c r="J276" t="s">
        <v>276</v>
      </c>
      <c r="K276" t="s">
        <v>281</v>
      </c>
      <c r="L276" t="s">
        <v>280</v>
      </c>
      <c r="M276" t="s">
        <v>280</v>
      </c>
      <c r="N276" t="s">
        <v>189</v>
      </c>
      <c r="O276" t="s">
        <v>533</v>
      </c>
      <c r="P276" t="s">
        <v>278</v>
      </c>
      <c r="Q276">
        <v>17</v>
      </c>
      <c r="R276" t="s">
        <v>121</v>
      </c>
      <c r="S276" t="s">
        <v>120</v>
      </c>
      <c r="T276">
        <v>11</v>
      </c>
      <c r="U276">
        <v>15</v>
      </c>
      <c r="V276">
        <v>7</v>
      </c>
      <c r="W276" t="s">
        <v>64</v>
      </c>
      <c r="X276" t="s">
        <v>121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 t="e" vm="76">
        <f>_FV(0,"23529411764705882")</f>
        <v>#VALUE!</v>
      </c>
      <c r="AM276" t="s">
        <v>281</v>
      </c>
      <c r="AN276">
        <v>-8</v>
      </c>
      <c r="AO276" t="e" vm="1">
        <f>_FV(-6,"0")</f>
        <v>#VALUE!</v>
      </c>
      <c r="AP276" t="e" vm="1">
        <f>_FV(-2,"0")</f>
        <v>#VALUE!</v>
      </c>
      <c r="AQ276">
        <v>4</v>
      </c>
      <c r="AR276">
        <v>1</v>
      </c>
      <c r="AS276" t="s">
        <v>68</v>
      </c>
      <c r="AT276" t="s">
        <v>68</v>
      </c>
      <c r="AU276" t="s">
        <v>68</v>
      </c>
      <c r="AV276" s="2">
        <v>43497</v>
      </c>
      <c r="AW276" s="3">
        <v>41275</v>
      </c>
      <c r="AX276">
        <v>1730</v>
      </c>
      <c r="AY276">
        <v>1650</v>
      </c>
      <c r="AZ276" t="s">
        <v>136</v>
      </c>
      <c r="BA276" s="2">
        <v>43612</v>
      </c>
      <c r="BB276">
        <v>27</v>
      </c>
      <c r="BC276" t="s">
        <v>149</v>
      </c>
      <c r="BD276" s="3">
        <v>47178</v>
      </c>
      <c r="BE276" t="s">
        <v>195</v>
      </c>
      <c r="BF276" s="2">
        <v>43669</v>
      </c>
      <c r="BG276">
        <v>20</v>
      </c>
      <c r="BH276" t="s">
        <v>208</v>
      </c>
      <c r="BI276" s="3">
        <v>19054</v>
      </c>
    </row>
    <row r="277" spans="1:61" x14ac:dyDescent="0.25">
      <c r="A277" s="1">
        <v>40446</v>
      </c>
      <c r="B277" t="s">
        <v>150</v>
      </c>
      <c r="C277" t="s">
        <v>195</v>
      </c>
      <c r="D277" t="s">
        <v>101</v>
      </c>
      <c r="E277" t="s">
        <v>355</v>
      </c>
      <c r="F277" t="s">
        <v>74</v>
      </c>
      <c r="G277" t="s">
        <v>76</v>
      </c>
      <c r="H277" t="s">
        <v>74</v>
      </c>
      <c r="I277" t="s">
        <v>74</v>
      </c>
      <c r="J277" t="s">
        <v>68</v>
      </c>
      <c r="K277" t="s">
        <v>82</v>
      </c>
      <c r="L277" t="s">
        <v>82</v>
      </c>
      <c r="M277" t="s">
        <v>80</v>
      </c>
      <c r="N277" t="s">
        <v>82</v>
      </c>
      <c r="O277" t="s">
        <v>80</v>
      </c>
      <c r="P277" t="s">
        <v>63</v>
      </c>
      <c r="Q277">
        <v>6</v>
      </c>
      <c r="R277" t="s">
        <v>96</v>
      </c>
      <c r="S277" t="s">
        <v>120</v>
      </c>
      <c r="T277">
        <v>11</v>
      </c>
      <c r="U277">
        <v>16</v>
      </c>
      <c r="V277">
        <v>11</v>
      </c>
      <c r="W277" t="s">
        <v>132</v>
      </c>
      <c r="X277" t="s">
        <v>96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 t="e" vm="3">
        <f>_FV(0,"5")</f>
        <v>#VALUE!</v>
      </c>
      <c r="AM277" t="s">
        <v>65</v>
      </c>
      <c r="AN277">
        <v>-1</v>
      </c>
      <c r="AO277" t="e" vm="1">
        <f>_FV(-1,"0")</f>
        <v>#VALUE!</v>
      </c>
      <c r="AP277" t="e" vm="1">
        <f>_FV(-4,"0")</f>
        <v>#VALUE!</v>
      </c>
      <c r="AQ277">
        <v>3</v>
      </c>
      <c r="AR277">
        <v>3</v>
      </c>
      <c r="AS277" t="s">
        <v>68</v>
      </c>
      <c r="AT277" t="s">
        <v>1200</v>
      </c>
      <c r="AU277" t="s">
        <v>68</v>
      </c>
      <c r="AV277" t="s">
        <v>68</v>
      </c>
      <c r="AW277" t="s">
        <v>74</v>
      </c>
      <c r="AX277">
        <v>1835</v>
      </c>
      <c r="AY277">
        <v>1650</v>
      </c>
      <c r="AZ277" t="s">
        <v>150</v>
      </c>
      <c r="BA277" s="2">
        <v>43608</v>
      </c>
      <c r="BB277">
        <v>25</v>
      </c>
      <c r="BC277" t="s">
        <v>157</v>
      </c>
      <c r="BD277" s="2">
        <v>43654</v>
      </c>
      <c r="BE277" t="s">
        <v>195</v>
      </c>
      <c r="BF277" s="2">
        <v>43669</v>
      </c>
      <c r="BG277">
        <v>20</v>
      </c>
      <c r="BH277" t="s">
        <v>208</v>
      </c>
      <c r="BI277" s="3">
        <v>19054</v>
      </c>
    </row>
    <row r="278" spans="1:61" x14ac:dyDescent="0.25">
      <c r="A278" s="1">
        <v>40606</v>
      </c>
      <c r="B278" t="s">
        <v>158</v>
      </c>
      <c r="C278" t="s">
        <v>195</v>
      </c>
      <c r="D278" t="s">
        <v>62</v>
      </c>
      <c r="E278" t="s">
        <v>138</v>
      </c>
      <c r="F278" t="s">
        <v>137</v>
      </c>
      <c r="G278" t="s">
        <v>1201</v>
      </c>
      <c r="H278" t="s">
        <v>867</v>
      </c>
      <c r="I278" t="s">
        <v>1202</v>
      </c>
      <c r="J278" t="s">
        <v>865</v>
      </c>
      <c r="K278" t="s">
        <v>143</v>
      </c>
      <c r="L278" t="s">
        <v>142</v>
      </c>
      <c r="M278" t="s">
        <v>141</v>
      </c>
      <c r="N278" t="s">
        <v>450</v>
      </c>
      <c r="O278" t="s">
        <v>1203</v>
      </c>
      <c r="P278" t="s">
        <v>559</v>
      </c>
      <c r="Q278">
        <v>31</v>
      </c>
      <c r="R278" t="s">
        <v>84</v>
      </c>
      <c r="S278" t="s">
        <v>120</v>
      </c>
      <c r="T278">
        <v>11</v>
      </c>
      <c r="U278">
        <v>3</v>
      </c>
      <c r="V278">
        <v>8</v>
      </c>
      <c r="W278" t="s">
        <v>85</v>
      </c>
      <c r="X278" t="s">
        <v>68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1</v>
      </c>
      <c r="AI278">
        <v>0</v>
      </c>
      <c r="AJ278">
        <v>0</v>
      </c>
      <c r="AK278">
        <v>0</v>
      </c>
      <c r="AL278" t="s">
        <v>1204</v>
      </c>
      <c r="AM278" t="e" vm="163">
        <f>_FV(0,"12903225806451613")</f>
        <v>#VALUE!</v>
      </c>
      <c r="AN278">
        <v>15</v>
      </c>
      <c r="AO278" t="s">
        <v>96</v>
      </c>
      <c r="AP278" t="e" vm="1">
        <f>_FV(-7,"0")</f>
        <v>#VALUE!</v>
      </c>
      <c r="AQ278">
        <v>4</v>
      </c>
      <c r="AR278">
        <v>4</v>
      </c>
      <c r="AS278" t="s">
        <v>146</v>
      </c>
      <c r="AT278" t="s">
        <v>65</v>
      </c>
      <c r="AU278" t="s">
        <v>1009</v>
      </c>
      <c r="AV278" t="s">
        <v>1205</v>
      </c>
      <c r="AW278" t="s">
        <v>65</v>
      </c>
      <c r="AX278">
        <v>1799</v>
      </c>
      <c r="AY278">
        <v>1650</v>
      </c>
      <c r="AZ278" t="s">
        <v>158</v>
      </c>
      <c r="BA278" s="2">
        <v>43578</v>
      </c>
      <c r="BB278">
        <v>27</v>
      </c>
      <c r="BC278" t="s">
        <v>162</v>
      </c>
      <c r="BD278" s="2">
        <v>43593</v>
      </c>
      <c r="BE278" t="s">
        <v>195</v>
      </c>
      <c r="BF278" s="2">
        <v>43669</v>
      </c>
      <c r="BG278">
        <v>20</v>
      </c>
      <c r="BH278" t="s">
        <v>208</v>
      </c>
      <c r="BI278" s="3">
        <v>19054</v>
      </c>
    </row>
    <row r="279" spans="1:61" x14ac:dyDescent="0.25">
      <c r="A279" s="1">
        <v>40538</v>
      </c>
      <c r="B279" t="s">
        <v>163</v>
      </c>
      <c r="C279" t="s">
        <v>195</v>
      </c>
      <c r="D279" t="s">
        <v>62</v>
      </c>
      <c r="E279" t="s">
        <v>1102</v>
      </c>
      <c r="F279" t="s">
        <v>92</v>
      </c>
      <c r="G279" t="s">
        <v>88</v>
      </c>
      <c r="H279" t="s">
        <v>68</v>
      </c>
      <c r="I279" t="s">
        <v>1206</v>
      </c>
      <c r="J279" t="s">
        <v>90</v>
      </c>
      <c r="K279" t="s">
        <v>356</v>
      </c>
      <c r="L279" t="s">
        <v>341</v>
      </c>
      <c r="M279" t="s">
        <v>65</v>
      </c>
      <c r="N279" t="s">
        <v>82</v>
      </c>
      <c r="O279" t="s">
        <v>214</v>
      </c>
      <c r="P279" t="s">
        <v>63</v>
      </c>
      <c r="Q279">
        <v>18</v>
      </c>
      <c r="R279" t="s">
        <v>68</v>
      </c>
      <c r="S279" t="s">
        <v>120</v>
      </c>
      <c r="T279">
        <v>11</v>
      </c>
      <c r="U279">
        <v>1</v>
      </c>
      <c r="V279">
        <v>7</v>
      </c>
      <c r="W279" t="s">
        <v>191</v>
      </c>
      <c r="X279" t="s">
        <v>121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 t="s">
        <v>210</v>
      </c>
      <c r="AM279" t="s">
        <v>93</v>
      </c>
      <c r="AN279">
        <v>13</v>
      </c>
      <c r="AO279" t="s">
        <v>132</v>
      </c>
      <c r="AP279" t="e" vm="1">
        <f>_FV(-9,"0")</f>
        <v>#VALUE!</v>
      </c>
      <c r="AQ279">
        <v>5</v>
      </c>
      <c r="AR279">
        <v>2</v>
      </c>
      <c r="AS279" t="s">
        <v>1207</v>
      </c>
      <c r="AT279" t="s">
        <v>68</v>
      </c>
      <c r="AU279" t="s">
        <v>1208</v>
      </c>
      <c r="AV279" t="s">
        <v>1209</v>
      </c>
      <c r="AW279" t="s">
        <v>1210</v>
      </c>
      <c r="AX279">
        <v>1949</v>
      </c>
      <c r="AY279">
        <v>1650</v>
      </c>
      <c r="AZ279" t="s">
        <v>163</v>
      </c>
      <c r="BA279" s="2">
        <v>43489</v>
      </c>
      <c r="BB279">
        <v>29</v>
      </c>
      <c r="BC279" t="s">
        <v>177</v>
      </c>
      <c r="BD279" s="3">
        <v>34182</v>
      </c>
      <c r="BE279" t="s">
        <v>195</v>
      </c>
      <c r="BF279" s="2">
        <v>43669</v>
      </c>
      <c r="BG279">
        <v>20</v>
      </c>
      <c r="BH279" t="s">
        <v>208</v>
      </c>
      <c r="BI279" s="3">
        <v>19054</v>
      </c>
    </row>
    <row r="280" spans="1:61" x14ac:dyDescent="0.25">
      <c r="A280" s="1">
        <v>40482</v>
      </c>
      <c r="B280" t="s">
        <v>178</v>
      </c>
      <c r="C280" t="s">
        <v>195</v>
      </c>
      <c r="D280" t="s">
        <v>62</v>
      </c>
      <c r="E280" s="2">
        <v>43556</v>
      </c>
      <c r="F280" t="s">
        <v>124</v>
      </c>
      <c r="G280" s="2">
        <v>43525</v>
      </c>
      <c r="H280" t="s">
        <v>534</v>
      </c>
      <c r="I280" s="2">
        <v>43466</v>
      </c>
      <c r="J280" s="2">
        <v>43497</v>
      </c>
      <c r="K280" t="s">
        <v>266</v>
      </c>
      <c r="L280" t="s">
        <v>118</v>
      </c>
      <c r="M280" t="s">
        <v>116</v>
      </c>
      <c r="N280" t="s">
        <v>325</v>
      </c>
      <c r="O280" t="s">
        <v>118</v>
      </c>
      <c r="P280" t="s">
        <v>97</v>
      </c>
      <c r="Q280">
        <v>10</v>
      </c>
      <c r="R280" t="s">
        <v>179</v>
      </c>
      <c r="S280" t="s">
        <v>120</v>
      </c>
      <c r="T280">
        <v>11</v>
      </c>
      <c r="U280">
        <v>9</v>
      </c>
      <c r="V280">
        <v>7</v>
      </c>
      <c r="W280" t="s">
        <v>85</v>
      </c>
      <c r="X280" t="s">
        <v>85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1</v>
      </c>
      <c r="AK280">
        <v>0</v>
      </c>
      <c r="AL280" t="s">
        <v>325</v>
      </c>
      <c r="AM280" t="s">
        <v>325</v>
      </c>
      <c r="AN280">
        <v>-1</v>
      </c>
      <c r="AO280" t="s">
        <v>65</v>
      </c>
      <c r="AP280" t="s">
        <v>64</v>
      </c>
      <c r="AQ280">
        <v>1</v>
      </c>
      <c r="AR280">
        <v>1</v>
      </c>
      <c r="AS280" t="s">
        <v>68</v>
      </c>
      <c r="AT280" t="s">
        <v>68</v>
      </c>
      <c r="AU280" t="s">
        <v>68</v>
      </c>
      <c r="AV280" s="3">
        <v>45689</v>
      </c>
      <c r="AW280" s="2">
        <v>43617</v>
      </c>
      <c r="AX280">
        <v>1700</v>
      </c>
      <c r="AY280">
        <v>1650</v>
      </c>
      <c r="AZ280" t="s">
        <v>178</v>
      </c>
      <c r="BA280" s="2">
        <v>43669</v>
      </c>
      <c r="BB280">
        <v>17</v>
      </c>
      <c r="BC280" t="s">
        <v>181</v>
      </c>
      <c r="BD280" s="3">
        <v>19025</v>
      </c>
      <c r="BE280" t="s">
        <v>195</v>
      </c>
      <c r="BF280" s="2">
        <v>43669</v>
      </c>
      <c r="BG280">
        <v>20</v>
      </c>
      <c r="BH280" t="s">
        <v>208</v>
      </c>
      <c r="BI280" s="3">
        <v>19054</v>
      </c>
    </row>
    <row r="281" spans="1:61" x14ac:dyDescent="0.25">
      <c r="A281" s="1">
        <v>40665</v>
      </c>
      <c r="B281" t="s">
        <v>182</v>
      </c>
      <c r="C281" t="s">
        <v>195</v>
      </c>
      <c r="D281" t="s">
        <v>62</v>
      </c>
      <c r="E281" s="2">
        <v>43800</v>
      </c>
      <c r="F281" s="2">
        <v>43800</v>
      </c>
      <c r="G281" s="2">
        <v>43497</v>
      </c>
      <c r="H281" t="s">
        <v>354</v>
      </c>
      <c r="I281" s="2">
        <v>43497</v>
      </c>
      <c r="J281" s="3">
        <v>17533</v>
      </c>
      <c r="K281" t="s">
        <v>347</v>
      </c>
      <c r="L281" t="s">
        <v>347</v>
      </c>
      <c r="M281" t="s">
        <v>130</v>
      </c>
      <c r="N281" t="s">
        <v>118</v>
      </c>
      <c r="O281" t="s">
        <v>1097</v>
      </c>
      <c r="P281" t="s">
        <v>116</v>
      </c>
      <c r="Q281">
        <v>25</v>
      </c>
      <c r="R281" t="s">
        <v>191</v>
      </c>
      <c r="S281" t="s">
        <v>120</v>
      </c>
      <c r="T281">
        <v>11</v>
      </c>
      <c r="U281">
        <v>8</v>
      </c>
      <c r="V281">
        <v>4</v>
      </c>
      <c r="W281" t="s">
        <v>96</v>
      </c>
      <c r="X281" t="s">
        <v>120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 t="e" vm="155">
        <f>_FV(0,"08")</f>
        <v>#VALUE!</v>
      </c>
      <c r="AM281" t="s">
        <v>131</v>
      </c>
      <c r="AN281">
        <v>-7</v>
      </c>
      <c r="AO281" t="e" vm="1">
        <f>_FV(-4,"0")</f>
        <v>#VALUE!</v>
      </c>
      <c r="AP281" t="s">
        <v>84</v>
      </c>
      <c r="AQ281">
        <v>4</v>
      </c>
      <c r="AR281">
        <v>4</v>
      </c>
      <c r="AS281" t="s">
        <v>593</v>
      </c>
      <c r="AT281" t="s">
        <v>68</v>
      </c>
      <c r="AU281" t="s">
        <v>1211</v>
      </c>
      <c r="AV281" t="s">
        <v>1211</v>
      </c>
      <c r="AW281" t="s">
        <v>1212</v>
      </c>
      <c r="AX281">
        <v>1653</v>
      </c>
      <c r="AY281">
        <v>1650</v>
      </c>
      <c r="AZ281" t="s">
        <v>182</v>
      </c>
      <c r="BA281" t="s">
        <v>193</v>
      </c>
      <c r="BB281">
        <v>20</v>
      </c>
      <c r="BC281" t="s">
        <v>194</v>
      </c>
      <c r="BD281" s="3">
        <v>33635</v>
      </c>
      <c r="BE281" t="s">
        <v>195</v>
      </c>
      <c r="BF281" s="2">
        <v>43669</v>
      </c>
      <c r="BG281">
        <v>20</v>
      </c>
      <c r="BH281" t="s">
        <v>208</v>
      </c>
      <c r="BI281" s="3">
        <v>19054</v>
      </c>
    </row>
    <row r="282" spans="1:61" x14ac:dyDescent="0.25">
      <c r="A282" s="1">
        <v>40432</v>
      </c>
      <c r="B282" t="s">
        <v>209</v>
      </c>
      <c r="C282" t="s">
        <v>195</v>
      </c>
      <c r="D282" t="s">
        <v>101</v>
      </c>
      <c r="E282" t="s">
        <v>78</v>
      </c>
      <c r="F282" t="s">
        <v>717</v>
      </c>
      <c r="G282" t="s">
        <v>76</v>
      </c>
      <c r="H282" t="s">
        <v>68</v>
      </c>
      <c r="I282" s="3">
        <v>45658</v>
      </c>
      <c r="J282" s="3">
        <v>45658</v>
      </c>
      <c r="K282" t="s">
        <v>80</v>
      </c>
      <c r="L282" t="s">
        <v>79</v>
      </c>
      <c r="M282" t="s">
        <v>80</v>
      </c>
      <c r="N282" t="s">
        <v>82</v>
      </c>
      <c r="O282" t="s">
        <v>79</v>
      </c>
      <c r="P282" t="s">
        <v>63</v>
      </c>
      <c r="Q282">
        <v>12</v>
      </c>
      <c r="R282" t="s">
        <v>132</v>
      </c>
      <c r="S282" t="s">
        <v>120</v>
      </c>
      <c r="T282">
        <v>11</v>
      </c>
      <c r="U282">
        <v>7</v>
      </c>
      <c r="V282">
        <v>8</v>
      </c>
      <c r="W282" t="s">
        <v>85</v>
      </c>
      <c r="X282" t="s">
        <v>121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 t="e" vm="134">
        <f>_FV(0,"08333333333333333")</f>
        <v>#VALUE!</v>
      </c>
      <c r="AM282" t="e" vm="134">
        <f>_FV(0,"08333333333333333")</f>
        <v>#VALUE!</v>
      </c>
      <c r="AN282">
        <v>0</v>
      </c>
      <c r="AO282" t="e" vm="1">
        <f>_FV(-1,"0")</f>
        <v>#VALUE!</v>
      </c>
      <c r="AP282" t="e" vm="1">
        <f>_FV(-5,"0")</f>
        <v>#VALUE!</v>
      </c>
      <c r="AQ282">
        <v>3</v>
      </c>
      <c r="AR282">
        <v>3</v>
      </c>
      <c r="AS282" t="s">
        <v>387</v>
      </c>
      <c r="AT282" t="s">
        <v>762</v>
      </c>
      <c r="AU282" t="s">
        <v>763</v>
      </c>
      <c r="AV282" t="s">
        <v>1213</v>
      </c>
      <c r="AW282" t="s">
        <v>1214</v>
      </c>
      <c r="AX282">
        <v>1786</v>
      </c>
      <c r="AY282">
        <v>1650</v>
      </c>
      <c r="AZ282" t="s">
        <v>209</v>
      </c>
      <c r="BA282" s="2">
        <v>43670</v>
      </c>
      <c r="BB282">
        <v>21</v>
      </c>
      <c r="BC282" t="s">
        <v>217</v>
      </c>
      <c r="BD282" s="3">
        <v>29037</v>
      </c>
      <c r="BE282" t="s">
        <v>195</v>
      </c>
      <c r="BF282" s="2">
        <v>43669</v>
      </c>
      <c r="BG282">
        <v>20</v>
      </c>
      <c r="BH282" t="s">
        <v>208</v>
      </c>
      <c r="BI282" s="3">
        <v>19054</v>
      </c>
    </row>
    <row r="283" spans="1:61" x14ac:dyDescent="0.25">
      <c r="A283" s="1">
        <v>40411</v>
      </c>
      <c r="B283" t="s">
        <v>218</v>
      </c>
      <c r="C283" t="s">
        <v>195</v>
      </c>
      <c r="D283" t="s">
        <v>62</v>
      </c>
      <c r="E283" t="s">
        <v>65</v>
      </c>
      <c r="F283" t="s">
        <v>68</v>
      </c>
      <c r="G283" t="s">
        <v>84</v>
      </c>
      <c r="H283" t="s">
        <v>68</v>
      </c>
      <c r="I283" t="s">
        <v>65</v>
      </c>
      <c r="J283" t="s">
        <v>63</v>
      </c>
      <c r="K283" t="s">
        <v>65</v>
      </c>
      <c r="L283" t="s">
        <v>65</v>
      </c>
      <c r="M283" t="s">
        <v>63</v>
      </c>
      <c r="N283" t="s">
        <v>65</v>
      </c>
      <c r="O283" t="s">
        <v>65</v>
      </c>
      <c r="P283" t="s">
        <v>63</v>
      </c>
      <c r="Q283">
        <v>2</v>
      </c>
      <c r="R283" t="s">
        <v>192</v>
      </c>
      <c r="S283" t="s">
        <v>120</v>
      </c>
      <c r="T283">
        <v>11</v>
      </c>
      <c r="U283">
        <v>20</v>
      </c>
      <c r="V283">
        <v>8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 t="e" vm="1">
        <f>_FV(-3,"0")</f>
        <v>#VALUE!</v>
      </c>
      <c r="AM283" t="s">
        <v>65</v>
      </c>
      <c r="AN283">
        <v>-1</v>
      </c>
      <c r="AP283" t="s">
        <v>68</v>
      </c>
      <c r="AQ283">
        <v>1</v>
      </c>
      <c r="AR283">
        <v>1</v>
      </c>
      <c r="AS283" t="s">
        <v>68</v>
      </c>
      <c r="AT283" t="s">
        <v>68</v>
      </c>
      <c r="AU283" t="s">
        <v>68</v>
      </c>
      <c r="AV283" s="3">
        <v>1705351</v>
      </c>
      <c r="AW283" s="2">
        <v>43709</v>
      </c>
      <c r="AX283">
        <v>1643</v>
      </c>
      <c r="AY283">
        <v>1650</v>
      </c>
      <c r="AZ283" t="s">
        <v>218</v>
      </c>
      <c r="BA283" s="2">
        <v>43548</v>
      </c>
      <c r="BB283">
        <v>24</v>
      </c>
      <c r="BC283" t="s">
        <v>227</v>
      </c>
      <c r="BD283" s="2">
        <v>43526</v>
      </c>
      <c r="BE283" t="s">
        <v>195</v>
      </c>
      <c r="BF283" s="2">
        <v>43669</v>
      </c>
      <c r="BG283">
        <v>20</v>
      </c>
      <c r="BH283" t="s">
        <v>208</v>
      </c>
      <c r="BI283" s="3">
        <v>19054</v>
      </c>
    </row>
    <row r="284" spans="1:61" x14ac:dyDescent="0.25">
      <c r="A284" s="1">
        <v>40685</v>
      </c>
      <c r="B284" t="s">
        <v>228</v>
      </c>
      <c r="C284" t="s">
        <v>195</v>
      </c>
      <c r="D284" t="s">
        <v>151</v>
      </c>
      <c r="E284" t="s">
        <v>1215</v>
      </c>
      <c r="F284" t="s">
        <v>196</v>
      </c>
      <c r="G284" t="s">
        <v>1216</v>
      </c>
      <c r="H284" t="s">
        <v>512</v>
      </c>
      <c r="I284" t="s">
        <v>919</v>
      </c>
      <c r="J284" t="s">
        <v>680</v>
      </c>
      <c r="K284" t="s">
        <v>1014</v>
      </c>
      <c r="L284" t="s">
        <v>173</v>
      </c>
      <c r="M284" t="s">
        <v>172</v>
      </c>
      <c r="N284" t="s">
        <v>406</v>
      </c>
      <c r="O284" t="s">
        <v>202</v>
      </c>
      <c r="P284" t="s">
        <v>173</v>
      </c>
      <c r="Q284">
        <v>38</v>
      </c>
      <c r="R284" t="s">
        <v>239</v>
      </c>
      <c r="S284" t="s">
        <v>120</v>
      </c>
      <c r="T284">
        <v>11</v>
      </c>
      <c r="U284">
        <v>20</v>
      </c>
      <c r="V284">
        <v>14</v>
      </c>
      <c r="W284" t="s">
        <v>68</v>
      </c>
      <c r="X284" t="s">
        <v>96</v>
      </c>
      <c r="Y284">
        <v>0</v>
      </c>
      <c r="Z284">
        <v>0</v>
      </c>
      <c r="AA284">
        <v>0</v>
      </c>
      <c r="AB284">
        <v>1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 t="e" vm="164">
        <f>_FV(0,"631578947368421")</f>
        <v>#VALUE!</v>
      </c>
      <c r="AM284" t="e" vm="165">
        <f>_FV(0,"3684210526315789")</f>
        <v>#VALUE!</v>
      </c>
      <c r="AN284">
        <v>-11</v>
      </c>
      <c r="AO284" t="e" vm="1">
        <f>_FV(-5,"0")</f>
        <v>#VALUE!</v>
      </c>
      <c r="AP284" t="s">
        <v>120</v>
      </c>
      <c r="AQ284">
        <v>4</v>
      </c>
      <c r="AR284">
        <v>4</v>
      </c>
      <c r="AS284" t="s">
        <v>1217</v>
      </c>
      <c r="AT284" t="s">
        <v>1218</v>
      </c>
      <c r="AU284" t="s">
        <v>1219</v>
      </c>
      <c r="AV284" t="s">
        <v>1220</v>
      </c>
      <c r="AW284" t="s">
        <v>1221</v>
      </c>
      <c r="AX284">
        <v>1618</v>
      </c>
      <c r="AY284">
        <v>1650</v>
      </c>
      <c r="AZ284" t="s">
        <v>228</v>
      </c>
      <c r="BA284" s="2">
        <v>43490</v>
      </c>
      <c r="BB284">
        <v>23</v>
      </c>
      <c r="BC284" t="s">
        <v>240</v>
      </c>
      <c r="BD284" s="2">
        <v>43681</v>
      </c>
      <c r="BE284" t="s">
        <v>195</v>
      </c>
      <c r="BF284" s="2">
        <v>43669</v>
      </c>
      <c r="BG284">
        <v>20</v>
      </c>
      <c r="BH284" t="s">
        <v>208</v>
      </c>
      <c r="BI284" s="3">
        <v>19054</v>
      </c>
    </row>
    <row r="285" spans="1:61" x14ac:dyDescent="0.25">
      <c r="A285" s="1">
        <v>40491</v>
      </c>
      <c r="B285" t="s">
        <v>241</v>
      </c>
      <c r="C285" t="s">
        <v>195</v>
      </c>
      <c r="D285" t="s">
        <v>101</v>
      </c>
      <c r="E285" t="s">
        <v>79</v>
      </c>
      <c r="F285" t="s">
        <v>180</v>
      </c>
      <c r="G285" s="2">
        <v>43587</v>
      </c>
      <c r="H285" t="s">
        <v>180</v>
      </c>
      <c r="I285" t="s">
        <v>180</v>
      </c>
      <c r="J285" t="s">
        <v>68</v>
      </c>
      <c r="K285" t="s">
        <v>79</v>
      </c>
      <c r="L285" t="s">
        <v>79</v>
      </c>
      <c r="M285" t="s">
        <v>63</v>
      </c>
      <c r="N285" t="s">
        <v>79</v>
      </c>
      <c r="O285" t="s">
        <v>65</v>
      </c>
      <c r="P285" t="s">
        <v>79</v>
      </c>
      <c r="Q285">
        <v>4</v>
      </c>
      <c r="R285" t="s">
        <v>242</v>
      </c>
      <c r="S285" t="s">
        <v>120</v>
      </c>
      <c r="T285">
        <v>11</v>
      </c>
      <c r="U285">
        <v>17</v>
      </c>
      <c r="V285">
        <v>10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 t="e" vm="14">
        <f>_FV(-2,"25")</f>
        <v>#VALUE!</v>
      </c>
      <c r="AM285" t="s">
        <v>65</v>
      </c>
      <c r="AN285">
        <v>-1</v>
      </c>
      <c r="AP285" t="s">
        <v>96</v>
      </c>
      <c r="AQ285">
        <v>4</v>
      </c>
      <c r="AR285">
        <v>1</v>
      </c>
      <c r="AS285" t="s">
        <v>1222</v>
      </c>
      <c r="AT285" t="s">
        <v>68</v>
      </c>
      <c r="AU285" t="s">
        <v>65</v>
      </c>
      <c r="AV285" t="s">
        <v>65</v>
      </c>
      <c r="AW285" t="s">
        <v>1222</v>
      </c>
      <c r="AX285">
        <v>1577</v>
      </c>
      <c r="AY285">
        <v>1650</v>
      </c>
      <c r="AZ285" t="s">
        <v>241</v>
      </c>
      <c r="BA285" t="s">
        <v>243</v>
      </c>
      <c r="BB285">
        <v>24</v>
      </c>
      <c r="BC285" t="s">
        <v>244</v>
      </c>
      <c r="BD285" s="2">
        <v>43618</v>
      </c>
      <c r="BE285" t="s">
        <v>195</v>
      </c>
      <c r="BF285" s="2">
        <v>43669</v>
      </c>
      <c r="BG285">
        <v>20</v>
      </c>
      <c r="BH285" t="s">
        <v>208</v>
      </c>
      <c r="BI285" s="3">
        <v>19054</v>
      </c>
    </row>
    <row r="286" spans="1:61" x14ac:dyDescent="0.25">
      <c r="A286" s="1">
        <v>40509</v>
      </c>
      <c r="B286" t="s">
        <v>245</v>
      </c>
      <c r="C286" t="s">
        <v>195</v>
      </c>
      <c r="D286" t="s">
        <v>62</v>
      </c>
      <c r="E286" t="s">
        <v>263</v>
      </c>
      <c r="F286" t="s">
        <v>483</v>
      </c>
      <c r="G286" t="s">
        <v>340</v>
      </c>
      <c r="H286" t="s">
        <v>68</v>
      </c>
      <c r="I286" t="s">
        <v>97</v>
      </c>
      <c r="J286" t="s">
        <v>90</v>
      </c>
      <c r="K286" t="s">
        <v>115</v>
      </c>
      <c r="L286" t="s">
        <v>386</v>
      </c>
      <c r="M286" t="s">
        <v>97</v>
      </c>
      <c r="N286" t="s">
        <v>115</v>
      </c>
      <c r="O286" t="s">
        <v>118</v>
      </c>
      <c r="P286" t="s">
        <v>484</v>
      </c>
      <c r="Q286">
        <v>15</v>
      </c>
      <c r="R286" t="s">
        <v>255</v>
      </c>
      <c r="S286" t="s">
        <v>120</v>
      </c>
      <c r="T286">
        <v>11</v>
      </c>
      <c r="U286">
        <v>19</v>
      </c>
      <c r="V286">
        <v>7</v>
      </c>
      <c r="W286" t="s">
        <v>84</v>
      </c>
      <c r="X286" t="s">
        <v>121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 t="e" vm="166">
        <f>_FV(0,"7333333333333333")</f>
        <v>#VALUE!</v>
      </c>
      <c r="AM286" t="s">
        <v>115</v>
      </c>
      <c r="AN286">
        <v>-11</v>
      </c>
      <c r="AO286" t="e" vm="1">
        <f>_FV(-5,"0")</f>
        <v>#VALUE!</v>
      </c>
      <c r="AP286" t="s">
        <v>85</v>
      </c>
      <c r="AQ286">
        <v>3</v>
      </c>
      <c r="AR286">
        <v>3</v>
      </c>
      <c r="AS286" t="s">
        <v>1223</v>
      </c>
      <c r="AT286" t="s">
        <v>1224</v>
      </c>
      <c r="AU286" t="s">
        <v>1225</v>
      </c>
      <c r="AV286" t="s">
        <v>1226</v>
      </c>
      <c r="AW286" t="s">
        <v>1227</v>
      </c>
      <c r="AX286">
        <v>1612</v>
      </c>
      <c r="AY286">
        <v>1650</v>
      </c>
      <c r="AZ286" t="s">
        <v>245</v>
      </c>
      <c r="BA286" s="2">
        <v>43669</v>
      </c>
      <c r="BB286">
        <v>23</v>
      </c>
      <c r="BC286" t="s">
        <v>258</v>
      </c>
      <c r="BD286" s="3">
        <v>30317</v>
      </c>
      <c r="BE286" t="s">
        <v>195</v>
      </c>
      <c r="BF286" s="2">
        <v>43669</v>
      </c>
      <c r="BG286">
        <v>20</v>
      </c>
      <c r="BH286" t="s">
        <v>208</v>
      </c>
      <c r="BI286" s="3">
        <v>19054</v>
      </c>
    </row>
    <row r="287" spans="1:61" x14ac:dyDescent="0.25">
      <c r="A287" s="1">
        <v>40578</v>
      </c>
      <c r="B287" t="s">
        <v>60</v>
      </c>
      <c r="C287" t="s">
        <v>100</v>
      </c>
      <c r="D287" t="s">
        <v>101</v>
      </c>
      <c r="E287" t="s">
        <v>1228</v>
      </c>
      <c r="F287" t="s">
        <v>765</v>
      </c>
      <c r="G287" t="s">
        <v>927</v>
      </c>
      <c r="H287" t="s">
        <v>602</v>
      </c>
      <c r="I287" t="s">
        <v>1229</v>
      </c>
      <c r="J287" t="s">
        <v>385</v>
      </c>
      <c r="K287" t="s">
        <v>324</v>
      </c>
      <c r="L287" t="s">
        <v>266</v>
      </c>
      <c r="M287" t="s">
        <v>82</v>
      </c>
      <c r="N287" t="s">
        <v>63</v>
      </c>
      <c r="O287" t="s">
        <v>603</v>
      </c>
      <c r="P287" t="s">
        <v>82</v>
      </c>
      <c r="Q287">
        <v>30</v>
      </c>
      <c r="R287" t="s">
        <v>66</v>
      </c>
      <c r="S287" t="s">
        <v>110</v>
      </c>
      <c r="T287">
        <v>11</v>
      </c>
      <c r="U287">
        <v>2</v>
      </c>
      <c r="V287">
        <v>13</v>
      </c>
      <c r="W287" t="s">
        <v>83</v>
      </c>
      <c r="X287" t="s">
        <v>68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 t="s">
        <v>68</v>
      </c>
      <c r="AM287" t="e" vm="8">
        <f>_FV(0,"4")</f>
        <v>#VALUE!</v>
      </c>
      <c r="AN287">
        <v>26</v>
      </c>
      <c r="AO287" t="s">
        <v>121</v>
      </c>
      <c r="AP287" t="e" vm="1">
        <f>_FV(-11,"0")</f>
        <v>#VALUE!</v>
      </c>
      <c r="AQ287">
        <v>6</v>
      </c>
      <c r="AR287">
        <v>3</v>
      </c>
      <c r="AS287" t="s">
        <v>68</v>
      </c>
      <c r="AT287" t="s">
        <v>1230</v>
      </c>
      <c r="AU287" t="s">
        <v>68</v>
      </c>
      <c r="AV287" t="s">
        <v>90</v>
      </c>
      <c r="AW287" t="s">
        <v>1231</v>
      </c>
      <c r="AX287">
        <v>1886</v>
      </c>
      <c r="AY287">
        <v>1696</v>
      </c>
      <c r="AZ287" t="s">
        <v>60</v>
      </c>
      <c r="BA287" s="2">
        <v>43578</v>
      </c>
      <c r="BB287">
        <v>27</v>
      </c>
      <c r="BC287" t="s">
        <v>70</v>
      </c>
      <c r="BD287" s="3">
        <v>34912</v>
      </c>
      <c r="BE287" t="s">
        <v>100</v>
      </c>
      <c r="BF287" s="2">
        <v>43490</v>
      </c>
      <c r="BG287">
        <v>29</v>
      </c>
      <c r="BH287" t="s">
        <v>111</v>
      </c>
      <c r="BI287" s="3">
        <v>20852</v>
      </c>
    </row>
    <row r="288" spans="1:61" x14ac:dyDescent="0.25">
      <c r="A288" s="1">
        <v>40600</v>
      </c>
      <c r="B288" t="s">
        <v>73</v>
      </c>
      <c r="C288" t="s">
        <v>100</v>
      </c>
      <c r="D288" t="s">
        <v>62</v>
      </c>
      <c r="E288" t="s">
        <v>92</v>
      </c>
      <c r="F288" t="s">
        <v>605</v>
      </c>
      <c r="G288" t="s">
        <v>340</v>
      </c>
      <c r="H288" t="s">
        <v>212</v>
      </c>
      <c r="I288" t="s">
        <v>697</v>
      </c>
      <c r="J288" t="s">
        <v>732</v>
      </c>
      <c r="K288" t="s">
        <v>607</v>
      </c>
      <c r="L288" t="s">
        <v>80</v>
      </c>
      <c r="M288" t="s">
        <v>1232</v>
      </c>
      <c r="N288" t="s">
        <v>609</v>
      </c>
      <c r="O288" t="s">
        <v>637</v>
      </c>
      <c r="P288" t="s">
        <v>1233</v>
      </c>
      <c r="Q288">
        <v>27</v>
      </c>
      <c r="R288" t="s">
        <v>83</v>
      </c>
      <c r="S288" t="s">
        <v>110</v>
      </c>
      <c r="T288">
        <v>11</v>
      </c>
      <c r="U288">
        <v>13</v>
      </c>
      <c r="V288">
        <v>8</v>
      </c>
      <c r="W288" t="s">
        <v>121</v>
      </c>
      <c r="X288" t="s">
        <v>96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 t="e" vm="5">
        <f>_FV(0,"5555555555555556")</f>
        <v>#VALUE!</v>
      </c>
      <c r="AM288" t="e" vm="167">
        <f>_FV(0,"2962962962962963")</f>
        <v>#VALUE!</v>
      </c>
      <c r="AN288">
        <v>-2</v>
      </c>
      <c r="AO288" t="s">
        <v>64</v>
      </c>
      <c r="AP288" t="e" vm="1">
        <f>_FV(-6,"0")</f>
        <v>#VALUE!</v>
      </c>
      <c r="AQ288">
        <v>0</v>
      </c>
      <c r="AR288">
        <v>9</v>
      </c>
      <c r="AS288" t="s">
        <v>68</v>
      </c>
      <c r="AT288" t="s">
        <v>68</v>
      </c>
      <c r="AU288" t="s">
        <v>68</v>
      </c>
      <c r="AV288" t="s">
        <v>68</v>
      </c>
      <c r="AW288" s="3">
        <v>43101</v>
      </c>
      <c r="AX288">
        <v>1723</v>
      </c>
      <c r="AY288">
        <v>1696</v>
      </c>
      <c r="AZ288" t="s">
        <v>73</v>
      </c>
      <c r="BA288" s="2">
        <v>43490</v>
      </c>
      <c r="BB288">
        <v>20</v>
      </c>
      <c r="BC288" t="s">
        <v>86</v>
      </c>
      <c r="BD288" s="3">
        <v>12175</v>
      </c>
      <c r="BE288" t="s">
        <v>100</v>
      </c>
      <c r="BF288" s="2">
        <v>43490</v>
      </c>
      <c r="BG288">
        <v>29</v>
      </c>
      <c r="BH288" t="s">
        <v>111</v>
      </c>
      <c r="BI288" s="3">
        <v>20852</v>
      </c>
    </row>
    <row r="289" spans="1:61" x14ac:dyDescent="0.25">
      <c r="A289" s="1">
        <v>40411</v>
      </c>
      <c r="B289" t="s">
        <v>87</v>
      </c>
      <c r="C289" t="s">
        <v>100</v>
      </c>
      <c r="D289" t="s">
        <v>62</v>
      </c>
      <c r="E289" t="s">
        <v>68</v>
      </c>
      <c r="F289" t="s">
        <v>63</v>
      </c>
      <c r="G289" t="s">
        <v>68</v>
      </c>
      <c r="H289" t="s">
        <v>65</v>
      </c>
      <c r="I289" t="s">
        <v>63</v>
      </c>
      <c r="J289" s="2">
        <v>43586</v>
      </c>
      <c r="K289" t="s">
        <v>65</v>
      </c>
      <c r="L289" t="s">
        <v>63</v>
      </c>
      <c r="M289" t="s">
        <v>65</v>
      </c>
      <c r="N289" t="s">
        <v>65</v>
      </c>
      <c r="O289" t="s">
        <v>63</v>
      </c>
      <c r="P289" t="s">
        <v>65</v>
      </c>
      <c r="Q289">
        <v>2</v>
      </c>
      <c r="R289" t="s">
        <v>95</v>
      </c>
      <c r="S289" t="s">
        <v>110</v>
      </c>
      <c r="T289">
        <v>11</v>
      </c>
      <c r="U289">
        <v>7</v>
      </c>
      <c r="V289">
        <v>6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 t="s">
        <v>65</v>
      </c>
      <c r="AM289" t="s">
        <v>63</v>
      </c>
      <c r="AN289">
        <v>-2</v>
      </c>
      <c r="AP289" t="s">
        <v>84</v>
      </c>
      <c r="AQ289">
        <v>3</v>
      </c>
      <c r="AR289">
        <v>3</v>
      </c>
      <c r="AS289" t="s">
        <v>68</v>
      </c>
      <c r="AT289" s="2">
        <v>43617</v>
      </c>
      <c r="AU289" t="s">
        <v>68</v>
      </c>
      <c r="AV289" t="s">
        <v>68</v>
      </c>
      <c r="AW289" t="s">
        <v>69</v>
      </c>
      <c r="AX289">
        <v>1649</v>
      </c>
      <c r="AY289">
        <v>1696</v>
      </c>
      <c r="AZ289" t="s">
        <v>87</v>
      </c>
      <c r="BA289" s="2">
        <v>43702</v>
      </c>
      <c r="BB289">
        <v>18</v>
      </c>
      <c r="BC289" t="s">
        <v>99</v>
      </c>
      <c r="BD289" s="2">
        <v>43527</v>
      </c>
      <c r="BE289" t="s">
        <v>100</v>
      </c>
      <c r="BF289" s="2">
        <v>43490</v>
      </c>
      <c r="BG289">
        <v>29</v>
      </c>
      <c r="BH289" t="s">
        <v>111</v>
      </c>
      <c r="BI289" s="3">
        <v>20852</v>
      </c>
    </row>
    <row r="290" spans="1:61" x14ac:dyDescent="0.25">
      <c r="A290" s="1">
        <v>40446</v>
      </c>
      <c r="B290" t="s">
        <v>61</v>
      </c>
      <c r="C290" t="s">
        <v>100</v>
      </c>
      <c r="D290" t="s">
        <v>151</v>
      </c>
      <c r="E290" t="s">
        <v>90</v>
      </c>
      <c r="F290" t="s">
        <v>74</v>
      </c>
      <c r="G290" t="s">
        <v>64</v>
      </c>
      <c r="H290" t="s">
        <v>68</v>
      </c>
      <c r="I290" t="s">
        <v>76</v>
      </c>
      <c r="J290" t="s">
        <v>74</v>
      </c>
      <c r="K290" t="s">
        <v>80</v>
      </c>
      <c r="L290" t="s">
        <v>82</v>
      </c>
      <c r="M290" t="s">
        <v>80</v>
      </c>
      <c r="N290" t="s">
        <v>80</v>
      </c>
      <c r="O290" t="s">
        <v>82</v>
      </c>
      <c r="P290" t="s">
        <v>80</v>
      </c>
      <c r="Q290">
        <v>6</v>
      </c>
      <c r="R290" t="s">
        <v>67</v>
      </c>
      <c r="S290" t="s">
        <v>110</v>
      </c>
      <c r="T290">
        <v>11</v>
      </c>
      <c r="U290">
        <v>9</v>
      </c>
      <c r="V290">
        <v>14</v>
      </c>
      <c r="W290" t="s">
        <v>85</v>
      </c>
      <c r="X290" t="s">
        <v>132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 t="e" vm="35">
        <f>_FV(0,"6666666666666666")</f>
        <v>#VALUE!</v>
      </c>
      <c r="AM290" t="e" vm="68">
        <f>_FV(0,"16666666666666666")</f>
        <v>#VALUE!</v>
      </c>
      <c r="AN290">
        <v>2</v>
      </c>
      <c r="AO290" t="s">
        <v>64</v>
      </c>
      <c r="AP290" t="s">
        <v>66</v>
      </c>
      <c r="AQ290">
        <v>1</v>
      </c>
      <c r="AR290">
        <v>1</v>
      </c>
      <c r="AS290" t="s">
        <v>1200</v>
      </c>
      <c r="AT290" t="s">
        <v>68</v>
      </c>
      <c r="AU290" t="s">
        <v>289</v>
      </c>
      <c r="AV290" t="s">
        <v>1234</v>
      </c>
      <c r="AW290" t="s">
        <v>74</v>
      </c>
      <c r="AX290">
        <v>1590</v>
      </c>
      <c r="AY290">
        <v>1696</v>
      </c>
      <c r="AZ290" t="s">
        <v>61</v>
      </c>
      <c r="BA290" s="2">
        <v>43548</v>
      </c>
      <c r="BB290">
        <v>23</v>
      </c>
      <c r="BC290" t="s">
        <v>71</v>
      </c>
      <c r="BD290" t="s">
        <v>72</v>
      </c>
      <c r="BE290" t="s">
        <v>100</v>
      </c>
      <c r="BF290" s="2">
        <v>43490</v>
      </c>
      <c r="BG290">
        <v>29</v>
      </c>
      <c r="BH290" t="s">
        <v>111</v>
      </c>
      <c r="BI290" s="3">
        <v>20852</v>
      </c>
    </row>
    <row r="291" spans="1:61" x14ac:dyDescent="0.25">
      <c r="A291" s="1">
        <v>40524</v>
      </c>
      <c r="B291" t="s">
        <v>112</v>
      </c>
      <c r="C291" t="s">
        <v>100</v>
      </c>
      <c r="D291" t="s">
        <v>62</v>
      </c>
      <c r="E291" t="s">
        <v>945</v>
      </c>
      <c r="F291" t="s">
        <v>183</v>
      </c>
      <c r="G291" t="s">
        <v>276</v>
      </c>
      <c r="H291" t="s">
        <v>546</v>
      </c>
      <c r="I291" t="s">
        <v>276</v>
      </c>
      <c r="J291" t="s">
        <v>183</v>
      </c>
      <c r="K291" t="s">
        <v>280</v>
      </c>
      <c r="L291" t="s">
        <v>187</v>
      </c>
      <c r="M291" t="s">
        <v>189</v>
      </c>
      <c r="N291" t="s">
        <v>188</v>
      </c>
      <c r="O291" t="s">
        <v>278</v>
      </c>
      <c r="P291" t="s">
        <v>189</v>
      </c>
      <c r="Q291">
        <v>17</v>
      </c>
      <c r="R291" t="s">
        <v>119</v>
      </c>
      <c r="S291" t="s">
        <v>110</v>
      </c>
      <c r="T291">
        <v>11</v>
      </c>
      <c r="U291">
        <v>6</v>
      </c>
      <c r="V291">
        <v>11</v>
      </c>
      <c r="W291" t="s">
        <v>121</v>
      </c>
      <c r="X291" t="s">
        <v>83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 t="s">
        <v>280</v>
      </c>
      <c r="AM291" t="e" vm="76">
        <f>_FV(0,"23529411764705882")</f>
        <v>#VALUE!</v>
      </c>
      <c r="AN291">
        <v>2</v>
      </c>
      <c r="AO291" t="e" vm="1">
        <f>_FV(-1,"0")</f>
        <v>#VALUE!</v>
      </c>
      <c r="AP291" t="e" vm="1">
        <f>_FV(-1,"0")</f>
        <v>#VALUE!</v>
      </c>
      <c r="AQ291">
        <v>0</v>
      </c>
      <c r="AR291">
        <v>6</v>
      </c>
      <c r="AS291" t="s">
        <v>68</v>
      </c>
      <c r="AT291" t="s">
        <v>1235</v>
      </c>
      <c r="AU291" t="s">
        <v>68</v>
      </c>
      <c r="AV291" s="2">
        <v>43618</v>
      </c>
      <c r="AW291" t="s">
        <v>1236</v>
      </c>
      <c r="AX291">
        <v>1639</v>
      </c>
      <c r="AY291">
        <v>1696</v>
      </c>
      <c r="AZ291" t="s">
        <v>112</v>
      </c>
      <c r="BA291" s="2">
        <v>43580</v>
      </c>
      <c r="BB291">
        <v>18</v>
      </c>
      <c r="BC291" t="s">
        <v>122</v>
      </c>
      <c r="BD291" s="3">
        <v>27426</v>
      </c>
      <c r="BE291" t="s">
        <v>100</v>
      </c>
      <c r="BF291" s="2">
        <v>43490</v>
      </c>
      <c r="BG291">
        <v>29</v>
      </c>
      <c r="BH291" t="s">
        <v>111</v>
      </c>
      <c r="BI291" s="3">
        <v>20852</v>
      </c>
    </row>
    <row r="292" spans="1:61" x14ac:dyDescent="0.25">
      <c r="A292" s="1">
        <v>40558</v>
      </c>
      <c r="B292" t="s">
        <v>123</v>
      </c>
      <c r="C292" t="s">
        <v>100</v>
      </c>
      <c r="D292" t="s">
        <v>62</v>
      </c>
      <c r="E292" t="s">
        <v>221</v>
      </c>
      <c r="F292" t="s">
        <v>219</v>
      </c>
      <c r="G292" t="s">
        <v>1237</v>
      </c>
      <c r="H292" t="s">
        <v>677</v>
      </c>
      <c r="I292" t="s">
        <v>1238</v>
      </c>
      <c r="J292" t="s">
        <v>1042</v>
      </c>
      <c r="K292" t="s">
        <v>337</v>
      </c>
      <c r="L292" t="s">
        <v>336</v>
      </c>
      <c r="M292" t="s">
        <v>223</v>
      </c>
      <c r="N292" t="s">
        <v>337</v>
      </c>
      <c r="O292" t="s">
        <v>339</v>
      </c>
      <c r="P292" t="s">
        <v>226</v>
      </c>
      <c r="Q292">
        <v>22</v>
      </c>
      <c r="R292" t="s">
        <v>64</v>
      </c>
      <c r="S292" t="s">
        <v>110</v>
      </c>
      <c r="T292">
        <v>11</v>
      </c>
      <c r="U292">
        <v>3</v>
      </c>
      <c r="V292">
        <v>11</v>
      </c>
      <c r="W292" t="s">
        <v>132</v>
      </c>
      <c r="X292" t="s">
        <v>66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 t="s">
        <v>1107</v>
      </c>
      <c r="AM292" t="e" vm="112">
        <f>_FV(0,"36363636363636365")</f>
        <v>#VALUE!</v>
      </c>
      <c r="AN292">
        <v>10</v>
      </c>
      <c r="AO292" t="s">
        <v>68</v>
      </c>
      <c r="AP292" t="e" vm="1">
        <f>_FV(-13,"0")</f>
        <v>#VALUE!</v>
      </c>
      <c r="AQ292">
        <v>7</v>
      </c>
      <c r="AR292">
        <v>1</v>
      </c>
      <c r="AS292" t="s">
        <v>68</v>
      </c>
      <c r="AT292" t="s">
        <v>1239</v>
      </c>
      <c r="AU292" t="s">
        <v>68</v>
      </c>
      <c r="AV292" s="2">
        <v>43497</v>
      </c>
      <c r="AW292" t="s">
        <v>1240</v>
      </c>
      <c r="AX292">
        <v>1967</v>
      </c>
      <c r="AY292">
        <v>1696</v>
      </c>
      <c r="AZ292" t="s">
        <v>123</v>
      </c>
      <c r="BA292" s="2">
        <v>43609</v>
      </c>
      <c r="BB292">
        <v>22</v>
      </c>
      <c r="BC292" t="s">
        <v>125</v>
      </c>
      <c r="BD292" t="s">
        <v>126</v>
      </c>
      <c r="BE292" t="s">
        <v>100</v>
      </c>
      <c r="BF292" s="2">
        <v>43490</v>
      </c>
      <c r="BG292">
        <v>29</v>
      </c>
      <c r="BH292" t="s">
        <v>111</v>
      </c>
      <c r="BI292" s="3">
        <v>20852</v>
      </c>
    </row>
    <row r="293" spans="1:61" x14ac:dyDescent="0.25">
      <c r="A293" s="1">
        <v>40649</v>
      </c>
      <c r="B293" t="s">
        <v>127</v>
      </c>
      <c r="C293" t="s">
        <v>100</v>
      </c>
      <c r="D293" t="s">
        <v>62</v>
      </c>
      <c r="E293" t="s">
        <v>678</v>
      </c>
      <c r="F293" t="s">
        <v>1136</v>
      </c>
      <c r="G293" t="s">
        <v>1241</v>
      </c>
      <c r="H293" t="s">
        <v>1242</v>
      </c>
      <c r="I293" t="s">
        <v>90</v>
      </c>
      <c r="J293" t="s">
        <v>1243</v>
      </c>
      <c r="K293" t="s">
        <v>471</v>
      </c>
      <c r="L293" t="s">
        <v>223</v>
      </c>
      <c r="M293" t="s">
        <v>469</v>
      </c>
      <c r="N293" t="s">
        <v>337</v>
      </c>
      <c r="O293" t="s">
        <v>472</v>
      </c>
      <c r="P293" t="s">
        <v>469</v>
      </c>
      <c r="Q293">
        <v>33</v>
      </c>
      <c r="R293" t="s">
        <v>85</v>
      </c>
      <c r="S293" t="s">
        <v>110</v>
      </c>
      <c r="T293">
        <v>11</v>
      </c>
      <c r="U293">
        <v>6</v>
      </c>
      <c r="V293">
        <v>12</v>
      </c>
      <c r="W293" t="s">
        <v>192</v>
      </c>
      <c r="X293" t="s">
        <v>84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 t="s">
        <v>1244</v>
      </c>
      <c r="AM293" t="e" vm="112">
        <f>_FV(0,"36363636363636365")</f>
        <v>#VALUE!</v>
      </c>
      <c r="AN293">
        <v>9</v>
      </c>
      <c r="AO293" t="s">
        <v>121</v>
      </c>
      <c r="AP293" t="e" vm="1">
        <f>_FV(-8,"0")</f>
        <v>#VALUE!</v>
      </c>
      <c r="AQ293">
        <v>6</v>
      </c>
      <c r="AR293">
        <v>3</v>
      </c>
      <c r="AS293" t="s">
        <v>1245</v>
      </c>
      <c r="AT293" t="s">
        <v>808</v>
      </c>
      <c r="AU293" t="s">
        <v>1156</v>
      </c>
      <c r="AV293" t="s">
        <v>1246</v>
      </c>
      <c r="AW293" t="s">
        <v>1247</v>
      </c>
      <c r="AX293">
        <v>1750</v>
      </c>
      <c r="AY293">
        <v>1696</v>
      </c>
      <c r="AZ293" t="s">
        <v>127</v>
      </c>
      <c r="BA293" s="2">
        <v>43731</v>
      </c>
      <c r="BB293">
        <v>21</v>
      </c>
      <c r="BC293" t="s">
        <v>135</v>
      </c>
      <c r="BD293" s="3">
        <v>21306</v>
      </c>
      <c r="BE293" t="s">
        <v>100</v>
      </c>
      <c r="BF293" s="2">
        <v>43490</v>
      </c>
      <c r="BG293">
        <v>29</v>
      </c>
      <c r="BH293" t="s">
        <v>111</v>
      </c>
      <c r="BI293" s="3">
        <v>20852</v>
      </c>
    </row>
    <row r="294" spans="1:61" x14ac:dyDescent="0.25">
      <c r="A294" s="1">
        <v>40666</v>
      </c>
      <c r="B294" t="s">
        <v>136</v>
      </c>
      <c r="C294" t="s">
        <v>100</v>
      </c>
      <c r="D294" t="s">
        <v>62</v>
      </c>
      <c r="E294" t="s">
        <v>68</v>
      </c>
      <c r="F294" t="s">
        <v>102</v>
      </c>
      <c r="G294" t="s">
        <v>68</v>
      </c>
      <c r="H294" t="s">
        <v>104</v>
      </c>
      <c r="I294" t="s">
        <v>106</v>
      </c>
      <c r="J294" t="s">
        <v>106</v>
      </c>
      <c r="K294" t="s">
        <v>480</v>
      </c>
      <c r="L294" t="s">
        <v>107</v>
      </c>
      <c r="M294" t="s">
        <v>479</v>
      </c>
      <c r="N294" t="s">
        <v>108</v>
      </c>
      <c r="O294" t="s">
        <v>108</v>
      </c>
      <c r="P294" t="s">
        <v>109</v>
      </c>
      <c r="Q294">
        <v>29</v>
      </c>
      <c r="R294" t="s">
        <v>121</v>
      </c>
      <c r="S294" t="s">
        <v>110</v>
      </c>
      <c r="T294">
        <v>11</v>
      </c>
      <c r="U294">
        <v>10</v>
      </c>
      <c r="V294">
        <v>11</v>
      </c>
      <c r="W294" t="s">
        <v>96</v>
      </c>
      <c r="X294" t="s">
        <v>66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 t="s">
        <v>65</v>
      </c>
      <c r="AM294" t="e" vm="6">
        <f>_FV(0,"3793103448275862")</f>
        <v>#VALUE!</v>
      </c>
      <c r="AN294">
        <v>0</v>
      </c>
      <c r="AO294" t="s">
        <v>64</v>
      </c>
      <c r="AP294" t="e" vm="1">
        <f>_FV(-7,"0")</f>
        <v>#VALUE!</v>
      </c>
      <c r="AQ294">
        <v>4</v>
      </c>
      <c r="AR294">
        <v>4</v>
      </c>
      <c r="AS294" t="s">
        <v>1222</v>
      </c>
      <c r="AT294" t="s">
        <v>68</v>
      </c>
      <c r="AU294" t="s">
        <v>983</v>
      </c>
      <c r="AV294" t="s">
        <v>992</v>
      </c>
      <c r="AW294" t="s">
        <v>1248</v>
      </c>
      <c r="AX294">
        <v>1730</v>
      </c>
      <c r="AY294">
        <v>1696</v>
      </c>
      <c r="AZ294" t="s">
        <v>136</v>
      </c>
      <c r="BA294" s="2">
        <v>43612</v>
      </c>
      <c r="BB294">
        <v>27</v>
      </c>
      <c r="BC294" t="s">
        <v>149</v>
      </c>
      <c r="BD294" s="3">
        <v>47178</v>
      </c>
      <c r="BE294" t="s">
        <v>100</v>
      </c>
      <c r="BF294" s="2">
        <v>43490</v>
      </c>
      <c r="BG294">
        <v>29</v>
      </c>
      <c r="BH294" t="s">
        <v>111</v>
      </c>
      <c r="BI294" s="3">
        <v>20852</v>
      </c>
    </row>
    <row r="295" spans="1:61" x14ac:dyDescent="0.25">
      <c r="A295" s="1">
        <v>40475</v>
      </c>
      <c r="B295" t="s">
        <v>150</v>
      </c>
      <c r="C295" t="s">
        <v>100</v>
      </c>
      <c r="D295" t="s">
        <v>62</v>
      </c>
      <c r="E295" t="s">
        <v>91</v>
      </c>
      <c r="F295" t="s">
        <v>91</v>
      </c>
      <c r="G295" t="s">
        <v>89</v>
      </c>
      <c r="H295" t="s">
        <v>88</v>
      </c>
      <c r="I295" t="s">
        <v>355</v>
      </c>
      <c r="J295" t="s">
        <v>68</v>
      </c>
      <c r="K295" t="s">
        <v>93</v>
      </c>
      <c r="L295" t="s">
        <v>216</v>
      </c>
      <c r="M295" t="s">
        <v>94</v>
      </c>
      <c r="N295" t="s">
        <v>80</v>
      </c>
      <c r="O295" t="s">
        <v>80</v>
      </c>
      <c r="P295" t="s">
        <v>80</v>
      </c>
      <c r="Q295">
        <v>9</v>
      </c>
      <c r="R295" t="s">
        <v>96</v>
      </c>
      <c r="S295" t="s">
        <v>110</v>
      </c>
      <c r="T295">
        <v>11</v>
      </c>
      <c r="U295">
        <v>19</v>
      </c>
      <c r="V295">
        <v>14</v>
      </c>
      <c r="W295" t="s">
        <v>64</v>
      </c>
      <c r="X295" t="s">
        <v>96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 t="e" vm="35">
        <f>_FV(0,"6666666666666666")</f>
        <v>#VALUE!</v>
      </c>
      <c r="AM295" t="e" vm="136">
        <f>_FV(0,"1111111111111111")</f>
        <v>#VALUE!</v>
      </c>
      <c r="AN295">
        <v>-3</v>
      </c>
      <c r="AO295" t="e" vm="1">
        <f>_FV(-4,"0")</f>
        <v>#VALUE!</v>
      </c>
      <c r="AP295" t="e" vm="1">
        <f>_FV(-9,"0")</f>
        <v>#VALUE!</v>
      </c>
      <c r="AQ295">
        <v>4</v>
      </c>
      <c r="AR295">
        <v>1</v>
      </c>
      <c r="AS295" t="s">
        <v>124</v>
      </c>
      <c r="AT295" t="s">
        <v>68</v>
      </c>
      <c r="AU295" t="s">
        <v>1249</v>
      </c>
      <c r="AV295" t="s">
        <v>1249</v>
      </c>
      <c r="AW295" t="s">
        <v>1250</v>
      </c>
      <c r="AX295">
        <v>1835</v>
      </c>
      <c r="AY295">
        <v>1696</v>
      </c>
      <c r="AZ295" t="s">
        <v>150</v>
      </c>
      <c r="BA295" s="2">
        <v>43608</v>
      </c>
      <c r="BB295">
        <v>25</v>
      </c>
      <c r="BC295" t="s">
        <v>157</v>
      </c>
      <c r="BD295" s="2">
        <v>43654</v>
      </c>
      <c r="BE295" t="s">
        <v>100</v>
      </c>
      <c r="BF295" s="2">
        <v>43490</v>
      </c>
      <c r="BG295">
        <v>29</v>
      </c>
      <c r="BH295" t="s">
        <v>111</v>
      </c>
      <c r="BI295" s="3">
        <v>20852</v>
      </c>
    </row>
    <row r="296" spans="1:61" x14ac:dyDescent="0.25">
      <c r="A296" s="1">
        <v>40491</v>
      </c>
      <c r="B296" t="s">
        <v>158</v>
      </c>
      <c r="C296" t="s">
        <v>100</v>
      </c>
      <c r="D296" t="s">
        <v>101</v>
      </c>
      <c r="E296" t="s">
        <v>180</v>
      </c>
      <c r="F296" t="s">
        <v>180</v>
      </c>
      <c r="G296" t="s">
        <v>79</v>
      </c>
      <c r="H296" t="s">
        <v>68</v>
      </c>
      <c r="I296" t="s">
        <v>68</v>
      </c>
      <c r="J296" t="s">
        <v>180</v>
      </c>
      <c r="K296" t="s">
        <v>79</v>
      </c>
      <c r="L296" t="s">
        <v>79</v>
      </c>
      <c r="M296" t="s">
        <v>79</v>
      </c>
      <c r="N296" t="s">
        <v>63</v>
      </c>
      <c r="O296" t="s">
        <v>79</v>
      </c>
      <c r="P296" t="s">
        <v>65</v>
      </c>
      <c r="Q296">
        <v>4</v>
      </c>
      <c r="R296" t="s">
        <v>84</v>
      </c>
      <c r="S296" t="s">
        <v>110</v>
      </c>
      <c r="T296">
        <v>11</v>
      </c>
      <c r="U296">
        <v>9</v>
      </c>
      <c r="V296">
        <v>15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 t="s">
        <v>63</v>
      </c>
      <c r="AM296" t="e" vm="14">
        <f>_FV(0,"25")</f>
        <v>#VALUE!</v>
      </c>
      <c r="AN296">
        <v>1</v>
      </c>
      <c r="AP296" t="e" vm="1">
        <f>_FV(-12,"0")</f>
        <v>#VALUE!</v>
      </c>
      <c r="AQ296">
        <v>6</v>
      </c>
      <c r="AR296">
        <v>0</v>
      </c>
      <c r="AS296" t="s">
        <v>68</v>
      </c>
      <c r="AT296" t="s">
        <v>65</v>
      </c>
      <c r="AU296" t="s">
        <v>68</v>
      </c>
      <c r="AV296" t="s">
        <v>365</v>
      </c>
      <c r="AW296" t="s">
        <v>65</v>
      </c>
      <c r="AX296">
        <v>1799</v>
      </c>
      <c r="AY296">
        <v>1696</v>
      </c>
      <c r="AZ296" t="s">
        <v>158</v>
      </c>
      <c r="BA296" s="2">
        <v>43578</v>
      </c>
      <c r="BB296">
        <v>27</v>
      </c>
      <c r="BC296" t="s">
        <v>162</v>
      </c>
      <c r="BD296" s="2">
        <v>43593</v>
      </c>
      <c r="BE296" t="s">
        <v>100</v>
      </c>
      <c r="BF296" s="2">
        <v>43490</v>
      </c>
      <c r="BG296">
        <v>29</v>
      </c>
      <c r="BH296" t="s">
        <v>111</v>
      </c>
      <c r="BI296" s="3">
        <v>20852</v>
      </c>
    </row>
    <row r="297" spans="1:61" x14ac:dyDescent="0.25">
      <c r="A297" s="1">
        <v>40509</v>
      </c>
      <c r="B297" t="s">
        <v>163</v>
      </c>
      <c r="C297" t="s">
        <v>100</v>
      </c>
      <c r="D297" t="s">
        <v>62</v>
      </c>
      <c r="E297" t="s">
        <v>859</v>
      </c>
      <c r="F297" t="s">
        <v>483</v>
      </c>
      <c r="G297" t="s">
        <v>68</v>
      </c>
      <c r="H297" s="2">
        <v>43497</v>
      </c>
      <c r="I297" t="s">
        <v>859</v>
      </c>
      <c r="J297" s="2">
        <v>43497</v>
      </c>
      <c r="K297" t="s">
        <v>117</v>
      </c>
      <c r="L297" t="s">
        <v>80</v>
      </c>
      <c r="M297" t="s">
        <v>65</v>
      </c>
      <c r="N297" t="s">
        <v>116</v>
      </c>
      <c r="O297" t="s">
        <v>117</v>
      </c>
      <c r="P297" t="s">
        <v>118</v>
      </c>
      <c r="Q297">
        <v>15</v>
      </c>
      <c r="R297" t="s">
        <v>68</v>
      </c>
      <c r="S297" t="s">
        <v>110</v>
      </c>
      <c r="T297">
        <v>11</v>
      </c>
      <c r="U297">
        <v>2</v>
      </c>
      <c r="V297">
        <v>11</v>
      </c>
      <c r="W297" t="s">
        <v>192</v>
      </c>
      <c r="X297" t="s">
        <v>83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 t="s">
        <v>1251</v>
      </c>
      <c r="AM297" t="e" vm="168">
        <f>_FV(0,"06666666666666667")</f>
        <v>#VALUE!</v>
      </c>
      <c r="AN297">
        <v>10</v>
      </c>
      <c r="AO297" t="s">
        <v>64</v>
      </c>
      <c r="AP297" t="e" vm="1">
        <f>_FV(-14,"0")</f>
        <v>#VALUE!</v>
      </c>
      <c r="AQ297">
        <v>4</v>
      </c>
      <c r="AR297">
        <v>1</v>
      </c>
      <c r="AS297" t="s">
        <v>68</v>
      </c>
      <c r="AT297" t="s">
        <v>68</v>
      </c>
      <c r="AU297" t="s">
        <v>68</v>
      </c>
      <c r="AV297" s="2">
        <v>43498</v>
      </c>
      <c r="AW297" s="2">
        <v>43800</v>
      </c>
      <c r="AX297">
        <v>1949</v>
      </c>
      <c r="AY297">
        <v>1696</v>
      </c>
      <c r="AZ297" t="s">
        <v>163</v>
      </c>
      <c r="BA297" s="2">
        <v>43489</v>
      </c>
      <c r="BB297">
        <v>29</v>
      </c>
      <c r="BC297" t="s">
        <v>177</v>
      </c>
      <c r="BD297" s="3">
        <v>34182</v>
      </c>
      <c r="BE297" t="s">
        <v>100</v>
      </c>
      <c r="BF297" s="2">
        <v>43490</v>
      </c>
      <c r="BG297">
        <v>29</v>
      </c>
      <c r="BH297" t="s">
        <v>111</v>
      </c>
      <c r="BI297" s="3">
        <v>20852</v>
      </c>
    </row>
    <row r="298" spans="1:61" x14ac:dyDescent="0.25">
      <c r="A298" s="1">
        <v>40462</v>
      </c>
      <c r="B298" t="s">
        <v>178</v>
      </c>
      <c r="C298" t="s">
        <v>100</v>
      </c>
      <c r="D298" t="s">
        <v>151</v>
      </c>
      <c r="E298" t="s">
        <v>340</v>
      </c>
      <c r="F298" t="s">
        <v>717</v>
      </c>
      <c r="G298" t="s">
        <v>76</v>
      </c>
      <c r="H298" t="s">
        <v>78</v>
      </c>
      <c r="I298" t="s">
        <v>75</v>
      </c>
      <c r="J298" t="s">
        <v>68</v>
      </c>
      <c r="K298" t="s">
        <v>81</v>
      </c>
      <c r="L298" t="s">
        <v>79</v>
      </c>
      <c r="M298" t="s">
        <v>80</v>
      </c>
      <c r="N298" t="s">
        <v>81</v>
      </c>
      <c r="O298" t="s">
        <v>82</v>
      </c>
      <c r="P298" t="s">
        <v>79</v>
      </c>
      <c r="Q298">
        <v>12</v>
      </c>
      <c r="R298" t="s">
        <v>179</v>
      </c>
      <c r="S298" t="s">
        <v>110</v>
      </c>
      <c r="T298">
        <v>11</v>
      </c>
      <c r="U298">
        <v>5</v>
      </c>
      <c r="V298">
        <v>16</v>
      </c>
      <c r="W298" t="s">
        <v>120</v>
      </c>
      <c r="X298" t="s">
        <v>66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 t="s">
        <v>63</v>
      </c>
      <c r="AM298" t="e" vm="68">
        <f>_FV(0,"16666666666666666")</f>
        <v>#VALUE!</v>
      </c>
      <c r="AN298">
        <v>5</v>
      </c>
      <c r="AO298" t="s">
        <v>96</v>
      </c>
      <c r="AP298" t="e" vm="1">
        <f>_FV(-3,"0")</f>
        <v>#VALUE!</v>
      </c>
      <c r="AQ298">
        <v>1</v>
      </c>
      <c r="AR298">
        <v>1</v>
      </c>
      <c r="AS298" t="s">
        <v>68</v>
      </c>
      <c r="AT298" t="s">
        <v>68</v>
      </c>
      <c r="AU298" t="s">
        <v>68</v>
      </c>
      <c r="AV298" s="2">
        <v>43679</v>
      </c>
      <c r="AW298" s="2">
        <v>43466</v>
      </c>
      <c r="AX298">
        <v>1700</v>
      </c>
      <c r="AY298">
        <v>1696</v>
      </c>
      <c r="AZ298" t="s">
        <v>178</v>
      </c>
      <c r="BA298" s="2">
        <v>43669</v>
      </c>
      <c r="BB298">
        <v>17</v>
      </c>
      <c r="BC298" t="s">
        <v>181</v>
      </c>
      <c r="BD298" s="3">
        <v>19025</v>
      </c>
      <c r="BE298" t="s">
        <v>100</v>
      </c>
      <c r="BF298" s="2">
        <v>43490</v>
      </c>
      <c r="BG298">
        <v>29</v>
      </c>
      <c r="BH298" t="s">
        <v>111</v>
      </c>
      <c r="BI298" s="3">
        <v>20852</v>
      </c>
    </row>
    <row r="299" spans="1:61" x14ac:dyDescent="0.25">
      <c r="A299" s="1">
        <v>40219</v>
      </c>
      <c r="B299" t="s">
        <v>182</v>
      </c>
      <c r="C299" t="s">
        <v>100</v>
      </c>
      <c r="D299" t="s">
        <v>62</v>
      </c>
      <c r="E299" t="s">
        <v>68</v>
      </c>
      <c r="F299" t="s">
        <v>68</v>
      </c>
      <c r="G299" t="s">
        <v>153</v>
      </c>
      <c r="H299" t="s">
        <v>68</v>
      </c>
      <c r="I299" t="s">
        <v>68</v>
      </c>
      <c r="J299" t="s">
        <v>250</v>
      </c>
      <c r="K299" t="s">
        <v>155</v>
      </c>
      <c r="L299" t="s">
        <v>155</v>
      </c>
      <c r="M299" t="s">
        <v>156</v>
      </c>
      <c r="N299" t="s">
        <v>155</v>
      </c>
      <c r="O299" t="s">
        <v>154</v>
      </c>
      <c r="P299" t="s">
        <v>155</v>
      </c>
      <c r="Q299">
        <v>7</v>
      </c>
      <c r="R299" t="s">
        <v>191</v>
      </c>
      <c r="S299" t="s">
        <v>110</v>
      </c>
      <c r="T299">
        <v>11</v>
      </c>
      <c r="U299">
        <v>14</v>
      </c>
      <c r="V299">
        <v>9</v>
      </c>
      <c r="W299" t="s">
        <v>85</v>
      </c>
      <c r="X299" t="s">
        <v>132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 t="e" vm="84">
        <f>_FV(0,"2857142857142857")</f>
        <v>#VALUE!</v>
      </c>
      <c r="AM299" t="s">
        <v>65</v>
      </c>
      <c r="AN299">
        <v>-1</v>
      </c>
      <c r="AO299" t="s">
        <v>64</v>
      </c>
      <c r="AP299" t="e" vm="1">
        <f>_FV(-2,"0")</f>
        <v>#VALUE!</v>
      </c>
      <c r="AQ299">
        <v>4</v>
      </c>
      <c r="AR299">
        <v>1</v>
      </c>
      <c r="AS299" t="s">
        <v>68</v>
      </c>
      <c r="AT299" t="s">
        <v>788</v>
      </c>
      <c r="AU299" t="s">
        <v>68</v>
      </c>
      <c r="AV299" t="s">
        <v>1252</v>
      </c>
      <c r="AW299" t="s">
        <v>1253</v>
      </c>
      <c r="AX299">
        <v>1653</v>
      </c>
      <c r="AY299">
        <v>1696</v>
      </c>
      <c r="AZ299" t="s">
        <v>182</v>
      </c>
      <c r="BA299" t="s">
        <v>193</v>
      </c>
      <c r="BB299">
        <v>20</v>
      </c>
      <c r="BC299" t="s">
        <v>194</v>
      </c>
      <c r="BD299" s="3">
        <v>33635</v>
      </c>
      <c r="BE299" t="s">
        <v>100</v>
      </c>
      <c r="BF299" s="2">
        <v>43490</v>
      </c>
      <c r="BG299">
        <v>29</v>
      </c>
      <c r="BH299" t="s">
        <v>111</v>
      </c>
      <c r="BI299" s="3">
        <v>20852</v>
      </c>
    </row>
    <row r="300" spans="1:61" x14ac:dyDescent="0.25">
      <c r="A300" s="1">
        <v>40544</v>
      </c>
      <c r="B300" t="s">
        <v>195</v>
      </c>
      <c r="C300" t="s">
        <v>100</v>
      </c>
      <c r="D300" t="s">
        <v>62</v>
      </c>
      <c r="E300" s="2">
        <v>43586</v>
      </c>
      <c r="F300" s="3">
        <v>42005</v>
      </c>
      <c r="G300" t="s">
        <v>68</v>
      </c>
      <c r="H300" s="2">
        <v>43586</v>
      </c>
      <c r="I300" s="3">
        <v>12785</v>
      </c>
      <c r="J300" s="2">
        <v>43466</v>
      </c>
      <c r="K300" t="s">
        <v>266</v>
      </c>
      <c r="L300" t="s">
        <v>266</v>
      </c>
      <c r="M300" t="s">
        <v>118</v>
      </c>
      <c r="N300" t="s">
        <v>682</v>
      </c>
      <c r="O300" t="s">
        <v>682</v>
      </c>
      <c r="P300" t="s">
        <v>118</v>
      </c>
      <c r="Q300">
        <v>20</v>
      </c>
      <c r="R300" t="s">
        <v>120</v>
      </c>
      <c r="S300" t="s">
        <v>110</v>
      </c>
      <c r="T300">
        <v>11</v>
      </c>
      <c r="U300">
        <v>7</v>
      </c>
      <c r="V300">
        <v>13</v>
      </c>
      <c r="W300" t="s">
        <v>85</v>
      </c>
      <c r="X300" t="s">
        <v>66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 t="s">
        <v>1254</v>
      </c>
      <c r="AM300" t="e" vm="169">
        <f>_FV(0,"35")</f>
        <v>#VALUE!</v>
      </c>
      <c r="AN300">
        <v>5</v>
      </c>
      <c r="AO300" t="s">
        <v>84</v>
      </c>
      <c r="AP300" t="e" vm="1">
        <f>_FV(-5,"0")</f>
        <v>#VALUE!</v>
      </c>
      <c r="AQ300">
        <v>5</v>
      </c>
      <c r="AR300">
        <v>2</v>
      </c>
      <c r="AS300" t="s">
        <v>1255</v>
      </c>
      <c r="AT300" t="s">
        <v>68</v>
      </c>
      <c r="AU300" t="s">
        <v>1256</v>
      </c>
      <c r="AV300" t="s">
        <v>1257</v>
      </c>
      <c r="AW300" t="s">
        <v>1258</v>
      </c>
      <c r="AX300">
        <v>1650</v>
      </c>
      <c r="AY300">
        <v>1696</v>
      </c>
      <c r="AZ300" t="s">
        <v>195</v>
      </c>
      <c r="BA300" s="2">
        <v>43669</v>
      </c>
      <c r="BB300">
        <v>20</v>
      </c>
      <c r="BC300" t="s">
        <v>208</v>
      </c>
      <c r="BD300" s="3">
        <v>19054</v>
      </c>
      <c r="BE300" t="s">
        <v>100</v>
      </c>
      <c r="BF300" s="2">
        <v>43490</v>
      </c>
      <c r="BG300">
        <v>29</v>
      </c>
      <c r="BH300" t="s">
        <v>111</v>
      </c>
      <c r="BI300" s="3">
        <v>20852</v>
      </c>
    </row>
    <row r="301" spans="1:61" x14ac:dyDescent="0.25">
      <c r="A301" s="1">
        <v>40495</v>
      </c>
      <c r="B301" t="s">
        <v>209</v>
      </c>
      <c r="C301" t="s">
        <v>100</v>
      </c>
      <c r="D301" t="s">
        <v>62</v>
      </c>
      <c r="E301" t="s">
        <v>233</v>
      </c>
      <c r="F301" t="s">
        <v>68</v>
      </c>
      <c r="G301" t="s">
        <v>494</v>
      </c>
      <c r="H301" t="s">
        <v>233</v>
      </c>
      <c r="I301" t="s">
        <v>362</v>
      </c>
      <c r="J301" t="s">
        <v>494</v>
      </c>
      <c r="K301" t="s">
        <v>235</v>
      </c>
      <c r="L301" t="s">
        <v>235</v>
      </c>
      <c r="M301" t="s">
        <v>235</v>
      </c>
      <c r="N301" t="s">
        <v>237</v>
      </c>
      <c r="O301" t="s">
        <v>235</v>
      </c>
      <c r="P301" t="s">
        <v>363</v>
      </c>
      <c r="Q301">
        <v>13</v>
      </c>
      <c r="R301" t="s">
        <v>132</v>
      </c>
      <c r="S301" t="s">
        <v>110</v>
      </c>
      <c r="T301">
        <v>11</v>
      </c>
      <c r="U301">
        <v>7</v>
      </c>
      <c r="V301">
        <v>13</v>
      </c>
      <c r="W301" t="s">
        <v>132</v>
      </c>
      <c r="X301" t="s">
        <v>85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 t="e" vm="162">
        <f>_FV(0,"07692307692307693")</f>
        <v>#VALUE!</v>
      </c>
      <c r="AM301" t="e" vm="162">
        <f>_FV(0,"07692307692307693")</f>
        <v>#VALUE!</v>
      </c>
      <c r="AN301">
        <v>1</v>
      </c>
      <c r="AO301" t="e" vm="1">
        <f>_FV(-2,"0")</f>
        <v>#VALUE!</v>
      </c>
      <c r="AP301" t="e" vm="1">
        <f>_FV(-10,"0")</f>
        <v>#VALUE!</v>
      </c>
      <c r="AQ301">
        <v>6</v>
      </c>
      <c r="AR301">
        <v>0</v>
      </c>
      <c r="AS301" t="s">
        <v>689</v>
      </c>
      <c r="AT301" t="s">
        <v>601</v>
      </c>
      <c r="AU301" t="s">
        <v>1259</v>
      </c>
      <c r="AV301" t="s">
        <v>1260</v>
      </c>
      <c r="AW301" t="s">
        <v>1261</v>
      </c>
      <c r="AX301">
        <v>1786</v>
      </c>
      <c r="AY301">
        <v>1696</v>
      </c>
      <c r="AZ301" t="s">
        <v>209</v>
      </c>
      <c r="BA301" s="2">
        <v>43670</v>
      </c>
      <c r="BB301">
        <v>21</v>
      </c>
      <c r="BC301" t="s">
        <v>217</v>
      </c>
      <c r="BD301" s="3">
        <v>29037</v>
      </c>
      <c r="BE301" t="s">
        <v>100</v>
      </c>
      <c r="BF301" s="2">
        <v>43490</v>
      </c>
      <c r="BG301">
        <v>29</v>
      </c>
      <c r="BH301" t="s">
        <v>111</v>
      </c>
      <c r="BI301" s="3">
        <v>20852</v>
      </c>
    </row>
    <row r="302" spans="1:61" x14ac:dyDescent="0.25">
      <c r="A302" s="1">
        <v>40540</v>
      </c>
      <c r="B302" t="s">
        <v>218</v>
      </c>
      <c r="C302" t="s">
        <v>100</v>
      </c>
      <c r="D302" t="s">
        <v>151</v>
      </c>
      <c r="E302" t="s">
        <v>786</v>
      </c>
      <c r="F302" t="s">
        <v>405</v>
      </c>
      <c r="G302" t="s">
        <v>303</v>
      </c>
      <c r="H302" t="s">
        <v>512</v>
      </c>
      <c r="I302" t="s">
        <v>680</v>
      </c>
      <c r="J302" t="s">
        <v>680</v>
      </c>
      <c r="K302" t="s">
        <v>202</v>
      </c>
      <c r="L302" t="s">
        <v>202</v>
      </c>
      <c r="M302" t="s">
        <v>304</v>
      </c>
      <c r="N302" t="s">
        <v>304</v>
      </c>
      <c r="O302" t="s">
        <v>205</v>
      </c>
      <c r="P302" t="s">
        <v>205</v>
      </c>
      <c r="Q302">
        <v>19</v>
      </c>
      <c r="R302" t="s">
        <v>192</v>
      </c>
      <c r="S302" t="s">
        <v>110</v>
      </c>
      <c r="T302">
        <v>11</v>
      </c>
      <c r="U302">
        <v>13</v>
      </c>
      <c r="V302">
        <v>12</v>
      </c>
      <c r="W302" t="s">
        <v>96</v>
      </c>
      <c r="X302" t="s">
        <v>85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 t="e" vm="165">
        <f>_FV(0,"3684210526315789")</f>
        <v>#VALUE!</v>
      </c>
      <c r="AM302" t="e" vm="170">
        <f>_FV(0,"2631578947368421")</f>
        <v>#VALUE!</v>
      </c>
      <c r="AN302">
        <v>0</v>
      </c>
      <c r="AO302" t="e" vm="1">
        <f>_FV(-1,"0")</f>
        <v>#VALUE!</v>
      </c>
      <c r="AP302" t="e" vm="1">
        <f>_FV(-4,"0")</f>
        <v>#VALUE!</v>
      </c>
      <c r="AQ302">
        <v>1</v>
      </c>
      <c r="AR302">
        <v>1</v>
      </c>
      <c r="AS302" t="s">
        <v>1262</v>
      </c>
      <c r="AT302" t="s">
        <v>68</v>
      </c>
      <c r="AU302" t="s">
        <v>250</v>
      </c>
      <c r="AV302" t="s">
        <v>528</v>
      </c>
      <c r="AW302" t="s">
        <v>1263</v>
      </c>
      <c r="AX302">
        <v>1643</v>
      </c>
      <c r="AY302">
        <v>1696</v>
      </c>
      <c r="AZ302" t="s">
        <v>218</v>
      </c>
      <c r="BA302" s="2">
        <v>43548</v>
      </c>
      <c r="BB302">
        <v>24</v>
      </c>
      <c r="BC302" t="s">
        <v>227</v>
      </c>
      <c r="BD302" s="2">
        <v>43526</v>
      </c>
      <c r="BE302" t="s">
        <v>100</v>
      </c>
      <c r="BF302" s="2">
        <v>43490</v>
      </c>
      <c r="BG302">
        <v>29</v>
      </c>
      <c r="BH302" t="s">
        <v>111</v>
      </c>
      <c r="BI302" s="3">
        <v>20852</v>
      </c>
    </row>
    <row r="303" spans="1:61" x14ac:dyDescent="0.25">
      <c r="A303" s="1">
        <v>40729</v>
      </c>
      <c r="B303" t="s">
        <v>228</v>
      </c>
      <c r="C303" t="s">
        <v>100</v>
      </c>
      <c r="D303" t="s">
        <v>101</v>
      </c>
      <c r="E303" t="s">
        <v>92</v>
      </c>
      <c r="F303" t="s">
        <v>504</v>
      </c>
      <c r="G303" s="3">
        <v>27395</v>
      </c>
      <c r="H303" t="s">
        <v>1264</v>
      </c>
      <c r="I303" t="s">
        <v>88</v>
      </c>
      <c r="J303" t="s">
        <v>430</v>
      </c>
      <c r="K303" t="s">
        <v>215</v>
      </c>
      <c r="L303" t="s">
        <v>341</v>
      </c>
      <c r="M303" t="s">
        <v>1265</v>
      </c>
      <c r="N303" t="s">
        <v>1265</v>
      </c>
      <c r="O303" t="s">
        <v>435</v>
      </c>
      <c r="P303" t="s">
        <v>216</v>
      </c>
      <c r="Q303">
        <v>36</v>
      </c>
      <c r="R303" t="s">
        <v>239</v>
      </c>
      <c r="S303" t="s">
        <v>110</v>
      </c>
      <c r="T303">
        <v>11</v>
      </c>
      <c r="U303">
        <v>18</v>
      </c>
      <c r="V303">
        <v>15</v>
      </c>
      <c r="W303" t="s">
        <v>65</v>
      </c>
      <c r="X303" t="s">
        <v>132</v>
      </c>
      <c r="Y303">
        <v>0</v>
      </c>
      <c r="Z303">
        <v>0</v>
      </c>
      <c r="AA303">
        <v>0</v>
      </c>
      <c r="AB303">
        <v>1</v>
      </c>
      <c r="AC303">
        <v>1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 t="e" vm="56">
        <f>_FV(0,"6388888888888888")</f>
        <v>#VALUE!</v>
      </c>
      <c r="AM303" t="e" vm="57">
        <f>_FV(0,"3888888888888889")</f>
        <v>#VALUE!</v>
      </c>
      <c r="AN303">
        <v>-6</v>
      </c>
      <c r="AO303" t="e" vm="1">
        <f>_FV(-5,"0")</f>
        <v>#VALUE!</v>
      </c>
      <c r="AP303" t="s">
        <v>132</v>
      </c>
      <c r="AQ303">
        <v>3</v>
      </c>
      <c r="AR303">
        <v>3</v>
      </c>
      <c r="AS303" t="s">
        <v>857</v>
      </c>
      <c r="AT303" t="s">
        <v>505</v>
      </c>
      <c r="AU303" t="s">
        <v>720</v>
      </c>
      <c r="AV303" t="s">
        <v>1266</v>
      </c>
      <c r="AW303" t="s">
        <v>1267</v>
      </c>
      <c r="AX303">
        <v>1618</v>
      </c>
      <c r="AY303">
        <v>1696</v>
      </c>
      <c r="AZ303" t="s">
        <v>228</v>
      </c>
      <c r="BA303" s="2">
        <v>43490</v>
      </c>
      <c r="BB303">
        <v>23</v>
      </c>
      <c r="BC303" t="s">
        <v>240</v>
      </c>
      <c r="BD303" s="2">
        <v>43681</v>
      </c>
      <c r="BE303" t="s">
        <v>100</v>
      </c>
      <c r="BF303" s="2">
        <v>43490</v>
      </c>
      <c r="BG303">
        <v>29</v>
      </c>
      <c r="BH303" t="s">
        <v>111</v>
      </c>
      <c r="BI303" s="3">
        <v>20852</v>
      </c>
    </row>
    <row r="304" spans="1:61" x14ac:dyDescent="0.25">
      <c r="A304" s="1">
        <v>40665</v>
      </c>
      <c r="B304" t="s">
        <v>241</v>
      </c>
      <c r="C304" t="s">
        <v>100</v>
      </c>
      <c r="D304" t="s">
        <v>62</v>
      </c>
      <c r="E304" t="s">
        <v>229</v>
      </c>
      <c r="F304" t="s">
        <v>642</v>
      </c>
      <c r="G304" t="s">
        <v>996</v>
      </c>
      <c r="H304" t="s">
        <v>230</v>
      </c>
      <c r="I304" t="s">
        <v>998</v>
      </c>
      <c r="J304" t="s">
        <v>642</v>
      </c>
      <c r="K304" t="s">
        <v>238</v>
      </c>
      <c r="L304" t="s">
        <v>522</v>
      </c>
      <c r="M304" t="s">
        <v>237</v>
      </c>
      <c r="N304" t="s">
        <v>236</v>
      </c>
      <c r="O304" t="s">
        <v>520</v>
      </c>
      <c r="P304" t="s">
        <v>238</v>
      </c>
      <c r="Q304">
        <v>26</v>
      </c>
      <c r="R304" t="s">
        <v>242</v>
      </c>
      <c r="S304" t="s">
        <v>110</v>
      </c>
      <c r="T304">
        <v>11</v>
      </c>
      <c r="U304">
        <v>14</v>
      </c>
      <c r="V304">
        <v>8</v>
      </c>
      <c r="W304" t="s">
        <v>84</v>
      </c>
      <c r="X304" t="s">
        <v>96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 t="e" vm="126">
        <f>_FV(0,"7307692307692307")</f>
        <v>#VALUE!</v>
      </c>
      <c r="AM304" t="e" vm="95">
        <f>_FV(0,"2692307692307692")</f>
        <v>#VALUE!</v>
      </c>
      <c r="AN304">
        <v>-8</v>
      </c>
      <c r="AO304" t="e" vm="1">
        <f>_FV(-3,"0")</f>
        <v>#VALUE!</v>
      </c>
      <c r="AP304" t="s">
        <v>68</v>
      </c>
      <c r="AQ304">
        <v>1</v>
      </c>
      <c r="AR304">
        <v>7</v>
      </c>
      <c r="AS304" t="s">
        <v>68</v>
      </c>
      <c r="AT304" t="s">
        <v>273</v>
      </c>
      <c r="AU304" t="s">
        <v>68</v>
      </c>
      <c r="AV304" s="2">
        <v>43497</v>
      </c>
      <c r="AW304" t="s">
        <v>1268</v>
      </c>
      <c r="AX304">
        <v>1577</v>
      </c>
      <c r="AY304">
        <v>1696</v>
      </c>
      <c r="AZ304" t="s">
        <v>241</v>
      </c>
      <c r="BA304" t="s">
        <v>243</v>
      </c>
      <c r="BB304">
        <v>24</v>
      </c>
      <c r="BC304" t="s">
        <v>244</v>
      </c>
      <c r="BD304" s="2">
        <v>43618</v>
      </c>
      <c r="BE304" t="s">
        <v>100</v>
      </c>
      <c r="BF304" s="2">
        <v>43490</v>
      </c>
      <c r="BG304">
        <v>29</v>
      </c>
      <c r="BH304" t="s">
        <v>111</v>
      </c>
      <c r="BI304" s="3">
        <v>20852</v>
      </c>
    </row>
    <row r="305" spans="1:61" x14ac:dyDescent="0.25">
      <c r="A305" s="1">
        <v>40685</v>
      </c>
      <c r="B305" t="s">
        <v>245</v>
      </c>
      <c r="C305" t="s">
        <v>100</v>
      </c>
      <c r="D305" t="s">
        <v>151</v>
      </c>
      <c r="E305" t="s">
        <v>680</v>
      </c>
      <c r="F305" t="s">
        <v>1215</v>
      </c>
      <c r="G305" t="s">
        <v>1269</v>
      </c>
      <c r="H305" s="2">
        <v>43586</v>
      </c>
      <c r="I305" t="s">
        <v>1067</v>
      </c>
      <c r="J305" t="s">
        <v>1067</v>
      </c>
      <c r="K305" t="s">
        <v>173</v>
      </c>
      <c r="L305" t="s">
        <v>170</v>
      </c>
      <c r="M305" t="s">
        <v>63</v>
      </c>
      <c r="N305" t="s">
        <v>1013</v>
      </c>
      <c r="O305" t="s">
        <v>1014</v>
      </c>
      <c r="P305" t="s">
        <v>170</v>
      </c>
      <c r="Q305">
        <v>38</v>
      </c>
      <c r="R305" t="s">
        <v>255</v>
      </c>
      <c r="S305" t="s">
        <v>110</v>
      </c>
      <c r="T305">
        <v>11</v>
      </c>
      <c r="U305">
        <v>16</v>
      </c>
      <c r="V305">
        <v>15</v>
      </c>
      <c r="W305" t="s">
        <v>121</v>
      </c>
      <c r="X305" t="s">
        <v>132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 t="e" vm="3">
        <f>_FV(0,"5")</f>
        <v>#VALUE!</v>
      </c>
      <c r="AM305" t="e" vm="165">
        <f>_FV(0,"3684210526315789")</f>
        <v>#VALUE!</v>
      </c>
      <c r="AN305">
        <v>0</v>
      </c>
      <c r="AO305" t="s">
        <v>84</v>
      </c>
      <c r="AP305" t="s">
        <v>64</v>
      </c>
      <c r="AQ305">
        <v>1</v>
      </c>
      <c r="AR305">
        <v>7</v>
      </c>
      <c r="AS305" t="s">
        <v>1270</v>
      </c>
      <c r="AT305" t="s">
        <v>1217</v>
      </c>
      <c r="AU305" t="s">
        <v>1271</v>
      </c>
      <c r="AV305" t="s">
        <v>1272</v>
      </c>
      <c r="AW305" t="s">
        <v>1273</v>
      </c>
      <c r="AX305">
        <v>1612</v>
      </c>
      <c r="AY305">
        <v>1696</v>
      </c>
      <c r="AZ305" t="s">
        <v>245</v>
      </c>
      <c r="BA305" s="2">
        <v>43669</v>
      </c>
      <c r="BB305">
        <v>23</v>
      </c>
      <c r="BC305" t="s">
        <v>258</v>
      </c>
      <c r="BD305" s="3">
        <v>30317</v>
      </c>
      <c r="BE305" t="s">
        <v>100</v>
      </c>
      <c r="BF305" s="2">
        <v>43490</v>
      </c>
      <c r="BG305">
        <v>29</v>
      </c>
      <c r="BH305" t="s">
        <v>111</v>
      </c>
      <c r="BI305" s="3">
        <v>20852</v>
      </c>
    </row>
    <row r="306" spans="1:61" x14ac:dyDescent="0.25">
      <c r="A306" s="1">
        <v>40650</v>
      </c>
      <c r="B306" t="s">
        <v>60</v>
      </c>
      <c r="C306" t="s">
        <v>150</v>
      </c>
      <c r="D306" t="s">
        <v>101</v>
      </c>
      <c r="E306" t="s">
        <v>1037</v>
      </c>
      <c r="F306" t="s">
        <v>678</v>
      </c>
      <c r="G306" t="s">
        <v>1274</v>
      </c>
      <c r="H306" t="s">
        <v>467</v>
      </c>
      <c r="I306" t="s">
        <v>1037</v>
      </c>
      <c r="J306" t="s">
        <v>644</v>
      </c>
      <c r="K306" t="s">
        <v>468</v>
      </c>
      <c r="L306" t="s">
        <v>472</v>
      </c>
      <c r="M306" t="s">
        <v>1140</v>
      </c>
      <c r="N306" t="s">
        <v>224</v>
      </c>
      <c r="O306" t="s">
        <v>223</v>
      </c>
      <c r="P306" t="s">
        <v>226</v>
      </c>
      <c r="Q306">
        <v>33</v>
      </c>
      <c r="R306" t="s">
        <v>66</v>
      </c>
      <c r="S306" t="s">
        <v>96</v>
      </c>
      <c r="T306">
        <v>11</v>
      </c>
      <c r="U306">
        <v>2</v>
      </c>
      <c r="V306">
        <v>5</v>
      </c>
      <c r="W306" t="s">
        <v>85</v>
      </c>
      <c r="X306" t="s">
        <v>83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1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 t="s">
        <v>473</v>
      </c>
      <c r="AM306" t="s">
        <v>470</v>
      </c>
      <c r="AN306">
        <v>15</v>
      </c>
      <c r="AO306" t="e" vm="1">
        <f>_FV(-2,"0")</f>
        <v>#VALUE!</v>
      </c>
      <c r="AP306" t="e" vm="1">
        <f>_FV(-2,"0")</f>
        <v>#VALUE!</v>
      </c>
      <c r="AQ306">
        <v>7</v>
      </c>
      <c r="AR306">
        <v>1</v>
      </c>
      <c r="AS306" t="s">
        <v>1275</v>
      </c>
      <c r="AT306" t="s">
        <v>68</v>
      </c>
      <c r="AU306" t="s">
        <v>1155</v>
      </c>
      <c r="AV306" t="s">
        <v>1276</v>
      </c>
      <c r="AW306" t="s">
        <v>1277</v>
      </c>
      <c r="AX306">
        <v>1886</v>
      </c>
      <c r="AY306">
        <v>1835</v>
      </c>
      <c r="AZ306" t="s">
        <v>60</v>
      </c>
      <c r="BA306" s="2">
        <v>43578</v>
      </c>
      <c r="BB306">
        <v>27</v>
      </c>
      <c r="BC306" t="s">
        <v>70</v>
      </c>
      <c r="BD306" s="3">
        <v>34912</v>
      </c>
      <c r="BE306" t="s">
        <v>150</v>
      </c>
      <c r="BF306" s="2">
        <v>43608</v>
      </c>
      <c r="BG306">
        <v>25</v>
      </c>
      <c r="BH306" t="s">
        <v>157</v>
      </c>
      <c r="BI306" s="2">
        <v>43654</v>
      </c>
    </row>
    <row r="307" spans="1:61" x14ac:dyDescent="0.25">
      <c r="A307" s="1">
        <v>40685</v>
      </c>
      <c r="B307" t="s">
        <v>73</v>
      </c>
      <c r="C307" t="s">
        <v>150</v>
      </c>
      <c r="D307" t="s">
        <v>62</v>
      </c>
      <c r="E307" t="s">
        <v>1010</v>
      </c>
      <c r="F307" t="s">
        <v>513</v>
      </c>
      <c r="G307" t="s">
        <v>513</v>
      </c>
      <c r="H307" t="s">
        <v>1215</v>
      </c>
      <c r="I307" t="s">
        <v>404</v>
      </c>
      <c r="J307" t="s">
        <v>679</v>
      </c>
      <c r="K307" t="s">
        <v>173</v>
      </c>
      <c r="L307" t="s">
        <v>1013</v>
      </c>
      <c r="M307" t="s">
        <v>203</v>
      </c>
      <c r="N307" t="s">
        <v>1012</v>
      </c>
      <c r="O307" t="s">
        <v>202</v>
      </c>
      <c r="P307" t="s">
        <v>1014</v>
      </c>
      <c r="Q307">
        <v>38</v>
      </c>
      <c r="R307" t="s">
        <v>83</v>
      </c>
      <c r="S307" t="s">
        <v>96</v>
      </c>
      <c r="T307">
        <v>11</v>
      </c>
      <c r="U307">
        <v>13</v>
      </c>
      <c r="V307">
        <v>6</v>
      </c>
      <c r="W307" t="s">
        <v>121</v>
      </c>
      <c r="X307" t="s">
        <v>120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 t="e" vm="107">
        <f>_FV(0,"3157894736842105")</f>
        <v>#VALUE!</v>
      </c>
      <c r="AM307" t="s">
        <v>304</v>
      </c>
      <c r="AN307">
        <v>-13</v>
      </c>
      <c r="AO307" t="e" vm="1">
        <f>_FV(-2,"0")</f>
        <v>#VALUE!</v>
      </c>
      <c r="AP307" t="s">
        <v>84</v>
      </c>
      <c r="AQ307">
        <v>3</v>
      </c>
      <c r="AR307">
        <v>6</v>
      </c>
      <c r="AS307" t="s">
        <v>201</v>
      </c>
      <c r="AT307" t="s">
        <v>1278</v>
      </c>
      <c r="AU307" t="s">
        <v>1279</v>
      </c>
      <c r="AV307" t="s">
        <v>923</v>
      </c>
      <c r="AW307" t="s">
        <v>1280</v>
      </c>
      <c r="AX307">
        <v>1723</v>
      </c>
      <c r="AY307">
        <v>1835</v>
      </c>
      <c r="AZ307" t="s">
        <v>73</v>
      </c>
      <c r="BA307" s="2">
        <v>43490</v>
      </c>
      <c r="BB307">
        <v>20</v>
      </c>
      <c r="BC307" t="s">
        <v>86</v>
      </c>
      <c r="BD307" s="3">
        <v>12175</v>
      </c>
      <c r="BE307" t="s">
        <v>150</v>
      </c>
      <c r="BF307" s="2">
        <v>43608</v>
      </c>
      <c r="BG307">
        <v>25</v>
      </c>
      <c r="BH307" t="s">
        <v>157</v>
      </c>
      <c r="BI307" s="2">
        <v>43654</v>
      </c>
    </row>
    <row r="308" spans="1:61" x14ac:dyDescent="0.25">
      <c r="A308" s="1">
        <v>40521</v>
      </c>
      <c r="B308" t="s">
        <v>87</v>
      </c>
      <c r="C308" t="s">
        <v>150</v>
      </c>
      <c r="D308" t="s">
        <v>101</v>
      </c>
      <c r="E308" s="2">
        <v>43586</v>
      </c>
      <c r="F308" t="s">
        <v>63</v>
      </c>
      <c r="G308" s="3">
        <v>45658</v>
      </c>
      <c r="H308" t="s">
        <v>68</v>
      </c>
      <c r="I308" s="3">
        <v>45658</v>
      </c>
      <c r="J308" t="s">
        <v>68</v>
      </c>
      <c r="K308" t="s">
        <v>79</v>
      </c>
      <c r="L308" t="s">
        <v>79</v>
      </c>
      <c r="M308" t="s">
        <v>65</v>
      </c>
      <c r="N308" t="s">
        <v>79</v>
      </c>
      <c r="O308" t="s">
        <v>63</v>
      </c>
      <c r="P308" t="s">
        <v>79</v>
      </c>
      <c r="Q308">
        <v>4</v>
      </c>
      <c r="R308" t="s">
        <v>95</v>
      </c>
      <c r="S308" t="s">
        <v>96</v>
      </c>
      <c r="T308">
        <v>11</v>
      </c>
      <c r="U308">
        <v>6</v>
      </c>
      <c r="V308">
        <v>13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 t="s">
        <v>79</v>
      </c>
      <c r="AM308" t="e" vm="3">
        <f>_FV(0,"5")</f>
        <v>#VALUE!</v>
      </c>
      <c r="AN308">
        <v>1</v>
      </c>
      <c r="AP308" t="s">
        <v>179</v>
      </c>
      <c r="AQ308">
        <v>2</v>
      </c>
      <c r="AR308">
        <v>2</v>
      </c>
      <c r="AS308" t="s">
        <v>68</v>
      </c>
      <c r="AT308" t="s">
        <v>68</v>
      </c>
      <c r="AU308" t="s">
        <v>68</v>
      </c>
      <c r="AV308" s="3">
        <v>45658</v>
      </c>
      <c r="AW308" t="s">
        <v>68</v>
      </c>
      <c r="AX308">
        <v>1649</v>
      </c>
      <c r="AY308">
        <v>1835</v>
      </c>
      <c r="AZ308" t="s">
        <v>87</v>
      </c>
      <c r="BA308" s="2">
        <v>43702</v>
      </c>
      <c r="BB308">
        <v>18</v>
      </c>
      <c r="BC308" t="s">
        <v>99</v>
      </c>
      <c r="BD308" s="2">
        <v>43527</v>
      </c>
      <c r="BE308" t="s">
        <v>150</v>
      </c>
      <c r="BF308" s="2">
        <v>43608</v>
      </c>
      <c r="BG308">
        <v>25</v>
      </c>
      <c r="BH308" t="s">
        <v>157</v>
      </c>
      <c r="BI308" s="2">
        <v>43654</v>
      </c>
    </row>
    <row r="309" spans="1:61" x14ac:dyDescent="0.25">
      <c r="A309" s="1">
        <v>40664</v>
      </c>
      <c r="B309" t="s">
        <v>100</v>
      </c>
      <c r="C309" t="s">
        <v>150</v>
      </c>
      <c r="D309" t="s">
        <v>62</v>
      </c>
      <c r="E309" t="s">
        <v>390</v>
      </c>
      <c r="F309" t="s">
        <v>250</v>
      </c>
      <c r="G309" t="s">
        <v>594</v>
      </c>
      <c r="H309" t="s">
        <v>153</v>
      </c>
      <c r="I309" t="s">
        <v>459</v>
      </c>
      <c r="J309" t="s">
        <v>459</v>
      </c>
      <c r="K309" t="s">
        <v>80</v>
      </c>
      <c r="L309" t="s">
        <v>80</v>
      </c>
      <c r="M309" t="s">
        <v>156</v>
      </c>
      <c r="N309" t="s">
        <v>156</v>
      </c>
      <c r="O309" t="s">
        <v>394</v>
      </c>
      <c r="P309" t="s">
        <v>394</v>
      </c>
      <c r="Q309">
        <v>21</v>
      </c>
      <c r="R309" t="s">
        <v>110</v>
      </c>
      <c r="S309" t="s">
        <v>96</v>
      </c>
      <c r="T309">
        <v>11</v>
      </c>
      <c r="U309">
        <v>12</v>
      </c>
      <c r="V309">
        <v>11</v>
      </c>
      <c r="W309" t="s">
        <v>85</v>
      </c>
      <c r="X309" t="s">
        <v>96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 t="e" vm="43">
        <f>_FV(0,"23809523809523808")</f>
        <v>#VALUE!</v>
      </c>
      <c r="AM309" t="e" vm="33">
        <f>_FV(0,"14285714285714285")</f>
        <v>#VALUE!</v>
      </c>
      <c r="AN309">
        <v>0</v>
      </c>
      <c r="AO309" t="s">
        <v>68</v>
      </c>
      <c r="AP309" t="s">
        <v>83</v>
      </c>
      <c r="AQ309">
        <v>1</v>
      </c>
      <c r="AR309">
        <v>7</v>
      </c>
      <c r="AS309" t="s">
        <v>986</v>
      </c>
      <c r="AT309" t="s">
        <v>897</v>
      </c>
      <c r="AU309" t="s">
        <v>486</v>
      </c>
      <c r="AV309" t="s">
        <v>1281</v>
      </c>
      <c r="AW309" t="s">
        <v>1282</v>
      </c>
      <c r="AX309">
        <v>1696</v>
      </c>
      <c r="AY309">
        <v>1835</v>
      </c>
      <c r="AZ309" t="s">
        <v>100</v>
      </c>
      <c r="BA309" s="2">
        <v>43490</v>
      </c>
      <c r="BB309">
        <v>29</v>
      </c>
      <c r="BC309" t="s">
        <v>111</v>
      </c>
      <c r="BD309" s="3">
        <v>20852</v>
      </c>
      <c r="BE309" t="s">
        <v>150</v>
      </c>
      <c r="BF309" s="2">
        <v>43608</v>
      </c>
      <c r="BG309">
        <v>25</v>
      </c>
      <c r="BH309" t="s">
        <v>157</v>
      </c>
      <c r="BI309" s="2">
        <v>43654</v>
      </c>
    </row>
    <row r="310" spans="1:61" x14ac:dyDescent="0.25">
      <c r="A310" s="1">
        <v>40878</v>
      </c>
      <c r="B310" t="s">
        <v>61</v>
      </c>
      <c r="C310" t="s">
        <v>150</v>
      </c>
      <c r="D310" t="s">
        <v>62</v>
      </c>
      <c r="E310" t="s">
        <v>220</v>
      </c>
      <c r="F310" t="s">
        <v>1042</v>
      </c>
      <c r="G310" t="s">
        <v>221</v>
      </c>
      <c r="H310" t="s">
        <v>335</v>
      </c>
      <c r="I310" t="s">
        <v>222</v>
      </c>
      <c r="J310" t="s">
        <v>1042</v>
      </c>
      <c r="K310" t="s">
        <v>224</v>
      </c>
      <c r="L310" t="s">
        <v>336</v>
      </c>
      <c r="M310" t="s">
        <v>225</v>
      </c>
      <c r="N310" t="s">
        <v>337</v>
      </c>
      <c r="O310" t="s">
        <v>226</v>
      </c>
      <c r="P310" t="s">
        <v>226</v>
      </c>
      <c r="Q310">
        <v>22</v>
      </c>
      <c r="R310" t="s">
        <v>67</v>
      </c>
      <c r="S310" t="s">
        <v>96</v>
      </c>
      <c r="T310">
        <v>11</v>
      </c>
      <c r="U310">
        <v>7</v>
      </c>
      <c r="V310">
        <v>10</v>
      </c>
      <c r="W310" t="s">
        <v>96</v>
      </c>
      <c r="X310" t="s">
        <v>84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 t="e" vm="20">
        <f>_FV(0,"22727272727272727")</f>
        <v>#VALUE!</v>
      </c>
      <c r="AM310" t="e" vm="75">
        <f>_FV(0,"18181818181818182")</f>
        <v>#VALUE!</v>
      </c>
      <c r="AN310">
        <v>3</v>
      </c>
      <c r="AO310" t="s">
        <v>84</v>
      </c>
      <c r="AP310" t="s">
        <v>191</v>
      </c>
      <c r="AQ310">
        <v>3</v>
      </c>
      <c r="AR310">
        <v>0</v>
      </c>
      <c r="AS310" t="s">
        <v>306</v>
      </c>
      <c r="AT310" t="s">
        <v>68</v>
      </c>
      <c r="AU310" t="s">
        <v>187</v>
      </c>
      <c r="AV310" t="s">
        <v>533</v>
      </c>
      <c r="AW310" t="s">
        <v>307</v>
      </c>
      <c r="AX310">
        <v>1590</v>
      </c>
      <c r="AY310">
        <v>1835</v>
      </c>
      <c r="AZ310" t="s">
        <v>61</v>
      </c>
      <c r="BA310" s="2">
        <v>43548</v>
      </c>
      <c r="BB310">
        <v>23</v>
      </c>
      <c r="BC310" t="s">
        <v>71</v>
      </c>
      <c r="BD310" t="s">
        <v>72</v>
      </c>
      <c r="BE310" t="s">
        <v>150</v>
      </c>
      <c r="BF310" s="2">
        <v>43608</v>
      </c>
      <c r="BG310">
        <v>25</v>
      </c>
      <c r="BH310" t="s">
        <v>157</v>
      </c>
      <c r="BI310" s="2">
        <v>43654</v>
      </c>
    </row>
    <row r="311" spans="1:61" x14ac:dyDescent="0.25">
      <c r="A311" s="1">
        <v>40482</v>
      </c>
      <c r="B311" t="s">
        <v>112</v>
      </c>
      <c r="C311" t="s">
        <v>150</v>
      </c>
      <c r="D311" t="s">
        <v>151</v>
      </c>
      <c r="E311" s="2">
        <v>43525</v>
      </c>
      <c r="F311" t="s">
        <v>444</v>
      </c>
      <c r="G311" s="2">
        <v>43525</v>
      </c>
      <c r="H311" s="2">
        <v>43556</v>
      </c>
      <c r="I311" s="2">
        <v>43497</v>
      </c>
      <c r="J311" t="s">
        <v>444</v>
      </c>
      <c r="K311" t="s">
        <v>118</v>
      </c>
      <c r="L311" t="s">
        <v>118</v>
      </c>
      <c r="M311" t="s">
        <v>325</v>
      </c>
      <c r="N311" t="s">
        <v>116</v>
      </c>
      <c r="O311" t="s">
        <v>97</v>
      </c>
      <c r="P311" t="s">
        <v>266</v>
      </c>
      <c r="Q311">
        <v>10</v>
      </c>
      <c r="R311" t="s">
        <v>119</v>
      </c>
      <c r="S311" t="s">
        <v>96</v>
      </c>
      <c r="T311">
        <v>11</v>
      </c>
      <c r="U311">
        <v>8</v>
      </c>
      <c r="V311">
        <v>18</v>
      </c>
      <c r="W311" t="s">
        <v>85</v>
      </c>
      <c r="X311" t="s">
        <v>66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1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 t="s">
        <v>65</v>
      </c>
      <c r="AM311" t="e" vm="3">
        <f>_FV(0,"5")</f>
        <v>#VALUE!</v>
      </c>
      <c r="AN311">
        <v>3</v>
      </c>
      <c r="AO311" t="s">
        <v>84</v>
      </c>
      <c r="AP311" t="s">
        <v>121</v>
      </c>
      <c r="AQ311">
        <v>0</v>
      </c>
      <c r="AR311">
        <v>6</v>
      </c>
      <c r="AS311" t="s">
        <v>68</v>
      </c>
      <c r="AT311" t="s">
        <v>1283</v>
      </c>
      <c r="AU311" t="s">
        <v>68</v>
      </c>
      <c r="AV311" s="2">
        <v>43617</v>
      </c>
      <c r="AW311" t="s">
        <v>1284</v>
      </c>
      <c r="AX311">
        <v>1639</v>
      </c>
      <c r="AY311">
        <v>1835</v>
      </c>
      <c r="AZ311" t="s">
        <v>112</v>
      </c>
      <c r="BA311" s="2">
        <v>43580</v>
      </c>
      <c r="BB311">
        <v>18</v>
      </c>
      <c r="BC311" t="s">
        <v>122</v>
      </c>
      <c r="BD311" s="3">
        <v>27426</v>
      </c>
      <c r="BE311" t="s">
        <v>150</v>
      </c>
      <c r="BF311" s="2">
        <v>43608</v>
      </c>
      <c r="BG311">
        <v>25</v>
      </c>
      <c r="BH311" t="s">
        <v>157</v>
      </c>
      <c r="BI311" s="2">
        <v>43654</v>
      </c>
    </row>
    <row r="312" spans="1:61" x14ac:dyDescent="0.25">
      <c r="A312" s="1">
        <v>40696</v>
      </c>
      <c r="B312" t="s">
        <v>123</v>
      </c>
      <c r="C312" t="s">
        <v>150</v>
      </c>
      <c r="D312" t="s">
        <v>151</v>
      </c>
      <c r="E312" t="s">
        <v>942</v>
      </c>
      <c r="F312" t="s">
        <v>518</v>
      </c>
      <c r="G312" t="s">
        <v>229</v>
      </c>
      <c r="H312" t="s">
        <v>642</v>
      </c>
      <c r="I312" t="s">
        <v>231</v>
      </c>
      <c r="J312" t="s">
        <v>997</v>
      </c>
      <c r="K312" t="s">
        <v>63</v>
      </c>
      <c r="L312" t="s">
        <v>237</v>
      </c>
      <c r="M312" t="s">
        <v>521</v>
      </c>
      <c r="N312" t="s">
        <v>237</v>
      </c>
      <c r="O312" t="s">
        <v>519</v>
      </c>
      <c r="P312" t="s">
        <v>519</v>
      </c>
      <c r="Q312">
        <v>26</v>
      </c>
      <c r="R312" t="s">
        <v>64</v>
      </c>
      <c r="S312" t="s">
        <v>96</v>
      </c>
      <c r="T312">
        <v>11</v>
      </c>
      <c r="U312">
        <v>4</v>
      </c>
      <c r="V312">
        <v>5</v>
      </c>
      <c r="W312" t="s">
        <v>83</v>
      </c>
      <c r="X312" t="s">
        <v>120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 t="s">
        <v>496</v>
      </c>
      <c r="AM312" t="s">
        <v>234</v>
      </c>
      <c r="AN312">
        <v>9</v>
      </c>
      <c r="AO312" t="e" vm="1">
        <f>_FV(-1,"0")</f>
        <v>#VALUE!</v>
      </c>
      <c r="AP312" t="e" vm="1">
        <f>_FV(-4,"0")</f>
        <v>#VALUE!</v>
      </c>
      <c r="AQ312">
        <v>6</v>
      </c>
      <c r="AR312">
        <v>3</v>
      </c>
      <c r="AS312" t="s">
        <v>68</v>
      </c>
      <c r="AT312" t="s">
        <v>68</v>
      </c>
      <c r="AU312" t="s">
        <v>68</v>
      </c>
      <c r="AV312" s="3">
        <v>27395</v>
      </c>
      <c r="AW312" s="3">
        <v>42370</v>
      </c>
      <c r="AX312">
        <v>1967</v>
      </c>
      <c r="AY312">
        <v>1835</v>
      </c>
      <c r="AZ312" t="s">
        <v>123</v>
      </c>
      <c r="BA312" s="2">
        <v>43609</v>
      </c>
      <c r="BB312">
        <v>22</v>
      </c>
      <c r="BC312" t="s">
        <v>125</v>
      </c>
      <c r="BD312" t="s">
        <v>126</v>
      </c>
      <c r="BE312" t="s">
        <v>150</v>
      </c>
      <c r="BF312" s="2">
        <v>43608</v>
      </c>
      <c r="BG312">
        <v>25</v>
      </c>
      <c r="BH312" t="s">
        <v>157</v>
      </c>
      <c r="BI312" s="2">
        <v>43654</v>
      </c>
    </row>
    <row r="313" spans="1:61" x14ac:dyDescent="0.25">
      <c r="A313" s="1">
        <v>40468</v>
      </c>
      <c r="B313" t="s">
        <v>127</v>
      </c>
      <c r="C313" t="s">
        <v>150</v>
      </c>
      <c r="D313" t="s">
        <v>62</v>
      </c>
      <c r="E313" t="s">
        <v>180</v>
      </c>
      <c r="F313" t="s">
        <v>400</v>
      </c>
      <c r="G313" t="s">
        <v>400</v>
      </c>
      <c r="H313" t="s">
        <v>317</v>
      </c>
      <c r="I313" t="s">
        <v>180</v>
      </c>
      <c r="J313" t="s">
        <v>180</v>
      </c>
      <c r="K313" t="s">
        <v>322</v>
      </c>
      <c r="L313" t="s">
        <v>322</v>
      </c>
      <c r="M313" t="s">
        <v>323</v>
      </c>
      <c r="N313" t="s">
        <v>323</v>
      </c>
      <c r="O313" t="s">
        <v>323</v>
      </c>
      <c r="P313" t="s">
        <v>323</v>
      </c>
      <c r="Q313">
        <v>8</v>
      </c>
      <c r="R313" t="s">
        <v>85</v>
      </c>
      <c r="S313" t="s">
        <v>96</v>
      </c>
      <c r="T313">
        <v>11</v>
      </c>
      <c r="U313">
        <v>17</v>
      </c>
      <c r="V313">
        <v>18</v>
      </c>
      <c r="W313" t="s">
        <v>132</v>
      </c>
      <c r="X313" t="s">
        <v>132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 t="e" vm="93">
        <f>_FV(0,"125")</f>
        <v>#VALUE!</v>
      </c>
      <c r="AM313" t="e" vm="3">
        <f>_FV(0,"5")</f>
        <v>#VALUE!</v>
      </c>
      <c r="AN313">
        <v>0</v>
      </c>
      <c r="AO313" t="s">
        <v>65</v>
      </c>
      <c r="AP313" t="s">
        <v>68</v>
      </c>
      <c r="AQ313">
        <v>0</v>
      </c>
      <c r="AR313">
        <v>6</v>
      </c>
      <c r="AS313" t="s">
        <v>1285</v>
      </c>
      <c r="AT313" t="s">
        <v>1285</v>
      </c>
      <c r="AU313" t="s">
        <v>547</v>
      </c>
      <c r="AV313" t="s">
        <v>1286</v>
      </c>
      <c r="AW313" t="s">
        <v>1287</v>
      </c>
      <c r="AX313">
        <v>1750</v>
      </c>
      <c r="AY313">
        <v>1835</v>
      </c>
      <c r="AZ313" t="s">
        <v>127</v>
      </c>
      <c r="BA313" s="2">
        <v>43731</v>
      </c>
      <c r="BB313">
        <v>21</v>
      </c>
      <c r="BC313" t="s">
        <v>135</v>
      </c>
      <c r="BD313" s="3">
        <v>21306</v>
      </c>
      <c r="BE313" t="s">
        <v>150</v>
      </c>
      <c r="BF313" s="2">
        <v>43608</v>
      </c>
      <c r="BG313">
        <v>25</v>
      </c>
      <c r="BH313" t="s">
        <v>157</v>
      </c>
      <c r="BI313" s="2">
        <v>43654</v>
      </c>
    </row>
    <row r="314" spans="1:61" x14ac:dyDescent="0.25">
      <c r="A314" s="1">
        <v>40791</v>
      </c>
      <c r="B314" t="s">
        <v>136</v>
      </c>
      <c r="C314" t="s">
        <v>150</v>
      </c>
      <c r="D314" t="s">
        <v>151</v>
      </c>
      <c r="E314" t="s">
        <v>434</v>
      </c>
      <c r="F314" s="2">
        <v>43586</v>
      </c>
      <c r="G314" t="s">
        <v>68</v>
      </c>
      <c r="H314" t="s">
        <v>78</v>
      </c>
      <c r="I314" s="3">
        <v>45658</v>
      </c>
      <c r="J314" t="s">
        <v>1264</v>
      </c>
      <c r="K314" t="s">
        <v>341</v>
      </c>
      <c r="L314" t="s">
        <v>94</v>
      </c>
      <c r="M314" t="s">
        <v>341</v>
      </c>
      <c r="N314" t="s">
        <v>80</v>
      </c>
      <c r="O314" t="s">
        <v>81</v>
      </c>
      <c r="P314" t="s">
        <v>215</v>
      </c>
      <c r="Q314">
        <v>36</v>
      </c>
      <c r="R314" t="s">
        <v>121</v>
      </c>
      <c r="S314" t="s">
        <v>96</v>
      </c>
      <c r="T314">
        <v>11</v>
      </c>
      <c r="U314">
        <v>9</v>
      </c>
      <c r="V314">
        <v>6</v>
      </c>
      <c r="W314" t="s">
        <v>120</v>
      </c>
      <c r="X314" t="s">
        <v>120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 t="s">
        <v>215</v>
      </c>
      <c r="AM314" t="s">
        <v>81</v>
      </c>
      <c r="AN314">
        <v>-10</v>
      </c>
      <c r="AO314" t="s">
        <v>65</v>
      </c>
      <c r="AP314" t="s">
        <v>64</v>
      </c>
      <c r="AQ314">
        <v>4</v>
      </c>
      <c r="AR314">
        <v>4</v>
      </c>
      <c r="AS314" t="s">
        <v>1288</v>
      </c>
      <c r="AT314" t="s">
        <v>68</v>
      </c>
      <c r="AU314" t="s">
        <v>1289</v>
      </c>
      <c r="AV314" t="s">
        <v>1290</v>
      </c>
      <c r="AW314" t="s">
        <v>1291</v>
      </c>
      <c r="AX314">
        <v>1730</v>
      </c>
      <c r="AY314">
        <v>1835</v>
      </c>
      <c r="AZ314" t="s">
        <v>136</v>
      </c>
      <c r="BA314" s="2">
        <v>43612</v>
      </c>
      <c r="BB314">
        <v>27</v>
      </c>
      <c r="BC314" t="s">
        <v>149</v>
      </c>
      <c r="BD314" s="3">
        <v>47178</v>
      </c>
      <c r="BE314" t="s">
        <v>150</v>
      </c>
      <c r="BF314" s="2">
        <v>43608</v>
      </c>
      <c r="BG314">
        <v>25</v>
      </c>
      <c r="BH314" t="s">
        <v>157</v>
      </c>
      <c r="BI314" s="2">
        <v>43654</v>
      </c>
    </row>
    <row r="315" spans="1:61" x14ac:dyDescent="0.25">
      <c r="A315" s="1">
        <v>40413</v>
      </c>
      <c r="B315" t="s">
        <v>158</v>
      </c>
      <c r="C315" t="s">
        <v>150</v>
      </c>
      <c r="D315" t="s">
        <v>62</v>
      </c>
      <c r="E315" t="s">
        <v>65</v>
      </c>
      <c r="F315" t="s">
        <v>63</v>
      </c>
      <c r="G315" t="s">
        <v>65</v>
      </c>
      <c r="H315" t="s">
        <v>63</v>
      </c>
      <c r="I315" t="s">
        <v>63</v>
      </c>
      <c r="J315" t="s">
        <v>63</v>
      </c>
      <c r="K315" t="s">
        <v>65</v>
      </c>
      <c r="L315" t="s">
        <v>65</v>
      </c>
      <c r="M315" t="s">
        <v>65</v>
      </c>
      <c r="N315" t="s">
        <v>65</v>
      </c>
      <c r="O315" t="s">
        <v>63</v>
      </c>
      <c r="P315" t="s">
        <v>63</v>
      </c>
      <c r="Q315">
        <v>2</v>
      </c>
      <c r="R315" t="s">
        <v>84</v>
      </c>
      <c r="S315" t="s">
        <v>96</v>
      </c>
      <c r="T315">
        <v>11</v>
      </c>
      <c r="U315">
        <v>12</v>
      </c>
      <c r="V315">
        <v>10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 t="s">
        <v>65</v>
      </c>
      <c r="AM315" t="s">
        <v>65</v>
      </c>
      <c r="AN315">
        <v>0</v>
      </c>
      <c r="AP315" t="e" vm="1">
        <f>_FV(-3,"0")</f>
        <v>#VALUE!</v>
      </c>
      <c r="AQ315">
        <v>2</v>
      </c>
      <c r="AR315">
        <v>2</v>
      </c>
      <c r="AS315" t="s">
        <v>68</v>
      </c>
      <c r="AT315" s="2">
        <v>43617</v>
      </c>
      <c r="AU315" t="s">
        <v>68</v>
      </c>
      <c r="AV315" t="s">
        <v>366</v>
      </c>
      <c r="AW315" t="s">
        <v>69</v>
      </c>
      <c r="AX315">
        <v>1799</v>
      </c>
      <c r="AY315">
        <v>1835</v>
      </c>
      <c r="AZ315" t="s">
        <v>158</v>
      </c>
      <c r="BA315" s="2">
        <v>43578</v>
      </c>
      <c r="BB315">
        <v>27</v>
      </c>
      <c r="BC315" t="s">
        <v>162</v>
      </c>
      <c r="BD315" s="2">
        <v>43593</v>
      </c>
      <c r="BE315" t="s">
        <v>150</v>
      </c>
      <c r="BF315" s="2">
        <v>43608</v>
      </c>
      <c r="BG315">
        <v>25</v>
      </c>
      <c r="BH315" t="s">
        <v>157</v>
      </c>
      <c r="BI315" s="2">
        <v>43654</v>
      </c>
    </row>
    <row r="316" spans="1:61" x14ac:dyDescent="0.25">
      <c r="A316" s="1">
        <v>40440</v>
      </c>
      <c r="B316" t="s">
        <v>163</v>
      </c>
      <c r="C316" t="s">
        <v>150</v>
      </c>
      <c r="D316" t="s">
        <v>62</v>
      </c>
      <c r="E316" s="2">
        <v>43498</v>
      </c>
      <c r="F316" t="s">
        <v>116</v>
      </c>
      <c r="G316" t="s">
        <v>68</v>
      </c>
      <c r="H316" t="s">
        <v>124</v>
      </c>
      <c r="I316" s="2">
        <v>43617</v>
      </c>
      <c r="J316" t="s">
        <v>68</v>
      </c>
      <c r="K316" t="s">
        <v>116</v>
      </c>
      <c r="L316" t="s">
        <v>118</v>
      </c>
      <c r="M316" t="s">
        <v>65</v>
      </c>
      <c r="N316" t="s">
        <v>118</v>
      </c>
      <c r="O316" t="s">
        <v>116</v>
      </c>
      <c r="P316" t="s">
        <v>116</v>
      </c>
      <c r="Q316">
        <v>5</v>
      </c>
      <c r="R316" t="s">
        <v>68</v>
      </c>
      <c r="S316" t="s">
        <v>96</v>
      </c>
      <c r="T316">
        <v>11</v>
      </c>
      <c r="U316">
        <v>3</v>
      </c>
      <c r="V316">
        <v>13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 s="2">
        <v>43497</v>
      </c>
      <c r="AM316" t="e" vm="8">
        <f>_FV(0,"4")</f>
        <v>#VALUE!</v>
      </c>
      <c r="AN316">
        <v>3</v>
      </c>
      <c r="AP316" t="e" vm="1">
        <f>_FV(-5,"0")</f>
        <v>#VALUE!</v>
      </c>
      <c r="AQ316">
        <v>3</v>
      </c>
      <c r="AR316">
        <v>3</v>
      </c>
      <c r="AS316" t="s">
        <v>68</v>
      </c>
      <c r="AT316" t="s">
        <v>68</v>
      </c>
      <c r="AU316" t="s">
        <v>68</v>
      </c>
      <c r="AV316" s="2">
        <v>43679</v>
      </c>
      <c r="AW316" s="2">
        <v>43586</v>
      </c>
      <c r="AX316">
        <v>1949</v>
      </c>
      <c r="AY316">
        <v>1835</v>
      </c>
      <c r="AZ316" t="s">
        <v>163</v>
      </c>
      <c r="BA316" s="2">
        <v>43489</v>
      </c>
      <c r="BB316">
        <v>29</v>
      </c>
      <c r="BC316" t="s">
        <v>177</v>
      </c>
      <c r="BD316" s="3">
        <v>34182</v>
      </c>
      <c r="BE316" t="s">
        <v>150</v>
      </c>
      <c r="BF316" s="2">
        <v>43608</v>
      </c>
      <c r="BG316">
        <v>25</v>
      </c>
      <c r="BH316" t="s">
        <v>157</v>
      </c>
      <c r="BI316" s="2">
        <v>43654</v>
      </c>
    </row>
    <row r="317" spans="1:61" x14ac:dyDescent="0.25">
      <c r="A317" s="1">
        <v>40494</v>
      </c>
      <c r="B317" t="s">
        <v>178</v>
      </c>
      <c r="C317" t="s">
        <v>150</v>
      </c>
      <c r="D317" t="s">
        <v>62</v>
      </c>
      <c r="E317" t="s">
        <v>184</v>
      </c>
      <c r="F317" t="s">
        <v>273</v>
      </c>
      <c r="G317" t="s">
        <v>546</v>
      </c>
      <c r="H317" t="s">
        <v>489</v>
      </c>
      <c r="I317" t="s">
        <v>489</v>
      </c>
      <c r="J317" t="s">
        <v>186</v>
      </c>
      <c r="K317" t="s">
        <v>280</v>
      </c>
      <c r="L317" t="s">
        <v>187</v>
      </c>
      <c r="M317" t="s">
        <v>188</v>
      </c>
      <c r="N317" t="s">
        <v>187</v>
      </c>
      <c r="O317" t="s">
        <v>190</v>
      </c>
      <c r="P317" t="s">
        <v>190</v>
      </c>
      <c r="Q317">
        <v>17</v>
      </c>
      <c r="R317" t="s">
        <v>179</v>
      </c>
      <c r="S317" t="s">
        <v>96</v>
      </c>
      <c r="T317">
        <v>11</v>
      </c>
      <c r="U317">
        <v>12</v>
      </c>
      <c r="V317">
        <v>8</v>
      </c>
      <c r="W317" t="s">
        <v>64</v>
      </c>
      <c r="X317" t="s">
        <v>85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 t="e" vm="171">
        <f>_FV(0,"058823529411764705")</f>
        <v>#VALUE!</v>
      </c>
      <c r="AM317" t="s">
        <v>1292</v>
      </c>
      <c r="AN317">
        <v>-3</v>
      </c>
      <c r="AO317" t="e" vm="1">
        <f>_FV(-5,"0")</f>
        <v>#VALUE!</v>
      </c>
      <c r="AP317" t="s">
        <v>96</v>
      </c>
      <c r="AQ317">
        <v>1</v>
      </c>
      <c r="AR317">
        <v>1</v>
      </c>
      <c r="AS317" t="s">
        <v>68</v>
      </c>
      <c r="AT317" t="s">
        <v>68</v>
      </c>
      <c r="AU317" t="s">
        <v>68</v>
      </c>
      <c r="AV317" s="2">
        <v>43678</v>
      </c>
      <c r="AW317" s="3">
        <v>41275</v>
      </c>
      <c r="AX317">
        <v>1700</v>
      </c>
      <c r="AY317">
        <v>1835</v>
      </c>
      <c r="AZ317" t="s">
        <v>178</v>
      </c>
      <c r="BA317" s="2">
        <v>43669</v>
      </c>
      <c r="BB317">
        <v>17</v>
      </c>
      <c r="BC317" t="s">
        <v>181</v>
      </c>
      <c r="BD317" s="3">
        <v>19025</v>
      </c>
      <c r="BE317" t="s">
        <v>150</v>
      </c>
      <c r="BF317" s="2">
        <v>43608</v>
      </c>
      <c r="BG317">
        <v>25</v>
      </c>
      <c r="BH317" t="s">
        <v>157</v>
      </c>
      <c r="BI317" s="2">
        <v>43654</v>
      </c>
    </row>
    <row r="318" spans="1:61" x14ac:dyDescent="0.25">
      <c r="A318" s="1">
        <v>40495</v>
      </c>
      <c r="B318" t="s">
        <v>182</v>
      </c>
      <c r="C318" t="s">
        <v>150</v>
      </c>
      <c r="D318" t="s">
        <v>62</v>
      </c>
      <c r="E318" t="s">
        <v>68</v>
      </c>
      <c r="F318" t="s">
        <v>68</v>
      </c>
      <c r="G318" t="s">
        <v>358</v>
      </c>
      <c r="H318" t="s">
        <v>494</v>
      </c>
      <c r="I318" t="s">
        <v>68</v>
      </c>
      <c r="J318" t="s">
        <v>362</v>
      </c>
      <c r="K318" t="s">
        <v>235</v>
      </c>
      <c r="L318" t="s">
        <v>235</v>
      </c>
      <c r="M318" t="s">
        <v>364</v>
      </c>
      <c r="N318" t="s">
        <v>235</v>
      </c>
      <c r="O318" t="s">
        <v>234</v>
      </c>
      <c r="P318" t="s">
        <v>235</v>
      </c>
      <c r="Q318">
        <v>13</v>
      </c>
      <c r="R318" t="s">
        <v>191</v>
      </c>
      <c r="S318" t="s">
        <v>96</v>
      </c>
      <c r="T318">
        <v>11</v>
      </c>
      <c r="U318">
        <v>16</v>
      </c>
      <c r="V318">
        <v>9</v>
      </c>
      <c r="W318" t="s">
        <v>84</v>
      </c>
      <c r="X318" t="s">
        <v>120</v>
      </c>
      <c r="Y318">
        <v>0</v>
      </c>
      <c r="Z318">
        <v>0</v>
      </c>
      <c r="AA318">
        <v>0</v>
      </c>
      <c r="AB318">
        <v>1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 t="e" vm="55">
        <f>_FV(0,"38461538461538464")</f>
        <v>#VALUE!</v>
      </c>
      <c r="AM318" t="e" vm="172">
        <f>_FV(0,"15384615384615385")</f>
        <v>#VALUE!</v>
      </c>
      <c r="AN318">
        <v>-3</v>
      </c>
      <c r="AO318" t="e" vm="1">
        <f>_FV(-7,"0")</f>
        <v>#VALUE!</v>
      </c>
      <c r="AP318" t="s">
        <v>85</v>
      </c>
      <c r="AQ318">
        <v>1</v>
      </c>
      <c r="AR318">
        <v>4</v>
      </c>
      <c r="AS318" t="s">
        <v>68</v>
      </c>
      <c r="AT318" t="s">
        <v>273</v>
      </c>
      <c r="AU318" t="s">
        <v>68</v>
      </c>
      <c r="AV318" s="2">
        <v>43617</v>
      </c>
      <c r="AW318" t="s">
        <v>1293</v>
      </c>
      <c r="AX318">
        <v>1653</v>
      </c>
      <c r="AY318">
        <v>1835</v>
      </c>
      <c r="AZ318" t="s">
        <v>182</v>
      </c>
      <c r="BA318" t="s">
        <v>193</v>
      </c>
      <c r="BB318">
        <v>20</v>
      </c>
      <c r="BC318" t="s">
        <v>194</v>
      </c>
      <c r="BD318" s="3">
        <v>33635</v>
      </c>
      <c r="BE318" t="s">
        <v>150</v>
      </c>
      <c r="BF318" s="2">
        <v>43608</v>
      </c>
      <c r="BG318">
        <v>25</v>
      </c>
      <c r="BH318" t="s">
        <v>157</v>
      </c>
      <c r="BI318" s="2">
        <v>43654</v>
      </c>
    </row>
    <row r="319" spans="1:61" x14ac:dyDescent="0.25">
      <c r="A319" s="1">
        <v>40622</v>
      </c>
      <c r="B319" t="s">
        <v>195</v>
      </c>
      <c r="C319" t="s">
        <v>150</v>
      </c>
      <c r="D319" t="s">
        <v>151</v>
      </c>
      <c r="E319" s="2">
        <v>43466</v>
      </c>
      <c r="F319" s="2">
        <v>43525</v>
      </c>
      <c r="G319" t="s">
        <v>76</v>
      </c>
      <c r="H319" s="2">
        <v>43497</v>
      </c>
      <c r="I319" t="s">
        <v>672</v>
      </c>
      <c r="J319" s="2">
        <v>43556</v>
      </c>
      <c r="K319" t="s">
        <v>266</v>
      </c>
      <c r="L319" t="s">
        <v>116</v>
      </c>
      <c r="M319" t="s">
        <v>266</v>
      </c>
      <c r="N319" t="s">
        <v>673</v>
      </c>
      <c r="O319" t="s">
        <v>673</v>
      </c>
      <c r="P319" t="s">
        <v>118</v>
      </c>
      <c r="Q319">
        <v>30</v>
      </c>
      <c r="R319" t="s">
        <v>120</v>
      </c>
      <c r="S319" t="s">
        <v>96</v>
      </c>
      <c r="T319">
        <v>11</v>
      </c>
      <c r="U319">
        <v>8</v>
      </c>
      <c r="V319">
        <v>6</v>
      </c>
      <c r="W319" t="s">
        <v>68</v>
      </c>
      <c r="X319" t="s">
        <v>120</v>
      </c>
      <c r="Y319">
        <v>0</v>
      </c>
      <c r="Z319">
        <v>0</v>
      </c>
      <c r="AA319">
        <v>0</v>
      </c>
      <c r="AB319">
        <v>1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 t="e" vm="168">
        <f>_FV(0,"06666666666666667")</f>
        <v>#VALUE!</v>
      </c>
      <c r="AM319" t="s">
        <v>325</v>
      </c>
      <c r="AN319">
        <v>-4</v>
      </c>
      <c r="AO319" t="e" vm="1">
        <f>_FV(-9,"0")</f>
        <v>#VALUE!</v>
      </c>
      <c r="AP319" t="s">
        <v>66</v>
      </c>
      <c r="AQ319">
        <v>4</v>
      </c>
      <c r="AR319">
        <v>4</v>
      </c>
      <c r="AS319" t="s">
        <v>68</v>
      </c>
      <c r="AT319" t="s">
        <v>1294</v>
      </c>
      <c r="AU319" t="s">
        <v>68</v>
      </c>
      <c r="AV319" s="3">
        <v>27395</v>
      </c>
      <c r="AW319" t="s">
        <v>1295</v>
      </c>
      <c r="AX319">
        <v>1650</v>
      </c>
      <c r="AY319">
        <v>1835</v>
      </c>
      <c r="AZ319" t="s">
        <v>195</v>
      </c>
      <c r="BA319" s="2">
        <v>43669</v>
      </c>
      <c r="BB319">
        <v>20</v>
      </c>
      <c r="BC319" t="s">
        <v>208</v>
      </c>
      <c r="BD319" s="3">
        <v>19054</v>
      </c>
      <c r="BE319" t="s">
        <v>150</v>
      </c>
      <c r="BF319" s="2">
        <v>43608</v>
      </c>
      <c r="BG319">
        <v>25</v>
      </c>
      <c r="BH319" t="s">
        <v>157</v>
      </c>
      <c r="BI319" s="2">
        <v>43654</v>
      </c>
    </row>
    <row r="320" spans="1:61" x14ac:dyDescent="0.25">
      <c r="A320" s="1">
        <v>40510</v>
      </c>
      <c r="B320" t="s">
        <v>209</v>
      </c>
      <c r="C320" t="s">
        <v>150</v>
      </c>
      <c r="D320" t="s">
        <v>62</v>
      </c>
      <c r="E320" s="2">
        <v>43556</v>
      </c>
      <c r="F320" t="s">
        <v>385</v>
      </c>
      <c r="G320" t="s">
        <v>672</v>
      </c>
      <c r="H320" t="s">
        <v>483</v>
      </c>
      <c r="I320" t="s">
        <v>114</v>
      </c>
      <c r="J320" t="s">
        <v>672</v>
      </c>
      <c r="K320" t="s">
        <v>116</v>
      </c>
      <c r="L320" t="s">
        <v>80</v>
      </c>
      <c r="M320" t="s">
        <v>386</v>
      </c>
      <c r="N320" t="s">
        <v>80</v>
      </c>
      <c r="O320" t="s">
        <v>386</v>
      </c>
      <c r="P320" t="s">
        <v>386</v>
      </c>
      <c r="Q320">
        <v>15</v>
      </c>
      <c r="R320" t="s">
        <v>132</v>
      </c>
      <c r="S320" t="s">
        <v>96</v>
      </c>
      <c r="T320">
        <v>11</v>
      </c>
      <c r="U320">
        <v>6</v>
      </c>
      <c r="V320">
        <v>9</v>
      </c>
      <c r="W320" t="s">
        <v>85</v>
      </c>
      <c r="X320" t="s">
        <v>120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 t="s">
        <v>115</v>
      </c>
      <c r="AM320" t="e" vm="168">
        <f>_FV(0,"06666666666666667")</f>
        <v>#VALUE!</v>
      </c>
      <c r="AN320">
        <v>3</v>
      </c>
      <c r="AO320" t="e" vm="1">
        <f>_FV(-3,"0")</f>
        <v>#VALUE!</v>
      </c>
      <c r="AP320" t="e" vm="1">
        <f>_FV(-1,"0")</f>
        <v>#VALUE!</v>
      </c>
      <c r="AQ320">
        <v>3</v>
      </c>
      <c r="AR320">
        <v>3</v>
      </c>
      <c r="AS320" t="s">
        <v>485</v>
      </c>
      <c r="AT320" t="s">
        <v>68</v>
      </c>
      <c r="AU320" t="s">
        <v>1296</v>
      </c>
      <c r="AV320" t="s">
        <v>1297</v>
      </c>
      <c r="AW320" t="s">
        <v>1298</v>
      </c>
      <c r="AX320">
        <v>1786</v>
      </c>
      <c r="AY320">
        <v>1835</v>
      </c>
      <c r="AZ320" t="s">
        <v>209</v>
      </c>
      <c r="BA320" s="2">
        <v>43670</v>
      </c>
      <c r="BB320">
        <v>21</v>
      </c>
      <c r="BC320" t="s">
        <v>217</v>
      </c>
      <c r="BD320" s="3">
        <v>29037</v>
      </c>
      <c r="BE320" t="s">
        <v>150</v>
      </c>
      <c r="BF320" s="2">
        <v>43608</v>
      </c>
      <c r="BG320">
        <v>25</v>
      </c>
      <c r="BH320" t="s">
        <v>157</v>
      </c>
      <c r="BI320" s="2">
        <v>43654</v>
      </c>
    </row>
    <row r="321" spans="1:61" x14ac:dyDescent="0.25">
      <c r="A321" s="1">
        <v>40578</v>
      </c>
      <c r="B321" t="s">
        <v>218</v>
      </c>
      <c r="C321" t="s">
        <v>150</v>
      </c>
      <c r="D321" t="s">
        <v>62</v>
      </c>
      <c r="E321" t="s">
        <v>554</v>
      </c>
      <c r="F321" t="s">
        <v>554</v>
      </c>
      <c r="G321" t="s">
        <v>1299</v>
      </c>
      <c r="H321" t="s">
        <v>553</v>
      </c>
      <c r="I321" t="s">
        <v>137</v>
      </c>
      <c r="J321" t="s">
        <v>138</v>
      </c>
      <c r="K321" t="s">
        <v>1203</v>
      </c>
      <c r="L321" t="s">
        <v>451</v>
      </c>
      <c r="M321" t="s">
        <v>451</v>
      </c>
      <c r="N321" t="s">
        <v>559</v>
      </c>
      <c r="O321" t="s">
        <v>142</v>
      </c>
      <c r="P321" t="s">
        <v>145</v>
      </c>
      <c r="Q321">
        <v>31</v>
      </c>
      <c r="R321" t="s">
        <v>192</v>
      </c>
      <c r="S321" t="s">
        <v>96</v>
      </c>
      <c r="T321">
        <v>11</v>
      </c>
      <c r="U321">
        <v>16</v>
      </c>
      <c r="V321">
        <v>5</v>
      </c>
      <c r="W321" t="s">
        <v>85</v>
      </c>
      <c r="X321" t="s">
        <v>120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1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 t="e" vm="11">
        <f>_FV(0,"4838709677419355")</f>
        <v>#VALUE!</v>
      </c>
      <c r="AM321" t="s">
        <v>1112</v>
      </c>
      <c r="AN321">
        <v>-12</v>
      </c>
      <c r="AO321" t="e" vm="1">
        <f>_FV(-3,"0")</f>
        <v>#VALUE!</v>
      </c>
      <c r="AP321" t="s">
        <v>132</v>
      </c>
      <c r="AQ321">
        <v>0</v>
      </c>
      <c r="AR321">
        <v>3</v>
      </c>
      <c r="AS321" t="s">
        <v>1300</v>
      </c>
      <c r="AT321" t="s">
        <v>68</v>
      </c>
      <c r="AU321" t="s">
        <v>329</v>
      </c>
      <c r="AV321" t="s">
        <v>1301</v>
      </c>
      <c r="AW321" t="s">
        <v>1302</v>
      </c>
      <c r="AX321">
        <v>1643</v>
      </c>
      <c r="AY321">
        <v>1835</v>
      </c>
      <c r="AZ321" t="s">
        <v>218</v>
      </c>
      <c r="BA321" s="2">
        <v>43548</v>
      </c>
      <c r="BB321">
        <v>24</v>
      </c>
      <c r="BC321" t="s">
        <v>227</v>
      </c>
      <c r="BD321" s="2">
        <v>43526</v>
      </c>
      <c r="BE321" t="s">
        <v>150</v>
      </c>
      <c r="BF321" s="2">
        <v>43608</v>
      </c>
      <c r="BG321">
        <v>25</v>
      </c>
      <c r="BH321" t="s">
        <v>157</v>
      </c>
      <c r="BI321" s="2">
        <v>43654</v>
      </c>
    </row>
    <row r="322" spans="1:61" x14ac:dyDescent="0.25">
      <c r="A322" s="1">
        <v>40601</v>
      </c>
      <c r="B322" t="s">
        <v>228</v>
      </c>
      <c r="C322" t="s">
        <v>150</v>
      </c>
      <c r="D322" t="s">
        <v>62</v>
      </c>
      <c r="E322" t="s">
        <v>371</v>
      </c>
      <c r="F322" s="3">
        <v>45658</v>
      </c>
      <c r="G322" t="s">
        <v>391</v>
      </c>
      <c r="H322" t="s">
        <v>250</v>
      </c>
      <c r="I322" t="s">
        <v>249</v>
      </c>
      <c r="J322" t="s">
        <v>1303</v>
      </c>
      <c r="K322" t="s">
        <v>254</v>
      </c>
      <c r="L322" t="s">
        <v>1304</v>
      </c>
      <c r="M322" t="s">
        <v>156</v>
      </c>
      <c r="N322" t="s">
        <v>329</v>
      </c>
      <c r="O322" t="s">
        <v>329</v>
      </c>
      <c r="P322" t="s">
        <v>372</v>
      </c>
      <c r="Q322">
        <v>28</v>
      </c>
      <c r="R322" t="s">
        <v>239</v>
      </c>
      <c r="S322" t="s">
        <v>96</v>
      </c>
      <c r="T322">
        <v>11</v>
      </c>
      <c r="U322">
        <v>16</v>
      </c>
      <c r="V322">
        <v>5</v>
      </c>
      <c r="W322" t="s">
        <v>132</v>
      </c>
      <c r="X322" t="s">
        <v>191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1</v>
      </c>
      <c r="AG322">
        <v>0</v>
      </c>
      <c r="AH322">
        <v>0</v>
      </c>
      <c r="AI322">
        <v>0</v>
      </c>
      <c r="AJ322">
        <v>0</v>
      </c>
      <c r="AK322">
        <v>0</v>
      </c>
      <c r="AL322" t="e" vm="173">
        <f>_FV(0,"6428571428571429")</f>
        <v>#VALUE!</v>
      </c>
      <c r="AM322" t="s">
        <v>410</v>
      </c>
      <c r="AN322">
        <v>-14</v>
      </c>
      <c r="AO322" t="e" vm="1">
        <f>_FV(-8,"0")</f>
        <v>#VALUE!</v>
      </c>
      <c r="AP322" t="s">
        <v>119</v>
      </c>
      <c r="AQ322">
        <v>0</v>
      </c>
      <c r="AR322">
        <v>9</v>
      </c>
      <c r="AS322" t="s">
        <v>1305</v>
      </c>
      <c r="AT322" t="s">
        <v>1306</v>
      </c>
      <c r="AU322" t="s">
        <v>1307</v>
      </c>
      <c r="AV322" t="s">
        <v>1308</v>
      </c>
      <c r="AW322" t="s">
        <v>1309</v>
      </c>
      <c r="AX322">
        <v>1618</v>
      </c>
      <c r="AY322">
        <v>1835</v>
      </c>
      <c r="AZ322" t="s">
        <v>228</v>
      </c>
      <c r="BA322" s="2">
        <v>43490</v>
      </c>
      <c r="BB322">
        <v>23</v>
      </c>
      <c r="BC322" t="s">
        <v>240</v>
      </c>
      <c r="BD322" s="2">
        <v>43681</v>
      </c>
      <c r="BE322" t="s">
        <v>150</v>
      </c>
      <c r="BF322" s="2">
        <v>43608</v>
      </c>
      <c r="BG322">
        <v>25</v>
      </c>
      <c r="BH322" t="s">
        <v>157</v>
      </c>
      <c r="BI322" s="2">
        <v>43654</v>
      </c>
    </row>
    <row r="323" spans="1:61" x14ac:dyDescent="0.25">
      <c r="A323" s="1">
        <v>40462</v>
      </c>
      <c r="B323" t="s">
        <v>241</v>
      </c>
      <c r="C323" t="s">
        <v>150</v>
      </c>
      <c r="D323" t="s">
        <v>101</v>
      </c>
      <c r="E323" t="s">
        <v>355</v>
      </c>
      <c r="F323" t="s">
        <v>68</v>
      </c>
      <c r="G323" t="s">
        <v>340</v>
      </c>
      <c r="H323" t="s">
        <v>76</v>
      </c>
      <c r="I323" t="s">
        <v>74</v>
      </c>
      <c r="J323" s="3">
        <v>45658</v>
      </c>
      <c r="K323" t="s">
        <v>82</v>
      </c>
      <c r="L323" t="s">
        <v>80</v>
      </c>
      <c r="M323" t="s">
        <v>81</v>
      </c>
      <c r="N323" t="s">
        <v>80</v>
      </c>
      <c r="O323" t="s">
        <v>80</v>
      </c>
      <c r="P323" t="s">
        <v>79</v>
      </c>
      <c r="Q323">
        <v>12</v>
      </c>
      <c r="R323" t="s">
        <v>242</v>
      </c>
      <c r="S323" t="s">
        <v>96</v>
      </c>
      <c r="T323">
        <v>11</v>
      </c>
      <c r="U323">
        <v>18</v>
      </c>
      <c r="V323">
        <v>9</v>
      </c>
      <c r="W323" t="s">
        <v>132</v>
      </c>
      <c r="X323" t="s">
        <v>83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 t="e" vm="1">
        <f>_FV(-1,"0")</f>
        <v>#VALUE!</v>
      </c>
      <c r="AM323" t="e" vm="68">
        <f>_FV(0,"16666666666666666")</f>
        <v>#VALUE!</v>
      </c>
      <c r="AN323">
        <v>-5</v>
      </c>
      <c r="AO323" t="e" vm="1">
        <f>_FV(-4,"0")</f>
        <v>#VALUE!</v>
      </c>
      <c r="AP323" t="s">
        <v>120</v>
      </c>
      <c r="AQ323">
        <v>3</v>
      </c>
      <c r="AR323">
        <v>3</v>
      </c>
      <c r="AS323" t="s">
        <v>68</v>
      </c>
      <c r="AT323" t="s">
        <v>1224</v>
      </c>
      <c r="AU323" t="s">
        <v>68</v>
      </c>
      <c r="AV323" t="s">
        <v>1310</v>
      </c>
      <c r="AW323" t="s">
        <v>1311</v>
      </c>
      <c r="AX323">
        <v>1577</v>
      </c>
      <c r="AY323">
        <v>1835</v>
      </c>
      <c r="AZ323" t="s">
        <v>241</v>
      </c>
      <c r="BA323" t="s">
        <v>243</v>
      </c>
      <c r="BB323">
        <v>24</v>
      </c>
      <c r="BC323" t="s">
        <v>244</v>
      </c>
      <c r="BD323" s="2">
        <v>43618</v>
      </c>
      <c r="BE323" t="s">
        <v>150</v>
      </c>
      <c r="BF323" s="2">
        <v>43608</v>
      </c>
      <c r="BG323">
        <v>25</v>
      </c>
      <c r="BH323" t="s">
        <v>157</v>
      </c>
      <c r="BI323" s="2">
        <v>43654</v>
      </c>
    </row>
    <row r="324" spans="1:61" x14ac:dyDescent="0.25">
      <c r="A324" s="1">
        <v>40565</v>
      </c>
      <c r="B324" t="s">
        <v>245</v>
      </c>
      <c r="C324" t="s">
        <v>150</v>
      </c>
      <c r="D324" t="s">
        <v>151</v>
      </c>
      <c r="E324" t="s">
        <v>901</v>
      </c>
      <c r="F324" t="s">
        <v>567</v>
      </c>
      <c r="G324" t="s">
        <v>568</v>
      </c>
      <c r="H324" t="s">
        <v>500</v>
      </c>
      <c r="I324" t="s">
        <v>498</v>
      </c>
      <c r="J324" t="s">
        <v>569</v>
      </c>
      <c r="K324" t="s">
        <v>572</v>
      </c>
      <c r="L324" t="s">
        <v>379</v>
      </c>
      <c r="M324" t="s">
        <v>501</v>
      </c>
      <c r="N324" t="s">
        <v>380</v>
      </c>
      <c r="O324" t="s">
        <v>728</v>
      </c>
      <c r="P324" t="s">
        <v>571</v>
      </c>
      <c r="Q324">
        <v>23</v>
      </c>
      <c r="R324" t="s">
        <v>255</v>
      </c>
      <c r="S324" t="s">
        <v>96</v>
      </c>
      <c r="T324">
        <v>11</v>
      </c>
      <c r="U324">
        <v>17</v>
      </c>
      <c r="V324">
        <v>11</v>
      </c>
      <c r="W324" t="s">
        <v>96</v>
      </c>
      <c r="X324" t="s">
        <v>66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 t="e" vm="174">
        <f>_FV(0,"6086956521739131")</f>
        <v>#VALUE!</v>
      </c>
      <c r="AM324" t="e" vm="175">
        <f>_FV(0,"17391304347826086")</f>
        <v>#VALUE!</v>
      </c>
      <c r="AN324">
        <v>-5</v>
      </c>
      <c r="AO324" t="s">
        <v>64</v>
      </c>
      <c r="AP324" t="s">
        <v>192</v>
      </c>
      <c r="AQ324">
        <v>4</v>
      </c>
      <c r="AR324">
        <v>4</v>
      </c>
      <c r="AS324" t="s">
        <v>68</v>
      </c>
      <c r="AT324" t="s">
        <v>68</v>
      </c>
      <c r="AU324" t="s">
        <v>68</v>
      </c>
      <c r="AV324" s="2">
        <v>43617</v>
      </c>
      <c r="AW324" s="3">
        <v>42736</v>
      </c>
      <c r="AX324">
        <v>1612</v>
      </c>
      <c r="AY324">
        <v>1835</v>
      </c>
      <c r="AZ324" t="s">
        <v>245</v>
      </c>
      <c r="BA324" s="2">
        <v>43669</v>
      </c>
      <c r="BB324">
        <v>23</v>
      </c>
      <c r="BC324" t="s">
        <v>258</v>
      </c>
      <c r="BD324" s="3">
        <v>30317</v>
      </c>
      <c r="BE324" t="s">
        <v>150</v>
      </c>
      <c r="BF324" s="2">
        <v>43608</v>
      </c>
      <c r="BG324">
        <v>25</v>
      </c>
      <c r="BH324" t="s">
        <v>157</v>
      </c>
      <c r="BI324" s="2">
        <v>43654</v>
      </c>
    </row>
    <row r="325" spans="1:61" x14ac:dyDescent="0.25">
      <c r="A325" s="1">
        <v>40548</v>
      </c>
      <c r="B325" t="s">
        <v>60</v>
      </c>
      <c r="C325" t="s">
        <v>163</v>
      </c>
      <c r="D325" t="s">
        <v>62</v>
      </c>
      <c r="E325" t="s">
        <v>704</v>
      </c>
      <c r="F325" t="s">
        <v>1312</v>
      </c>
      <c r="G325" t="s">
        <v>792</v>
      </c>
      <c r="H325" t="s">
        <v>583</v>
      </c>
      <c r="I325" t="s">
        <v>701</v>
      </c>
      <c r="J325" t="s">
        <v>1313</v>
      </c>
      <c r="K325" t="s">
        <v>584</v>
      </c>
      <c r="L325" t="s">
        <v>97</v>
      </c>
      <c r="M325" t="s">
        <v>1095</v>
      </c>
      <c r="N325" t="s">
        <v>1314</v>
      </c>
      <c r="O325" t="s">
        <v>155</v>
      </c>
      <c r="P325" t="s">
        <v>155</v>
      </c>
      <c r="Q325">
        <v>35</v>
      </c>
      <c r="R325" t="s">
        <v>66</v>
      </c>
      <c r="S325" t="s">
        <v>68</v>
      </c>
      <c r="T325">
        <v>11</v>
      </c>
      <c r="U325">
        <v>3</v>
      </c>
      <c r="V325">
        <v>1</v>
      </c>
      <c r="W325" t="s">
        <v>96</v>
      </c>
      <c r="X325" t="s">
        <v>191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1</v>
      </c>
      <c r="AG325">
        <v>0</v>
      </c>
      <c r="AH325">
        <v>0</v>
      </c>
      <c r="AI325">
        <v>0</v>
      </c>
      <c r="AJ325">
        <v>0</v>
      </c>
      <c r="AK325">
        <v>0</v>
      </c>
      <c r="AL325" t="s">
        <v>580</v>
      </c>
      <c r="AM325" t="s">
        <v>579</v>
      </c>
      <c r="AN325">
        <v>-9</v>
      </c>
      <c r="AO325" t="e" vm="1">
        <f>_FV(-7,"0")</f>
        <v>#VALUE!</v>
      </c>
      <c r="AP325" t="s">
        <v>84</v>
      </c>
      <c r="AQ325">
        <v>0</v>
      </c>
      <c r="AR325">
        <v>9</v>
      </c>
      <c r="AS325" t="s">
        <v>1315</v>
      </c>
      <c r="AT325" t="s">
        <v>519</v>
      </c>
      <c r="AU325" t="s">
        <v>1316</v>
      </c>
      <c r="AV325" t="s">
        <v>1317</v>
      </c>
      <c r="AW325" t="s">
        <v>1318</v>
      </c>
      <c r="AX325">
        <v>1886</v>
      </c>
      <c r="AY325">
        <v>1949</v>
      </c>
      <c r="AZ325" t="s">
        <v>60</v>
      </c>
      <c r="BA325" s="2">
        <v>43578</v>
      </c>
      <c r="BB325">
        <v>27</v>
      </c>
      <c r="BC325" t="s">
        <v>70</v>
      </c>
      <c r="BD325" s="3">
        <v>34912</v>
      </c>
      <c r="BE325" t="s">
        <v>163</v>
      </c>
      <c r="BF325" s="2">
        <v>43489</v>
      </c>
      <c r="BG325">
        <v>29</v>
      </c>
      <c r="BH325" t="s">
        <v>177</v>
      </c>
      <c r="BI325" s="3">
        <v>34182</v>
      </c>
    </row>
    <row r="326" spans="1:61" x14ac:dyDescent="0.25">
      <c r="A326" s="1">
        <v>40495</v>
      </c>
      <c r="B326" t="s">
        <v>73</v>
      </c>
      <c r="C326" t="s">
        <v>163</v>
      </c>
      <c r="D326" t="s">
        <v>101</v>
      </c>
      <c r="E326" t="s">
        <v>68</v>
      </c>
      <c r="F326" t="s">
        <v>1259</v>
      </c>
      <c r="G326" t="s">
        <v>362</v>
      </c>
      <c r="H326" t="s">
        <v>68</v>
      </c>
      <c r="I326" t="s">
        <v>362</v>
      </c>
      <c r="J326" t="s">
        <v>1259</v>
      </c>
      <c r="K326" t="s">
        <v>235</v>
      </c>
      <c r="L326" t="s">
        <v>236</v>
      </c>
      <c r="M326" t="s">
        <v>235</v>
      </c>
      <c r="N326" t="s">
        <v>65</v>
      </c>
      <c r="O326" t="s">
        <v>235</v>
      </c>
      <c r="P326" t="s">
        <v>236</v>
      </c>
      <c r="Q326">
        <v>13</v>
      </c>
      <c r="R326" t="s">
        <v>83</v>
      </c>
      <c r="S326" t="s">
        <v>68</v>
      </c>
      <c r="T326">
        <v>11</v>
      </c>
      <c r="U326">
        <v>10</v>
      </c>
      <c r="V326">
        <v>2</v>
      </c>
      <c r="W326" t="s">
        <v>96</v>
      </c>
      <c r="X326" t="s">
        <v>192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 t="e" vm="64">
        <f>_FV(0,"23076923076923078")</f>
        <v>#VALUE!</v>
      </c>
      <c r="AM326" t="s">
        <v>229</v>
      </c>
      <c r="AN326">
        <v>-8</v>
      </c>
      <c r="AO326" t="e" vm="1">
        <f>_FV(-5,"0")</f>
        <v>#VALUE!</v>
      </c>
      <c r="AP326" t="s">
        <v>121</v>
      </c>
      <c r="AQ326">
        <v>4</v>
      </c>
      <c r="AR326">
        <v>1</v>
      </c>
      <c r="AS326" t="s">
        <v>68</v>
      </c>
      <c r="AT326" t="s">
        <v>689</v>
      </c>
      <c r="AU326" t="s">
        <v>68</v>
      </c>
      <c r="AV326" t="s">
        <v>68</v>
      </c>
      <c r="AW326" t="s">
        <v>1319</v>
      </c>
      <c r="AX326">
        <v>1723</v>
      </c>
      <c r="AY326">
        <v>1949</v>
      </c>
      <c r="AZ326" t="s">
        <v>73</v>
      </c>
      <c r="BA326" s="2">
        <v>43490</v>
      </c>
      <c r="BB326">
        <v>20</v>
      </c>
      <c r="BC326" t="s">
        <v>86</v>
      </c>
      <c r="BD326" s="3">
        <v>12175</v>
      </c>
      <c r="BE326" t="s">
        <v>163</v>
      </c>
      <c r="BF326" s="2">
        <v>43489</v>
      </c>
      <c r="BG326">
        <v>29</v>
      </c>
      <c r="BH326" t="s">
        <v>177</v>
      </c>
      <c r="BI326" s="3">
        <v>34182</v>
      </c>
    </row>
    <row r="327" spans="1:61" x14ac:dyDescent="0.25">
      <c r="A327" s="1">
        <v>40540</v>
      </c>
      <c r="B327" t="s">
        <v>87</v>
      </c>
      <c r="C327" t="s">
        <v>163</v>
      </c>
      <c r="D327" t="s">
        <v>101</v>
      </c>
      <c r="E327" t="s">
        <v>198</v>
      </c>
      <c r="F327" t="s">
        <v>1320</v>
      </c>
      <c r="G327" t="s">
        <v>196</v>
      </c>
      <c r="H327" t="s">
        <v>305</v>
      </c>
      <c r="I327" t="s">
        <v>68</v>
      </c>
      <c r="J327" t="s">
        <v>64</v>
      </c>
      <c r="K327" t="s">
        <v>204</v>
      </c>
      <c r="L327" t="s">
        <v>788</v>
      </c>
      <c r="M327" t="s">
        <v>170</v>
      </c>
      <c r="N327" t="s">
        <v>65</v>
      </c>
      <c r="O327" t="s">
        <v>788</v>
      </c>
      <c r="P327" t="s">
        <v>304</v>
      </c>
      <c r="Q327">
        <v>19</v>
      </c>
      <c r="R327" t="s">
        <v>95</v>
      </c>
      <c r="S327" t="s">
        <v>68</v>
      </c>
      <c r="T327">
        <v>11</v>
      </c>
      <c r="U327">
        <v>16</v>
      </c>
      <c r="V327">
        <v>1</v>
      </c>
      <c r="W327" t="s">
        <v>96</v>
      </c>
      <c r="X327" t="s">
        <v>191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1</v>
      </c>
      <c r="AG327">
        <v>0</v>
      </c>
      <c r="AH327">
        <v>0</v>
      </c>
      <c r="AI327">
        <v>0</v>
      </c>
      <c r="AJ327">
        <v>0</v>
      </c>
      <c r="AK327">
        <v>0</v>
      </c>
      <c r="AL327" t="e" vm="176">
        <f>_FV(0,"15789473684210525")</f>
        <v>#VALUE!</v>
      </c>
      <c r="AM327" t="s">
        <v>680</v>
      </c>
      <c r="AN327">
        <v>-19</v>
      </c>
      <c r="AO327" t="e" vm="1">
        <f>_FV(-7,"0")</f>
        <v>#VALUE!</v>
      </c>
      <c r="AP327" t="s">
        <v>255</v>
      </c>
      <c r="AQ327">
        <v>1</v>
      </c>
      <c r="AR327">
        <v>4</v>
      </c>
      <c r="AS327" t="s">
        <v>1321</v>
      </c>
      <c r="AT327" t="s">
        <v>68</v>
      </c>
      <c r="AU327" t="s">
        <v>1310</v>
      </c>
      <c r="AV327" t="s">
        <v>1322</v>
      </c>
      <c r="AW327" t="s">
        <v>1323</v>
      </c>
      <c r="AX327">
        <v>1649</v>
      </c>
      <c r="AY327">
        <v>1949</v>
      </c>
      <c r="AZ327" t="s">
        <v>87</v>
      </c>
      <c r="BA327" s="2">
        <v>43702</v>
      </c>
      <c r="BB327">
        <v>18</v>
      </c>
      <c r="BC327" t="s">
        <v>99</v>
      </c>
      <c r="BD327" s="2">
        <v>43527</v>
      </c>
      <c r="BE327" t="s">
        <v>163</v>
      </c>
      <c r="BF327" s="2">
        <v>43489</v>
      </c>
      <c r="BG327">
        <v>29</v>
      </c>
      <c r="BH327" t="s">
        <v>177</v>
      </c>
      <c r="BI327" s="3">
        <v>34182</v>
      </c>
    </row>
    <row r="328" spans="1:61" x14ac:dyDescent="0.25">
      <c r="A328" s="1">
        <v>40677</v>
      </c>
      <c r="B328" t="s">
        <v>100</v>
      </c>
      <c r="C328" t="s">
        <v>163</v>
      </c>
      <c r="D328" t="s">
        <v>101</v>
      </c>
      <c r="E328" t="s">
        <v>1324</v>
      </c>
      <c r="F328" t="s">
        <v>1325</v>
      </c>
      <c r="G328" t="s">
        <v>712</v>
      </c>
      <c r="H328" t="s">
        <v>1326</v>
      </c>
      <c r="I328" t="s">
        <v>758</v>
      </c>
      <c r="J328" t="s">
        <v>1327</v>
      </c>
      <c r="K328" t="s">
        <v>296</v>
      </c>
      <c r="L328" t="s">
        <v>1160</v>
      </c>
      <c r="M328" t="s">
        <v>618</v>
      </c>
      <c r="N328" t="s">
        <v>760</v>
      </c>
      <c r="O328" t="s">
        <v>292</v>
      </c>
      <c r="P328" t="s">
        <v>296</v>
      </c>
      <c r="Q328">
        <v>37</v>
      </c>
      <c r="R328" t="s">
        <v>110</v>
      </c>
      <c r="S328" t="s">
        <v>68</v>
      </c>
      <c r="T328">
        <v>11</v>
      </c>
      <c r="U328">
        <v>15</v>
      </c>
      <c r="V328">
        <v>1</v>
      </c>
      <c r="W328" t="s">
        <v>132</v>
      </c>
      <c r="X328" t="s">
        <v>120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 t="e" vm="177">
        <f>_FV(0,"3783783783783784")</f>
        <v>#VALUE!</v>
      </c>
      <c r="AM328" t="s">
        <v>758</v>
      </c>
      <c r="AN328">
        <v>-37</v>
      </c>
      <c r="AO328" t="e" vm="1">
        <f>_FV(-5,"0")</f>
        <v>#VALUE!</v>
      </c>
      <c r="AP328" t="s">
        <v>119</v>
      </c>
      <c r="AQ328">
        <v>1</v>
      </c>
      <c r="AR328">
        <v>7</v>
      </c>
      <c r="AS328" t="s">
        <v>1328</v>
      </c>
      <c r="AT328" t="s">
        <v>342</v>
      </c>
      <c r="AU328" t="s">
        <v>65</v>
      </c>
      <c r="AV328" t="s">
        <v>65</v>
      </c>
      <c r="AW328" t="s">
        <v>1329</v>
      </c>
      <c r="AX328">
        <v>1696</v>
      </c>
      <c r="AY328">
        <v>1949</v>
      </c>
      <c r="AZ328" t="s">
        <v>100</v>
      </c>
      <c r="BA328" s="2">
        <v>43490</v>
      </c>
      <c r="BB328">
        <v>29</v>
      </c>
      <c r="BC328" t="s">
        <v>111</v>
      </c>
      <c r="BD328" s="3">
        <v>20852</v>
      </c>
      <c r="BE328" t="s">
        <v>163</v>
      </c>
      <c r="BF328" s="2">
        <v>43489</v>
      </c>
      <c r="BG328">
        <v>29</v>
      </c>
      <c r="BH328" t="s">
        <v>177</v>
      </c>
      <c r="BI328" s="3">
        <v>34182</v>
      </c>
    </row>
    <row r="329" spans="1:61" x14ac:dyDescent="0.25">
      <c r="A329" s="1">
        <v>40568</v>
      </c>
      <c r="B329" t="s">
        <v>61</v>
      </c>
      <c r="C329" t="s">
        <v>163</v>
      </c>
      <c r="D329" t="s">
        <v>151</v>
      </c>
      <c r="E329" t="s">
        <v>75</v>
      </c>
      <c r="F329" t="s">
        <v>780</v>
      </c>
      <c r="G329" t="s">
        <v>832</v>
      </c>
      <c r="H329" t="s">
        <v>400</v>
      </c>
      <c r="I329" t="s">
        <v>76</v>
      </c>
      <c r="J329" t="s">
        <v>780</v>
      </c>
      <c r="K329" t="s">
        <v>80</v>
      </c>
      <c r="L329" t="s">
        <v>426</v>
      </c>
      <c r="M329" t="s">
        <v>692</v>
      </c>
      <c r="N329" t="s">
        <v>65</v>
      </c>
      <c r="O329" t="s">
        <v>82</v>
      </c>
      <c r="P329" t="s">
        <v>323</v>
      </c>
      <c r="Q329">
        <v>24</v>
      </c>
      <c r="R329" t="s">
        <v>67</v>
      </c>
      <c r="S329" t="s">
        <v>68</v>
      </c>
      <c r="T329">
        <v>11</v>
      </c>
      <c r="U329">
        <v>9</v>
      </c>
      <c r="V329">
        <v>1</v>
      </c>
      <c r="W329" t="s">
        <v>84</v>
      </c>
      <c r="X329" t="s">
        <v>191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 t="e" vm="178">
        <f>_FV(0,"2916666666666667")</f>
        <v>#VALUE!</v>
      </c>
      <c r="AM329" s="3">
        <v>45658</v>
      </c>
      <c r="AN329">
        <v>-23</v>
      </c>
      <c r="AO329" t="e" vm="1">
        <f>_FV(-10,"0")</f>
        <v>#VALUE!</v>
      </c>
      <c r="AP329" t="s">
        <v>95</v>
      </c>
      <c r="AQ329">
        <v>1</v>
      </c>
      <c r="AR329">
        <v>1</v>
      </c>
      <c r="AS329" t="s">
        <v>68</v>
      </c>
      <c r="AT329" t="s">
        <v>68</v>
      </c>
      <c r="AU329" t="s">
        <v>68</v>
      </c>
      <c r="AV329" s="2">
        <v>43586</v>
      </c>
      <c r="AW329" s="3">
        <v>41275</v>
      </c>
      <c r="AX329">
        <v>1590</v>
      </c>
      <c r="AY329">
        <v>1949</v>
      </c>
      <c r="AZ329" t="s">
        <v>61</v>
      </c>
      <c r="BA329" s="2">
        <v>43548</v>
      </c>
      <c r="BB329">
        <v>23</v>
      </c>
      <c r="BC329" t="s">
        <v>71</v>
      </c>
      <c r="BD329" t="s">
        <v>72</v>
      </c>
      <c r="BE329" t="s">
        <v>163</v>
      </c>
      <c r="BF329" s="2">
        <v>43489</v>
      </c>
      <c r="BG329">
        <v>29</v>
      </c>
      <c r="BH329" t="s">
        <v>177</v>
      </c>
      <c r="BI329" s="3">
        <v>34182</v>
      </c>
    </row>
    <row r="330" spans="1:61" x14ac:dyDescent="0.25">
      <c r="A330" s="1">
        <v>40447</v>
      </c>
      <c r="B330" t="s">
        <v>112</v>
      </c>
      <c r="C330" t="s">
        <v>163</v>
      </c>
      <c r="D330" t="s">
        <v>101</v>
      </c>
      <c r="E330" t="s">
        <v>76</v>
      </c>
      <c r="F330" t="s">
        <v>365</v>
      </c>
      <c r="G330" t="s">
        <v>90</v>
      </c>
      <c r="H330" t="s">
        <v>76</v>
      </c>
      <c r="I330" t="s">
        <v>68</v>
      </c>
      <c r="J330" t="s">
        <v>366</v>
      </c>
      <c r="K330" t="s">
        <v>82</v>
      </c>
      <c r="L330" t="s">
        <v>63</v>
      </c>
      <c r="M330" t="s">
        <v>82</v>
      </c>
      <c r="N330" t="s">
        <v>65</v>
      </c>
      <c r="O330" t="s">
        <v>63</v>
      </c>
      <c r="P330" t="s">
        <v>80</v>
      </c>
      <c r="Q330">
        <v>6</v>
      </c>
      <c r="R330" t="s">
        <v>119</v>
      </c>
      <c r="S330" t="s">
        <v>68</v>
      </c>
      <c r="T330">
        <v>11</v>
      </c>
      <c r="U330">
        <v>13</v>
      </c>
      <c r="V330">
        <v>3</v>
      </c>
      <c r="W330" t="s">
        <v>96</v>
      </c>
      <c r="X330" t="s">
        <v>192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 t="e" vm="68">
        <f>_FV(0,"16666666666666666")</f>
        <v>#VALUE!</v>
      </c>
      <c r="AM330" t="s">
        <v>76</v>
      </c>
      <c r="AN330">
        <v>-5</v>
      </c>
      <c r="AO330" t="e" vm="1">
        <f>_FV(-5,"0")</f>
        <v>#VALUE!</v>
      </c>
      <c r="AP330" t="s">
        <v>191</v>
      </c>
      <c r="AQ330">
        <v>0</v>
      </c>
      <c r="AR330">
        <v>6</v>
      </c>
      <c r="AS330" t="s">
        <v>68</v>
      </c>
      <c r="AT330" t="s">
        <v>68</v>
      </c>
      <c r="AU330" t="s">
        <v>68</v>
      </c>
      <c r="AV330" s="2">
        <v>43586</v>
      </c>
      <c r="AW330" s="2">
        <v>43586</v>
      </c>
      <c r="AX330">
        <v>1639</v>
      </c>
      <c r="AY330">
        <v>1949</v>
      </c>
      <c r="AZ330" t="s">
        <v>112</v>
      </c>
      <c r="BA330" s="2">
        <v>43580</v>
      </c>
      <c r="BB330">
        <v>18</v>
      </c>
      <c r="BC330" t="s">
        <v>122</v>
      </c>
      <c r="BD330" s="3">
        <v>27426</v>
      </c>
      <c r="BE330" t="s">
        <v>163</v>
      </c>
      <c r="BF330" s="2">
        <v>43489</v>
      </c>
      <c r="BG330">
        <v>29</v>
      </c>
      <c r="BH330" t="s">
        <v>177</v>
      </c>
      <c r="BI330" s="3">
        <v>34182</v>
      </c>
    </row>
    <row r="331" spans="1:61" x14ac:dyDescent="0.25">
      <c r="A331" s="1">
        <v>40546</v>
      </c>
      <c r="B331" t="s">
        <v>123</v>
      </c>
      <c r="C331" t="s">
        <v>163</v>
      </c>
      <c r="D331" t="s">
        <v>62</v>
      </c>
      <c r="E331" t="s">
        <v>391</v>
      </c>
      <c r="F331" t="s">
        <v>1330</v>
      </c>
      <c r="G331" t="s">
        <v>1331</v>
      </c>
      <c r="H331" t="s">
        <v>249</v>
      </c>
      <c r="I331" t="s">
        <v>391</v>
      </c>
      <c r="J331" t="s">
        <v>1332</v>
      </c>
      <c r="K331" t="s">
        <v>63</v>
      </c>
      <c r="L331" t="s">
        <v>1185</v>
      </c>
      <c r="M331" t="s">
        <v>79</v>
      </c>
      <c r="N331" t="s">
        <v>330</v>
      </c>
      <c r="O331" t="s">
        <v>372</v>
      </c>
      <c r="P331" t="s">
        <v>251</v>
      </c>
      <c r="Q331">
        <v>28</v>
      </c>
      <c r="R331" t="s">
        <v>64</v>
      </c>
      <c r="S331" t="s">
        <v>68</v>
      </c>
      <c r="T331">
        <v>11</v>
      </c>
      <c r="U331">
        <v>4</v>
      </c>
      <c r="V331">
        <v>1</v>
      </c>
      <c r="W331" t="s">
        <v>120</v>
      </c>
      <c r="X331" t="s">
        <v>179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 t="s">
        <v>249</v>
      </c>
      <c r="AM331" t="s">
        <v>153</v>
      </c>
      <c r="AN331">
        <v>-12</v>
      </c>
      <c r="AO331" t="e" vm="1">
        <f>_FV(-2,"0")</f>
        <v>#VALUE!</v>
      </c>
      <c r="AP331" t="s">
        <v>68</v>
      </c>
      <c r="AQ331">
        <v>6</v>
      </c>
      <c r="AR331">
        <v>0</v>
      </c>
      <c r="AS331" t="s">
        <v>1333</v>
      </c>
      <c r="AT331" t="s">
        <v>68</v>
      </c>
      <c r="AU331" t="s">
        <v>1334</v>
      </c>
      <c r="AV331" t="s">
        <v>1335</v>
      </c>
      <c r="AW331" t="s">
        <v>1336</v>
      </c>
      <c r="AX331">
        <v>1967</v>
      </c>
      <c r="AY331">
        <v>1949</v>
      </c>
      <c r="AZ331" t="s">
        <v>123</v>
      </c>
      <c r="BA331" s="2">
        <v>43609</v>
      </c>
      <c r="BB331">
        <v>22</v>
      </c>
      <c r="BC331" t="s">
        <v>125</v>
      </c>
      <c r="BD331" t="s">
        <v>126</v>
      </c>
      <c r="BE331" t="s">
        <v>163</v>
      </c>
      <c r="BF331" s="2">
        <v>43489</v>
      </c>
      <c r="BG331">
        <v>29</v>
      </c>
      <c r="BH331" t="s">
        <v>177</v>
      </c>
      <c r="BI331" s="3">
        <v>34182</v>
      </c>
    </row>
    <row r="332" spans="1:61" x14ac:dyDescent="0.25">
      <c r="A332" s="1">
        <v>40491</v>
      </c>
      <c r="B332" t="s">
        <v>127</v>
      </c>
      <c r="C332" t="s">
        <v>163</v>
      </c>
      <c r="D332" t="s">
        <v>101</v>
      </c>
      <c r="E332" t="s">
        <v>79</v>
      </c>
      <c r="F332" t="s">
        <v>64</v>
      </c>
      <c r="G332" t="s">
        <v>180</v>
      </c>
      <c r="H332" t="s">
        <v>63</v>
      </c>
      <c r="I332" t="s">
        <v>79</v>
      </c>
      <c r="J332" s="3">
        <v>27395</v>
      </c>
      <c r="K332" t="s">
        <v>65</v>
      </c>
      <c r="L332" t="s">
        <v>63</v>
      </c>
      <c r="M332" t="s">
        <v>63</v>
      </c>
      <c r="N332" t="s">
        <v>65</v>
      </c>
      <c r="O332" t="s">
        <v>79</v>
      </c>
      <c r="P332" t="s">
        <v>79</v>
      </c>
      <c r="Q332">
        <v>4</v>
      </c>
      <c r="R332" t="s">
        <v>85</v>
      </c>
      <c r="S332" t="s">
        <v>68</v>
      </c>
      <c r="T332">
        <v>11</v>
      </c>
      <c r="U332">
        <v>18</v>
      </c>
      <c r="V332">
        <v>3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 t="e" vm="3">
        <f>_FV(0,"5")</f>
        <v>#VALUE!</v>
      </c>
      <c r="AM332" s="2">
        <v>43586</v>
      </c>
      <c r="AN332">
        <v>-6</v>
      </c>
      <c r="AP332" t="s">
        <v>96</v>
      </c>
      <c r="AQ332">
        <v>3</v>
      </c>
      <c r="AR332">
        <v>3</v>
      </c>
      <c r="AS332" t="s">
        <v>68</v>
      </c>
      <c r="AT332" t="s">
        <v>1337</v>
      </c>
      <c r="AU332" t="s">
        <v>68</v>
      </c>
      <c r="AV332" s="2">
        <v>43586</v>
      </c>
      <c r="AW332" t="s">
        <v>1337</v>
      </c>
      <c r="AX332">
        <v>1750</v>
      </c>
      <c r="AY332">
        <v>1949</v>
      </c>
      <c r="AZ332" t="s">
        <v>127</v>
      </c>
      <c r="BA332" s="2">
        <v>43731</v>
      </c>
      <c r="BB332">
        <v>21</v>
      </c>
      <c r="BC332" t="s">
        <v>135</v>
      </c>
      <c r="BD332" s="3">
        <v>21306</v>
      </c>
      <c r="BE332" t="s">
        <v>163</v>
      </c>
      <c r="BF332" s="2">
        <v>43489</v>
      </c>
      <c r="BG332">
        <v>29</v>
      </c>
      <c r="BH332" t="s">
        <v>177</v>
      </c>
      <c r="BI332" s="3">
        <v>34182</v>
      </c>
    </row>
    <row r="333" spans="1:61" x14ac:dyDescent="0.25">
      <c r="A333" s="1">
        <v>40412</v>
      </c>
      <c r="B333" t="s">
        <v>136</v>
      </c>
      <c r="C333" t="s">
        <v>163</v>
      </c>
      <c r="D333" t="s">
        <v>101</v>
      </c>
      <c r="E333" t="s">
        <v>65</v>
      </c>
      <c r="F333" s="2">
        <v>43586</v>
      </c>
      <c r="G333" t="s">
        <v>65</v>
      </c>
      <c r="H333" t="s">
        <v>65</v>
      </c>
      <c r="I333" t="s">
        <v>63</v>
      </c>
      <c r="J333" s="2">
        <v>43586</v>
      </c>
      <c r="K333" t="s">
        <v>65</v>
      </c>
      <c r="L333" t="s">
        <v>63</v>
      </c>
      <c r="M333" t="s">
        <v>65</v>
      </c>
      <c r="N333" t="s">
        <v>65</v>
      </c>
      <c r="O333" t="s">
        <v>63</v>
      </c>
      <c r="P333" t="s">
        <v>65</v>
      </c>
      <c r="Q333">
        <v>2</v>
      </c>
      <c r="R333" t="s">
        <v>121</v>
      </c>
      <c r="S333" t="s">
        <v>68</v>
      </c>
      <c r="T333">
        <v>11</v>
      </c>
      <c r="U333">
        <v>11</v>
      </c>
      <c r="V333">
        <v>3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 t="s">
        <v>65</v>
      </c>
      <c r="AM333" s="2">
        <v>43586</v>
      </c>
      <c r="AN333">
        <v>-2</v>
      </c>
      <c r="AP333" t="s">
        <v>85</v>
      </c>
      <c r="AQ333">
        <v>3</v>
      </c>
      <c r="AR333">
        <v>3</v>
      </c>
      <c r="AS333" s="2">
        <v>43617</v>
      </c>
      <c r="AT333" t="s">
        <v>68</v>
      </c>
      <c r="AU333" t="s">
        <v>124</v>
      </c>
      <c r="AV333" t="s">
        <v>354</v>
      </c>
      <c r="AW333" t="s">
        <v>69</v>
      </c>
      <c r="AX333">
        <v>1730</v>
      </c>
      <c r="AY333">
        <v>1949</v>
      </c>
      <c r="AZ333" t="s">
        <v>136</v>
      </c>
      <c r="BA333" s="2">
        <v>43612</v>
      </c>
      <c r="BB333">
        <v>27</v>
      </c>
      <c r="BC333" t="s">
        <v>149</v>
      </c>
      <c r="BD333" s="3">
        <v>47178</v>
      </c>
      <c r="BE333" t="s">
        <v>163</v>
      </c>
      <c r="BF333" s="2">
        <v>43489</v>
      </c>
      <c r="BG333">
        <v>29</v>
      </c>
      <c r="BH333" t="s">
        <v>177</v>
      </c>
      <c r="BI333" s="3">
        <v>34182</v>
      </c>
    </row>
    <row r="334" spans="1:61" x14ac:dyDescent="0.25">
      <c r="A334" s="1">
        <v>40697</v>
      </c>
      <c r="B334" t="s">
        <v>150</v>
      </c>
      <c r="C334" t="s">
        <v>163</v>
      </c>
      <c r="D334" t="s">
        <v>62</v>
      </c>
      <c r="E334" t="s">
        <v>477</v>
      </c>
      <c r="F334" t="s">
        <v>1338</v>
      </c>
      <c r="G334" t="s">
        <v>102</v>
      </c>
      <c r="H334" t="s">
        <v>475</v>
      </c>
      <c r="I334" t="s">
        <v>476</v>
      </c>
      <c r="J334" t="s">
        <v>1339</v>
      </c>
      <c r="K334" t="s">
        <v>1003</v>
      </c>
      <c r="L334" t="s">
        <v>1340</v>
      </c>
      <c r="M334" t="s">
        <v>1003</v>
      </c>
      <c r="N334" t="s">
        <v>1341</v>
      </c>
      <c r="O334" t="s">
        <v>480</v>
      </c>
      <c r="P334" t="s">
        <v>107</v>
      </c>
      <c r="Q334">
        <v>29</v>
      </c>
      <c r="R334" t="s">
        <v>96</v>
      </c>
      <c r="S334" t="s">
        <v>68</v>
      </c>
      <c r="T334">
        <v>11</v>
      </c>
      <c r="U334">
        <v>5</v>
      </c>
      <c r="V334">
        <v>1</v>
      </c>
      <c r="W334" t="s">
        <v>120</v>
      </c>
      <c r="X334" t="s">
        <v>83</v>
      </c>
      <c r="Y334">
        <v>0</v>
      </c>
      <c r="Z334">
        <v>1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 t="s">
        <v>1342</v>
      </c>
      <c r="AM334" t="s">
        <v>102</v>
      </c>
      <c r="AN334">
        <v>-21</v>
      </c>
      <c r="AO334" t="s">
        <v>68</v>
      </c>
      <c r="AP334" t="s">
        <v>132</v>
      </c>
      <c r="AQ334">
        <v>3</v>
      </c>
      <c r="AR334">
        <v>6</v>
      </c>
      <c r="AS334" t="s">
        <v>68</v>
      </c>
      <c r="AT334" t="s">
        <v>68</v>
      </c>
      <c r="AU334" t="s">
        <v>68</v>
      </c>
      <c r="AV334" t="s">
        <v>90</v>
      </c>
      <c r="AW334" s="3">
        <v>43466</v>
      </c>
      <c r="AX334">
        <v>1835</v>
      </c>
      <c r="AY334">
        <v>1949</v>
      </c>
      <c r="AZ334" t="s">
        <v>150</v>
      </c>
      <c r="BA334" s="2">
        <v>43608</v>
      </c>
      <c r="BB334">
        <v>25</v>
      </c>
      <c r="BC334" t="s">
        <v>157</v>
      </c>
      <c r="BD334" s="2">
        <v>43654</v>
      </c>
      <c r="BE334" t="s">
        <v>163</v>
      </c>
      <c r="BF334" s="2">
        <v>43489</v>
      </c>
      <c r="BG334">
        <v>29</v>
      </c>
      <c r="BH334" t="s">
        <v>177</v>
      </c>
      <c r="BI334" s="3">
        <v>34182</v>
      </c>
    </row>
    <row r="335" spans="1:61" x14ac:dyDescent="0.25">
      <c r="A335" s="1">
        <v>40462</v>
      </c>
      <c r="B335" t="s">
        <v>158</v>
      </c>
      <c r="C335" t="s">
        <v>163</v>
      </c>
      <c r="D335" t="s">
        <v>101</v>
      </c>
      <c r="E335" s="3">
        <v>45658</v>
      </c>
      <c r="F335" t="s">
        <v>64</v>
      </c>
      <c r="G335" t="s">
        <v>74</v>
      </c>
      <c r="H335" t="s">
        <v>78</v>
      </c>
      <c r="I335" t="s">
        <v>340</v>
      </c>
      <c r="J335" t="s">
        <v>77</v>
      </c>
      <c r="K335" t="s">
        <v>63</v>
      </c>
      <c r="L335" t="s">
        <v>63</v>
      </c>
      <c r="M335" t="s">
        <v>79</v>
      </c>
      <c r="N335" t="s">
        <v>65</v>
      </c>
      <c r="O335" t="s">
        <v>82</v>
      </c>
      <c r="P335" t="s">
        <v>81</v>
      </c>
      <c r="Q335">
        <v>12</v>
      </c>
      <c r="R335" t="s">
        <v>84</v>
      </c>
      <c r="S335" t="s">
        <v>68</v>
      </c>
      <c r="T335">
        <v>11</v>
      </c>
      <c r="U335">
        <v>4</v>
      </c>
      <c r="V335">
        <v>2</v>
      </c>
      <c r="W335" t="s">
        <v>83</v>
      </c>
      <c r="X335" t="s">
        <v>192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 t="s">
        <v>81</v>
      </c>
      <c r="AM335" t="s">
        <v>717</v>
      </c>
      <c r="AN335">
        <v>-3</v>
      </c>
      <c r="AO335" t="e" vm="1">
        <f>_FV(-2,"0")</f>
        <v>#VALUE!</v>
      </c>
      <c r="AP335" t="s">
        <v>64</v>
      </c>
      <c r="AQ335">
        <v>0</v>
      </c>
      <c r="AR335">
        <v>6</v>
      </c>
      <c r="AS335" t="s">
        <v>427</v>
      </c>
      <c r="AT335" t="s">
        <v>68</v>
      </c>
      <c r="AU335" t="s">
        <v>1343</v>
      </c>
      <c r="AV335" t="s">
        <v>1344</v>
      </c>
      <c r="AW335" t="s">
        <v>428</v>
      </c>
      <c r="AX335">
        <v>1799</v>
      </c>
      <c r="AY335">
        <v>1949</v>
      </c>
      <c r="AZ335" t="s">
        <v>158</v>
      </c>
      <c r="BA335" s="2">
        <v>43578</v>
      </c>
      <c r="BB335">
        <v>27</v>
      </c>
      <c r="BC335" t="s">
        <v>162</v>
      </c>
      <c r="BD335" s="2">
        <v>43593</v>
      </c>
      <c r="BE335" t="s">
        <v>163</v>
      </c>
      <c r="BF335" s="2">
        <v>43489</v>
      </c>
      <c r="BG335">
        <v>29</v>
      </c>
      <c r="BH335" t="s">
        <v>177</v>
      </c>
      <c r="BI335" s="3">
        <v>34182</v>
      </c>
    </row>
    <row r="336" spans="1:61" x14ac:dyDescent="0.25">
      <c r="A336" s="1">
        <v>40652</v>
      </c>
      <c r="B336" t="s">
        <v>178</v>
      </c>
      <c r="C336" t="s">
        <v>163</v>
      </c>
      <c r="D336" t="s">
        <v>101</v>
      </c>
      <c r="E336" t="s">
        <v>644</v>
      </c>
      <c r="F336" t="s">
        <v>1345</v>
      </c>
      <c r="G336" t="s">
        <v>645</v>
      </c>
      <c r="H336" t="s">
        <v>473</v>
      </c>
      <c r="I336" t="s">
        <v>219</v>
      </c>
      <c r="J336" t="s">
        <v>1346</v>
      </c>
      <c r="K336" t="s">
        <v>471</v>
      </c>
      <c r="L336" t="s">
        <v>1347</v>
      </c>
      <c r="M336" t="s">
        <v>647</v>
      </c>
      <c r="N336" t="s">
        <v>540</v>
      </c>
      <c r="O336" t="s">
        <v>223</v>
      </c>
      <c r="P336" t="s">
        <v>223</v>
      </c>
      <c r="Q336">
        <v>33</v>
      </c>
      <c r="R336" t="s">
        <v>179</v>
      </c>
      <c r="S336" t="s">
        <v>68</v>
      </c>
      <c r="T336">
        <v>11</v>
      </c>
      <c r="U336">
        <v>7</v>
      </c>
      <c r="V336">
        <v>1</v>
      </c>
      <c r="W336" t="s">
        <v>66</v>
      </c>
      <c r="X336" t="s">
        <v>83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 t="s">
        <v>648</v>
      </c>
      <c r="AM336" t="s">
        <v>467</v>
      </c>
      <c r="AN336">
        <v>-30</v>
      </c>
      <c r="AO336" t="e" vm="1">
        <f>_FV(-5,"0")</f>
        <v>#VALUE!</v>
      </c>
      <c r="AP336" t="s">
        <v>192</v>
      </c>
      <c r="AQ336">
        <v>0</v>
      </c>
      <c r="AR336">
        <v>3</v>
      </c>
      <c r="AS336" t="s">
        <v>882</v>
      </c>
      <c r="AT336" t="s">
        <v>68</v>
      </c>
      <c r="AU336" t="s">
        <v>1155</v>
      </c>
      <c r="AV336" t="s">
        <v>1348</v>
      </c>
      <c r="AW336" t="s">
        <v>885</v>
      </c>
      <c r="AX336">
        <v>1700</v>
      </c>
      <c r="AY336">
        <v>1949</v>
      </c>
      <c r="AZ336" t="s">
        <v>178</v>
      </c>
      <c r="BA336" s="2">
        <v>43669</v>
      </c>
      <c r="BB336">
        <v>17</v>
      </c>
      <c r="BC336" t="s">
        <v>181</v>
      </c>
      <c r="BD336" s="3">
        <v>19025</v>
      </c>
      <c r="BE336" t="s">
        <v>163</v>
      </c>
      <c r="BF336" s="2">
        <v>43489</v>
      </c>
      <c r="BG336">
        <v>29</v>
      </c>
      <c r="BH336" t="s">
        <v>177</v>
      </c>
      <c r="BI336" s="3">
        <v>34182</v>
      </c>
    </row>
    <row r="337" spans="1:61" x14ac:dyDescent="0.25">
      <c r="A337" s="1">
        <v>40475</v>
      </c>
      <c r="B337" t="s">
        <v>182</v>
      </c>
      <c r="C337" t="s">
        <v>163</v>
      </c>
      <c r="D337" t="s">
        <v>151</v>
      </c>
      <c r="E337" t="s">
        <v>68</v>
      </c>
      <c r="F337" t="s">
        <v>64</v>
      </c>
      <c r="G337" t="s">
        <v>210</v>
      </c>
      <c r="H337" t="s">
        <v>210</v>
      </c>
      <c r="I337" t="s">
        <v>92</v>
      </c>
      <c r="J337" t="s">
        <v>212</v>
      </c>
      <c r="K337" t="s">
        <v>80</v>
      </c>
      <c r="L337" t="s">
        <v>80</v>
      </c>
      <c r="M337" t="s">
        <v>94</v>
      </c>
      <c r="N337" t="s">
        <v>65</v>
      </c>
      <c r="O337" t="s">
        <v>93</v>
      </c>
      <c r="P337" t="s">
        <v>356</v>
      </c>
      <c r="Q337">
        <v>9</v>
      </c>
      <c r="R337" t="s">
        <v>191</v>
      </c>
      <c r="S337" t="s">
        <v>68</v>
      </c>
      <c r="T337">
        <v>11</v>
      </c>
      <c r="U337">
        <v>9</v>
      </c>
      <c r="V337">
        <v>4</v>
      </c>
      <c r="W337" t="s">
        <v>120</v>
      </c>
      <c r="X337" t="s">
        <v>85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 t="e" vm="82">
        <f>_FV(0,"2222222222222222")</f>
        <v>#VALUE!</v>
      </c>
      <c r="AM337" t="s">
        <v>91</v>
      </c>
      <c r="AN337">
        <v>-4</v>
      </c>
      <c r="AO337" t="s">
        <v>84</v>
      </c>
      <c r="AP337" t="s">
        <v>179</v>
      </c>
      <c r="AQ337">
        <v>0</v>
      </c>
      <c r="AR337">
        <v>6</v>
      </c>
      <c r="AS337" t="s">
        <v>68</v>
      </c>
      <c r="AT337" t="s">
        <v>124</v>
      </c>
      <c r="AU337" t="s">
        <v>68</v>
      </c>
      <c r="AV337" t="s">
        <v>68</v>
      </c>
      <c r="AW337" t="s">
        <v>1250</v>
      </c>
      <c r="AX337">
        <v>1653</v>
      </c>
      <c r="AY337">
        <v>1949</v>
      </c>
      <c r="AZ337" t="s">
        <v>182</v>
      </c>
      <c r="BA337" t="s">
        <v>193</v>
      </c>
      <c r="BB337">
        <v>20</v>
      </c>
      <c r="BC337" t="s">
        <v>194</v>
      </c>
      <c r="BD337" s="3">
        <v>33635</v>
      </c>
      <c r="BE337" t="s">
        <v>163</v>
      </c>
      <c r="BF337" s="2">
        <v>43489</v>
      </c>
      <c r="BG337">
        <v>29</v>
      </c>
      <c r="BH337" t="s">
        <v>177</v>
      </c>
      <c r="BI337" s="3">
        <v>34182</v>
      </c>
    </row>
    <row r="338" spans="1:61" x14ac:dyDescent="0.25">
      <c r="A338" s="1">
        <v>40219</v>
      </c>
      <c r="B338" t="s">
        <v>195</v>
      </c>
      <c r="C338" t="s">
        <v>163</v>
      </c>
      <c r="D338" t="s">
        <v>101</v>
      </c>
      <c r="E338" t="s">
        <v>68</v>
      </c>
      <c r="F338" t="s">
        <v>1114</v>
      </c>
      <c r="G338" t="s">
        <v>68</v>
      </c>
      <c r="H338" t="s">
        <v>153</v>
      </c>
      <c r="I338" t="s">
        <v>68</v>
      </c>
      <c r="J338" t="s">
        <v>391</v>
      </c>
      <c r="K338" t="s">
        <v>154</v>
      </c>
      <c r="L338" t="s">
        <v>156</v>
      </c>
      <c r="M338" t="s">
        <v>154</v>
      </c>
      <c r="N338" t="s">
        <v>65</v>
      </c>
      <c r="O338" t="s">
        <v>252</v>
      </c>
      <c r="P338" t="s">
        <v>156</v>
      </c>
      <c r="Q338">
        <v>7</v>
      </c>
      <c r="R338" t="s">
        <v>120</v>
      </c>
      <c r="S338" t="s">
        <v>68</v>
      </c>
      <c r="T338">
        <v>11</v>
      </c>
      <c r="U338">
        <v>11</v>
      </c>
      <c r="V338">
        <v>2</v>
      </c>
      <c r="W338" t="s">
        <v>96</v>
      </c>
      <c r="X338" t="s">
        <v>83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 t="s">
        <v>65</v>
      </c>
      <c r="AM338" t="s">
        <v>68</v>
      </c>
      <c r="AN338">
        <v>-5</v>
      </c>
      <c r="AO338" t="e" vm="1">
        <f>_FV(-3,"0")</f>
        <v>#VALUE!</v>
      </c>
      <c r="AP338" t="s">
        <v>83</v>
      </c>
      <c r="AQ338">
        <v>1</v>
      </c>
      <c r="AR338">
        <v>4</v>
      </c>
      <c r="AS338" t="s">
        <v>1349</v>
      </c>
      <c r="AT338" t="s">
        <v>201</v>
      </c>
      <c r="AU338" t="s">
        <v>1350</v>
      </c>
      <c r="AV338" t="s">
        <v>1351</v>
      </c>
      <c r="AW338" t="s">
        <v>1352</v>
      </c>
      <c r="AX338">
        <v>1650</v>
      </c>
      <c r="AY338">
        <v>1949</v>
      </c>
      <c r="AZ338" t="s">
        <v>195</v>
      </c>
      <c r="BA338" s="2">
        <v>43669</v>
      </c>
      <c r="BB338">
        <v>20</v>
      </c>
      <c r="BC338" t="s">
        <v>208</v>
      </c>
      <c r="BD338" s="3">
        <v>19054</v>
      </c>
      <c r="BE338" t="s">
        <v>163</v>
      </c>
      <c r="BF338" s="2">
        <v>43489</v>
      </c>
      <c r="BG338">
        <v>29</v>
      </c>
      <c r="BH338" t="s">
        <v>177</v>
      </c>
      <c r="BI338" s="3">
        <v>34182</v>
      </c>
    </row>
    <row r="339" spans="1:61" x14ac:dyDescent="0.25">
      <c r="A339" s="1">
        <v>40559</v>
      </c>
      <c r="B339" t="s">
        <v>209</v>
      </c>
      <c r="C339" t="s">
        <v>163</v>
      </c>
      <c r="D339" t="s">
        <v>101</v>
      </c>
      <c r="E339" t="s">
        <v>500</v>
      </c>
      <c r="F339" t="s">
        <v>497</v>
      </c>
      <c r="G339" t="s">
        <v>377</v>
      </c>
      <c r="H339" t="s">
        <v>499</v>
      </c>
      <c r="I339" t="s">
        <v>727</v>
      </c>
      <c r="J339" t="s">
        <v>497</v>
      </c>
      <c r="K339" t="s">
        <v>380</v>
      </c>
      <c r="L339" t="s">
        <v>501</v>
      </c>
      <c r="M339" t="s">
        <v>571</v>
      </c>
      <c r="N339" t="s">
        <v>65</v>
      </c>
      <c r="O339" t="s">
        <v>379</v>
      </c>
      <c r="P339" t="s">
        <v>502</v>
      </c>
      <c r="Q339">
        <v>23</v>
      </c>
      <c r="R339" t="s">
        <v>132</v>
      </c>
      <c r="S339" t="s">
        <v>68</v>
      </c>
      <c r="T339">
        <v>11</v>
      </c>
      <c r="U339">
        <v>4</v>
      </c>
      <c r="V339">
        <v>1</v>
      </c>
      <c r="W339" t="s">
        <v>120</v>
      </c>
      <c r="X339" t="s">
        <v>192</v>
      </c>
      <c r="Y339">
        <v>0</v>
      </c>
      <c r="Z339">
        <v>1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 t="s">
        <v>572</v>
      </c>
      <c r="AM339" t="s">
        <v>373</v>
      </c>
      <c r="AN339">
        <v>-11</v>
      </c>
      <c r="AO339" t="e" vm="1">
        <f>_FV(-1,"0")</f>
        <v>#VALUE!</v>
      </c>
      <c r="AP339" t="s">
        <v>66</v>
      </c>
      <c r="AQ339">
        <v>0</v>
      </c>
      <c r="AR339">
        <v>9</v>
      </c>
      <c r="AS339" t="s">
        <v>1353</v>
      </c>
      <c r="AT339" t="s">
        <v>68</v>
      </c>
      <c r="AU339" t="s">
        <v>1354</v>
      </c>
      <c r="AV339" t="s">
        <v>1355</v>
      </c>
      <c r="AW339" t="s">
        <v>1356</v>
      </c>
      <c r="AX339">
        <v>1786</v>
      </c>
      <c r="AY339">
        <v>1949</v>
      </c>
      <c r="AZ339" t="s">
        <v>209</v>
      </c>
      <c r="BA339" s="2">
        <v>43670</v>
      </c>
      <c r="BB339">
        <v>21</v>
      </c>
      <c r="BC339" t="s">
        <v>217</v>
      </c>
      <c r="BD339" s="3">
        <v>29037</v>
      </c>
      <c r="BE339" t="s">
        <v>163</v>
      </c>
      <c r="BF339" s="2">
        <v>43489</v>
      </c>
      <c r="BG339">
        <v>29</v>
      </c>
      <c r="BH339" t="s">
        <v>177</v>
      </c>
      <c r="BI339" s="3">
        <v>34182</v>
      </c>
    </row>
    <row r="340" spans="1:61" x14ac:dyDescent="0.25">
      <c r="A340" s="1">
        <v>40544</v>
      </c>
      <c r="B340" t="s">
        <v>218</v>
      </c>
      <c r="C340" t="s">
        <v>163</v>
      </c>
      <c r="D340" t="s">
        <v>151</v>
      </c>
      <c r="E340" s="3">
        <v>45658</v>
      </c>
      <c r="F340" s="2">
        <v>43587</v>
      </c>
      <c r="G340" s="2">
        <v>43647</v>
      </c>
      <c r="H340" t="s">
        <v>444</v>
      </c>
      <c r="I340" s="2">
        <v>43466</v>
      </c>
      <c r="J340" s="2">
        <v>43587</v>
      </c>
      <c r="K340" t="s">
        <v>266</v>
      </c>
      <c r="L340" t="s">
        <v>1130</v>
      </c>
      <c r="M340" t="s">
        <v>682</v>
      </c>
      <c r="N340" t="s">
        <v>65</v>
      </c>
      <c r="O340" t="s">
        <v>118</v>
      </c>
      <c r="P340" t="s">
        <v>116</v>
      </c>
      <c r="Q340">
        <v>20</v>
      </c>
      <c r="R340" t="s">
        <v>192</v>
      </c>
      <c r="S340" t="s">
        <v>68</v>
      </c>
      <c r="T340">
        <v>11</v>
      </c>
      <c r="U340">
        <v>14</v>
      </c>
      <c r="V340">
        <v>1</v>
      </c>
      <c r="W340" t="s">
        <v>96</v>
      </c>
      <c r="X340" t="s">
        <v>191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1</v>
      </c>
      <c r="AG340">
        <v>0</v>
      </c>
      <c r="AH340">
        <v>0</v>
      </c>
      <c r="AI340">
        <v>0</v>
      </c>
      <c r="AJ340">
        <v>0</v>
      </c>
      <c r="AK340">
        <v>0</v>
      </c>
      <c r="AL340" t="e" vm="179">
        <f>_FV(0,"45")</f>
        <v>#VALUE!</v>
      </c>
      <c r="AM340" s="3">
        <v>42005</v>
      </c>
      <c r="AN340">
        <v>-19</v>
      </c>
      <c r="AO340" t="e" vm="1">
        <f>_FV(-7,"0")</f>
        <v>#VALUE!</v>
      </c>
      <c r="AP340" t="s">
        <v>120</v>
      </c>
      <c r="AQ340">
        <v>1</v>
      </c>
      <c r="AR340">
        <v>1</v>
      </c>
      <c r="AS340" t="s">
        <v>383</v>
      </c>
      <c r="AT340" t="s">
        <v>68</v>
      </c>
      <c r="AU340" t="s">
        <v>1256</v>
      </c>
      <c r="AV340" t="s">
        <v>1256</v>
      </c>
      <c r="AW340" t="s">
        <v>1357</v>
      </c>
      <c r="AX340">
        <v>1643</v>
      </c>
      <c r="AY340">
        <v>1949</v>
      </c>
      <c r="AZ340" t="s">
        <v>218</v>
      </c>
      <c r="BA340" s="2">
        <v>43548</v>
      </c>
      <c r="BB340">
        <v>24</v>
      </c>
      <c r="BC340" t="s">
        <v>227</v>
      </c>
      <c r="BD340" s="2">
        <v>43526</v>
      </c>
      <c r="BE340" t="s">
        <v>163</v>
      </c>
      <c r="BF340" s="2">
        <v>43489</v>
      </c>
      <c r="BG340">
        <v>29</v>
      </c>
      <c r="BH340" t="s">
        <v>177</v>
      </c>
      <c r="BI340" s="3">
        <v>34182</v>
      </c>
    </row>
    <row r="341" spans="1:61" x14ac:dyDescent="0.25">
      <c r="A341" s="1">
        <v>40578</v>
      </c>
      <c r="B341" t="s">
        <v>228</v>
      </c>
      <c r="C341" t="s">
        <v>163</v>
      </c>
      <c r="D341" t="s">
        <v>151</v>
      </c>
      <c r="E341" t="s">
        <v>553</v>
      </c>
      <c r="F341" t="s">
        <v>1358</v>
      </c>
      <c r="G341" t="s">
        <v>555</v>
      </c>
      <c r="H341" t="s">
        <v>446</v>
      </c>
      <c r="I341" t="s">
        <v>557</v>
      </c>
      <c r="J341" t="s">
        <v>1359</v>
      </c>
      <c r="K341" t="s">
        <v>141</v>
      </c>
      <c r="L341" t="s">
        <v>1204</v>
      </c>
      <c r="M341" t="s">
        <v>558</v>
      </c>
      <c r="N341" t="s">
        <v>1360</v>
      </c>
      <c r="O341" t="s">
        <v>559</v>
      </c>
      <c r="P341" t="s">
        <v>142</v>
      </c>
      <c r="Q341">
        <v>31</v>
      </c>
      <c r="R341" t="s">
        <v>239</v>
      </c>
      <c r="S341" t="s">
        <v>68</v>
      </c>
      <c r="T341">
        <v>11</v>
      </c>
      <c r="U341">
        <v>17</v>
      </c>
      <c r="V341">
        <v>1</v>
      </c>
      <c r="W341" t="s">
        <v>121</v>
      </c>
      <c r="X341" t="s">
        <v>83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 t="e" vm="78">
        <f>_FV(0,"41935483870967744")</f>
        <v>#VALUE!</v>
      </c>
      <c r="AM341" t="s">
        <v>449</v>
      </c>
      <c r="AN341">
        <v>-31</v>
      </c>
      <c r="AO341" t="e" vm="1">
        <f>_FV(-1,"0")</f>
        <v>#VALUE!</v>
      </c>
      <c r="AP341" t="s">
        <v>67</v>
      </c>
      <c r="AQ341">
        <v>0</v>
      </c>
      <c r="AR341">
        <v>9</v>
      </c>
      <c r="AS341" t="s">
        <v>1361</v>
      </c>
      <c r="AT341" t="s">
        <v>1080</v>
      </c>
      <c r="AU341" t="s">
        <v>1362</v>
      </c>
      <c r="AV341" t="s">
        <v>1363</v>
      </c>
      <c r="AW341" t="s">
        <v>1364</v>
      </c>
      <c r="AX341">
        <v>1618</v>
      </c>
      <c r="AY341">
        <v>1949</v>
      </c>
      <c r="AZ341" t="s">
        <v>228</v>
      </c>
      <c r="BA341" s="2">
        <v>43490</v>
      </c>
      <c r="BB341">
        <v>23</v>
      </c>
      <c r="BC341" t="s">
        <v>240</v>
      </c>
      <c r="BD341" s="2">
        <v>43681</v>
      </c>
      <c r="BE341" t="s">
        <v>163</v>
      </c>
      <c r="BF341" s="2">
        <v>43489</v>
      </c>
      <c r="BG341">
        <v>29</v>
      </c>
      <c r="BH341" t="s">
        <v>177</v>
      </c>
      <c r="BI341" s="3">
        <v>34182</v>
      </c>
    </row>
    <row r="342" spans="1:61" x14ac:dyDescent="0.25">
      <c r="A342" s="1">
        <v>40600</v>
      </c>
      <c r="B342" t="s">
        <v>241</v>
      </c>
      <c r="C342" t="s">
        <v>163</v>
      </c>
      <c r="D342" t="s">
        <v>151</v>
      </c>
      <c r="E342" t="s">
        <v>246</v>
      </c>
      <c r="F342" t="s">
        <v>1330</v>
      </c>
      <c r="G342" t="s">
        <v>1365</v>
      </c>
      <c r="H342" t="s">
        <v>249</v>
      </c>
      <c r="I342" t="s">
        <v>246</v>
      </c>
      <c r="J342" t="s">
        <v>1332</v>
      </c>
      <c r="K342" t="s">
        <v>254</v>
      </c>
      <c r="L342" t="s">
        <v>1185</v>
      </c>
      <c r="M342" t="s">
        <v>329</v>
      </c>
      <c r="N342" t="s">
        <v>330</v>
      </c>
      <c r="O342" t="s">
        <v>156</v>
      </c>
      <c r="P342" t="s">
        <v>251</v>
      </c>
      <c r="Q342">
        <v>28</v>
      </c>
      <c r="R342" t="s">
        <v>242</v>
      </c>
      <c r="S342" t="s">
        <v>68</v>
      </c>
      <c r="T342">
        <v>11</v>
      </c>
      <c r="U342">
        <v>15</v>
      </c>
      <c r="V342">
        <v>1</v>
      </c>
      <c r="W342" t="s">
        <v>132</v>
      </c>
      <c r="X342" t="s">
        <v>179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 t="e" vm="173">
        <f>_FV(0,"6428571428571429")</f>
        <v>#VALUE!</v>
      </c>
      <c r="AM342" t="s">
        <v>153</v>
      </c>
      <c r="AN342">
        <v>-33</v>
      </c>
      <c r="AO342" t="e" vm="1">
        <f>_FV(-7,"0")</f>
        <v>#VALUE!</v>
      </c>
      <c r="AP342" t="s">
        <v>110</v>
      </c>
      <c r="AQ342">
        <v>0</v>
      </c>
      <c r="AR342">
        <v>9</v>
      </c>
      <c r="AS342" t="s">
        <v>1333</v>
      </c>
      <c r="AT342" t="s">
        <v>1366</v>
      </c>
      <c r="AU342" t="s">
        <v>1334</v>
      </c>
      <c r="AV342" t="s">
        <v>1367</v>
      </c>
      <c r="AW342" t="s">
        <v>1368</v>
      </c>
      <c r="AX342">
        <v>1577</v>
      </c>
      <c r="AY342">
        <v>1949</v>
      </c>
      <c r="AZ342" t="s">
        <v>241</v>
      </c>
      <c r="BA342" t="s">
        <v>243</v>
      </c>
      <c r="BB342">
        <v>24</v>
      </c>
      <c r="BC342" t="s">
        <v>244</v>
      </c>
      <c r="BD342" s="2">
        <v>43618</v>
      </c>
      <c r="BE342" t="s">
        <v>163</v>
      </c>
      <c r="BF342" s="2">
        <v>43489</v>
      </c>
      <c r="BG342">
        <v>29</v>
      </c>
      <c r="BH342" t="s">
        <v>177</v>
      </c>
      <c r="BI342" s="3">
        <v>34182</v>
      </c>
    </row>
    <row r="343" spans="1:61" x14ac:dyDescent="0.25">
      <c r="A343" s="1">
        <v>40665</v>
      </c>
      <c r="B343" t="s">
        <v>245</v>
      </c>
      <c r="C343" t="s">
        <v>163</v>
      </c>
      <c r="D343" t="s">
        <v>62</v>
      </c>
      <c r="E343" t="s">
        <v>68</v>
      </c>
      <c r="F343" t="s">
        <v>940</v>
      </c>
      <c r="G343" t="s">
        <v>1083</v>
      </c>
      <c r="H343" t="s">
        <v>496</v>
      </c>
      <c r="I343" t="s">
        <v>496</v>
      </c>
      <c r="J343" t="s">
        <v>941</v>
      </c>
      <c r="K343" t="s">
        <v>521</v>
      </c>
      <c r="L343" t="s">
        <v>590</v>
      </c>
      <c r="M343" t="s">
        <v>590</v>
      </c>
      <c r="N343" t="s">
        <v>943</v>
      </c>
      <c r="O343" t="s">
        <v>1085</v>
      </c>
      <c r="P343" t="s">
        <v>522</v>
      </c>
      <c r="Q343">
        <v>26</v>
      </c>
      <c r="R343" t="s">
        <v>255</v>
      </c>
      <c r="S343" t="s">
        <v>68</v>
      </c>
      <c r="T343">
        <v>11</v>
      </c>
      <c r="U343">
        <v>13</v>
      </c>
      <c r="V343">
        <v>1</v>
      </c>
      <c r="W343" t="s">
        <v>96</v>
      </c>
      <c r="X343" t="s">
        <v>120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 t="e" vm="70">
        <f>_FV(0,"6538461538461539")</f>
        <v>#VALUE!</v>
      </c>
      <c r="AM343" t="s">
        <v>642</v>
      </c>
      <c r="AN343">
        <v>-30</v>
      </c>
      <c r="AO343" t="e" vm="1">
        <f>_FV(-4,"0")</f>
        <v>#VALUE!</v>
      </c>
      <c r="AP343" t="s">
        <v>242</v>
      </c>
      <c r="AQ343">
        <v>0</v>
      </c>
      <c r="AR343">
        <v>9</v>
      </c>
      <c r="AS343" t="s">
        <v>1369</v>
      </c>
      <c r="AT343" t="s">
        <v>546</v>
      </c>
      <c r="AU343" t="s">
        <v>1370</v>
      </c>
      <c r="AV343" t="s">
        <v>1371</v>
      </c>
      <c r="AW343" t="s">
        <v>1372</v>
      </c>
      <c r="AX343">
        <v>1612</v>
      </c>
      <c r="AY343">
        <v>1949</v>
      </c>
      <c r="AZ343" t="s">
        <v>245</v>
      </c>
      <c r="BA343" s="2">
        <v>43669</v>
      </c>
      <c r="BB343">
        <v>23</v>
      </c>
      <c r="BC343" t="s">
        <v>258</v>
      </c>
      <c r="BD343" s="3">
        <v>30317</v>
      </c>
      <c r="BE343" t="s">
        <v>163</v>
      </c>
      <c r="BF343" s="2">
        <v>43489</v>
      </c>
      <c r="BG343">
        <v>29</v>
      </c>
      <c r="BH343" t="s">
        <v>177</v>
      </c>
      <c r="BI343" s="3">
        <v>34182</v>
      </c>
    </row>
    <row r="344" spans="1:61" x14ac:dyDescent="0.25">
      <c r="A344" s="1">
        <v>40678</v>
      </c>
      <c r="B344" t="s">
        <v>60</v>
      </c>
      <c r="C344" t="s">
        <v>73</v>
      </c>
      <c r="D344" t="s">
        <v>151</v>
      </c>
      <c r="E344" t="s">
        <v>1373</v>
      </c>
      <c r="F344" t="s">
        <v>710</v>
      </c>
      <c r="G344" t="s">
        <v>758</v>
      </c>
      <c r="H344" t="s">
        <v>711</v>
      </c>
      <c r="I344" t="s">
        <v>649</v>
      </c>
      <c r="J344" t="s">
        <v>1324</v>
      </c>
      <c r="K344" t="s">
        <v>1122</v>
      </c>
      <c r="L344" t="s">
        <v>296</v>
      </c>
      <c r="M344" t="s">
        <v>617</v>
      </c>
      <c r="N344" t="s">
        <v>295</v>
      </c>
      <c r="O344" t="s">
        <v>296</v>
      </c>
      <c r="P344" t="s">
        <v>293</v>
      </c>
      <c r="Q344">
        <v>37</v>
      </c>
      <c r="R344" t="s">
        <v>66</v>
      </c>
      <c r="S344" t="s">
        <v>83</v>
      </c>
      <c r="T344">
        <v>11</v>
      </c>
      <c r="U344">
        <v>3</v>
      </c>
      <c r="V344">
        <v>14</v>
      </c>
      <c r="W344" t="s">
        <v>132</v>
      </c>
      <c r="X344" t="s">
        <v>121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 t="s">
        <v>651</v>
      </c>
      <c r="AM344" t="e" vm="180">
        <f>_FV(0,"35135135135135137")</f>
        <v>#VALUE!</v>
      </c>
      <c r="AN344">
        <v>25</v>
      </c>
      <c r="AO344" t="e" vm="1">
        <f>_FV(-3,"0")</f>
        <v>#VALUE!</v>
      </c>
      <c r="AP344" t="e" vm="1">
        <f>_FV(-5,"0")</f>
        <v>#VALUE!</v>
      </c>
      <c r="AQ344">
        <v>7</v>
      </c>
      <c r="AR344">
        <v>1</v>
      </c>
      <c r="AS344" t="s">
        <v>68</v>
      </c>
      <c r="AT344" t="s">
        <v>68</v>
      </c>
      <c r="AU344" t="s">
        <v>68</v>
      </c>
      <c r="AV344" t="s">
        <v>97</v>
      </c>
      <c r="AW344" s="2">
        <v>43800</v>
      </c>
      <c r="AX344">
        <v>1886</v>
      </c>
      <c r="AY344">
        <v>1723</v>
      </c>
      <c r="AZ344" t="s">
        <v>60</v>
      </c>
      <c r="BA344" s="2">
        <v>43578</v>
      </c>
      <c r="BB344">
        <v>27</v>
      </c>
      <c r="BC344" t="s">
        <v>70</v>
      </c>
      <c r="BD344" s="3">
        <v>34912</v>
      </c>
      <c r="BE344" t="s">
        <v>73</v>
      </c>
      <c r="BF344" s="2">
        <v>43490</v>
      </c>
      <c r="BG344">
        <v>20</v>
      </c>
      <c r="BH344" t="s">
        <v>86</v>
      </c>
      <c r="BI344" s="3">
        <v>12175</v>
      </c>
    </row>
    <row r="345" spans="1:61" x14ac:dyDescent="0.25">
      <c r="A345" s="1">
        <v>40559</v>
      </c>
      <c r="B345" t="s">
        <v>87</v>
      </c>
      <c r="C345" t="s">
        <v>73</v>
      </c>
      <c r="D345" t="s">
        <v>101</v>
      </c>
      <c r="E345" t="s">
        <v>802</v>
      </c>
      <c r="F345" t="s">
        <v>1043</v>
      </c>
      <c r="G345" t="s">
        <v>219</v>
      </c>
      <c r="H345" t="s">
        <v>628</v>
      </c>
      <c r="I345" t="s">
        <v>1043</v>
      </c>
      <c r="J345" t="s">
        <v>802</v>
      </c>
      <c r="K345" t="s">
        <v>226</v>
      </c>
      <c r="L345" t="s">
        <v>339</v>
      </c>
      <c r="M345" t="s">
        <v>223</v>
      </c>
      <c r="N345" t="s">
        <v>337</v>
      </c>
      <c r="O345" t="s">
        <v>63</v>
      </c>
      <c r="P345" t="s">
        <v>223</v>
      </c>
      <c r="Q345">
        <v>22</v>
      </c>
      <c r="R345" t="s">
        <v>95</v>
      </c>
      <c r="S345" t="s">
        <v>83</v>
      </c>
      <c r="T345">
        <v>11</v>
      </c>
      <c r="U345">
        <v>12</v>
      </c>
      <c r="V345">
        <v>16</v>
      </c>
      <c r="W345" t="s">
        <v>132</v>
      </c>
      <c r="X345" t="s">
        <v>66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 t="e" vm="20">
        <f>_FV(0,"22727272727272727")</f>
        <v>#VALUE!</v>
      </c>
      <c r="AM345" t="e" vm="109">
        <f>_FV(0,"6818181818181818")</f>
        <v>#VALUE!</v>
      </c>
      <c r="AN345">
        <v>2</v>
      </c>
      <c r="AO345" t="s">
        <v>68</v>
      </c>
      <c r="AP345" t="s">
        <v>83</v>
      </c>
      <c r="AQ345">
        <v>1</v>
      </c>
      <c r="AR345">
        <v>7</v>
      </c>
      <c r="AS345" t="s">
        <v>68</v>
      </c>
      <c r="AT345" t="s">
        <v>68</v>
      </c>
      <c r="AU345" t="s">
        <v>68</v>
      </c>
      <c r="AV345" t="s">
        <v>180</v>
      </c>
      <c r="AW345" s="3">
        <v>42370</v>
      </c>
      <c r="AX345">
        <v>1649</v>
      </c>
      <c r="AY345">
        <v>1723</v>
      </c>
      <c r="AZ345" t="s">
        <v>87</v>
      </c>
      <c r="BA345" s="2">
        <v>43702</v>
      </c>
      <c r="BB345">
        <v>18</v>
      </c>
      <c r="BC345" t="s">
        <v>99</v>
      </c>
      <c r="BD345" s="2">
        <v>43527</v>
      </c>
      <c r="BE345" t="s">
        <v>73</v>
      </c>
      <c r="BF345" s="2">
        <v>43490</v>
      </c>
      <c r="BG345">
        <v>20</v>
      </c>
      <c r="BH345" t="s">
        <v>86</v>
      </c>
      <c r="BI345" s="3">
        <v>12175</v>
      </c>
    </row>
    <row r="346" spans="1:61" x14ac:dyDescent="0.25">
      <c r="A346" s="1">
        <v>40503</v>
      </c>
      <c r="B346" t="s">
        <v>100</v>
      </c>
      <c r="C346" t="s">
        <v>73</v>
      </c>
      <c r="D346" t="s">
        <v>62</v>
      </c>
      <c r="E346" t="s">
        <v>371</v>
      </c>
      <c r="F346" t="s">
        <v>371</v>
      </c>
      <c r="G346" t="s">
        <v>153</v>
      </c>
      <c r="H346" t="s">
        <v>153</v>
      </c>
      <c r="I346" t="s">
        <v>371</v>
      </c>
      <c r="J346" t="s">
        <v>408</v>
      </c>
      <c r="K346" t="s">
        <v>155</v>
      </c>
      <c r="L346" t="s">
        <v>155</v>
      </c>
      <c r="M346" t="s">
        <v>156</v>
      </c>
      <c r="N346" t="s">
        <v>155</v>
      </c>
      <c r="O346" t="s">
        <v>372</v>
      </c>
      <c r="P346" t="s">
        <v>329</v>
      </c>
      <c r="Q346">
        <v>14</v>
      </c>
      <c r="R346" t="s">
        <v>110</v>
      </c>
      <c r="S346" t="s">
        <v>83</v>
      </c>
      <c r="T346">
        <v>11</v>
      </c>
      <c r="U346">
        <v>14</v>
      </c>
      <c r="V346">
        <v>9</v>
      </c>
      <c r="W346" t="s">
        <v>96</v>
      </c>
      <c r="X346" t="s">
        <v>96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 t="e" vm="111">
        <f>_FV(0,"21428571428571427")</f>
        <v>#VALUE!</v>
      </c>
      <c r="AM346" t="e" vm="111">
        <f>_FV(0,"21428571428571427")</f>
        <v>#VALUE!</v>
      </c>
      <c r="AN346">
        <v>-2</v>
      </c>
      <c r="AO346" t="s">
        <v>65</v>
      </c>
      <c r="AP346" t="s">
        <v>96</v>
      </c>
      <c r="AQ346">
        <v>6</v>
      </c>
      <c r="AR346">
        <v>0</v>
      </c>
      <c r="AS346" t="s">
        <v>68</v>
      </c>
      <c r="AT346" t="s">
        <v>708</v>
      </c>
      <c r="AU346" t="s">
        <v>68</v>
      </c>
      <c r="AV346" t="s">
        <v>68</v>
      </c>
      <c r="AW346" t="s">
        <v>1374</v>
      </c>
      <c r="AX346">
        <v>1696</v>
      </c>
      <c r="AY346">
        <v>1723</v>
      </c>
      <c r="AZ346" t="s">
        <v>100</v>
      </c>
      <c r="BA346" s="2">
        <v>43490</v>
      </c>
      <c r="BB346">
        <v>29</v>
      </c>
      <c r="BC346" t="s">
        <v>111</v>
      </c>
      <c r="BD346" s="3">
        <v>20852</v>
      </c>
      <c r="BE346" t="s">
        <v>73</v>
      </c>
      <c r="BF346" s="2">
        <v>43490</v>
      </c>
      <c r="BG346">
        <v>20</v>
      </c>
      <c r="BH346" t="s">
        <v>86</v>
      </c>
      <c r="BI346" s="3">
        <v>12175</v>
      </c>
    </row>
    <row r="347" spans="1:61" x14ac:dyDescent="0.25">
      <c r="A347" s="1">
        <v>40879</v>
      </c>
      <c r="B347" t="s">
        <v>61</v>
      </c>
      <c r="C347" t="s">
        <v>73</v>
      </c>
      <c r="D347" t="s">
        <v>101</v>
      </c>
      <c r="E347" t="s">
        <v>230</v>
      </c>
      <c r="F347" t="s">
        <v>233</v>
      </c>
      <c r="G347" t="s">
        <v>1375</v>
      </c>
      <c r="H347" t="s">
        <v>1083</v>
      </c>
      <c r="I347" t="s">
        <v>233</v>
      </c>
      <c r="J347" t="s">
        <v>233</v>
      </c>
      <c r="K347" t="s">
        <v>235</v>
      </c>
      <c r="L347" t="s">
        <v>521</v>
      </c>
      <c r="M347" t="s">
        <v>63</v>
      </c>
      <c r="N347" t="s">
        <v>520</v>
      </c>
      <c r="O347" t="s">
        <v>238</v>
      </c>
      <c r="P347" t="s">
        <v>521</v>
      </c>
      <c r="Q347">
        <v>26</v>
      </c>
      <c r="R347" t="s">
        <v>67</v>
      </c>
      <c r="S347" t="s">
        <v>83</v>
      </c>
      <c r="T347">
        <v>11</v>
      </c>
      <c r="U347">
        <v>10</v>
      </c>
      <c r="V347">
        <v>11</v>
      </c>
      <c r="W347" t="s">
        <v>65</v>
      </c>
      <c r="X347" t="s">
        <v>85</v>
      </c>
      <c r="Y347">
        <v>0</v>
      </c>
      <c r="Z347">
        <v>0</v>
      </c>
      <c r="AA347">
        <v>0</v>
      </c>
      <c r="AB347">
        <v>1</v>
      </c>
      <c r="AC347">
        <v>1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 t="e" vm="181">
        <f>_FV(0,"4230769230769231")</f>
        <v>#VALUE!</v>
      </c>
      <c r="AM347" t="e" vm="182">
        <f>_FV(0,"5769230769230769")</f>
        <v>#VALUE!</v>
      </c>
      <c r="AN347">
        <v>0</v>
      </c>
      <c r="AO347" t="e" vm="1">
        <f>_FV(-7,"0")</f>
        <v>#VALUE!</v>
      </c>
      <c r="AP347" t="s">
        <v>120</v>
      </c>
      <c r="AQ347">
        <v>0</v>
      </c>
      <c r="AR347">
        <v>3</v>
      </c>
      <c r="AS347" t="s">
        <v>68</v>
      </c>
      <c r="AT347" t="s">
        <v>68</v>
      </c>
      <c r="AU347" t="s">
        <v>68</v>
      </c>
      <c r="AV347" s="2">
        <v>43556</v>
      </c>
      <c r="AW347" s="3">
        <v>42370</v>
      </c>
      <c r="AX347">
        <v>1590</v>
      </c>
      <c r="AY347">
        <v>1723</v>
      </c>
      <c r="AZ347" t="s">
        <v>61</v>
      </c>
      <c r="BA347" s="2">
        <v>43548</v>
      </c>
      <c r="BB347">
        <v>23</v>
      </c>
      <c r="BC347" t="s">
        <v>71</v>
      </c>
      <c r="BD347" t="s">
        <v>72</v>
      </c>
      <c r="BE347" t="s">
        <v>73</v>
      </c>
      <c r="BF347" s="2">
        <v>43490</v>
      </c>
      <c r="BG347">
        <v>20</v>
      </c>
      <c r="BH347" t="s">
        <v>86</v>
      </c>
      <c r="BI347" s="3">
        <v>12175</v>
      </c>
    </row>
    <row r="348" spans="1:61" x14ac:dyDescent="0.25">
      <c r="A348" s="1">
        <v>40666</v>
      </c>
      <c r="B348" t="s">
        <v>112</v>
      </c>
      <c r="C348" t="s">
        <v>73</v>
      </c>
      <c r="D348" t="s">
        <v>62</v>
      </c>
      <c r="E348" t="s">
        <v>327</v>
      </c>
      <c r="F348" t="s">
        <v>407</v>
      </c>
      <c r="G348" t="s">
        <v>328</v>
      </c>
      <c r="H348" t="s">
        <v>247</v>
      </c>
      <c r="I348" t="s">
        <v>153</v>
      </c>
      <c r="J348" t="s">
        <v>371</v>
      </c>
      <c r="K348" t="s">
        <v>251</v>
      </c>
      <c r="L348" t="s">
        <v>79</v>
      </c>
      <c r="M348" t="s">
        <v>251</v>
      </c>
      <c r="N348" t="s">
        <v>1304</v>
      </c>
      <c r="O348" t="s">
        <v>251</v>
      </c>
      <c r="P348" t="s">
        <v>251</v>
      </c>
      <c r="Q348">
        <v>28</v>
      </c>
      <c r="R348" t="s">
        <v>119</v>
      </c>
      <c r="S348" t="s">
        <v>83</v>
      </c>
      <c r="T348">
        <v>11</v>
      </c>
      <c r="U348">
        <v>7</v>
      </c>
      <c r="V348">
        <v>13</v>
      </c>
      <c r="W348" t="s">
        <v>96</v>
      </c>
      <c r="X348" t="s">
        <v>121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 t="s">
        <v>330</v>
      </c>
      <c r="AM348" t="e" vm="183">
        <f>_FV(0,"5357142857142857")</f>
        <v>#VALUE!</v>
      </c>
      <c r="AN348">
        <v>6</v>
      </c>
      <c r="AO348" t="e" vm="1">
        <f>_FV(-2,"0")</f>
        <v>#VALUE!</v>
      </c>
      <c r="AP348" t="s">
        <v>132</v>
      </c>
      <c r="AQ348">
        <v>1</v>
      </c>
      <c r="AR348">
        <v>7</v>
      </c>
      <c r="AS348" t="s">
        <v>68</v>
      </c>
      <c r="AT348" t="s">
        <v>68</v>
      </c>
      <c r="AU348" t="s">
        <v>68</v>
      </c>
      <c r="AV348" s="2">
        <v>43497</v>
      </c>
      <c r="AW348" s="2">
        <v>43497</v>
      </c>
      <c r="AX348">
        <v>1639</v>
      </c>
      <c r="AY348">
        <v>1723</v>
      </c>
      <c r="AZ348" t="s">
        <v>112</v>
      </c>
      <c r="BA348" s="2">
        <v>43580</v>
      </c>
      <c r="BB348">
        <v>18</v>
      </c>
      <c r="BC348" t="s">
        <v>122</v>
      </c>
      <c r="BD348" s="3">
        <v>27426</v>
      </c>
      <c r="BE348" t="s">
        <v>73</v>
      </c>
      <c r="BF348" s="2">
        <v>43490</v>
      </c>
      <c r="BG348">
        <v>20</v>
      </c>
      <c r="BH348" t="s">
        <v>86</v>
      </c>
      <c r="BI348" s="3">
        <v>12175</v>
      </c>
    </row>
    <row r="349" spans="1:61" x14ac:dyDescent="0.25">
      <c r="A349" s="1">
        <v>40575</v>
      </c>
      <c r="B349" t="s">
        <v>123</v>
      </c>
      <c r="C349" t="s">
        <v>73</v>
      </c>
      <c r="D349" t="s">
        <v>101</v>
      </c>
      <c r="E349" s="3">
        <v>23743</v>
      </c>
      <c r="F349" t="s">
        <v>68</v>
      </c>
      <c r="G349" t="s">
        <v>180</v>
      </c>
      <c r="H349" s="2">
        <v>43647</v>
      </c>
      <c r="I349" s="2">
        <v>43647</v>
      </c>
      <c r="J349" t="s">
        <v>68</v>
      </c>
      <c r="K349" t="s">
        <v>63</v>
      </c>
      <c r="L349" t="s">
        <v>79</v>
      </c>
      <c r="M349" t="s">
        <v>79</v>
      </c>
      <c r="N349" t="s">
        <v>682</v>
      </c>
      <c r="O349" t="s">
        <v>118</v>
      </c>
      <c r="P349" t="s">
        <v>79</v>
      </c>
      <c r="Q349">
        <v>20</v>
      </c>
      <c r="R349" t="s">
        <v>64</v>
      </c>
      <c r="S349" t="s">
        <v>83</v>
      </c>
      <c r="T349">
        <v>11</v>
      </c>
      <c r="U349">
        <v>4</v>
      </c>
      <c r="V349">
        <v>15</v>
      </c>
      <c r="W349" t="s">
        <v>96</v>
      </c>
      <c r="X349" t="s">
        <v>84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1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 t="s">
        <v>444</v>
      </c>
      <c r="AM349" t="e" vm="41">
        <f>_FV(0,"7")</f>
        <v>#VALUE!</v>
      </c>
      <c r="AN349">
        <v>14</v>
      </c>
      <c r="AO349" t="s">
        <v>84</v>
      </c>
      <c r="AP349" t="e" vm="1">
        <f>_FV(-7,"0")</f>
        <v>#VALUE!</v>
      </c>
      <c r="AQ349">
        <v>4</v>
      </c>
      <c r="AR349">
        <v>4</v>
      </c>
      <c r="AS349" t="s">
        <v>68</v>
      </c>
      <c r="AT349" t="s">
        <v>68</v>
      </c>
      <c r="AU349" t="s">
        <v>68</v>
      </c>
      <c r="AV349" t="s">
        <v>180</v>
      </c>
      <c r="AW349" s="3">
        <v>42736</v>
      </c>
      <c r="AX349">
        <v>1967</v>
      </c>
      <c r="AY349">
        <v>1723</v>
      </c>
      <c r="AZ349" t="s">
        <v>123</v>
      </c>
      <c r="BA349" s="2">
        <v>43609</v>
      </c>
      <c r="BB349">
        <v>22</v>
      </c>
      <c r="BC349" t="s">
        <v>125</v>
      </c>
      <c r="BD349" t="s">
        <v>126</v>
      </c>
      <c r="BE349" t="s">
        <v>73</v>
      </c>
      <c r="BF349" s="2">
        <v>43490</v>
      </c>
      <c r="BG349">
        <v>20</v>
      </c>
      <c r="BH349" t="s">
        <v>86</v>
      </c>
      <c r="BI349" s="3">
        <v>12175</v>
      </c>
    </row>
    <row r="350" spans="1:61" x14ac:dyDescent="0.25">
      <c r="A350" s="1">
        <v>40578</v>
      </c>
      <c r="B350" t="s">
        <v>127</v>
      </c>
      <c r="C350" t="s">
        <v>73</v>
      </c>
      <c r="D350" t="s">
        <v>101</v>
      </c>
      <c r="E350" t="s">
        <v>556</v>
      </c>
      <c r="F350" t="s">
        <v>867</v>
      </c>
      <c r="G350" t="s">
        <v>445</v>
      </c>
      <c r="H350" t="s">
        <v>447</v>
      </c>
      <c r="I350" t="s">
        <v>556</v>
      </c>
      <c r="J350" t="s">
        <v>137</v>
      </c>
      <c r="K350" t="s">
        <v>142</v>
      </c>
      <c r="L350" t="s">
        <v>1203</v>
      </c>
      <c r="M350" t="s">
        <v>1203</v>
      </c>
      <c r="N350" t="s">
        <v>451</v>
      </c>
      <c r="O350" t="s">
        <v>451</v>
      </c>
      <c r="P350" t="s">
        <v>142</v>
      </c>
      <c r="Q350">
        <v>31</v>
      </c>
      <c r="R350" t="s">
        <v>85</v>
      </c>
      <c r="S350" t="s">
        <v>83</v>
      </c>
      <c r="T350">
        <v>11</v>
      </c>
      <c r="U350">
        <v>7</v>
      </c>
      <c r="V350">
        <v>14</v>
      </c>
      <c r="W350" t="s">
        <v>120</v>
      </c>
      <c r="X350" t="s">
        <v>132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 t="s">
        <v>560</v>
      </c>
      <c r="AM350" t="e" vm="145">
        <f>_FV(0,"45161290322580644")</f>
        <v>#VALUE!</v>
      </c>
      <c r="AN350">
        <v>7</v>
      </c>
      <c r="AO350" t="s">
        <v>132</v>
      </c>
      <c r="AP350" t="e" vm="1">
        <f>_FV(-2,"0")</f>
        <v>#VALUE!</v>
      </c>
      <c r="AQ350">
        <v>2</v>
      </c>
      <c r="AR350">
        <v>5</v>
      </c>
      <c r="AS350" t="s">
        <v>983</v>
      </c>
      <c r="AT350" t="s">
        <v>68</v>
      </c>
      <c r="AU350" t="s">
        <v>1376</v>
      </c>
      <c r="AV350" t="s">
        <v>1377</v>
      </c>
      <c r="AW350" t="s">
        <v>1378</v>
      </c>
      <c r="AX350">
        <v>1750</v>
      </c>
      <c r="AY350">
        <v>1723</v>
      </c>
      <c r="AZ350" t="s">
        <v>127</v>
      </c>
      <c r="BA350" s="2">
        <v>43731</v>
      </c>
      <c r="BB350">
        <v>21</v>
      </c>
      <c r="BC350" t="s">
        <v>135</v>
      </c>
      <c r="BD350" s="3">
        <v>21306</v>
      </c>
      <c r="BE350" t="s">
        <v>73</v>
      </c>
      <c r="BF350" s="2">
        <v>43490</v>
      </c>
      <c r="BG350">
        <v>20</v>
      </c>
      <c r="BH350" t="s">
        <v>86</v>
      </c>
      <c r="BI350" s="3">
        <v>12175</v>
      </c>
    </row>
    <row r="351" spans="1:61" x14ac:dyDescent="0.25">
      <c r="A351" s="1">
        <v>40340</v>
      </c>
      <c r="B351" t="s">
        <v>136</v>
      </c>
      <c r="C351" t="s">
        <v>73</v>
      </c>
      <c r="D351" t="s">
        <v>101</v>
      </c>
      <c r="E351" t="s">
        <v>539</v>
      </c>
      <c r="F351" t="s">
        <v>801</v>
      </c>
      <c r="G351" t="s">
        <v>68</v>
      </c>
      <c r="H351" t="s">
        <v>219</v>
      </c>
      <c r="I351" t="s">
        <v>539</v>
      </c>
      <c r="J351" t="s">
        <v>539</v>
      </c>
      <c r="K351" t="s">
        <v>226</v>
      </c>
      <c r="L351" t="s">
        <v>223</v>
      </c>
      <c r="M351" t="s">
        <v>226</v>
      </c>
      <c r="N351" t="s">
        <v>224</v>
      </c>
      <c r="O351" t="s">
        <v>468</v>
      </c>
      <c r="P351" t="s">
        <v>223</v>
      </c>
      <c r="Q351">
        <v>11</v>
      </c>
      <c r="R351" t="s">
        <v>121</v>
      </c>
      <c r="S351" t="s">
        <v>83</v>
      </c>
      <c r="T351">
        <v>11</v>
      </c>
      <c r="U351">
        <v>10</v>
      </c>
      <c r="V351">
        <v>14</v>
      </c>
      <c r="W351" t="s">
        <v>132</v>
      </c>
      <c r="X351" t="s">
        <v>132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 t="s">
        <v>540</v>
      </c>
      <c r="AM351" t="e" vm="112">
        <f>_FV(0,"36363636363636365")</f>
        <v>#VALUE!</v>
      </c>
      <c r="AN351">
        <v>0</v>
      </c>
      <c r="AO351" t="s">
        <v>65</v>
      </c>
      <c r="AP351" t="e" vm="1">
        <f>_FV(-1,"0")</f>
        <v>#VALUE!</v>
      </c>
      <c r="AQ351">
        <v>0</v>
      </c>
      <c r="AR351">
        <v>6</v>
      </c>
      <c r="AS351" t="s">
        <v>973</v>
      </c>
      <c r="AT351" t="s">
        <v>1108</v>
      </c>
      <c r="AU351" t="s">
        <v>252</v>
      </c>
      <c r="AV351" t="s">
        <v>1310</v>
      </c>
      <c r="AW351" t="s">
        <v>1110</v>
      </c>
      <c r="AX351">
        <v>1730</v>
      </c>
      <c r="AY351">
        <v>1723</v>
      </c>
      <c r="AZ351" t="s">
        <v>136</v>
      </c>
      <c r="BA351" s="2">
        <v>43612</v>
      </c>
      <c r="BB351">
        <v>27</v>
      </c>
      <c r="BC351" t="s">
        <v>149</v>
      </c>
      <c r="BD351" s="3">
        <v>47178</v>
      </c>
      <c r="BE351" t="s">
        <v>73</v>
      </c>
      <c r="BF351" s="2">
        <v>43490</v>
      </c>
      <c r="BG351">
        <v>20</v>
      </c>
      <c r="BH351" t="s">
        <v>86</v>
      </c>
      <c r="BI351" s="3">
        <v>12175</v>
      </c>
    </row>
    <row r="352" spans="1:61" x14ac:dyDescent="0.25">
      <c r="A352" s="1">
        <v>40341</v>
      </c>
      <c r="B352" t="s">
        <v>150</v>
      </c>
      <c r="C352" t="s">
        <v>73</v>
      </c>
      <c r="D352" t="s">
        <v>62</v>
      </c>
      <c r="E352" t="s">
        <v>367</v>
      </c>
      <c r="F352" t="s">
        <v>367</v>
      </c>
      <c r="G352" t="s">
        <v>368</v>
      </c>
      <c r="H352" s="2">
        <v>43586</v>
      </c>
      <c r="I352" t="s">
        <v>368</v>
      </c>
      <c r="J352" t="s">
        <v>367</v>
      </c>
      <c r="K352" t="s">
        <v>320</v>
      </c>
      <c r="L352" t="s">
        <v>79</v>
      </c>
      <c r="M352" t="s">
        <v>323</v>
      </c>
      <c r="N352" t="s">
        <v>323</v>
      </c>
      <c r="O352" t="s">
        <v>79</v>
      </c>
      <c r="P352" t="s">
        <v>320</v>
      </c>
      <c r="Q352">
        <v>16</v>
      </c>
      <c r="R352" t="s">
        <v>96</v>
      </c>
      <c r="S352" t="s">
        <v>83</v>
      </c>
      <c r="T352">
        <v>11</v>
      </c>
      <c r="U352">
        <v>9</v>
      </c>
      <c r="V352">
        <v>13</v>
      </c>
      <c r="W352" t="s">
        <v>85</v>
      </c>
      <c r="X352" t="s">
        <v>132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 t="e" vm="93">
        <f>_FV(0,"125")</f>
        <v>#VALUE!</v>
      </c>
      <c r="AM352" t="e" vm="36">
        <f>_FV(0,"4375")</f>
        <v>#VALUE!</v>
      </c>
      <c r="AN352">
        <v>2</v>
      </c>
      <c r="AO352" t="s">
        <v>64</v>
      </c>
      <c r="AP352" t="e" vm="1">
        <f>_FV(-3,"0")</f>
        <v>#VALUE!</v>
      </c>
      <c r="AQ352">
        <v>3</v>
      </c>
      <c r="AR352">
        <v>3</v>
      </c>
      <c r="AS352" t="s">
        <v>601</v>
      </c>
      <c r="AT352" t="s">
        <v>1096</v>
      </c>
      <c r="AU352" t="s">
        <v>1379</v>
      </c>
      <c r="AV352" t="s">
        <v>1380</v>
      </c>
      <c r="AW352" t="s">
        <v>1096</v>
      </c>
      <c r="AX352">
        <v>1835</v>
      </c>
      <c r="AY352">
        <v>1723</v>
      </c>
      <c r="AZ352" t="s">
        <v>150</v>
      </c>
      <c r="BA352" s="2">
        <v>43608</v>
      </c>
      <c r="BB352">
        <v>25</v>
      </c>
      <c r="BC352" t="s">
        <v>157</v>
      </c>
      <c r="BD352" s="2">
        <v>43654</v>
      </c>
      <c r="BE352" t="s">
        <v>73</v>
      </c>
      <c r="BF352" s="2">
        <v>43490</v>
      </c>
      <c r="BG352">
        <v>20</v>
      </c>
      <c r="BH352" t="s">
        <v>86</v>
      </c>
      <c r="BI352" s="3">
        <v>12175</v>
      </c>
    </row>
    <row r="353" spans="1:61" x14ac:dyDescent="0.25">
      <c r="A353" s="1">
        <v>40540</v>
      </c>
      <c r="B353" t="s">
        <v>158</v>
      </c>
      <c r="C353" t="s">
        <v>73</v>
      </c>
      <c r="D353" t="s">
        <v>62</v>
      </c>
      <c r="E353" t="s">
        <v>201</v>
      </c>
      <c r="F353" t="s">
        <v>1067</v>
      </c>
      <c r="G353" t="s">
        <v>302</v>
      </c>
      <c r="H353" t="s">
        <v>199</v>
      </c>
      <c r="I353" t="s">
        <v>301</v>
      </c>
      <c r="J353" t="s">
        <v>1067</v>
      </c>
      <c r="K353" t="s">
        <v>172</v>
      </c>
      <c r="L353" t="s">
        <v>170</v>
      </c>
      <c r="M353" t="s">
        <v>205</v>
      </c>
      <c r="N353" t="s">
        <v>304</v>
      </c>
      <c r="O353" t="s">
        <v>170</v>
      </c>
      <c r="P353" t="s">
        <v>170</v>
      </c>
      <c r="Q353">
        <v>19</v>
      </c>
      <c r="R353" t="s">
        <v>84</v>
      </c>
      <c r="S353" t="s">
        <v>83</v>
      </c>
      <c r="T353">
        <v>11</v>
      </c>
      <c r="U353">
        <v>3</v>
      </c>
      <c r="V353">
        <v>15</v>
      </c>
      <c r="W353" t="s">
        <v>120</v>
      </c>
      <c r="X353" t="s">
        <v>84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1</v>
      </c>
      <c r="AI353">
        <v>0</v>
      </c>
      <c r="AJ353">
        <v>0</v>
      </c>
      <c r="AK353">
        <v>0</v>
      </c>
      <c r="AL353" t="s">
        <v>788</v>
      </c>
      <c r="AM353" t="e" vm="69">
        <f>_FV(0,"5263157894736842")</f>
        <v>#VALUE!</v>
      </c>
      <c r="AN353">
        <v>12</v>
      </c>
      <c r="AO353" t="s">
        <v>85</v>
      </c>
      <c r="AP353" t="e" vm="1">
        <f>_FV(-6,"0")</f>
        <v>#VALUE!</v>
      </c>
      <c r="AQ353">
        <v>4</v>
      </c>
      <c r="AR353">
        <v>1</v>
      </c>
      <c r="AS353" t="s">
        <v>1239</v>
      </c>
      <c r="AT353" t="s">
        <v>1381</v>
      </c>
      <c r="AU353" t="s">
        <v>1382</v>
      </c>
      <c r="AV353" t="s">
        <v>1383</v>
      </c>
      <c r="AW353" t="s">
        <v>1384</v>
      </c>
      <c r="AX353">
        <v>1799</v>
      </c>
      <c r="AY353">
        <v>1723</v>
      </c>
      <c r="AZ353" t="s">
        <v>158</v>
      </c>
      <c r="BA353" s="2">
        <v>43578</v>
      </c>
      <c r="BB353">
        <v>27</v>
      </c>
      <c r="BC353" t="s">
        <v>162</v>
      </c>
      <c r="BD353" s="2">
        <v>43593</v>
      </c>
      <c r="BE353" t="s">
        <v>73</v>
      </c>
      <c r="BF353" s="2">
        <v>43490</v>
      </c>
      <c r="BG353">
        <v>20</v>
      </c>
      <c r="BH353" t="s">
        <v>86</v>
      </c>
      <c r="BI353" s="3">
        <v>12175</v>
      </c>
    </row>
    <row r="354" spans="1:61" x14ac:dyDescent="0.25">
      <c r="A354" s="1">
        <v>40545</v>
      </c>
      <c r="B354" t="s">
        <v>163</v>
      </c>
      <c r="C354" t="s">
        <v>73</v>
      </c>
      <c r="D354" t="s">
        <v>62</v>
      </c>
      <c r="E354" t="s">
        <v>780</v>
      </c>
      <c r="F354" t="s">
        <v>769</v>
      </c>
      <c r="G354" t="s">
        <v>400</v>
      </c>
      <c r="H354" t="s">
        <v>318</v>
      </c>
      <c r="I354" t="s">
        <v>780</v>
      </c>
      <c r="J354" t="s">
        <v>769</v>
      </c>
      <c r="K354" t="s">
        <v>426</v>
      </c>
      <c r="L354" t="s">
        <v>79</v>
      </c>
      <c r="M354" t="s">
        <v>65</v>
      </c>
      <c r="N354" t="s">
        <v>81</v>
      </c>
      <c r="O354" t="s">
        <v>323</v>
      </c>
      <c r="P354" t="s">
        <v>771</v>
      </c>
      <c r="Q354">
        <v>24</v>
      </c>
      <c r="R354" t="s">
        <v>68</v>
      </c>
      <c r="S354" t="s">
        <v>83</v>
      </c>
      <c r="T354">
        <v>11</v>
      </c>
      <c r="U354">
        <v>1</v>
      </c>
      <c r="V354">
        <v>14</v>
      </c>
      <c r="W354" t="s">
        <v>191</v>
      </c>
      <c r="X354" t="s">
        <v>132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 s="3">
        <v>45658</v>
      </c>
      <c r="AM354" t="e" vm="131">
        <f>_FV(0,"5833333333333334")</f>
        <v>#VALUE!</v>
      </c>
      <c r="AN354">
        <v>26</v>
      </c>
      <c r="AO354" t="s">
        <v>121</v>
      </c>
      <c r="AP354" t="e" vm="1">
        <f>_FV(-8,"0")</f>
        <v>#VALUE!</v>
      </c>
      <c r="AQ354">
        <v>2</v>
      </c>
      <c r="AR354">
        <v>5</v>
      </c>
      <c r="AS354" t="s">
        <v>1385</v>
      </c>
      <c r="AT354" t="s">
        <v>1152</v>
      </c>
      <c r="AU354" t="s">
        <v>1386</v>
      </c>
      <c r="AV354" t="s">
        <v>1387</v>
      </c>
      <c r="AW354" t="s">
        <v>1388</v>
      </c>
      <c r="AX354">
        <v>1949</v>
      </c>
      <c r="AY354">
        <v>1723</v>
      </c>
      <c r="AZ354" t="s">
        <v>163</v>
      </c>
      <c r="BA354" s="2">
        <v>43489</v>
      </c>
      <c r="BB354">
        <v>29</v>
      </c>
      <c r="BC354" t="s">
        <v>177</v>
      </c>
      <c r="BD354" s="3">
        <v>34182</v>
      </c>
      <c r="BE354" t="s">
        <v>73</v>
      </c>
      <c r="BF354" s="2">
        <v>43490</v>
      </c>
      <c r="BG354">
        <v>20</v>
      </c>
      <c r="BH354" t="s">
        <v>86</v>
      </c>
      <c r="BI354" s="3">
        <v>12175</v>
      </c>
    </row>
    <row r="355" spans="1:61" x14ac:dyDescent="0.25">
      <c r="A355" s="1">
        <v>40412</v>
      </c>
      <c r="B355" t="s">
        <v>178</v>
      </c>
      <c r="C355" t="s">
        <v>73</v>
      </c>
      <c r="D355" t="s">
        <v>62</v>
      </c>
      <c r="E355" t="s">
        <v>65</v>
      </c>
      <c r="F355" s="2">
        <v>43586</v>
      </c>
      <c r="G355" s="2">
        <v>43586</v>
      </c>
      <c r="H355" t="s">
        <v>65</v>
      </c>
      <c r="I355" t="s">
        <v>65</v>
      </c>
      <c r="J355" s="2">
        <v>43586</v>
      </c>
      <c r="K355" t="s">
        <v>65</v>
      </c>
      <c r="L355" t="s">
        <v>63</v>
      </c>
      <c r="M355" t="s">
        <v>63</v>
      </c>
      <c r="N355" t="s">
        <v>65</v>
      </c>
      <c r="O355" t="s">
        <v>65</v>
      </c>
      <c r="P355" t="s">
        <v>65</v>
      </c>
      <c r="Q355">
        <v>2</v>
      </c>
      <c r="R355" t="s">
        <v>179</v>
      </c>
      <c r="S355" t="s">
        <v>83</v>
      </c>
      <c r="T355">
        <v>11</v>
      </c>
      <c r="U355">
        <v>18</v>
      </c>
      <c r="V355">
        <v>4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 t="e" vm="3">
        <f>_FV(-1,"5")</f>
        <v>#VALUE!</v>
      </c>
      <c r="AM355" s="2">
        <v>43586</v>
      </c>
      <c r="AN355">
        <v>-3</v>
      </c>
      <c r="AP355" t="s">
        <v>84</v>
      </c>
      <c r="AQ355">
        <v>1</v>
      </c>
      <c r="AR355">
        <v>1</v>
      </c>
      <c r="AS355" t="s">
        <v>68</v>
      </c>
      <c r="AT355" t="s">
        <v>68</v>
      </c>
      <c r="AU355" t="s">
        <v>68</v>
      </c>
      <c r="AV355" s="3">
        <v>1705351</v>
      </c>
      <c r="AW355" s="2">
        <v>43709</v>
      </c>
      <c r="AX355">
        <v>1700</v>
      </c>
      <c r="AY355">
        <v>1723</v>
      </c>
      <c r="AZ355" t="s">
        <v>178</v>
      </c>
      <c r="BA355" s="2">
        <v>43669</v>
      </c>
      <c r="BB355">
        <v>17</v>
      </c>
      <c r="BC355" t="s">
        <v>181</v>
      </c>
      <c r="BD355" s="3">
        <v>19025</v>
      </c>
      <c r="BE355" t="s">
        <v>73</v>
      </c>
      <c r="BF355" s="2">
        <v>43490</v>
      </c>
      <c r="BG355">
        <v>20</v>
      </c>
      <c r="BH355" t="s">
        <v>86</v>
      </c>
      <c r="BI355" s="3">
        <v>12175</v>
      </c>
    </row>
    <row r="356" spans="1:61" x14ac:dyDescent="0.25">
      <c r="A356" s="1">
        <v>40434</v>
      </c>
      <c r="B356" t="s">
        <v>182</v>
      </c>
      <c r="C356" t="s">
        <v>73</v>
      </c>
      <c r="D356" t="s">
        <v>62</v>
      </c>
      <c r="E356" t="s">
        <v>63</v>
      </c>
      <c r="F356" t="s">
        <v>68</v>
      </c>
      <c r="G356" s="2">
        <v>43586</v>
      </c>
      <c r="H356" s="2">
        <v>43586</v>
      </c>
      <c r="I356" t="s">
        <v>65</v>
      </c>
      <c r="J356" s="2">
        <v>43586</v>
      </c>
      <c r="K356" t="s">
        <v>65</v>
      </c>
      <c r="L356" t="s">
        <v>63</v>
      </c>
      <c r="M356" t="s">
        <v>180</v>
      </c>
      <c r="N356" t="s">
        <v>79</v>
      </c>
      <c r="O356" t="s">
        <v>65</v>
      </c>
      <c r="P356" t="s">
        <v>65</v>
      </c>
      <c r="Q356">
        <v>4</v>
      </c>
      <c r="R356" t="s">
        <v>191</v>
      </c>
      <c r="S356" t="s">
        <v>83</v>
      </c>
      <c r="T356">
        <v>11</v>
      </c>
      <c r="U356">
        <v>19</v>
      </c>
      <c r="V356">
        <v>4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 t="e" vm="1">
        <f>_FV(-1,"0")</f>
        <v>#VALUE!</v>
      </c>
      <c r="AM356" t="e" vm="3">
        <f>_FV(0,"5")</f>
        <v>#VALUE!</v>
      </c>
      <c r="AN356">
        <v>-6</v>
      </c>
      <c r="AP356" t="s">
        <v>66</v>
      </c>
      <c r="AQ356">
        <v>1</v>
      </c>
      <c r="AR356">
        <v>4</v>
      </c>
      <c r="AS356" t="s">
        <v>68</v>
      </c>
      <c r="AT356" t="s">
        <v>65</v>
      </c>
      <c r="AU356" t="s">
        <v>68</v>
      </c>
      <c r="AV356" t="s">
        <v>68</v>
      </c>
      <c r="AW356" t="s">
        <v>65</v>
      </c>
      <c r="AX356">
        <v>1653</v>
      </c>
      <c r="AY356">
        <v>1723</v>
      </c>
      <c r="AZ356" t="s">
        <v>182</v>
      </c>
      <c r="BA356" t="s">
        <v>193</v>
      </c>
      <c r="BB356">
        <v>20</v>
      </c>
      <c r="BC356" t="s">
        <v>194</v>
      </c>
      <c r="BD356" s="3">
        <v>33635</v>
      </c>
      <c r="BE356" t="s">
        <v>73</v>
      </c>
      <c r="BF356" s="2">
        <v>43490</v>
      </c>
      <c r="BG356">
        <v>20</v>
      </c>
      <c r="BH356" t="s">
        <v>86</v>
      </c>
      <c r="BI356" s="3">
        <v>12175</v>
      </c>
    </row>
    <row r="357" spans="1:61" x14ac:dyDescent="0.25">
      <c r="A357" s="1">
        <v>40474</v>
      </c>
      <c r="B357" t="s">
        <v>195</v>
      </c>
      <c r="C357" t="s">
        <v>73</v>
      </c>
      <c r="D357" t="s">
        <v>62</v>
      </c>
      <c r="E357" t="s">
        <v>91</v>
      </c>
      <c r="F357" t="s">
        <v>68</v>
      </c>
      <c r="G357" t="s">
        <v>91</v>
      </c>
      <c r="H357" t="s">
        <v>90</v>
      </c>
      <c r="I357" t="s">
        <v>68</v>
      </c>
      <c r="J357" t="s">
        <v>210</v>
      </c>
      <c r="K357" t="s">
        <v>93</v>
      </c>
      <c r="L357" t="s">
        <v>80</v>
      </c>
      <c r="M357" t="s">
        <v>93</v>
      </c>
      <c r="N357" t="s">
        <v>80</v>
      </c>
      <c r="O357" t="s">
        <v>355</v>
      </c>
      <c r="P357" t="s">
        <v>216</v>
      </c>
      <c r="Q357">
        <v>9</v>
      </c>
      <c r="R357" t="s">
        <v>120</v>
      </c>
      <c r="S357" t="s">
        <v>83</v>
      </c>
      <c r="T357">
        <v>11</v>
      </c>
      <c r="U357">
        <v>13</v>
      </c>
      <c r="V357">
        <v>8</v>
      </c>
      <c r="W357" t="s">
        <v>132</v>
      </c>
      <c r="X357" t="s">
        <v>132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1</v>
      </c>
      <c r="AE357">
        <v>1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 t="s">
        <v>65</v>
      </c>
      <c r="AM357" t="e" vm="2">
        <f>_FV(0,"3333333333333333")</f>
        <v>#VALUE!</v>
      </c>
      <c r="AN357">
        <v>-2</v>
      </c>
      <c r="AO357" t="s">
        <v>65</v>
      </c>
      <c r="AP357" t="s">
        <v>68</v>
      </c>
      <c r="AQ357">
        <v>1</v>
      </c>
      <c r="AR357">
        <v>4</v>
      </c>
      <c r="AS357" t="s">
        <v>68</v>
      </c>
      <c r="AT357" s="2">
        <v>43556</v>
      </c>
      <c r="AU357" t="s">
        <v>68</v>
      </c>
      <c r="AV357" t="s">
        <v>124</v>
      </c>
      <c r="AW357" t="s">
        <v>357</v>
      </c>
      <c r="AX357">
        <v>1650</v>
      </c>
      <c r="AY357">
        <v>1723</v>
      </c>
      <c r="AZ357" t="s">
        <v>195</v>
      </c>
      <c r="BA357" s="2">
        <v>43669</v>
      </c>
      <c r="BB357">
        <v>20</v>
      </c>
      <c r="BC357" t="s">
        <v>208</v>
      </c>
      <c r="BD357" s="3">
        <v>19054</v>
      </c>
      <c r="BE357" t="s">
        <v>73</v>
      </c>
      <c r="BF357" s="2">
        <v>43490</v>
      </c>
      <c r="BG357">
        <v>20</v>
      </c>
      <c r="BH357" t="s">
        <v>86</v>
      </c>
      <c r="BI357" s="3">
        <v>12175</v>
      </c>
    </row>
    <row r="358" spans="1:61" x14ac:dyDescent="0.25">
      <c r="A358" s="1">
        <v>40219</v>
      </c>
      <c r="B358" t="s">
        <v>209</v>
      </c>
      <c r="C358" t="s">
        <v>73</v>
      </c>
      <c r="D358" t="s">
        <v>62</v>
      </c>
      <c r="E358" t="s">
        <v>152</v>
      </c>
      <c r="F358" t="s">
        <v>250</v>
      </c>
      <c r="G358" t="s">
        <v>670</v>
      </c>
      <c r="H358" t="s">
        <v>353</v>
      </c>
      <c r="I358" t="s">
        <v>250</v>
      </c>
      <c r="J358" t="s">
        <v>353</v>
      </c>
      <c r="K358" t="s">
        <v>155</v>
      </c>
      <c r="L358" t="s">
        <v>156</v>
      </c>
      <c r="M358" t="s">
        <v>155</v>
      </c>
      <c r="N358" t="s">
        <v>155</v>
      </c>
      <c r="O358" t="s">
        <v>155</v>
      </c>
      <c r="P358" t="s">
        <v>154</v>
      </c>
      <c r="Q358">
        <v>7</v>
      </c>
      <c r="R358" t="s">
        <v>132</v>
      </c>
      <c r="S358" t="s">
        <v>83</v>
      </c>
      <c r="T358">
        <v>11</v>
      </c>
      <c r="U358">
        <v>8</v>
      </c>
      <c r="V358">
        <v>5</v>
      </c>
      <c r="W358" t="s">
        <v>85</v>
      </c>
      <c r="X358" t="s">
        <v>85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 t="s">
        <v>154</v>
      </c>
      <c r="AM358" t="e" vm="84">
        <f>_FV(0,"2857142857142857")</f>
        <v>#VALUE!</v>
      </c>
      <c r="AN358">
        <v>-2</v>
      </c>
      <c r="AO358" t="s">
        <v>65</v>
      </c>
      <c r="AP358" t="e" vm="1">
        <f>_FV(-4,"0")</f>
        <v>#VALUE!</v>
      </c>
      <c r="AQ358">
        <v>2</v>
      </c>
      <c r="AR358">
        <v>2</v>
      </c>
      <c r="AS358" t="s">
        <v>68</v>
      </c>
      <c r="AT358" t="s">
        <v>201</v>
      </c>
      <c r="AU358" t="s">
        <v>68</v>
      </c>
      <c r="AV358" s="2">
        <v>43497</v>
      </c>
      <c r="AW358" t="s">
        <v>1389</v>
      </c>
      <c r="AX358">
        <v>1786</v>
      </c>
      <c r="AY358">
        <v>1723</v>
      </c>
      <c r="AZ358" t="s">
        <v>209</v>
      </c>
      <c r="BA358" s="2">
        <v>43670</v>
      </c>
      <c r="BB358">
        <v>21</v>
      </c>
      <c r="BC358" t="s">
        <v>217</v>
      </c>
      <c r="BD358" s="3">
        <v>29037</v>
      </c>
      <c r="BE358" t="s">
        <v>73</v>
      </c>
      <c r="BF358" s="2">
        <v>43490</v>
      </c>
      <c r="BG358">
        <v>20</v>
      </c>
      <c r="BH358" t="s">
        <v>86</v>
      </c>
      <c r="BI358" s="3">
        <v>12175</v>
      </c>
    </row>
    <row r="359" spans="1:61" x14ac:dyDescent="0.25">
      <c r="A359" s="1">
        <v>40663</v>
      </c>
      <c r="B359" t="s">
        <v>218</v>
      </c>
      <c r="C359" t="s">
        <v>73</v>
      </c>
      <c r="D359" t="s">
        <v>62</v>
      </c>
      <c r="E359" s="2">
        <v>43556</v>
      </c>
      <c r="F359" t="s">
        <v>703</v>
      </c>
      <c r="G359" t="s">
        <v>701</v>
      </c>
      <c r="H359" t="s">
        <v>352</v>
      </c>
      <c r="I359" t="s">
        <v>250</v>
      </c>
      <c r="J359" t="s">
        <v>664</v>
      </c>
      <c r="K359" t="s">
        <v>155</v>
      </c>
      <c r="L359" t="s">
        <v>155</v>
      </c>
      <c r="M359" t="s">
        <v>116</v>
      </c>
      <c r="N359" t="s">
        <v>666</v>
      </c>
      <c r="O359" t="s">
        <v>155</v>
      </c>
      <c r="P359" t="s">
        <v>587</v>
      </c>
      <c r="Q359">
        <v>35</v>
      </c>
      <c r="R359" t="s">
        <v>192</v>
      </c>
      <c r="S359" t="s">
        <v>83</v>
      </c>
      <c r="T359">
        <v>11</v>
      </c>
      <c r="U359">
        <v>13</v>
      </c>
      <c r="V359">
        <v>12</v>
      </c>
      <c r="W359" t="s">
        <v>121</v>
      </c>
      <c r="X359" t="s">
        <v>121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 t="e" vm="12">
        <f>_FV(0,"42857142857142855")</f>
        <v>#VALUE!</v>
      </c>
      <c r="AM359" t="e" vm="118">
        <f>_FV(0,"34285714285714286")</f>
        <v>#VALUE!</v>
      </c>
      <c r="AN359">
        <v>-1</v>
      </c>
      <c r="AO359" t="s">
        <v>65</v>
      </c>
      <c r="AP359" t="s">
        <v>64</v>
      </c>
      <c r="AQ359">
        <v>0</v>
      </c>
      <c r="AR359">
        <v>3</v>
      </c>
      <c r="AS359" t="s">
        <v>640</v>
      </c>
      <c r="AT359" t="s">
        <v>68</v>
      </c>
      <c r="AU359" t="s">
        <v>1390</v>
      </c>
      <c r="AV359" t="s">
        <v>961</v>
      </c>
      <c r="AW359" t="s">
        <v>1391</v>
      </c>
      <c r="AX359">
        <v>1643</v>
      </c>
      <c r="AY359">
        <v>1723</v>
      </c>
      <c r="AZ359" t="s">
        <v>218</v>
      </c>
      <c r="BA359" s="2">
        <v>43548</v>
      </c>
      <c r="BB359">
        <v>24</v>
      </c>
      <c r="BC359" t="s">
        <v>227</v>
      </c>
      <c r="BD359" s="2">
        <v>43526</v>
      </c>
      <c r="BE359" t="s">
        <v>73</v>
      </c>
      <c r="BF359" s="2">
        <v>43490</v>
      </c>
      <c r="BG359">
        <v>20</v>
      </c>
      <c r="BH359" t="s">
        <v>86</v>
      </c>
      <c r="BI359" s="3">
        <v>12175</v>
      </c>
    </row>
    <row r="360" spans="1:61" x14ac:dyDescent="0.25">
      <c r="A360" s="1">
        <v>40649</v>
      </c>
      <c r="B360" t="s">
        <v>228</v>
      </c>
      <c r="C360" t="s">
        <v>73</v>
      </c>
      <c r="D360" t="s">
        <v>151</v>
      </c>
      <c r="E360" t="s">
        <v>467</v>
      </c>
      <c r="F360" t="s">
        <v>1136</v>
      </c>
      <c r="G360" t="s">
        <v>562</v>
      </c>
      <c r="H360" t="s">
        <v>1137</v>
      </c>
      <c r="I360" t="s">
        <v>473</v>
      </c>
      <c r="J360" t="s">
        <v>1138</v>
      </c>
      <c r="K360" t="s">
        <v>470</v>
      </c>
      <c r="L360" t="s">
        <v>223</v>
      </c>
      <c r="M360" t="s">
        <v>472</v>
      </c>
      <c r="N360" t="s">
        <v>647</v>
      </c>
      <c r="O360" t="s">
        <v>80</v>
      </c>
      <c r="P360" t="s">
        <v>471</v>
      </c>
      <c r="Q360">
        <v>33</v>
      </c>
      <c r="R360" t="s">
        <v>239</v>
      </c>
      <c r="S360" t="s">
        <v>83</v>
      </c>
      <c r="T360">
        <v>11</v>
      </c>
      <c r="U360">
        <v>14</v>
      </c>
      <c r="V360">
        <v>11</v>
      </c>
      <c r="W360" t="s">
        <v>85</v>
      </c>
      <c r="X360" t="s">
        <v>85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 t="e" vm="79">
        <f>_FV(0,"5454545454545454")</f>
        <v>#VALUE!</v>
      </c>
      <c r="AM360" t="e" vm="114">
        <f>_FV(0,"3939393939393939")</f>
        <v>#VALUE!</v>
      </c>
      <c r="AN360">
        <v>-5</v>
      </c>
      <c r="AO360" t="s">
        <v>65</v>
      </c>
      <c r="AP360" t="s">
        <v>192</v>
      </c>
      <c r="AQ360">
        <v>4</v>
      </c>
      <c r="AR360">
        <v>4</v>
      </c>
      <c r="AS360" t="s">
        <v>68</v>
      </c>
      <c r="AT360" t="s">
        <v>491</v>
      </c>
      <c r="AU360" t="s">
        <v>68</v>
      </c>
      <c r="AV360" t="s">
        <v>675</v>
      </c>
      <c r="AW360" t="s">
        <v>1392</v>
      </c>
      <c r="AX360">
        <v>1618</v>
      </c>
      <c r="AY360">
        <v>1723</v>
      </c>
      <c r="AZ360" t="s">
        <v>228</v>
      </c>
      <c r="BA360" s="2">
        <v>43490</v>
      </c>
      <c r="BB360">
        <v>23</v>
      </c>
      <c r="BC360" t="s">
        <v>240</v>
      </c>
      <c r="BD360" s="2">
        <v>43681</v>
      </c>
      <c r="BE360" t="s">
        <v>73</v>
      </c>
      <c r="BF360" s="2">
        <v>43490</v>
      </c>
      <c r="BG360">
        <v>20</v>
      </c>
      <c r="BH360" t="s">
        <v>86</v>
      </c>
      <c r="BI360" s="3">
        <v>12175</v>
      </c>
    </row>
    <row r="361" spans="1:61" x14ac:dyDescent="0.25">
      <c r="A361" s="1">
        <v>40568</v>
      </c>
      <c r="B361" t="s">
        <v>241</v>
      </c>
      <c r="C361" t="s">
        <v>73</v>
      </c>
      <c r="D361" t="s">
        <v>151</v>
      </c>
      <c r="E361" t="s">
        <v>831</v>
      </c>
      <c r="F361" t="s">
        <v>769</v>
      </c>
      <c r="G361" t="s">
        <v>691</v>
      </c>
      <c r="H361" t="s">
        <v>318</v>
      </c>
      <c r="I361" t="s">
        <v>717</v>
      </c>
      <c r="J361" t="s">
        <v>769</v>
      </c>
      <c r="K361" t="s">
        <v>82</v>
      </c>
      <c r="L361" t="s">
        <v>79</v>
      </c>
      <c r="M361" t="s">
        <v>323</v>
      </c>
      <c r="N361" t="s">
        <v>81</v>
      </c>
      <c r="O361" t="s">
        <v>81</v>
      </c>
      <c r="P361" t="s">
        <v>771</v>
      </c>
      <c r="Q361">
        <v>24</v>
      </c>
      <c r="R361" t="s">
        <v>242</v>
      </c>
      <c r="S361" t="s">
        <v>83</v>
      </c>
      <c r="T361">
        <v>11</v>
      </c>
      <c r="U361">
        <v>16</v>
      </c>
      <c r="V361">
        <v>14</v>
      </c>
      <c r="W361" t="s">
        <v>84</v>
      </c>
      <c r="X361" t="s">
        <v>132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 t="e" vm="89">
        <f>_FV(0,"75")</f>
        <v>#VALUE!</v>
      </c>
      <c r="AM361" t="e" vm="131">
        <f>_FV(0,"5833333333333334")</f>
        <v>#VALUE!</v>
      </c>
      <c r="AN361">
        <v>-3</v>
      </c>
      <c r="AO361" t="e" vm="1">
        <f>_FV(-2,"0")</f>
        <v>#VALUE!</v>
      </c>
      <c r="AP361" t="s">
        <v>85</v>
      </c>
      <c r="AQ361">
        <v>3</v>
      </c>
      <c r="AR361">
        <v>3</v>
      </c>
      <c r="AS361" t="s">
        <v>1385</v>
      </c>
      <c r="AT361" t="s">
        <v>68</v>
      </c>
      <c r="AU361" t="s">
        <v>1386</v>
      </c>
      <c r="AV361" t="s">
        <v>1393</v>
      </c>
      <c r="AW361" t="s">
        <v>1394</v>
      </c>
      <c r="AX361">
        <v>1577</v>
      </c>
      <c r="AY361">
        <v>1723</v>
      </c>
      <c r="AZ361" t="s">
        <v>241</v>
      </c>
      <c r="BA361" t="s">
        <v>243</v>
      </c>
      <c r="BB361">
        <v>24</v>
      </c>
      <c r="BC361" t="s">
        <v>244</v>
      </c>
      <c r="BD361" s="2">
        <v>43618</v>
      </c>
      <c r="BE361" t="s">
        <v>73</v>
      </c>
      <c r="BF361" s="2">
        <v>43490</v>
      </c>
      <c r="BG361">
        <v>20</v>
      </c>
      <c r="BH361" t="s">
        <v>86</v>
      </c>
      <c r="BI361" s="3">
        <v>12175</v>
      </c>
    </row>
    <row r="362" spans="1:61" x14ac:dyDescent="0.25">
      <c r="A362" s="1">
        <v>40447</v>
      </c>
      <c r="B362" t="s">
        <v>245</v>
      </c>
      <c r="C362" t="s">
        <v>73</v>
      </c>
      <c r="D362" t="s">
        <v>151</v>
      </c>
      <c r="E362" t="s">
        <v>68</v>
      </c>
      <c r="F362" t="s">
        <v>68</v>
      </c>
      <c r="G362" t="s">
        <v>90</v>
      </c>
      <c r="H362" s="2">
        <v>43586</v>
      </c>
      <c r="I362" t="s">
        <v>74</v>
      </c>
      <c r="J362" t="s">
        <v>76</v>
      </c>
      <c r="K362" t="s">
        <v>82</v>
      </c>
      <c r="L362" t="s">
        <v>80</v>
      </c>
      <c r="M362" t="s">
        <v>80</v>
      </c>
      <c r="N362" t="s">
        <v>80</v>
      </c>
      <c r="O362" t="s">
        <v>80</v>
      </c>
      <c r="P362" t="s">
        <v>82</v>
      </c>
      <c r="Q362">
        <v>6</v>
      </c>
      <c r="R362" t="s">
        <v>255</v>
      </c>
      <c r="S362" t="s">
        <v>83</v>
      </c>
      <c r="T362">
        <v>11</v>
      </c>
      <c r="U362">
        <v>15</v>
      </c>
      <c r="V362">
        <v>8</v>
      </c>
      <c r="W362" t="s">
        <v>132</v>
      </c>
      <c r="X362" t="s">
        <v>85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 t="e" vm="2">
        <f>_FV(0,"3333333333333333")</f>
        <v>#VALUE!</v>
      </c>
      <c r="AM362" t="e" vm="3">
        <f>_FV(0,"5")</f>
        <v>#VALUE!</v>
      </c>
      <c r="AN362">
        <v>-2</v>
      </c>
      <c r="AO362" t="e" vm="1">
        <f>_FV(-2,"0")</f>
        <v>#VALUE!</v>
      </c>
      <c r="AP362" t="s">
        <v>121</v>
      </c>
      <c r="AQ362">
        <v>2</v>
      </c>
      <c r="AR362">
        <v>2</v>
      </c>
      <c r="AS362" t="s">
        <v>736</v>
      </c>
      <c r="AT362" t="s">
        <v>459</v>
      </c>
      <c r="AU362" t="s">
        <v>1395</v>
      </c>
      <c r="AV362" t="s">
        <v>619</v>
      </c>
      <c r="AW362" t="s">
        <v>1396</v>
      </c>
      <c r="AX362">
        <v>1612</v>
      </c>
      <c r="AY362">
        <v>1723</v>
      </c>
      <c r="AZ362" t="s">
        <v>245</v>
      </c>
      <c r="BA362" s="2">
        <v>43669</v>
      </c>
      <c r="BB362">
        <v>23</v>
      </c>
      <c r="BC362" t="s">
        <v>258</v>
      </c>
      <c r="BD362" s="3">
        <v>30317</v>
      </c>
      <c r="BE362" t="s">
        <v>73</v>
      </c>
      <c r="BF362" s="2">
        <v>43490</v>
      </c>
      <c r="BG362">
        <v>20</v>
      </c>
      <c r="BH362" t="s">
        <v>86</v>
      </c>
      <c r="BI362" s="3">
        <v>12175</v>
      </c>
    </row>
    <row r="363" spans="1:61" x14ac:dyDescent="0.25">
      <c r="A363" s="1">
        <v>40775</v>
      </c>
      <c r="B363" t="s">
        <v>60</v>
      </c>
      <c r="C363" t="s">
        <v>150</v>
      </c>
      <c r="D363" t="s">
        <v>151</v>
      </c>
      <c r="E363" t="s">
        <v>65</v>
      </c>
      <c r="F363" t="s">
        <v>65</v>
      </c>
      <c r="G363" t="s">
        <v>65</v>
      </c>
      <c r="H363" t="s">
        <v>65</v>
      </c>
      <c r="I363" t="s">
        <v>65</v>
      </c>
      <c r="J363" t="s">
        <v>65</v>
      </c>
      <c r="K363" t="s">
        <v>65</v>
      </c>
      <c r="L363" t="s">
        <v>65</v>
      </c>
      <c r="M363" t="s">
        <v>65</v>
      </c>
      <c r="N363" t="s">
        <v>65</v>
      </c>
      <c r="O363" t="s">
        <v>65</v>
      </c>
      <c r="P363" t="s">
        <v>65</v>
      </c>
      <c r="Q363">
        <v>1</v>
      </c>
      <c r="R363" t="s">
        <v>84</v>
      </c>
      <c r="S363" t="s">
        <v>121</v>
      </c>
      <c r="T363">
        <v>12</v>
      </c>
      <c r="U363">
        <v>10</v>
      </c>
      <c r="V363">
        <v>3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 t="s">
        <v>65</v>
      </c>
      <c r="AM363" t="s">
        <v>65</v>
      </c>
      <c r="AN363">
        <v>0</v>
      </c>
      <c r="AP363" t="e" vm="1">
        <f>_FV(-5,"0")</f>
        <v>#VALUE!</v>
      </c>
      <c r="AQ363">
        <v>5</v>
      </c>
      <c r="AR363">
        <v>2</v>
      </c>
      <c r="AS363" t="s">
        <v>68</v>
      </c>
      <c r="AT363" t="s">
        <v>68</v>
      </c>
      <c r="AU363" t="s">
        <v>68</v>
      </c>
      <c r="AV363" t="s">
        <v>180</v>
      </c>
      <c r="AW363" s="3">
        <v>44562</v>
      </c>
      <c r="AX363">
        <v>1814</v>
      </c>
      <c r="AY363">
        <v>1789</v>
      </c>
      <c r="AZ363" t="s">
        <v>60</v>
      </c>
      <c r="BA363" s="2">
        <v>43547</v>
      </c>
      <c r="BB363">
        <v>33</v>
      </c>
      <c r="BC363" t="s">
        <v>1397</v>
      </c>
      <c r="BD363" s="2">
        <v>43472</v>
      </c>
      <c r="BE363" t="s">
        <v>150</v>
      </c>
      <c r="BF363" t="s">
        <v>1398</v>
      </c>
      <c r="BG363">
        <v>16</v>
      </c>
      <c r="BH363" t="s">
        <v>1399</v>
      </c>
      <c r="BI363" s="3">
        <v>31260</v>
      </c>
    </row>
    <row r="364" spans="1:61" x14ac:dyDescent="0.25">
      <c r="A364" s="1">
        <v>40895</v>
      </c>
      <c r="B364" t="s">
        <v>73</v>
      </c>
      <c r="C364" t="s">
        <v>150</v>
      </c>
      <c r="D364" t="s">
        <v>151</v>
      </c>
      <c r="E364" t="s">
        <v>399</v>
      </c>
      <c r="F364" t="s">
        <v>399</v>
      </c>
      <c r="G364" t="s">
        <v>368</v>
      </c>
      <c r="H364" t="s">
        <v>1400</v>
      </c>
      <c r="I364" t="s">
        <v>368</v>
      </c>
      <c r="J364" t="s">
        <v>318</v>
      </c>
      <c r="K364" t="s">
        <v>79</v>
      </c>
      <c r="L364" t="s">
        <v>319</v>
      </c>
      <c r="M364" t="s">
        <v>79</v>
      </c>
      <c r="N364" t="s">
        <v>321</v>
      </c>
      <c r="O364" t="s">
        <v>319</v>
      </c>
      <c r="P364" t="s">
        <v>320</v>
      </c>
      <c r="Q364">
        <v>16</v>
      </c>
      <c r="R364" t="s">
        <v>242</v>
      </c>
      <c r="S364" t="s">
        <v>121</v>
      </c>
      <c r="T364">
        <v>12</v>
      </c>
      <c r="U364">
        <v>9</v>
      </c>
      <c r="V364">
        <v>6</v>
      </c>
      <c r="W364" t="s">
        <v>85</v>
      </c>
      <c r="X364" t="s">
        <v>121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 t="e" vm="156">
        <f>_FV(0,"0625")</f>
        <v>#VALUE!</v>
      </c>
      <c r="AM364" t="s">
        <v>320</v>
      </c>
      <c r="AN364">
        <v>-7</v>
      </c>
      <c r="AO364" t="e" vm="1">
        <f>_FV(-1,"0")</f>
        <v>#VALUE!</v>
      </c>
      <c r="AP364" t="s">
        <v>121</v>
      </c>
      <c r="AQ364">
        <v>3</v>
      </c>
      <c r="AR364">
        <v>6</v>
      </c>
      <c r="AS364" t="s">
        <v>68</v>
      </c>
      <c r="AT364" t="s">
        <v>68</v>
      </c>
      <c r="AU364" t="s">
        <v>68</v>
      </c>
      <c r="AV364" s="2">
        <v>43586</v>
      </c>
      <c r="AW364" s="3">
        <v>13881</v>
      </c>
      <c r="AX364">
        <v>1728</v>
      </c>
      <c r="AY364">
        <v>1789</v>
      </c>
      <c r="AZ364" t="s">
        <v>73</v>
      </c>
      <c r="BA364" s="2">
        <v>43549</v>
      </c>
      <c r="BB364">
        <v>21</v>
      </c>
      <c r="BC364" t="s">
        <v>1401</v>
      </c>
      <c r="BD364" s="3">
        <v>23468</v>
      </c>
      <c r="BE364" t="s">
        <v>150</v>
      </c>
      <c r="BF364" t="s">
        <v>1398</v>
      </c>
      <c r="BG364">
        <v>16</v>
      </c>
      <c r="BH364" t="s">
        <v>1399</v>
      </c>
      <c r="BI364" s="3">
        <v>31260</v>
      </c>
    </row>
    <row r="365" spans="1:61" x14ac:dyDescent="0.25">
      <c r="A365" s="1">
        <v>41186</v>
      </c>
      <c r="B365" t="s">
        <v>100</v>
      </c>
      <c r="C365" t="s">
        <v>150</v>
      </c>
      <c r="D365" t="s">
        <v>151</v>
      </c>
      <c r="E365" t="s">
        <v>465</v>
      </c>
      <c r="F365" t="s">
        <v>1138</v>
      </c>
      <c r="G365" t="s">
        <v>1402</v>
      </c>
      <c r="H365" t="s">
        <v>1403</v>
      </c>
      <c r="I365" t="s">
        <v>1404</v>
      </c>
      <c r="J365" t="s">
        <v>465</v>
      </c>
      <c r="K365" t="s">
        <v>470</v>
      </c>
      <c r="L365" t="s">
        <v>80</v>
      </c>
      <c r="M365" t="s">
        <v>468</v>
      </c>
      <c r="N365" t="s">
        <v>80</v>
      </c>
      <c r="O365" t="s">
        <v>470</v>
      </c>
      <c r="P365" t="s">
        <v>471</v>
      </c>
      <c r="Q365">
        <v>33</v>
      </c>
      <c r="R365" t="s">
        <v>67</v>
      </c>
      <c r="S365" t="s">
        <v>121</v>
      </c>
      <c r="T365">
        <v>12</v>
      </c>
      <c r="U365">
        <v>16</v>
      </c>
      <c r="V365">
        <v>8</v>
      </c>
      <c r="W365" t="s">
        <v>96</v>
      </c>
      <c r="X365" t="s">
        <v>66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 t="e" vm="184">
        <f>_FV(0,"7272727272727273")</f>
        <v>#VALUE!</v>
      </c>
      <c r="AM365" t="s">
        <v>540</v>
      </c>
      <c r="AN365">
        <v>-15</v>
      </c>
      <c r="AO365" t="s">
        <v>64</v>
      </c>
      <c r="AP365" t="s">
        <v>192</v>
      </c>
      <c r="AQ365">
        <v>4</v>
      </c>
      <c r="AR365">
        <v>4</v>
      </c>
      <c r="AS365" t="s">
        <v>1275</v>
      </c>
      <c r="AT365" t="s">
        <v>423</v>
      </c>
      <c r="AU365" t="s">
        <v>1155</v>
      </c>
      <c r="AV365" t="s">
        <v>1405</v>
      </c>
      <c r="AW365" t="s">
        <v>1406</v>
      </c>
      <c r="AX365">
        <v>1668</v>
      </c>
      <c r="AY365">
        <v>1789</v>
      </c>
      <c r="AZ365" t="s">
        <v>100</v>
      </c>
      <c r="BA365" s="2">
        <v>43609</v>
      </c>
      <c r="BB365">
        <v>24</v>
      </c>
      <c r="BC365" t="s">
        <v>1407</v>
      </c>
      <c r="BD365" s="3">
        <v>19025</v>
      </c>
      <c r="BE365" t="s">
        <v>150</v>
      </c>
      <c r="BF365" t="s">
        <v>1398</v>
      </c>
      <c r="BG365">
        <v>16</v>
      </c>
      <c r="BH365" t="s">
        <v>1399</v>
      </c>
      <c r="BI365" s="3">
        <v>31260</v>
      </c>
    </row>
    <row r="366" spans="1:61" x14ac:dyDescent="0.25">
      <c r="A366" s="1">
        <v>40929</v>
      </c>
      <c r="B366" t="s">
        <v>112</v>
      </c>
      <c r="C366" t="s">
        <v>150</v>
      </c>
      <c r="D366" t="s">
        <v>62</v>
      </c>
      <c r="E366" t="s">
        <v>1042</v>
      </c>
      <c r="F366" t="s">
        <v>539</v>
      </c>
      <c r="G366" t="s">
        <v>1346</v>
      </c>
      <c r="H366" t="s">
        <v>801</v>
      </c>
      <c r="I366" t="s">
        <v>852</v>
      </c>
      <c r="J366" t="s">
        <v>1238</v>
      </c>
      <c r="K366" t="s">
        <v>339</v>
      </c>
      <c r="L366" t="s">
        <v>225</v>
      </c>
      <c r="M366" t="s">
        <v>1408</v>
      </c>
      <c r="N366" t="s">
        <v>226</v>
      </c>
      <c r="O366" t="s">
        <v>1409</v>
      </c>
      <c r="P366" t="s">
        <v>224</v>
      </c>
      <c r="Q366">
        <v>22</v>
      </c>
      <c r="R366" t="s">
        <v>95</v>
      </c>
      <c r="S366" t="s">
        <v>121</v>
      </c>
      <c r="T366">
        <v>12</v>
      </c>
      <c r="U366">
        <v>19</v>
      </c>
      <c r="V366">
        <v>7</v>
      </c>
      <c r="W366" t="s">
        <v>85</v>
      </c>
      <c r="X366" t="s">
        <v>96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 t="e" vm="185">
        <f>_FV(0,"9545454545454546")</f>
        <v>#VALUE!</v>
      </c>
      <c r="AM366" t="s">
        <v>223</v>
      </c>
      <c r="AN366">
        <v>-19</v>
      </c>
      <c r="AO366" t="s">
        <v>68</v>
      </c>
      <c r="AP366" t="s">
        <v>120</v>
      </c>
      <c r="AQ366">
        <v>0</v>
      </c>
      <c r="AR366">
        <v>9</v>
      </c>
      <c r="AS366" t="s">
        <v>306</v>
      </c>
      <c r="AT366" t="s">
        <v>1381</v>
      </c>
      <c r="AU366" t="s">
        <v>187</v>
      </c>
      <c r="AV366" t="s">
        <v>189</v>
      </c>
      <c r="AW366" t="s">
        <v>1410</v>
      </c>
      <c r="AX366">
        <v>1641</v>
      </c>
      <c r="AY366">
        <v>1789</v>
      </c>
      <c r="AZ366" t="s">
        <v>112</v>
      </c>
      <c r="BA366" s="2">
        <v>43521</v>
      </c>
      <c r="BB366">
        <v>19</v>
      </c>
      <c r="BC366" t="s">
        <v>1411</v>
      </c>
      <c r="BD366" s="3">
        <v>23774</v>
      </c>
      <c r="BE366" t="s">
        <v>150</v>
      </c>
      <c r="BF366" t="s">
        <v>1398</v>
      </c>
      <c r="BG366">
        <v>16</v>
      </c>
      <c r="BH366" t="s">
        <v>1399</v>
      </c>
      <c r="BI366" s="3">
        <v>31260</v>
      </c>
    </row>
    <row r="367" spans="1:61" x14ac:dyDescent="0.25">
      <c r="A367" s="1">
        <v>40867</v>
      </c>
      <c r="B367" t="s">
        <v>123</v>
      </c>
      <c r="C367" t="s">
        <v>150</v>
      </c>
      <c r="D367" t="s">
        <v>151</v>
      </c>
      <c r="E367" t="s">
        <v>64</v>
      </c>
      <c r="F367" t="s">
        <v>76</v>
      </c>
      <c r="G367" s="3">
        <v>45658</v>
      </c>
      <c r="H367" t="s">
        <v>74</v>
      </c>
      <c r="I367" t="s">
        <v>366</v>
      </c>
      <c r="J367" t="s">
        <v>425</v>
      </c>
      <c r="K367" t="s">
        <v>426</v>
      </c>
      <c r="L367" t="s">
        <v>81</v>
      </c>
      <c r="M367" t="s">
        <v>79</v>
      </c>
      <c r="N367" t="s">
        <v>82</v>
      </c>
      <c r="O367" t="s">
        <v>308</v>
      </c>
      <c r="P367" t="s">
        <v>80</v>
      </c>
      <c r="Q367">
        <v>12</v>
      </c>
      <c r="R367" t="s">
        <v>96</v>
      </c>
      <c r="S367" t="s">
        <v>121</v>
      </c>
      <c r="T367">
        <v>12</v>
      </c>
      <c r="U367">
        <v>5</v>
      </c>
      <c r="V367">
        <v>6</v>
      </c>
      <c r="W367" t="s">
        <v>83</v>
      </c>
      <c r="X367" t="s">
        <v>83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 t="s">
        <v>180</v>
      </c>
      <c r="AM367" t="s">
        <v>80</v>
      </c>
      <c r="AN367">
        <v>3</v>
      </c>
      <c r="AO367" t="s">
        <v>65</v>
      </c>
      <c r="AP367" t="e" vm="1">
        <f>_FV(-2,"0")</f>
        <v>#VALUE!</v>
      </c>
      <c r="AQ367">
        <v>3</v>
      </c>
      <c r="AR367">
        <v>6</v>
      </c>
      <c r="AS367" t="s">
        <v>68</v>
      </c>
      <c r="AT367" t="s">
        <v>65</v>
      </c>
      <c r="AU367" t="s">
        <v>68</v>
      </c>
      <c r="AV367" t="s">
        <v>84</v>
      </c>
      <c r="AW367" t="s">
        <v>65</v>
      </c>
      <c r="AX367">
        <v>1889</v>
      </c>
      <c r="AY367">
        <v>1789</v>
      </c>
      <c r="AZ367" t="s">
        <v>123</v>
      </c>
      <c r="BA367" s="2">
        <v>43550</v>
      </c>
      <c r="BB367">
        <v>21</v>
      </c>
      <c r="BC367" t="s">
        <v>1412</v>
      </c>
      <c r="BD367" t="s">
        <v>1413</v>
      </c>
      <c r="BE367" t="s">
        <v>150</v>
      </c>
      <c r="BF367" t="s">
        <v>1398</v>
      </c>
      <c r="BG367">
        <v>16</v>
      </c>
      <c r="BH367" t="s">
        <v>1399</v>
      </c>
      <c r="BI367" s="3">
        <v>31260</v>
      </c>
    </row>
    <row r="368" spans="1:61" x14ac:dyDescent="0.25">
      <c r="A368" s="1">
        <v>40553</v>
      </c>
      <c r="B368" t="s">
        <v>127</v>
      </c>
      <c r="C368" t="s">
        <v>150</v>
      </c>
      <c r="D368" t="s">
        <v>151</v>
      </c>
      <c r="E368" t="s">
        <v>152</v>
      </c>
      <c r="F368" t="s">
        <v>250</v>
      </c>
      <c r="G368" t="s">
        <v>250</v>
      </c>
      <c r="H368" t="s">
        <v>250</v>
      </c>
      <c r="I368" t="s">
        <v>68</v>
      </c>
      <c r="J368" t="s">
        <v>353</v>
      </c>
      <c r="K368" t="s">
        <v>155</v>
      </c>
      <c r="L368" t="s">
        <v>156</v>
      </c>
      <c r="M368" t="s">
        <v>156</v>
      </c>
      <c r="N368" t="s">
        <v>155</v>
      </c>
      <c r="O368" t="s">
        <v>154</v>
      </c>
      <c r="P368" t="s">
        <v>154</v>
      </c>
      <c r="Q368">
        <v>7</v>
      </c>
      <c r="R368" t="s">
        <v>85</v>
      </c>
      <c r="S368" t="s">
        <v>121</v>
      </c>
      <c r="T368">
        <v>12</v>
      </c>
      <c r="U368">
        <v>10</v>
      </c>
      <c r="V368">
        <v>6</v>
      </c>
      <c r="W368" t="s">
        <v>85</v>
      </c>
      <c r="X368" t="s">
        <v>83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 t="e" vm="84">
        <f>_FV(0,"2857142857142857")</f>
        <v>#VALUE!</v>
      </c>
      <c r="AM368" t="s">
        <v>65</v>
      </c>
      <c r="AN368">
        <v>-3</v>
      </c>
      <c r="AO368" t="e" vm="1">
        <f>_FV(-2,"0")</f>
        <v>#VALUE!</v>
      </c>
      <c r="AP368" t="e" vm="1">
        <f>_FV(-1,"0")</f>
        <v>#VALUE!</v>
      </c>
      <c r="AQ368">
        <v>4</v>
      </c>
      <c r="AR368">
        <v>4</v>
      </c>
      <c r="AS368" t="s">
        <v>68</v>
      </c>
      <c r="AT368" t="s">
        <v>68</v>
      </c>
      <c r="AU368" t="s">
        <v>68</v>
      </c>
      <c r="AV368" s="2">
        <v>43617</v>
      </c>
      <c r="AW368" s="3">
        <v>44927</v>
      </c>
      <c r="AX368">
        <v>1768</v>
      </c>
      <c r="AY368">
        <v>1789</v>
      </c>
      <c r="AZ368" t="s">
        <v>127</v>
      </c>
      <c r="BA368" s="2">
        <v>43641</v>
      </c>
      <c r="BB368">
        <v>24</v>
      </c>
      <c r="BC368" t="s">
        <v>1414</v>
      </c>
      <c r="BD368" s="3">
        <v>21671</v>
      </c>
      <c r="BE368" t="s">
        <v>150</v>
      </c>
      <c r="BF368" t="s">
        <v>1398</v>
      </c>
      <c r="BG368">
        <v>16</v>
      </c>
      <c r="BH368" t="s">
        <v>1399</v>
      </c>
      <c r="BI368" s="3">
        <v>31260</v>
      </c>
    </row>
    <row r="369" spans="1:61" x14ac:dyDescent="0.25">
      <c r="A369" s="1">
        <v>40675</v>
      </c>
      <c r="B369" t="s">
        <v>136</v>
      </c>
      <c r="C369" t="s">
        <v>150</v>
      </c>
      <c r="D369" t="s">
        <v>62</v>
      </c>
      <c r="E369" t="s">
        <v>371</v>
      </c>
      <c r="F369" t="s">
        <v>408</v>
      </c>
      <c r="G369" t="s">
        <v>250</v>
      </c>
      <c r="H369" t="s">
        <v>152</v>
      </c>
      <c r="I369" t="s">
        <v>152</v>
      </c>
      <c r="J369" t="s">
        <v>247</v>
      </c>
      <c r="K369" t="s">
        <v>154</v>
      </c>
      <c r="L369" t="s">
        <v>156</v>
      </c>
      <c r="M369" t="s">
        <v>329</v>
      </c>
      <c r="N369" t="s">
        <v>154</v>
      </c>
      <c r="O369" t="s">
        <v>156</v>
      </c>
      <c r="P369" t="s">
        <v>329</v>
      </c>
      <c r="Q369">
        <v>14</v>
      </c>
      <c r="R369" t="s">
        <v>83</v>
      </c>
      <c r="S369" t="s">
        <v>121</v>
      </c>
      <c r="T369">
        <v>12</v>
      </c>
      <c r="U369">
        <v>13</v>
      </c>
      <c r="V369">
        <v>5</v>
      </c>
      <c r="W369" t="s">
        <v>132</v>
      </c>
      <c r="X369" t="s">
        <v>83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 t="e" vm="186">
        <f>_FV(0,"07142857142857142")</f>
        <v>#VALUE!</v>
      </c>
      <c r="AM369" t="s">
        <v>329</v>
      </c>
      <c r="AN369">
        <v>-11</v>
      </c>
      <c r="AO369" t="e" vm="1">
        <f>_FV(-4,"0")</f>
        <v>#VALUE!</v>
      </c>
      <c r="AP369" t="s">
        <v>68</v>
      </c>
      <c r="AQ369">
        <v>1</v>
      </c>
      <c r="AR369">
        <v>7</v>
      </c>
      <c r="AS369" t="s">
        <v>897</v>
      </c>
      <c r="AT369" t="s">
        <v>929</v>
      </c>
      <c r="AU369" t="s">
        <v>1415</v>
      </c>
      <c r="AV369" t="s">
        <v>1416</v>
      </c>
      <c r="AW369" t="s">
        <v>1417</v>
      </c>
      <c r="AX369">
        <v>1720</v>
      </c>
      <c r="AY369">
        <v>1789</v>
      </c>
      <c r="AZ369" t="s">
        <v>136</v>
      </c>
      <c r="BA369" s="2">
        <v>43491</v>
      </c>
      <c r="BB369">
        <v>28</v>
      </c>
      <c r="BC369" t="s">
        <v>1418</v>
      </c>
      <c r="BD369" s="3">
        <v>47178</v>
      </c>
      <c r="BE369" t="s">
        <v>150</v>
      </c>
      <c r="BF369" t="s">
        <v>1398</v>
      </c>
      <c r="BG369">
        <v>16</v>
      </c>
      <c r="BH369" t="s">
        <v>1399</v>
      </c>
      <c r="BI369" s="3">
        <v>31260</v>
      </c>
    </row>
    <row r="370" spans="1:61" x14ac:dyDescent="0.25">
      <c r="A370" s="1">
        <v>40969</v>
      </c>
      <c r="B370" t="s">
        <v>158</v>
      </c>
      <c r="C370" t="s">
        <v>150</v>
      </c>
      <c r="D370" t="s">
        <v>62</v>
      </c>
      <c r="E370" s="3">
        <v>23774</v>
      </c>
      <c r="F370" s="2">
        <v>43497</v>
      </c>
      <c r="G370" t="s">
        <v>124</v>
      </c>
      <c r="H370" t="s">
        <v>180</v>
      </c>
      <c r="I370" s="3">
        <v>45689</v>
      </c>
      <c r="J370" s="2">
        <v>43647</v>
      </c>
      <c r="K370" t="s">
        <v>534</v>
      </c>
      <c r="L370" t="s">
        <v>682</v>
      </c>
      <c r="M370" t="s">
        <v>325</v>
      </c>
      <c r="N370" t="s">
        <v>797</v>
      </c>
      <c r="O370" t="s">
        <v>797</v>
      </c>
      <c r="P370" t="s">
        <v>159</v>
      </c>
      <c r="Q370">
        <v>20</v>
      </c>
      <c r="R370" t="s">
        <v>68</v>
      </c>
      <c r="S370" t="s">
        <v>121</v>
      </c>
      <c r="T370">
        <v>12</v>
      </c>
      <c r="U370">
        <v>1</v>
      </c>
      <c r="V370">
        <v>6</v>
      </c>
      <c r="W370" t="s">
        <v>85</v>
      </c>
      <c r="X370" t="s">
        <v>192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 s="3">
        <v>31048</v>
      </c>
      <c r="AM370" t="s">
        <v>682</v>
      </c>
      <c r="AN370">
        <v>11</v>
      </c>
      <c r="AO370" t="e" vm="1">
        <f>_FV(-4,"0")</f>
        <v>#VALUE!</v>
      </c>
      <c r="AP370" t="e" vm="1">
        <f>_FV(-7,"0")</f>
        <v>#VALUE!</v>
      </c>
      <c r="AQ370">
        <v>4</v>
      </c>
      <c r="AR370">
        <v>4</v>
      </c>
      <c r="AS370" t="s">
        <v>1408</v>
      </c>
      <c r="AT370" t="s">
        <v>160</v>
      </c>
      <c r="AU370" t="s">
        <v>1419</v>
      </c>
      <c r="AV370" t="s">
        <v>1420</v>
      </c>
      <c r="AW370" t="s">
        <v>1421</v>
      </c>
      <c r="AX370">
        <v>1840</v>
      </c>
      <c r="AY370">
        <v>1789</v>
      </c>
      <c r="AZ370" t="s">
        <v>158</v>
      </c>
      <c r="BA370" s="2">
        <v>43670</v>
      </c>
      <c r="BB370">
        <v>22</v>
      </c>
      <c r="BC370" t="s">
        <v>1422</v>
      </c>
      <c r="BD370" t="s">
        <v>1423</v>
      </c>
      <c r="BE370" t="s">
        <v>150</v>
      </c>
      <c r="BF370" t="s">
        <v>1398</v>
      </c>
      <c r="BG370">
        <v>16</v>
      </c>
      <c r="BH370" t="s">
        <v>1399</v>
      </c>
      <c r="BI370" s="3">
        <v>31260</v>
      </c>
    </row>
    <row r="371" spans="1:61" x14ac:dyDescent="0.25">
      <c r="A371" s="1">
        <v>41215</v>
      </c>
      <c r="B371" t="s">
        <v>163</v>
      </c>
      <c r="C371" t="s">
        <v>150</v>
      </c>
      <c r="D371" t="s">
        <v>62</v>
      </c>
      <c r="E371" s="3">
        <v>13181</v>
      </c>
      <c r="F371" s="2">
        <v>43800</v>
      </c>
      <c r="G371" t="s">
        <v>354</v>
      </c>
      <c r="H371" t="s">
        <v>552</v>
      </c>
      <c r="I371" s="2">
        <v>43498</v>
      </c>
      <c r="J371" s="3">
        <v>20455</v>
      </c>
      <c r="K371" t="s">
        <v>398</v>
      </c>
      <c r="L371" t="s">
        <v>116</v>
      </c>
      <c r="M371" t="s">
        <v>1097</v>
      </c>
      <c r="N371" t="s">
        <v>118</v>
      </c>
      <c r="O371" t="s">
        <v>131</v>
      </c>
      <c r="P371" t="s">
        <v>347</v>
      </c>
      <c r="Q371">
        <v>25</v>
      </c>
      <c r="R371" t="s">
        <v>64</v>
      </c>
      <c r="S371" t="s">
        <v>121</v>
      </c>
      <c r="T371">
        <v>12</v>
      </c>
      <c r="U371">
        <v>2</v>
      </c>
      <c r="V371">
        <v>7</v>
      </c>
      <c r="W371" t="s">
        <v>120</v>
      </c>
      <c r="X371" t="s">
        <v>132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 s="2">
        <v>43556</v>
      </c>
      <c r="AM371" t="s">
        <v>129</v>
      </c>
      <c r="AN371">
        <v>16</v>
      </c>
      <c r="AO371" t="s">
        <v>132</v>
      </c>
      <c r="AP371" t="e" vm="1">
        <f>_FV(-6,"0")</f>
        <v>#VALUE!</v>
      </c>
      <c r="AQ371">
        <v>4</v>
      </c>
      <c r="AR371">
        <v>4</v>
      </c>
      <c r="AS371" t="s">
        <v>659</v>
      </c>
      <c r="AT371" t="s">
        <v>68</v>
      </c>
      <c r="AU371" t="s">
        <v>1424</v>
      </c>
      <c r="AV371" t="s">
        <v>1425</v>
      </c>
      <c r="AW371" t="s">
        <v>1426</v>
      </c>
      <c r="AX371">
        <v>1982</v>
      </c>
      <c r="AY371">
        <v>1789</v>
      </c>
      <c r="AZ371" t="s">
        <v>163</v>
      </c>
      <c r="BA371" s="2">
        <v>43639</v>
      </c>
      <c r="BB371">
        <v>23</v>
      </c>
      <c r="BC371" t="s">
        <v>1427</v>
      </c>
      <c r="BD371" s="3">
        <v>26177</v>
      </c>
      <c r="BE371" t="s">
        <v>150</v>
      </c>
      <c r="BF371" t="s">
        <v>1398</v>
      </c>
      <c r="BG371">
        <v>16</v>
      </c>
      <c r="BH371" t="s">
        <v>1399</v>
      </c>
      <c r="BI371" s="3">
        <v>31260</v>
      </c>
    </row>
    <row r="372" spans="1:61" x14ac:dyDescent="0.25">
      <c r="A372" s="1">
        <v>40912</v>
      </c>
      <c r="B372" t="s">
        <v>178</v>
      </c>
      <c r="C372" t="s">
        <v>150</v>
      </c>
      <c r="D372" t="s">
        <v>62</v>
      </c>
      <c r="E372" t="s">
        <v>1111</v>
      </c>
      <c r="F372" t="s">
        <v>553</v>
      </c>
      <c r="G372" t="s">
        <v>448</v>
      </c>
      <c r="H372" t="s">
        <v>68</v>
      </c>
      <c r="I372" t="s">
        <v>741</v>
      </c>
      <c r="J372" t="s">
        <v>448</v>
      </c>
      <c r="K372" t="s">
        <v>144</v>
      </c>
      <c r="L372" t="s">
        <v>559</v>
      </c>
      <c r="M372" t="s">
        <v>1203</v>
      </c>
      <c r="N372" t="s">
        <v>450</v>
      </c>
      <c r="O372" t="s">
        <v>1203</v>
      </c>
      <c r="P372" t="s">
        <v>142</v>
      </c>
      <c r="Q372">
        <v>31</v>
      </c>
      <c r="R372" t="s">
        <v>132</v>
      </c>
      <c r="S372" t="s">
        <v>121</v>
      </c>
      <c r="T372">
        <v>12</v>
      </c>
      <c r="U372">
        <v>5</v>
      </c>
      <c r="V372">
        <v>6</v>
      </c>
      <c r="W372" t="s">
        <v>121</v>
      </c>
      <c r="X372" t="s">
        <v>84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 t="s">
        <v>1428</v>
      </c>
      <c r="AM372" t="s">
        <v>1112</v>
      </c>
      <c r="AN372">
        <v>8</v>
      </c>
      <c r="AO372" t="s">
        <v>132</v>
      </c>
      <c r="AP372" t="e" vm="1">
        <f>_FV(-3,"0")</f>
        <v>#VALUE!</v>
      </c>
      <c r="AQ372">
        <v>3</v>
      </c>
      <c r="AR372">
        <v>6</v>
      </c>
      <c r="AS372" t="s">
        <v>1300</v>
      </c>
      <c r="AT372" t="s">
        <v>68</v>
      </c>
      <c r="AU372" t="s">
        <v>329</v>
      </c>
      <c r="AV372" t="s">
        <v>1429</v>
      </c>
      <c r="AW372" t="s">
        <v>1430</v>
      </c>
      <c r="AX372">
        <v>1717</v>
      </c>
      <c r="AY372">
        <v>1789</v>
      </c>
      <c r="AZ372" t="s">
        <v>178</v>
      </c>
      <c r="BA372" s="2">
        <v>43489</v>
      </c>
      <c r="BB372">
        <v>21</v>
      </c>
      <c r="BC372" t="s">
        <v>1431</v>
      </c>
      <c r="BD372" s="3">
        <v>16132</v>
      </c>
      <c r="BE372" t="s">
        <v>150</v>
      </c>
      <c r="BF372" t="s">
        <v>1398</v>
      </c>
      <c r="BG372">
        <v>16</v>
      </c>
      <c r="BH372" t="s">
        <v>1399</v>
      </c>
      <c r="BI372" s="3">
        <v>31260</v>
      </c>
    </row>
    <row r="373" spans="1:61" x14ac:dyDescent="0.25">
      <c r="A373" s="1">
        <v>41027</v>
      </c>
      <c r="B373" t="s">
        <v>1432</v>
      </c>
      <c r="C373" t="s">
        <v>150</v>
      </c>
      <c r="D373" t="s">
        <v>151</v>
      </c>
      <c r="E373" t="s">
        <v>1072</v>
      </c>
      <c r="F373" t="s">
        <v>250</v>
      </c>
      <c r="G373" t="s">
        <v>1433</v>
      </c>
      <c r="H373" t="s">
        <v>705</v>
      </c>
      <c r="I373" t="s">
        <v>703</v>
      </c>
      <c r="J373" t="s">
        <v>1434</v>
      </c>
      <c r="K373" t="s">
        <v>587</v>
      </c>
      <c r="L373" t="s">
        <v>665</v>
      </c>
      <c r="M373" t="s">
        <v>666</v>
      </c>
      <c r="N373" t="s">
        <v>665</v>
      </c>
      <c r="O373" t="s">
        <v>155</v>
      </c>
      <c r="P373" t="s">
        <v>155</v>
      </c>
      <c r="Q373">
        <v>35</v>
      </c>
      <c r="R373" t="s">
        <v>179</v>
      </c>
      <c r="S373" t="s">
        <v>121</v>
      </c>
      <c r="T373">
        <v>12</v>
      </c>
      <c r="U373">
        <v>10</v>
      </c>
      <c r="V373">
        <v>7</v>
      </c>
      <c r="W373" t="s">
        <v>85</v>
      </c>
      <c r="X373" t="s">
        <v>66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 t="e" vm="187">
        <f>_FV(0,"3142857142857143")</f>
        <v>#VALUE!</v>
      </c>
      <c r="AM373" t="s">
        <v>1314</v>
      </c>
      <c r="AN373">
        <v>-3</v>
      </c>
      <c r="AO373" t="s">
        <v>84</v>
      </c>
      <c r="AP373" t="s">
        <v>66</v>
      </c>
      <c r="AQ373">
        <v>1</v>
      </c>
      <c r="AR373">
        <v>1</v>
      </c>
      <c r="AS373" t="s">
        <v>68</v>
      </c>
      <c r="AT373" t="s">
        <v>68</v>
      </c>
      <c r="AU373" t="s">
        <v>68</v>
      </c>
      <c r="AV373" s="2">
        <v>43556</v>
      </c>
      <c r="AW373" s="2">
        <v>43709</v>
      </c>
      <c r="AX373">
        <v>1571</v>
      </c>
      <c r="AY373">
        <v>1789</v>
      </c>
      <c r="AZ373" t="s">
        <v>1432</v>
      </c>
      <c r="BA373" s="2">
        <v>43609</v>
      </c>
      <c r="BB373">
        <v>12</v>
      </c>
      <c r="BC373" s="2">
        <v>43607</v>
      </c>
      <c r="BD373" t="s">
        <v>1435</v>
      </c>
      <c r="BE373" t="s">
        <v>150</v>
      </c>
      <c r="BF373" t="s">
        <v>1398</v>
      </c>
      <c r="BG373">
        <v>16</v>
      </c>
      <c r="BH373" t="s">
        <v>1399</v>
      </c>
      <c r="BI373" s="3">
        <v>31260</v>
      </c>
    </row>
    <row r="374" spans="1:61" x14ac:dyDescent="0.25">
      <c r="A374" s="1">
        <v>40989</v>
      </c>
      <c r="B374" t="s">
        <v>1436</v>
      </c>
      <c r="C374" t="s">
        <v>150</v>
      </c>
      <c r="D374" t="s">
        <v>62</v>
      </c>
      <c r="E374" t="s">
        <v>68</v>
      </c>
      <c r="F374" t="s">
        <v>1089</v>
      </c>
      <c r="G374" t="s">
        <v>745</v>
      </c>
      <c r="H374" t="s">
        <v>1437</v>
      </c>
      <c r="I374" t="s">
        <v>1438</v>
      </c>
      <c r="J374" t="s">
        <v>103</v>
      </c>
      <c r="K374" t="s">
        <v>109</v>
      </c>
      <c r="L374" t="s">
        <v>1003</v>
      </c>
      <c r="M374" t="s">
        <v>746</v>
      </c>
      <c r="N374" t="s">
        <v>479</v>
      </c>
      <c r="O374" t="s">
        <v>748</v>
      </c>
      <c r="P374" t="s">
        <v>107</v>
      </c>
      <c r="Q374">
        <v>29</v>
      </c>
      <c r="R374" t="s">
        <v>255</v>
      </c>
      <c r="S374" t="s">
        <v>121</v>
      </c>
      <c r="T374">
        <v>12</v>
      </c>
      <c r="U374">
        <v>17</v>
      </c>
      <c r="V374">
        <v>7</v>
      </c>
      <c r="W374" t="s">
        <v>68</v>
      </c>
      <c r="X374" t="s">
        <v>66</v>
      </c>
      <c r="Y374">
        <v>0</v>
      </c>
      <c r="Z374">
        <v>0</v>
      </c>
      <c r="AA374">
        <v>0</v>
      </c>
      <c r="AB374">
        <v>1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 t="e" vm="188">
        <f>_FV(0,"6551724137931034")</f>
        <v>#VALUE!</v>
      </c>
      <c r="AM374" t="s">
        <v>748</v>
      </c>
      <c r="AN374">
        <v>-20</v>
      </c>
      <c r="AO374" t="e" vm="1">
        <f>_FV(-3,"0")</f>
        <v>#VALUE!</v>
      </c>
      <c r="AP374" t="s">
        <v>83</v>
      </c>
      <c r="AQ374">
        <v>0</v>
      </c>
      <c r="AR374">
        <v>3</v>
      </c>
      <c r="AS374" t="s">
        <v>68</v>
      </c>
      <c r="AT374" t="s">
        <v>68</v>
      </c>
      <c r="AU374" t="s">
        <v>68</v>
      </c>
      <c r="AV374" s="2">
        <v>43497</v>
      </c>
      <c r="AW374" s="2">
        <v>43709</v>
      </c>
      <c r="AX374">
        <v>1588</v>
      </c>
      <c r="AY374">
        <v>1789</v>
      </c>
      <c r="AZ374" t="s">
        <v>1436</v>
      </c>
      <c r="BA374" t="s">
        <v>193</v>
      </c>
      <c r="BB374">
        <v>24</v>
      </c>
      <c r="BC374" t="s">
        <v>1439</v>
      </c>
      <c r="BD374" s="3">
        <v>11355</v>
      </c>
      <c r="BE374" t="s">
        <v>150</v>
      </c>
      <c r="BF374" t="s">
        <v>1398</v>
      </c>
      <c r="BG374">
        <v>16</v>
      </c>
      <c r="BH374" t="s">
        <v>1399</v>
      </c>
      <c r="BI374" s="3">
        <v>31260</v>
      </c>
    </row>
    <row r="375" spans="1:61" x14ac:dyDescent="0.25">
      <c r="A375" s="1">
        <v>40825</v>
      </c>
      <c r="B375" t="s">
        <v>182</v>
      </c>
      <c r="C375" t="s">
        <v>150</v>
      </c>
      <c r="D375" t="s">
        <v>62</v>
      </c>
      <c r="E375" t="s">
        <v>63</v>
      </c>
      <c r="F375" s="2">
        <v>43586</v>
      </c>
      <c r="G375" t="s">
        <v>79</v>
      </c>
      <c r="H375" t="s">
        <v>63</v>
      </c>
      <c r="I375" s="3">
        <v>45658</v>
      </c>
      <c r="J375" s="3">
        <v>27395</v>
      </c>
      <c r="K375" t="s">
        <v>79</v>
      </c>
      <c r="L375" t="s">
        <v>63</v>
      </c>
      <c r="M375" t="s">
        <v>65</v>
      </c>
      <c r="N375" t="s">
        <v>65</v>
      </c>
      <c r="O375" t="s">
        <v>63</v>
      </c>
      <c r="P375" t="s">
        <v>79</v>
      </c>
      <c r="Q375">
        <v>4</v>
      </c>
      <c r="R375" t="s">
        <v>119</v>
      </c>
      <c r="S375" t="s">
        <v>121</v>
      </c>
      <c r="T375">
        <v>12</v>
      </c>
      <c r="U375">
        <v>9</v>
      </c>
      <c r="V375">
        <v>3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 t="s">
        <v>79</v>
      </c>
      <c r="AM375" t="s">
        <v>68</v>
      </c>
      <c r="AN375">
        <v>-2</v>
      </c>
      <c r="AP375" t="s">
        <v>96</v>
      </c>
      <c r="AQ375">
        <v>4</v>
      </c>
      <c r="AR375">
        <v>4</v>
      </c>
      <c r="AS375" t="s">
        <v>68</v>
      </c>
      <c r="AT375" t="s">
        <v>65</v>
      </c>
      <c r="AU375" t="s">
        <v>68</v>
      </c>
      <c r="AV375" s="2">
        <v>43586</v>
      </c>
      <c r="AW375" t="s">
        <v>65</v>
      </c>
      <c r="AX375">
        <v>1705</v>
      </c>
      <c r="AY375">
        <v>1789</v>
      </c>
      <c r="AZ375" t="s">
        <v>182</v>
      </c>
      <c r="BA375" s="2">
        <v>43735</v>
      </c>
      <c r="BB375">
        <v>15</v>
      </c>
      <c r="BC375" t="s">
        <v>1440</v>
      </c>
      <c r="BD375" s="3">
        <v>30742</v>
      </c>
      <c r="BE375" t="s">
        <v>150</v>
      </c>
      <c r="BF375" t="s">
        <v>1398</v>
      </c>
      <c r="BG375">
        <v>16</v>
      </c>
      <c r="BH375" t="s">
        <v>1399</v>
      </c>
      <c r="BI375" s="3">
        <v>31260</v>
      </c>
    </row>
    <row r="376" spans="1:61" x14ac:dyDescent="0.25">
      <c r="A376" s="1">
        <v>41185</v>
      </c>
      <c r="B376" t="s">
        <v>195</v>
      </c>
      <c r="C376" t="s">
        <v>150</v>
      </c>
      <c r="D376" t="s">
        <v>62</v>
      </c>
      <c r="E376" s="3">
        <v>45658</v>
      </c>
      <c r="F376" t="s">
        <v>371</v>
      </c>
      <c r="G376" t="s">
        <v>407</v>
      </c>
      <c r="H376" t="s">
        <v>369</v>
      </c>
      <c r="I376" t="s">
        <v>408</v>
      </c>
      <c r="J376" t="s">
        <v>1303</v>
      </c>
      <c r="K376" t="s">
        <v>251</v>
      </c>
      <c r="L376" t="s">
        <v>329</v>
      </c>
      <c r="M376" t="s">
        <v>1304</v>
      </c>
      <c r="N376" t="s">
        <v>155</v>
      </c>
      <c r="O376" t="s">
        <v>79</v>
      </c>
      <c r="P376" t="s">
        <v>251</v>
      </c>
      <c r="Q376">
        <v>28</v>
      </c>
      <c r="R376" t="s">
        <v>191</v>
      </c>
      <c r="S376" t="s">
        <v>121</v>
      </c>
      <c r="T376">
        <v>12</v>
      </c>
      <c r="U376">
        <v>12</v>
      </c>
      <c r="V376">
        <v>7</v>
      </c>
      <c r="W376" t="s">
        <v>85</v>
      </c>
      <c r="X376" t="s">
        <v>66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 t="s">
        <v>154</v>
      </c>
      <c r="AM376" t="s">
        <v>154</v>
      </c>
      <c r="AN376">
        <v>-5</v>
      </c>
      <c r="AO376" t="s">
        <v>84</v>
      </c>
      <c r="AP376" t="s">
        <v>132</v>
      </c>
      <c r="AQ376">
        <v>2</v>
      </c>
      <c r="AR376">
        <v>5</v>
      </c>
      <c r="AS376" t="s">
        <v>1305</v>
      </c>
      <c r="AT376" t="s">
        <v>1441</v>
      </c>
      <c r="AU376" t="s">
        <v>1307</v>
      </c>
      <c r="AV376" t="s">
        <v>1442</v>
      </c>
      <c r="AW376" t="s">
        <v>1443</v>
      </c>
      <c r="AX376">
        <v>1669</v>
      </c>
      <c r="AY376">
        <v>1789</v>
      </c>
      <c r="AZ376" t="s">
        <v>195</v>
      </c>
      <c r="BA376" t="s">
        <v>1398</v>
      </c>
      <c r="BB376">
        <v>18</v>
      </c>
      <c r="BC376" t="s">
        <v>1444</v>
      </c>
      <c r="BD376" s="3">
        <v>28915</v>
      </c>
      <c r="BE376" t="s">
        <v>150</v>
      </c>
      <c r="BF376" t="s">
        <v>1398</v>
      </c>
      <c r="BG376">
        <v>16</v>
      </c>
      <c r="BH376" t="s">
        <v>1399</v>
      </c>
      <c r="BI376" s="3">
        <v>31260</v>
      </c>
    </row>
    <row r="377" spans="1:61" x14ac:dyDescent="0.25">
      <c r="A377" s="1">
        <v>41042</v>
      </c>
      <c r="B377" t="s">
        <v>1445</v>
      </c>
      <c r="C377" t="s">
        <v>150</v>
      </c>
      <c r="D377" t="s">
        <v>62</v>
      </c>
      <c r="E377" t="s">
        <v>1215</v>
      </c>
      <c r="F377" t="s">
        <v>1010</v>
      </c>
      <c r="G377" t="s">
        <v>840</v>
      </c>
      <c r="H377" t="s">
        <v>168</v>
      </c>
      <c r="I377" t="s">
        <v>680</v>
      </c>
      <c r="J377" t="s">
        <v>197</v>
      </c>
      <c r="K377" t="s">
        <v>173</v>
      </c>
      <c r="L377" t="s">
        <v>203</v>
      </c>
      <c r="M377" t="s">
        <v>406</v>
      </c>
      <c r="N377" t="s">
        <v>1012</v>
      </c>
      <c r="O377" t="s">
        <v>173</v>
      </c>
      <c r="P377" t="s">
        <v>170</v>
      </c>
      <c r="Q377">
        <v>38</v>
      </c>
      <c r="R377" t="s">
        <v>192</v>
      </c>
      <c r="S377" t="s">
        <v>121</v>
      </c>
      <c r="T377">
        <v>12</v>
      </c>
      <c r="U377">
        <v>12</v>
      </c>
      <c r="V377">
        <v>8</v>
      </c>
      <c r="W377" t="s">
        <v>132</v>
      </c>
      <c r="X377" t="s">
        <v>83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 t="e" vm="17">
        <f>_FV(0,"21052631578947367")</f>
        <v>#VALUE!</v>
      </c>
      <c r="AM377" t="s">
        <v>205</v>
      </c>
      <c r="AN377">
        <v>-8</v>
      </c>
      <c r="AO377" t="e" vm="1">
        <f>_FV(-4,"0")</f>
        <v>#VALUE!</v>
      </c>
      <c r="AP377" t="s">
        <v>84</v>
      </c>
      <c r="AQ377">
        <v>1</v>
      </c>
      <c r="AR377">
        <v>1</v>
      </c>
      <c r="AS377" t="s">
        <v>201</v>
      </c>
      <c r="AT377" t="s">
        <v>68</v>
      </c>
      <c r="AU377" t="s">
        <v>1279</v>
      </c>
      <c r="AV377" t="s">
        <v>1446</v>
      </c>
      <c r="AW377" s="2">
        <v>43586</v>
      </c>
      <c r="AX377">
        <v>1602</v>
      </c>
      <c r="AY377">
        <v>1789</v>
      </c>
      <c r="AZ377" t="s">
        <v>1445</v>
      </c>
      <c r="BA377" s="2">
        <v>43701</v>
      </c>
      <c r="BB377">
        <v>26</v>
      </c>
      <c r="BC377" t="s">
        <v>1447</v>
      </c>
      <c r="BD377" s="3">
        <v>46388</v>
      </c>
      <c r="BE377" t="s">
        <v>150</v>
      </c>
      <c r="BF377" t="s">
        <v>1398</v>
      </c>
      <c r="BG377">
        <v>16</v>
      </c>
      <c r="BH377" t="s">
        <v>1399</v>
      </c>
      <c r="BI377" s="3">
        <v>31260</v>
      </c>
    </row>
    <row r="378" spans="1:61" x14ac:dyDescent="0.25">
      <c r="A378" s="1">
        <v>40804</v>
      </c>
      <c r="B378" t="s">
        <v>209</v>
      </c>
      <c r="C378" t="s">
        <v>150</v>
      </c>
      <c r="D378" t="s">
        <v>62</v>
      </c>
      <c r="E378" s="2">
        <v>43556</v>
      </c>
      <c r="F378" s="2">
        <v>43497</v>
      </c>
      <c r="G378" s="2">
        <v>43617</v>
      </c>
      <c r="H378" t="s">
        <v>97</v>
      </c>
      <c r="I378" s="2">
        <v>43497</v>
      </c>
      <c r="J378" s="2">
        <v>43556</v>
      </c>
      <c r="K378" t="s">
        <v>116</v>
      </c>
      <c r="L378" t="s">
        <v>116</v>
      </c>
      <c r="M378" t="s">
        <v>116</v>
      </c>
      <c r="N378" t="s">
        <v>118</v>
      </c>
      <c r="O378" t="s">
        <v>65</v>
      </c>
      <c r="P378" t="s">
        <v>118</v>
      </c>
      <c r="Q378">
        <v>5</v>
      </c>
      <c r="R378" t="s">
        <v>66</v>
      </c>
      <c r="S378" t="s">
        <v>121</v>
      </c>
      <c r="T378">
        <v>12</v>
      </c>
      <c r="U378">
        <v>8</v>
      </c>
      <c r="V378">
        <v>5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 t="e" vm="26">
        <f>_FV(0,"2")</f>
        <v>#VALUE!</v>
      </c>
      <c r="AM378" t="s">
        <v>97</v>
      </c>
      <c r="AN378">
        <v>-1</v>
      </c>
      <c r="AP378" t="e" vm="1">
        <f>_FV(-4,"0")</f>
        <v>#VALUE!</v>
      </c>
      <c r="AQ378">
        <v>6</v>
      </c>
      <c r="AR378">
        <v>3</v>
      </c>
      <c r="AS378" t="s">
        <v>68</v>
      </c>
      <c r="AT378" t="s">
        <v>261</v>
      </c>
      <c r="AU378" t="s">
        <v>68</v>
      </c>
      <c r="AV378" t="s">
        <v>147</v>
      </c>
      <c r="AW378" t="s">
        <v>1448</v>
      </c>
      <c r="AX378">
        <v>1802</v>
      </c>
      <c r="AY378">
        <v>1789</v>
      </c>
      <c r="AZ378" t="s">
        <v>209</v>
      </c>
      <c r="BA378" s="2">
        <v>43520</v>
      </c>
      <c r="BB378">
        <v>24</v>
      </c>
      <c r="BC378" t="s">
        <v>1449</v>
      </c>
      <c r="BD378" s="3">
        <v>16589</v>
      </c>
      <c r="BE378" t="s">
        <v>150</v>
      </c>
      <c r="BF378" t="s">
        <v>1398</v>
      </c>
      <c r="BG378">
        <v>16</v>
      </c>
      <c r="BH378" t="s">
        <v>1399</v>
      </c>
      <c r="BI378" s="3">
        <v>31260</v>
      </c>
    </row>
    <row r="379" spans="1:61" x14ac:dyDescent="0.25">
      <c r="A379" s="1">
        <v>40845</v>
      </c>
      <c r="B379" t="s">
        <v>218</v>
      </c>
      <c r="C379" t="s">
        <v>150</v>
      </c>
      <c r="D379" t="s">
        <v>151</v>
      </c>
      <c r="E379" t="s">
        <v>444</v>
      </c>
      <c r="F379" s="2">
        <v>43497</v>
      </c>
      <c r="G379" s="2">
        <v>43466</v>
      </c>
      <c r="H379" t="s">
        <v>68</v>
      </c>
      <c r="I379" s="2">
        <v>43466</v>
      </c>
      <c r="J379" s="2">
        <v>43586</v>
      </c>
      <c r="K379" t="s">
        <v>266</v>
      </c>
      <c r="L379" t="s">
        <v>116</v>
      </c>
      <c r="M379" t="s">
        <v>116</v>
      </c>
      <c r="N379" t="s">
        <v>118</v>
      </c>
      <c r="O379" t="s">
        <v>118</v>
      </c>
      <c r="P379" t="s">
        <v>266</v>
      </c>
      <c r="Q379">
        <v>10</v>
      </c>
      <c r="R379" t="s">
        <v>120</v>
      </c>
      <c r="S379" t="s">
        <v>121</v>
      </c>
      <c r="T379">
        <v>12</v>
      </c>
      <c r="U379">
        <v>11</v>
      </c>
      <c r="V379">
        <v>5</v>
      </c>
      <c r="W379" t="s">
        <v>121</v>
      </c>
      <c r="X379" t="s">
        <v>121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 t="e" vm="26">
        <f>_FV(0,"2")</f>
        <v>#VALUE!</v>
      </c>
      <c r="AM379" t="s">
        <v>118</v>
      </c>
      <c r="AN379">
        <v>-4</v>
      </c>
      <c r="AO379" t="s">
        <v>65</v>
      </c>
      <c r="AP379" t="s">
        <v>64</v>
      </c>
      <c r="AQ379">
        <v>3</v>
      </c>
      <c r="AR379">
        <v>3</v>
      </c>
      <c r="AS379" t="s">
        <v>68</v>
      </c>
      <c r="AT379" t="s">
        <v>68</v>
      </c>
      <c r="AU379" t="s">
        <v>68</v>
      </c>
      <c r="AV379" t="s">
        <v>180</v>
      </c>
      <c r="AW379" s="3">
        <v>12420</v>
      </c>
      <c r="AX379">
        <v>1647</v>
      </c>
      <c r="AY379">
        <v>1789</v>
      </c>
      <c r="AZ379" t="s">
        <v>218</v>
      </c>
      <c r="BA379" t="s">
        <v>1398</v>
      </c>
      <c r="BB379">
        <v>24</v>
      </c>
      <c r="BC379" t="s">
        <v>1450</v>
      </c>
      <c r="BD379" s="3">
        <v>46054</v>
      </c>
      <c r="BE379" t="s">
        <v>150</v>
      </c>
      <c r="BF379" t="s">
        <v>1398</v>
      </c>
      <c r="BG379">
        <v>16</v>
      </c>
      <c r="BH379" t="s">
        <v>1399</v>
      </c>
      <c r="BI379" s="3">
        <v>31260</v>
      </c>
    </row>
    <row r="380" spans="1:61" x14ac:dyDescent="0.25">
      <c r="A380" s="1">
        <v>40898</v>
      </c>
      <c r="B380" t="s">
        <v>241</v>
      </c>
      <c r="C380" t="s">
        <v>150</v>
      </c>
      <c r="D380" t="s">
        <v>101</v>
      </c>
      <c r="E380" t="s">
        <v>259</v>
      </c>
      <c r="F380" t="s">
        <v>273</v>
      </c>
      <c r="G380" t="s">
        <v>530</v>
      </c>
      <c r="H380" t="s">
        <v>993</v>
      </c>
      <c r="I380" t="s">
        <v>993</v>
      </c>
      <c r="J380" t="s">
        <v>185</v>
      </c>
      <c r="K380" t="s">
        <v>189</v>
      </c>
      <c r="L380" t="s">
        <v>278</v>
      </c>
      <c r="M380" t="s">
        <v>533</v>
      </c>
      <c r="N380" t="s">
        <v>189</v>
      </c>
      <c r="O380" t="s">
        <v>190</v>
      </c>
      <c r="P380" t="s">
        <v>280</v>
      </c>
      <c r="Q380">
        <v>17</v>
      </c>
      <c r="R380" t="s">
        <v>110</v>
      </c>
      <c r="S380" t="s">
        <v>121</v>
      </c>
      <c r="T380">
        <v>12</v>
      </c>
      <c r="U380">
        <v>18</v>
      </c>
      <c r="V380">
        <v>6</v>
      </c>
      <c r="W380" t="s">
        <v>121</v>
      </c>
      <c r="X380" t="s">
        <v>120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 t="e" vm="123">
        <f>_FV(0,"8823529411764706")</f>
        <v>#VALUE!</v>
      </c>
      <c r="AM380" t="s">
        <v>188</v>
      </c>
      <c r="AN380">
        <v>-16</v>
      </c>
      <c r="AO380" t="e" vm="1">
        <f>_FV(-2,"0")</f>
        <v>#VALUE!</v>
      </c>
      <c r="AP380" t="s">
        <v>85</v>
      </c>
      <c r="AQ380">
        <v>5</v>
      </c>
      <c r="AR380">
        <v>2</v>
      </c>
      <c r="AS380" t="s">
        <v>68</v>
      </c>
      <c r="AT380" t="s">
        <v>68</v>
      </c>
      <c r="AU380" t="s">
        <v>68</v>
      </c>
      <c r="AV380" t="s">
        <v>68</v>
      </c>
      <c r="AW380" s="2">
        <v>43556</v>
      </c>
      <c r="AX380">
        <v>1640</v>
      </c>
      <c r="AY380">
        <v>1789</v>
      </c>
      <c r="AZ380" t="s">
        <v>241</v>
      </c>
      <c r="BA380" s="2">
        <v>43580</v>
      </c>
      <c r="BB380">
        <v>22</v>
      </c>
      <c r="BC380" t="s">
        <v>1451</v>
      </c>
      <c r="BD380" s="3">
        <v>15008</v>
      </c>
      <c r="BE380" t="s">
        <v>150</v>
      </c>
      <c r="BF380" t="s">
        <v>1398</v>
      </c>
      <c r="BG380">
        <v>16</v>
      </c>
      <c r="BH380" t="s">
        <v>1399</v>
      </c>
      <c r="BI380" s="3">
        <v>31260</v>
      </c>
    </row>
    <row r="381" spans="1:61" x14ac:dyDescent="0.25">
      <c r="A381" s="1">
        <v>40939</v>
      </c>
      <c r="B381" t="s">
        <v>245</v>
      </c>
      <c r="C381" t="s">
        <v>150</v>
      </c>
      <c r="D381" t="s">
        <v>151</v>
      </c>
      <c r="E381" t="s">
        <v>377</v>
      </c>
      <c r="F381" t="s">
        <v>377</v>
      </c>
      <c r="G381" t="s">
        <v>1452</v>
      </c>
      <c r="H381" t="s">
        <v>498</v>
      </c>
      <c r="I381" t="s">
        <v>1453</v>
      </c>
      <c r="J381" t="s">
        <v>374</v>
      </c>
      <c r="K381" t="s">
        <v>382</v>
      </c>
      <c r="L381" t="s">
        <v>502</v>
      </c>
      <c r="M381" t="s">
        <v>906</v>
      </c>
      <c r="N381" t="s">
        <v>571</v>
      </c>
      <c r="O381" t="s">
        <v>572</v>
      </c>
      <c r="P381" t="s">
        <v>378</v>
      </c>
      <c r="Q381">
        <v>23</v>
      </c>
      <c r="R381" t="s">
        <v>239</v>
      </c>
      <c r="S381" t="s">
        <v>121</v>
      </c>
      <c r="T381">
        <v>12</v>
      </c>
      <c r="U381">
        <v>19</v>
      </c>
      <c r="V381">
        <v>7</v>
      </c>
      <c r="W381" t="s">
        <v>84</v>
      </c>
      <c r="X381" t="s">
        <v>132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 t="e" vm="115">
        <f>_FV(0,"6521739130434783")</f>
        <v>#VALUE!</v>
      </c>
      <c r="AM381" t="s">
        <v>382</v>
      </c>
      <c r="AN381">
        <v>-17</v>
      </c>
      <c r="AO381" t="e" vm="1">
        <f>_FV(-2,"0")</f>
        <v>#VALUE!</v>
      </c>
      <c r="AP381" t="s">
        <v>179</v>
      </c>
      <c r="AQ381">
        <v>3</v>
      </c>
      <c r="AR381">
        <v>6</v>
      </c>
      <c r="AS381" t="s">
        <v>68</v>
      </c>
      <c r="AT381" t="s">
        <v>68</v>
      </c>
      <c r="AU381" t="s">
        <v>68</v>
      </c>
      <c r="AV381" s="2">
        <v>43617</v>
      </c>
      <c r="AW381" s="3">
        <v>44562</v>
      </c>
      <c r="AX381">
        <v>1626</v>
      </c>
      <c r="AY381">
        <v>1789</v>
      </c>
      <c r="AZ381" t="s">
        <v>245</v>
      </c>
      <c r="BA381" s="2">
        <v>43489</v>
      </c>
      <c r="BB381">
        <v>23</v>
      </c>
      <c r="BC381" t="s">
        <v>1454</v>
      </c>
      <c r="BD381" s="3">
        <v>12451</v>
      </c>
      <c r="BE381" t="s">
        <v>150</v>
      </c>
      <c r="BF381" t="s">
        <v>1398</v>
      </c>
      <c r="BG381">
        <v>16</v>
      </c>
      <c r="BH381" t="s">
        <v>1399</v>
      </c>
      <c r="BI381" s="3">
        <v>31260</v>
      </c>
    </row>
    <row r="382" spans="1:61" x14ac:dyDescent="0.25">
      <c r="A382" s="1">
        <v>40825</v>
      </c>
      <c r="B382" t="s">
        <v>60</v>
      </c>
      <c r="C382" t="s">
        <v>1445</v>
      </c>
      <c r="D382" t="s">
        <v>62</v>
      </c>
      <c r="E382" t="s">
        <v>65</v>
      </c>
      <c r="F382" t="s">
        <v>65</v>
      </c>
      <c r="G382" t="s">
        <v>355</v>
      </c>
      <c r="H382" t="s">
        <v>90</v>
      </c>
      <c r="I382" t="s">
        <v>80</v>
      </c>
      <c r="J382" t="s">
        <v>80</v>
      </c>
      <c r="K382" t="s">
        <v>65</v>
      </c>
      <c r="L382" t="s">
        <v>65</v>
      </c>
      <c r="M382" t="s">
        <v>80</v>
      </c>
      <c r="N382" t="s">
        <v>80</v>
      </c>
      <c r="O382" t="s">
        <v>80</v>
      </c>
      <c r="P382" t="s">
        <v>80</v>
      </c>
      <c r="Q382">
        <v>3</v>
      </c>
      <c r="R382" t="s">
        <v>84</v>
      </c>
      <c r="S382" t="s">
        <v>192</v>
      </c>
      <c r="T382">
        <v>12</v>
      </c>
      <c r="U382">
        <v>13</v>
      </c>
      <c r="V382">
        <v>15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 t="e" vm="35">
        <f>_FV(0,"6666666666666666")</f>
        <v>#VALUE!</v>
      </c>
      <c r="AM382" t="e" vm="2">
        <f>_FV(-1,"3333333333333333")</f>
        <v>#VALUE!</v>
      </c>
      <c r="AN382">
        <v>0</v>
      </c>
      <c r="AP382" t="e" vm="1">
        <f>_FV(-8,"0")</f>
        <v>#VALUE!</v>
      </c>
      <c r="AQ382">
        <v>1</v>
      </c>
      <c r="AR382">
        <v>1</v>
      </c>
      <c r="AS382" t="s">
        <v>68</v>
      </c>
      <c r="AT382" t="s">
        <v>68</v>
      </c>
      <c r="AU382" t="s">
        <v>68</v>
      </c>
      <c r="AV382" t="s">
        <v>180</v>
      </c>
      <c r="AW382" s="2">
        <v>43497</v>
      </c>
      <c r="AX382">
        <v>1814</v>
      </c>
      <c r="AY382">
        <v>1602</v>
      </c>
      <c r="AZ382" t="s">
        <v>60</v>
      </c>
      <c r="BA382" s="2">
        <v>43547</v>
      </c>
      <c r="BB382">
        <v>33</v>
      </c>
      <c r="BC382" t="s">
        <v>1397</v>
      </c>
      <c r="BD382" s="2">
        <v>43472</v>
      </c>
      <c r="BE382" t="s">
        <v>1445</v>
      </c>
      <c r="BF382" s="2">
        <v>43701</v>
      </c>
      <c r="BG382">
        <v>26</v>
      </c>
      <c r="BH382" t="s">
        <v>1447</v>
      </c>
      <c r="BI382" s="3">
        <v>46388</v>
      </c>
    </row>
    <row r="383" spans="1:61" x14ac:dyDescent="0.25">
      <c r="A383" s="1">
        <v>40940</v>
      </c>
      <c r="B383" t="s">
        <v>73</v>
      </c>
      <c r="C383" t="s">
        <v>1445</v>
      </c>
      <c r="D383" t="s">
        <v>151</v>
      </c>
      <c r="E383" t="s">
        <v>68</v>
      </c>
      <c r="F383" t="s">
        <v>305</v>
      </c>
      <c r="G383" t="s">
        <v>405</v>
      </c>
      <c r="H383" t="s">
        <v>680</v>
      </c>
      <c r="I383" t="s">
        <v>1067</v>
      </c>
      <c r="J383" t="s">
        <v>68</v>
      </c>
      <c r="K383" t="s">
        <v>205</v>
      </c>
      <c r="L383" t="s">
        <v>205</v>
      </c>
      <c r="M383" t="s">
        <v>202</v>
      </c>
      <c r="N383" t="s">
        <v>203</v>
      </c>
      <c r="O383" t="s">
        <v>304</v>
      </c>
      <c r="P383" t="s">
        <v>203</v>
      </c>
      <c r="Q383">
        <v>19</v>
      </c>
      <c r="R383" t="s">
        <v>242</v>
      </c>
      <c r="S383" t="s">
        <v>192</v>
      </c>
      <c r="T383">
        <v>12</v>
      </c>
      <c r="U383">
        <v>10</v>
      </c>
      <c r="V383">
        <v>12</v>
      </c>
      <c r="W383" t="s">
        <v>66</v>
      </c>
      <c r="X383" t="s">
        <v>132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 t="e" vm="17">
        <f>_FV(0,"21052631578947367")</f>
        <v>#VALUE!</v>
      </c>
      <c r="AM383" t="e" vm="170">
        <f>_FV(0,"2631578947368421")</f>
        <v>#VALUE!</v>
      </c>
      <c r="AN383">
        <v>1</v>
      </c>
      <c r="AO383" t="e" vm="1">
        <f>_FV(-1,"0")</f>
        <v>#VALUE!</v>
      </c>
      <c r="AP383" t="s">
        <v>132</v>
      </c>
      <c r="AQ383">
        <v>1</v>
      </c>
      <c r="AR383">
        <v>1</v>
      </c>
      <c r="AS383" t="s">
        <v>68</v>
      </c>
      <c r="AT383" t="s">
        <v>68</v>
      </c>
      <c r="AU383" t="s">
        <v>68</v>
      </c>
      <c r="AV383" t="s">
        <v>68</v>
      </c>
      <c r="AW383" s="3">
        <v>13516</v>
      </c>
      <c r="AX383">
        <v>1728</v>
      </c>
      <c r="AY383">
        <v>1602</v>
      </c>
      <c r="AZ383" t="s">
        <v>73</v>
      </c>
      <c r="BA383" s="2">
        <v>43549</v>
      </c>
      <c r="BB383">
        <v>21</v>
      </c>
      <c r="BC383" t="s">
        <v>1401</v>
      </c>
      <c r="BD383" s="3">
        <v>23468</v>
      </c>
      <c r="BE383" t="s">
        <v>1445</v>
      </c>
      <c r="BF383" s="2">
        <v>43701</v>
      </c>
      <c r="BG383">
        <v>26</v>
      </c>
      <c r="BH383" t="s">
        <v>1447</v>
      </c>
      <c r="BI383" s="3">
        <v>46388</v>
      </c>
    </row>
    <row r="384" spans="1:61" x14ac:dyDescent="0.25">
      <c r="A384" s="1">
        <v>40614</v>
      </c>
      <c r="B384" t="s">
        <v>100</v>
      </c>
      <c r="C384" t="s">
        <v>1445</v>
      </c>
      <c r="D384" t="s">
        <v>62</v>
      </c>
      <c r="E384" t="s">
        <v>408</v>
      </c>
      <c r="F384" t="s">
        <v>152</v>
      </c>
      <c r="G384" t="s">
        <v>1332</v>
      </c>
      <c r="H384" t="s">
        <v>250</v>
      </c>
      <c r="I384" t="s">
        <v>63</v>
      </c>
      <c r="J384" t="s">
        <v>68</v>
      </c>
      <c r="K384" t="s">
        <v>577</v>
      </c>
      <c r="L384" t="s">
        <v>372</v>
      </c>
      <c r="M384" t="s">
        <v>252</v>
      </c>
      <c r="N384" t="s">
        <v>329</v>
      </c>
      <c r="O384" t="s">
        <v>155</v>
      </c>
      <c r="P384" t="s">
        <v>329</v>
      </c>
      <c r="Q384">
        <v>14</v>
      </c>
      <c r="R384" t="s">
        <v>67</v>
      </c>
      <c r="S384" t="s">
        <v>192</v>
      </c>
      <c r="T384">
        <v>12</v>
      </c>
      <c r="U384">
        <v>18</v>
      </c>
      <c r="V384">
        <v>11</v>
      </c>
      <c r="W384" t="s">
        <v>64</v>
      </c>
      <c r="X384" t="s">
        <v>96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 t="e" vm="189">
        <f>_FV(0,"9285714285714286")</f>
        <v>#VALUE!</v>
      </c>
      <c r="AM384" t="e" vm="84">
        <f>_FV(0,"2857142857142857")</f>
        <v>#VALUE!</v>
      </c>
      <c r="AN384">
        <v>-7</v>
      </c>
      <c r="AO384" t="e" vm="1">
        <f>_FV(-4,"0")</f>
        <v>#VALUE!</v>
      </c>
      <c r="AP384" t="s">
        <v>121</v>
      </c>
      <c r="AQ384">
        <v>1</v>
      </c>
      <c r="AR384">
        <v>1</v>
      </c>
      <c r="AS384" t="s">
        <v>68</v>
      </c>
      <c r="AT384" t="s">
        <v>708</v>
      </c>
      <c r="AU384" t="s">
        <v>68</v>
      </c>
      <c r="AV384" s="3">
        <v>45658</v>
      </c>
      <c r="AW384" t="s">
        <v>1455</v>
      </c>
      <c r="AX384">
        <v>1668</v>
      </c>
      <c r="AY384">
        <v>1602</v>
      </c>
      <c r="AZ384" t="s">
        <v>100</v>
      </c>
      <c r="BA384" s="2">
        <v>43609</v>
      </c>
      <c r="BB384">
        <v>24</v>
      </c>
      <c r="BC384" t="s">
        <v>1407</v>
      </c>
      <c r="BD384" s="3">
        <v>19025</v>
      </c>
      <c r="BE384" t="s">
        <v>1445</v>
      </c>
      <c r="BF384" s="2">
        <v>43701</v>
      </c>
      <c r="BG384">
        <v>26</v>
      </c>
      <c r="BH384" t="s">
        <v>1447</v>
      </c>
      <c r="BI384" s="3">
        <v>46388</v>
      </c>
    </row>
    <row r="385" spans="1:61" x14ac:dyDescent="0.25">
      <c r="A385" s="1">
        <v>41020</v>
      </c>
      <c r="B385" t="s">
        <v>112</v>
      </c>
      <c r="C385" t="s">
        <v>1445</v>
      </c>
      <c r="D385" t="s">
        <v>101</v>
      </c>
      <c r="E385" t="s">
        <v>309</v>
      </c>
      <c r="F385" t="s">
        <v>275</v>
      </c>
      <c r="G385" t="s">
        <v>1456</v>
      </c>
      <c r="H385" t="s">
        <v>186</v>
      </c>
      <c r="I385" t="s">
        <v>259</v>
      </c>
      <c r="J385" t="s">
        <v>311</v>
      </c>
      <c r="K385" t="s">
        <v>277</v>
      </c>
      <c r="L385" t="s">
        <v>280</v>
      </c>
      <c r="M385" t="s">
        <v>914</v>
      </c>
      <c r="N385" t="s">
        <v>188</v>
      </c>
      <c r="O385" t="s">
        <v>1048</v>
      </c>
      <c r="P385" t="s">
        <v>277</v>
      </c>
      <c r="Q385">
        <v>34</v>
      </c>
      <c r="R385" t="s">
        <v>95</v>
      </c>
      <c r="S385" t="s">
        <v>192</v>
      </c>
      <c r="T385">
        <v>12</v>
      </c>
      <c r="U385">
        <v>12</v>
      </c>
      <c r="V385">
        <v>8</v>
      </c>
      <c r="W385" t="s">
        <v>85</v>
      </c>
      <c r="X385" t="s">
        <v>84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 t="e" vm="190">
        <f>_FV(0,"8529411764705882")</f>
        <v>#VALUE!</v>
      </c>
      <c r="AM385" t="e" vm="191">
        <f>_FV(0,"2647058823529412")</f>
        <v>#VALUE!</v>
      </c>
      <c r="AN385">
        <v>-9</v>
      </c>
      <c r="AO385" t="s">
        <v>66</v>
      </c>
      <c r="AP385" t="s">
        <v>85</v>
      </c>
      <c r="AQ385">
        <v>0</v>
      </c>
      <c r="AR385">
        <v>3</v>
      </c>
      <c r="AS385" t="s">
        <v>68</v>
      </c>
      <c r="AT385" t="s">
        <v>68</v>
      </c>
      <c r="AU385" t="s">
        <v>68</v>
      </c>
      <c r="AV385" s="3">
        <v>45658</v>
      </c>
      <c r="AW385" s="3">
        <v>42370</v>
      </c>
      <c r="AX385">
        <v>1641</v>
      </c>
      <c r="AY385">
        <v>1602</v>
      </c>
      <c r="AZ385" t="s">
        <v>112</v>
      </c>
      <c r="BA385" s="2">
        <v>43521</v>
      </c>
      <c r="BB385">
        <v>19</v>
      </c>
      <c r="BC385" t="s">
        <v>1411</v>
      </c>
      <c r="BD385" s="3">
        <v>23774</v>
      </c>
      <c r="BE385" t="s">
        <v>1445</v>
      </c>
      <c r="BF385" s="2">
        <v>43701</v>
      </c>
      <c r="BG385">
        <v>26</v>
      </c>
      <c r="BH385" t="s">
        <v>1447</v>
      </c>
      <c r="BI385" s="3">
        <v>46388</v>
      </c>
    </row>
    <row r="386" spans="1:61" x14ac:dyDescent="0.25">
      <c r="A386" s="1">
        <v>40810</v>
      </c>
      <c r="B386" t="s">
        <v>123</v>
      </c>
      <c r="C386" t="s">
        <v>1445</v>
      </c>
      <c r="D386" t="s">
        <v>62</v>
      </c>
      <c r="E386" t="s">
        <v>90</v>
      </c>
      <c r="F386" t="s">
        <v>63</v>
      </c>
      <c r="G386" t="s">
        <v>68</v>
      </c>
      <c r="H386" t="s">
        <v>74</v>
      </c>
      <c r="I386" t="s">
        <v>340</v>
      </c>
      <c r="J386" t="s">
        <v>74</v>
      </c>
      <c r="K386" t="s">
        <v>63</v>
      </c>
      <c r="L386" t="s">
        <v>82</v>
      </c>
      <c r="M386" t="s">
        <v>82</v>
      </c>
      <c r="N386" t="s">
        <v>80</v>
      </c>
      <c r="O386" t="s">
        <v>82</v>
      </c>
      <c r="P386" t="s">
        <v>80</v>
      </c>
      <c r="Q386">
        <v>6</v>
      </c>
      <c r="R386" t="s">
        <v>96</v>
      </c>
      <c r="S386" t="s">
        <v>192</v>
      </c>
      <c r="T386">
        <v>12</v>
      </c>
      <c r="U386">
        <v>3</v>
      </c>
      <c r="V386">
        <v>14</v>
      </c>
      <c r="W386" t="s">
        <v>120</v>
      </c>
      <c r="X386" t="s">
        <v>132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 t="s">
        <v>80</v>
      </c>
      <c r="AM386" t="e" vm="2">
        <f>_FV(0,"3333333333333333")</f>
        <v>#VALUE!</v>
      </c>
      <c r="AN386">
        <v>5</v>
      </c>
      <c r="AO386" t="s">
        <v>132</v>
      </c>
      <c r="AP386" t="e" vm="1">
        <f>_FV(-5,"0")</f>
        <v>#VALUE!</v>
      </c>
      <c r="AQ386">
        <v>1</v>
      </c>
      <c r="AR386">
        <v>1</v>
      </c>
      <c r="AS386" t="s">
        <v>68</v>
      </c>
      <c r="AT386" t="s">
        <v>1457</v>
      </c>
      <c r="AU386" t="s">
        <v>68</v>
      </c>
      <c r="AV386" s="3">
        <v>45689</v>
      </c>
      <c r="AW386" t="s">
        <v>1458</v>
      </c>
      <c r="AX386">
        <v>1889</v>
      </c>
      <c r="AY386">
        <v>1602</v>
      </c>
      <c r="AZ386" t="s">
        <v>123</v>
      </c>
      <c r="BA386" s="2">
        <v>43550</v>
      </c>
      <c r="BB386">
        <v>21</v>
      </c>
      <c r="BC386" t="s">
        <v>1412</v>
      </c>
      <c r="BD386" t="s">
        <v>1413</v>
      </c>
      <c r="BE386" t="s">
        <v>1445</v>
      </c>
      <c r="BF386" s="2">
        <v>43701</v>
      </c>
      <c r="BG386">
        <v>26</v>
      </c>
      <c r="BH386" t="s">
        <v>1447</v>
      </c>
      <c r="BI386" s="3">
        <v>46388</v>
      </c>
    </row>
    <row r="387" spans="1:61" x14ac:dyDescent="0.25">
      <c r="A387" s="1">
        <v>40898</v>
      </c>
      <c r="B387" t="s">
        <v>127</v>
      </c>
      <c r="C387" t="s">
        <v>1445</v>
      </c>
      <c r="D387" t="s">
        <v>62</v>
      </c>
      <c r="E387" t="s">
        <v>68</v>
      </c>
      <c r="F387" t="s">
        <v>1018</v>
      </c>
      <c r="G387" t="s">
        <v>489</v>
      </c>
      <c r="H387" t="s">
        <v>273</v>
      </c>
      <c r="I387" t="s">
        <v>273</v>
      </c>
      <c r="J387" t="s">
        <v>310</v>
      </c>
      <c r="K387" t="s">
        <v>187</v>
      </c>
      <c r="L387" t="s">
        <v>190</v>
      </c>
      <c r="M387" t="s">
        <v>278</v>
      </c>
      <c r="N387" t="s">
        <v>187</v>
      </c>
      <c r="O387" t="s">
        <v>281</v>
      </c>
      <c r="P387" t="s">
        <v>187</v>
      </c>
      <c r="Q387">
        <v>17</v>
      </c>
      <c r="R387" t="s">
        <v>85</v>
      </c>
      <c r="S387" t="s">
        <v>192</v>
      </c>
      <c r="T387">
        <v>12</v>
      </c>
      <c r="U387">
        <v>9</v>
      </c>
      <c r="V387">
        <v>13</v>
      </c>
      <c r="W387" t="s">
        <v>85</v>
      </c>
      <c r="X387" t="s">
        <v>132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 t="e" vm="74">
        <f>_FV(0,"11764705882352941")</f>
        <v>#VALUE!</v>
      </c>
      <c r="AM387" t="e" vm="76">
        <f>_FV(0,"23529411764705882")</f>
        <v>#VALUE!</v>
      </c>
      <c r="AN387">
        <v>2</v>
      </c>
      <c r="AO387" t="s">
        <v>64</v>
      </c>
      <c r="AP387" t="e" vm="1">
        <f>_FV(-4,"0")</f>
        <v>#VALUE!</v>
      </c>
      <c r="AQ387">
        <v>1</v>
      </c>
      <c r="AR387">
        <v>1</v>
      </c>
      <c r="AS387" t="s">
        <v>68</v>
      </c>
      <c r="AT387" t="s">
        <v>68</v>
      </c>
      <c r="AU387" t="s">
        <v>68</v>
      </c>
      <c r="AV387" t="s">
        <v>97</v>
      </c>
      <c r="AW387" s="2">
        <v>43556</v>
      </c>
      <c r="AX387">
        <v>1768</v>
      </c>
      <c r="AY387">
        <v>1602</v>
      </c>
      <c r="AZ387" t="s">
        <v>127</v>
      </c>
      <c r="BA387" s="2">
        <v>43641</v>
      </c>
      <c r="BB387">
        <v>24</v>
      </c>
      <c r="BC387" t="s">
        <v>1414</v>
      </c>
      <c r="BD387" s="3">
        <v>21671</v>
      </c>
      <c r="BE387" t="s">
        <v>1445</v>
      </c>
      <c r="BF387" s="2">
        <v>43701</v>
      </c>
      <c r="BG387">
        <v>26</v>
      </c>
      <c r="BH387" t="s">
        <v>1447</v>
      </c>
      <c r="BI387" s="3">
        <v>46388</v>
      </c>
    </row>
    <row r="388" spans="1:61" x14ac:dyDescent="0.25">
      <c r="A388" s="1">
        <v>40985</v>
      </c>
      <c r="B388" t="s">
        <v>136</v>
      </c>
      <c r="C388" t="s">
        <v>1445</v>
      </c>
      <c r="D388" t="s">
        <v>151</v>
      </c>
      <c r="E388" t="s">
        <v>474</v>
      </c>
      <c r="F388" t="s">
        <v>478</v>
      </c>
      <c r="G388" t="s">
        <v>474</v>
      </c>
      <c r="H388" t="s">
        <v>743</v>
      </c>
      <c r="I388" t="s">
        <v>477</v>
      </c>
      <c r="J388" t="s">
        <v>477</v>
      </c>
      <c r="K388" t="s">
        <v>107</v>
      </c>
      <c r="L388" t="s">
        <v>107</v>
      </c>
      <c r="M388" t="s">
        <v>573</v>
      </c>
      <c r="N388" t="s">
        <v>573</v>
      </c>
      <c r="O388" t="s">
        <v>107</v>
      </c>
      <c r="P388" t="s">
        <v>107</v>
      </c>
      <c r="Q388">
        <v>29</v>
      </c>
      <c r="R388" t="s">
        <v>83</v>
      </c>
      <c r="S388" t="s">
        <v>192</v>
      </c>
      <c r="T388">
        <v>12</v>
      </c>
      <c r="U388">
        <v>10</v>
      </c>
      <c r="V388">
        <v>11</v>
      </c>
      <c r="W388" t="s">
        <v>83</v>
      </c>
      <c r="X388" t="s">
        <v>83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 t="s">
        <v>65</v>
      </c>
      <c r="AM388" t="e" vm="158">
        <f>_FV(0,"10344827586206896")</f>
        <v>#VALUE!</v>
      </c>
      <c r="AN388">
        <v>0</v>
      </c>
      <c r="AO388" t="s">
        <v>65</v>
      </c>
      <c r="AP388" t="e" vm="1">
        <f>_FV(-2,"0")</f>
        <v>#VALUE!</v>
      </c>
      <c r="AQ388">
        <v>0</v>
      </c>
      <c r="AR388">
        <v>3</v>
      </c>
      <c r="AS388" t="s">
        <v>68</v>
      </c>
      <c r="AT388" t="s">
        <v>68</v>
      </c>
      <c r="AU388" t="s">
        <v>68</v>
      </c>
      <c r="AV388" t="s">
        <v>84</v>
      </c>
      <c r="AW388" s="2">
        <v>43709</v>
      </c>
      <c r="AX388">
        <v>1720</v>
      </c>
      <c r="AY388">
        <v>1602</v>
      </c>
      <c r="AZ388" t="s">
        <v>136</v>
      </c>
      <c r="BA388" s="2">
        <v>43491</v>
      </c>
      <c r="BB388">
        <v>28</v>
      </c>
      <c r="BC388" t="s">
        <v>1418</v>
      </c>
      <c r="BD388" s="3">
        <v>47178</v>
      </c>
      <c r="BE388" t="s">
        <v>1445</v>
      </c>
      <c r="BF388" s="2">
        <v>43701</v>
      </c>
      <c r="BG388">
        <v>26</v>
      </c>
      <c r="BH388" t="s">
        <v>1447</v>
      </c>
      <c r="BI388" s="3">
        <v>46388</v>
      </c>
    </row>
    <row r="389" spans="1:61" x14ac:dyDescent="0.25">
      <c r="A389" s="1">
        <v>40674</v>
      </c>
      <c r="B389" t="s">
        <v>150</v>
      </c>
      <c r="C389" t="s">
        <v>1445</v>
      </c>
      <c r="D389" t="s">
        <v>101</v>
      </c>
      <c r="E389" t="s">
        <v>222</v>
      </c>
      <c r="F389" t="s">
        <v>539</v>
      </c>
      <c r="G389" t="s">
        <v>537</v>
      </c>
      <c r="H389" t="s">
        <v>678</v>
      </c>
      <c r="I389" t="s">
        <v>221</v>
      </c>
      <c r="J389" t="s">
        <v>539</v>
      </c>
      <c r="K389" t="s">
        <v>337</v>
      </c>
      <c r="L389" t="s">
        <v>223</v>
      </c>
      <c r="M389" t="s">
        <v>226</v>
      </c>
      <c r="N389" t="s">
        <v>224</v>
      </c>
      <c r="O389" t="s">
        <v>223</v>
      </c>
      <c r="P389" t="s">
        <v>223</v>
      </c>
      <c r="Q389">
        <v>11</v>
      </c>
      <c r="R389" t="s">
        <v>121</v>
      </c>
      <c r="S389" t="s">
        <v>192</v>
      </c>
      <c r="T389">
        <v>12</v>
      </c>
      <c r="U389">
        <v>6</v>
      </c>
      <c r="V389">
        <v>9</v>
      </c>
      <c r="W389" t="s">
        <v>192</v>
      </c>
      <c r="X389" t="s">
        <v>85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 t="s">
        <v>224</v>
      </c>
      <c r="AM389" t="e" vm="116">
        <f>_FV(0,"2727272727272727")</f>
        <v>#VALUE!</v>
      </c>
      <c r="AN389">
        <v>6</v>
      </c>
      <c r="AO389" t="s">
        <v>66</v>
      </c>
      <c r="AP389" t="e" vm="1">
        <f>_FV(-3,"0")</f>
        <v>#VALUE!</v>
      </c>
      <c r="AQ389">
        <v>1</v>
      </c>
      <c r="AR389">
        <v>1</v>
      </c>
      <c r="AS389" t="s">
        <v>68</v>
      </c>
      <c r="AT389" t="s">
        <v>68</v>
      </c>
      <c r="AU389" t="s">
        <v>68</v>
      </c>
      <c r="AV389" s="2">
        <v>43617</v>
      </c>
      <c r="AW389" s="3">
        <v>12055</v>
      </c>
      <c r="AX389">
        <v>1789</v>
      </c>
      <c r="AY389">
        <v>1602</v>
      </c>
      <c r="AZ389" t="s">
        <v>150</v>
      </c>
      <c r="BA389" t="s">
        <v>1398</v>
      </c>
      <c r="BB389">
        <v>16</v>
      </c>
      <c r="BC389" t="s">
        <v>1399</v>
      </c>
      <c r="BD389" s="3">
        <v>31260</v>
      </c>
      <c r="BE389" t="s">
        <v>1445</v>
      </c>
      <c r="BF389" s="2">
        <v>43701</v>
      </c>
      <c r="BG389">
        <v>26</v>
      </c>
      <c r="BH389" t="s">
        <v>1447</v>
      </c>
      <c r="BI389" s="3">
        <v>46388</v>
      </c>
    </row>
    <row r="390" spans="1:61" x14ac:dyDescent="0.25">
      <c r="A390" s="1">
        <v>40770</v>
      </c>
      <c r="B390" t="s">
        <v>158</v>
      </c>
      <c r="C390" t="s">
        <v>1445</v>
      </c>
      <c r="D390" t="s">
        <v>62</v>
      </c>
      <c r="E390" t="s">
        <v>65</v>
      </c>
      <c r="F390" t="s">
        <v>65</v>
      </c>
      <c r="G390" t="s">
        <v>65</v>
      </c>
      <c r="H390" t="s">
        <v>65</v>
      </c>
      <c r="I390" t="s">
        <v>65</v>
      </c>
      <c r="J390" t="s">
        <v>65</v>
      </c>
      <c r="K390" t="s">
        <v>65</v>
      </c>
      <c r="L390" t="s">
        <v>65</v>
      </c>
      <c r="M390" t="s">
        <v>65</v>
      </c>
      <c r="N390" t="s">
        <v>65</v>
      </c>
      <c r="O390" t="s">
        <v>65</v>
      </c>
      <c r="P390" t="s">
        <v>65</v>
      </c>
      <c r="Q390">
        <v>1</v>
      </c>
      <c r="R390" t="s">
        <v>68</v>
      </c>
      <c r="S390" t="s">
        <v>192</v>
      </c>
      <c r="T390">
        <v>12</v>
      </c>
      <c r="U390">
        <v>9</v>
      </c>
      <c r="V390">
        <v>18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 t="s">
        <v>65</v>
      </c>
      <c r="AM390" t="s">
        <v>65</v>
      </c>
      <c r="AN390">
        <v>0</v>
      </c>
      <c r="AP390" t="e" vm="1">
        <f>_FV(-10,"0")</f>
        <v>#VALUE!</v>
      </c>
      <c r="AQ390">
        <v>1</v>
      </c>
      <c r="AR390">
        <v>1</v>
      </c>
      <c r="AS390" t="s">
        <v>68</v>
      </c>
      <c r="AT390" t="s">
        <v>68</v>
      </c>
      <c r="AU390" t="s">
        <v>68</v>
      </c>
      <c r="AV390" s="2">
        <v>43557</v>
      </c>
      <c r="AW390" s="3">
        <v>44562</v>
      </c>
      <c r="AX390">
        <v>1840</v>
      </c>
      <c r="AY390">
        <v>1602</v>
      </c>
      <c r="AZ390" t="s">
        <v>158</v>
      </c>
      <c r="BA390" s="2">
        <v>43670</v>
      </c>
      <c r="BB390">
        <v>22</v>
      </c>
      <c r="BC390" t="s">
        <v>1422</v>
      </c>
      <c r="BD390" t="s">
        <v>1423</v>
      </c>
      <c r="BE390" t="s">
        <v>1445</v>
      </c>
      <c r="BF390" s="2">
        <v>43701</v>
      </c>
      <c r="BG390">
        <v>26</v>
      </c>
      <c r="BH390" t="s">
        <v>1447</v>
      </c>
      <c r="BI390" s="3">
        <v>46388</v>
      </c>
    </row>
    <row r="391" spans="1:61" x14ac:dyDescent="0.25">
      <c r="A391" s="1">
        <v>41065</v>
      </c>
      <c r="B391" t="s">
        <v>163</v>
      </c>
      <c r="C391" t="s">
        <v>1445</v>
      </c>
      <c r="D391" t="s">
        <v>62</v>
      </c>
      <c r="E391" t="s">
        <v>1459</v>
      </c>
      <c r="F391" t="s">
        <v>1062</v>
      </c>
      <c r="G391" t="s">
        <v>616</v>
      </c>
      <c r="H391" t="s">
        <v>287</v>
      </c>
      <c r="I391" t="s">
        <v>1460</v>
      </c>
      <c r="J391" t="s">
        <v>549</v>
      </c>
      <c r="K391" t="s">
        <v>1461</v>
      </c>
      <c r="L391" t="s">
        <v>655</v>
      </c>
      <c r="M391" t="s">
        <v>1462</v>
      </c>
      <c r="N391" t="s">
        <v>295</v>
      </c>
      <c r="O391" t="s">
        <v>1462</v>
      </c>
      <c r="P391" t="s">
        <v>655</v>
      </c>
      <c r="Q391">
        <v>37</v>
      </c>
      <c r="R391" t="s">
        <v>64</v>
      </c>
      <c r="S391" t="s">
        <v>192</v>
      </c>
      <c r="T391">
        <v>12</v>
      </c>
      <c r="U391">
        <v>2</v>
      </c>
      <c r="V391">
        <v>12</v>
      </c>
      <c r="W391" t="s">
        <v>85</v>
      </c>
      <c r="X391" t="s">
        <v>132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 t="s">
        <v>1120</v>
      </c>
      <c r="AM391" t="e" vm="192">
        <f>_FV(0,"16216216216216217")</f>
        <v>#VALUE!</v>
      </c>
      <c r="AN391">
        <v>39</v>
      </c>
      <c r="AO391" t="s">
        <v>64</v>
      </c>
      <c r="AP391" t="e" vm="1">
        <f>_FV(-9,"0")</f>
        <v>#VALUE!</v>
      </c>
      <c r="AQ391">
        <v>3</v>
      </c>
      <c r="AR391">
        <v>0</v>
      </c>
      <c r="AS391" t="s">
        <v>68</v>
      </c>
      <c r="AT391" t="s">
        <v>68</v>
      </c>
      <c r="AU391" t="s">
        <v>68</v>
      </c>
      <c r="AV391" s="2">
        <v>43618</v>
      </c>
      <c r="AW391" s="2">
        <v>43800</v>
      </c>
      <c r="AX391">
        <v>1982</v>
      </c>
      <c r="AY391">
        <v>1602</v>
      </c>
      <c r="AZ391" t="s">
        <v>163</v>
      </c>
      <c r="BA391" s="2">
        <v>43639</v>
      </c>
      <c r="BB391">
        <v>23</v>
      </c>
      <c r="BC391" t="s">
        <v>1427</v>
      </c>
      <c r="BD391" s="3">
        <v>26177</v>
      </c>
      <c r="BE391" t="s">
        <v>1445</v>
      </c>
      <c r="BF391" s="2">
        <v>43701</v>
      </c>
      <c r="BG391">
        <v>26</v>
      </c>
      <c r="BH391" t="s">
        <v>1447</v>
      </c>
      <c r="BI391" s="3">
        <v>46388</v>
      </c>
    </row>
    <row r="392" spans="1:61" x14ac:dyDescent="0.25">
      <c r="A392" s="1">
        <v>40894</v>
      </c>
      <c r="B392" t="s">
        <v>178</v>
      </c>
      <c r="C392" t="s">
        <v>1445</v>
      </c>
      <c r="D392" t="s">
        <v>101</v>
      </c>
      <c r="E392" s="3">
        <v>447424</v>
      </c>
      <c r="F392" t="s">
        <v>68</v>
      </c>
      <c r="G392" t="s">
        <v>368</v>
      </c>
      <c r="H392" s="3">
        <v>45658</v>
      </c>
      <c r="I392" t="s">
        <v>318</v>
      </c>
      <c r="J392" t="s">
        <v>367</v>
      </c>
      <c r="K392" t="s">
        <v>319</v>
      </c>
      <c r="L392" t="s">
        <v>79</v>
      </c>
      <c r="M392" t="s">
        <v>321</v>
      </c>
      <c r="N392" t="s">
        <v>323</v>
      </c>
      <c r="O392" t="s">
        <v>320</v>
      </c>
      <c r="P392" t="s">
        <v>320</v>
      </c>
      <c r="Q392">
        <v>16</v>
      </c>
      <c r="R392" t="s">
        <v>132</v>
      </c>
      <c r="S392" t="s">
        <v>192</v>
      </c>
      <c r="T392">
        <v>12</v>
      </c>
      <c r="U392">
        <v>7</v>
      </c>
      <c r="V392">
        <v>12</v>
      </c>
      <c r="W392" t="s">
        <v>66</v>
      </c>
      <c r="X392" t="s">
        <v>132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 t="s">
        <v>322</v>
      </c>
      <c r="AM392" t="e" vm="14">
        <f>_FV(0,"25")</f>
        <v>#VALUE!</v>
      </c>
      <c r="AN392">
        <v>9</v>
      </c>
      <c r="AO392" t="e" vm="1">
        <f>_FV(-1,"0")</f>
        <v>#VALUE!</v>
      </c>
      <c r="AP392" t="e" vm="1">
        <f>_FV(-6,"0")</f>
        <v>#VALUE!</v>
      </c>
      <c r="AQ392">
        <v>1</v>
      </c>
      <c r="AR392">
        <v>1</v>
      </c>
      <c r="AS392" t="s">
        <v>68</v>
      </c>
      <c r="AT392" t="s">
        <v>68</v>
      </c>
      <c r="AU392" t="s">
        <v>68</v>
      </c>
      <c r="AV392" s="2">
        <v>43617</v>
      </c>
      <c r="AW392" s="3">
        <v>13881</v>
      </c>
      <c r="AX392">
        <v>1717</v>
      </c>
      <c r="AY392">
        <v>1602</v>
      </c>
      <c r="AZ392" t="s">
        <v>178</v>
      </c>
      <c r="BA392" s="2">
        <v>43489</v>
      </c>
      <c r="BB392">
        <v>21</v>
      </c>
      <c r="BC392" t="s">
        <v>1431</v>
      </c>
      <c r="BD392" s="3">
        <v>16132</v>
      </c>
      <c r="BE392" t="s">
        <v>1445</v>
      </c>
      <c r="BF392" s="2">
        <v>43701</v>
      </c>
      <c r="BG392">
        <v>26</v>
      </c>
      <c r="BH392" t="s">
        <v>1447</v>
      </c>
      <c r="BI392" s="3">
        <v>46388</v>
      </c>
    </row>
    <row r="393" spans="1:61" x14ac:dyDescent="0.25">
      <c r="A393" s="1">
        <v>40831</v>
      </c>
      <c r="B393" t="s">
        <v>1432</v>
      </c>
      <c r="C393" t="s">
        <v>1445</v>
      </c>
      <c r="D393" t="s">
        <v>62</v>
      </c>
      <c r="E393" t="s">
        <v>400</v>
      </c>
      <c r="F393" t="s">
        <v>180</v>
      </c>
      <c r="G393" s="3">
        <v>45658</v>
      </c>
      <c r="H393" t="s">
        <v>399</v>
      </c>
      <c r="I393" t="s">
        <v>68</v>
      </c>
      <c r="J393" t="s">
        <v>68</v>
      </c>
      <c r="K393" t="s">
        <v>79</v>
      </c>
      <c r="L393" t="s">
        <v>79</v>
      </c>
      <c r="M393" t="s">
        <v>323</v>
      </c>
      <c r="N393" t="s">
        <v>323</v>
      </c>
      <c r="O393" t="s">
        <v>79</v>
      </c>
      <c r="P393" t="s">
        <v>79</v>
      </c>
      <c r="Q393">
        <v>8</v>
      </c>
      <c r="R393" t="s">
        <v>179</v>
      </c>
      <c r="S393" t="s">
        <v>192</v>
      </c>
      <c r="T393">
        <v>12</v>
      </c>
      <c r="U393">
        <v>8</v>
      </c>
      <c r="V393">
        <v>9</v>
      </c>
      <c r="W393" t="s">
        <v>96</v>
      </c>
      <c r="X393" t="s">
        <v>85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 t="e" vm="37">
        <f>_FV(0,"375")</f>
        <v>#VALUE!</v>
      </c>
      <c r="AM393" t="e" vm="37">
        <f>_FV(0,"375")</f>
        <v>#VALUE!</v>
      </c>
      <c r="AN393">
        <v>0</v>
      </c>
      <c r="AO393" t="e" vm="1">
        <f>_FV(-1,"0")</f>
        <v>#VALUE!</v>
      </c>
      <c r="AP393" t="s">
        <v>68</v>
      </c>
      <c r="AQ393">
        <v>1</v>
      </c>
      <c r="AR393">
        <v>1</v>
      </c>
      <c r="AS393" t="s">
        <v>68</v>
      </c>
      <c r="AT393" t="s">
        <v>68</v>
      </c>
      <c r="AU393" t="s">
        <v>68</v>
      </c>
      <c r="AV393" t="s">
        <v>68</v>
      </c>
      <c r="AW393" s="3">
        <v>11324</v>
      </c>
      <c r="AX393">
        <v>1571</v>
      </c>
      <c r="AY393">
        <v>1602</v>
      </c>
      <c r="AZ393" t="s">
        <v>1432</v>
      </c>
      <c r="BA393" s="2">
        <v>43609</v>
      </c>
      <c r="BB393">
        <v>12</v>
      </c>
      <c r="BC393" s="2">
        <v>43607</v>
      </c>
      <c r="BD393" t="s">
        <v>1435</v>
      </c>
      <c r="BE393" t="s">
        <v>1445</v>
      </c>
      <c r="BF393" s="2">
        <v>43701</v>
      </c>
      <c r="BG393">
        <v>26</v>
      </c>
      <c r="BH393" t="s">
        <v>1447</v>
      </c>
      <c r="BI393" s="3">
        <v>46388</v>
      </c>
    </row>
    <row r="394" spans="1:61" x14ac:dyDescent="0.25">
      <c r="A394" s="1">
        <v>41217</v>
      </c>
      <c r="B394" t="s">
        <v>1436</v>
      </c>
      <c r="C394" t="s">
        <v>1445</v>
      </c>
      <c r="D394" t="s">
        <v>62</v>
      </c>
      <c r="E394" t="s">
        <v>1243</v>
      </c>
      <c r="F394" t="s">
        <v>1243</v>
      </c>
      <c r="G394" t="s">
        <v>562</v>
      </c>
      <c r="H394" t="s">
        <v>1241</v>
      </c>
      <c r="I394" t="s">
        <v>1404</v>
      </c>
      <c r="J394" t="s">
        <v>219</v>
      </c>
      <c r="K394" t="s">
        <v>470</v>
      </c>
      <c r="L394" t="s">
        <v>471</v>
      </c>
      <c r="M394" t="s">
        <v>468</v>
      </c>
      <c r="N394" t="s">
        <v>647</v>
      </c>
      <c r="O394" t="s">
        <v>470</v>
      </c>
      <c r="P394" t="s">
        <v>223</v>
      </c>
      <c r="Q394">
        <v>33</v>
      </c>
      <c r="R394" t="s">
        <v>255</v>
      </c>
      <c r="S394" t="s">
        <v>192</v>
      </c>
      <c r="T394">
        <v>12</v>
      </c>
      <c r="U394">
        <v>15</v>
      </c>
      <c r="V394">
        <v>13</v>
      </c>
      <c r="W394" t="s">
        <v>96</v>
      </c>
      <c r="X394" t="s">
        <v>96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 t="e" vm="193">
        <f>_FV(0,"6363636363636364")</f>
        <v>#VALUE!</v>
      </c>
      <c r="AM394" t="e" vm="75">
        <f>_FV(0,"18181818181818182")</f>
        <v>#VALUE!</v>
      </c>
      <c r="AN394">
        <v>-11</v>
      </c>
      <c r="AO394" t="s">
        <v>65</v>
      </c>
      <c r="AP394" t="s">
        <v>96</v>
      </c>
      <c r="AQ394">
        <v>1</v>
      </c>
      <c r="AR394">
        <v>1</v>
      </c>
      <c r="AS394" t="s">
        <v>68</v>
      </c>
      <c r="AT394" t="s">
        <v>68</v>
      </c>
      <c r="AU394" t="s">
        <v>68</v>
      </c>
      <c r="AV394" s="2">
        <v>43556</v>
      </c>
      <c r="AW394" s="2">
        <v>43770</v>
      </c>
      <c r="AX394">
        <v>1588</v>
      </c>
      <c r="AY394">
        <v>1602</v>
      </c>
      <c r="AZ394" t="s">
        <v>1436</v>
      </c>
      <c r="BA394" t="s">
        <v>193</v>
      </c>
      <c r="BB394">
        <v>24</v>
      </c>
      <c r="BC394" t="s">
        <v>1439</v>
      </c>
      <c r="BD394" s="3">
        <v>11355</v>
      </c>
      <c r="BE394" t="s">
        <v>1445</v>
      </c>
      <c r="BF394" s="2">
        <v>43701</v>
      </c>
      <c r="BG394">
        <v>26</v>
      </c>
      <c r="BH394" t="s">
        <v>1447</v>
      </c>
      <c r="BI394" s="3">
        <v>46388</v>
      </c>
    </row>
    <row r="395" spans="1:61" x14ac:dyDescent="0.25">
      <c r="A395" s="1">
        <v>40965</v>
      </c>
      <c r="B395" t="s">
        <v>182</v>
      </c>
      <c r="C395" t="s">
        <v>1445</v>
      </c>
      <c r="D395" t="s">
        <v>62</v>
      </c>
      <c r="E395" t="s">
        <v>496</v>
      </c>
      <c r="F395" t="s">
        <v>233</v>
      </c>
      <c r="G395" t="s">
        <v>230</v>
      </c>
      <c r="H395" t="s">
        <v>362</v>
      </c>
      <c r="I395" t="s">
        <v>494</v>
      </c>
      <c r="J395" t="s">
        <v>494</v>
      </c>
      <c r="K395" t="s">
        <v>235</v>
      </c>
      <c r="L395" t="s">
        <v>521</v>
      </c>
      <c r="M395" t="s">
        <v>520</v>
      </c>
      <c r="N395" t="s">
        <v>522</v>
      </c>
      <c r="O395" t="s">
        <v>363</v>
      </c>
      <c r="P395" t="s">
        <v>522</v>
      </c>
      <c r="Q395">
        <v>26</v>
      </c>
      <c r="R395" t="s">
        <v>119</v>
      </c>
      <c r="S395" t="s">
        <v>192</v>
      </c>
      <c r="T395">
        <v>12</v>
      </c>
      <c r="U395">
        <v>11</v>
      </c>
      <c r="V395">
        <v>9</v>
      </c>
      <c r="W395" t="s">
        <v>68</v>
      </c>
      <c r="X395" t="s">
        <v>85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 t="e" vm="22">
        <f>_FV(0,"5384615384615384")</f>
        <v>#VALUE!</v>
      </c>
      <c r="AM395" t="e" vm="172">
        <f>_FV(0,"15384615384615385")</f>
        <v>#VALUE!</v>
      </c>
      <c r="AN395">
        <v>0</v>
      </c>
      <c r="AO395" t="e" vm="1">
        <f>_FV(-6,"0")</f>
        <v>#VALUE!</v>
      </c>
      <c r="AP395" t="s">
        <v>84</v>
      </c>
      <c r="AQ395">
        <v>0</v>
      </c>
      <c r="AR395">
        <v>3</v>
      </c>
      <c r="AS395" t="s">
        <v>68</v>
      </c>
      <c r="AT395" t="s">
        <v>184</v>
      </c>
      <c r="AU395" t="s">
        <v>68</v>
      </c>
      <c r="AV395" t="s">
        <v>1463</v>
      </c>
      <c r="AW395" t="s">
        <v>1464</v>
      </c>
      <c r="AX395">
        <v>1705</v>
      </c>
      <c r="AY395">
        <v>1602</v>
      </c>
      <c r="AZ395" t="s">
        <v>182</v>
      </c>
      <c r="BA395" s="2">
        <v>43735</v>
      </c>
      <c r="BB395">
        <v>15</v>
      </c>
      <c r="BC395" t="s">
        <v>1440</v>
      </c>
      <c r="BD395" s="3">
        <v>30742</v>
      </c>
      <c r="BE395" t="s">
        <v>1445</v>
      </c>
      <c r="BF395" s="2">
        <v>43701</v>
      </c>
      <c r="BG395">
        <v>26</v>
      </c>
      <c r="BH395" t="s">
        <v>1447</v>
      </c>
      <c r="BI395" s="3">
        <v>46388</v>
      </c>
    </row>
    <row r="396" spans="1:61" x14ac:dyDescent="0.25">
      <c r="A396" s="1">
        <v>40929</v>
      </c>
      <c r="B396" t="s">
        <v>195</v>
      </c>
      <c r="C396" t="s">
        <v>1445</v>
      </c>
      <c r="D396" t="s">
        <v>62</v>
      </c>
      <c r="E396" t="s">
        <v>334</v>
      </c>
      <c r="F396" t="s">
        <v>1043</v>
      </c>
      <c r="G396" t="s">
        <v>539</v>
      </c>
      <c r="H396" t="s">
        <v>1042</v>
      </c>
      <c r="I396" t="s">
        <v>539</v>
      </c>
      <c r="J396" t="s">
        <v>219</v>
      </c>
      <c r="K396" t="s">
        <v>223</v>
      </c>
      <c r="L396" t="s">
        <v>223</v>
      </c>
      <c r="M396" t="s">
        <v>225</v>
      </c>
      <c r="N396" t="s">
        <v>336</v>
      </c>
      <c r="O396" t="s">
        <v>223</v>
      </c>
      <c r="P396" t="s">
        <v>224</v>
      </c>
      <c r="Q396">
        <v>22</v>
      </c>
      <c r="R396" t="s">
        <v>191</v>
      </c>
      <c r="S396" t="s">
        <v>192</v>
      </c>
      <c r="T396">
        <v>12</v>
      </c>
      <c r="U396">
        <v>12</v>
      </c>
      <c r="V396">
        <v>10</v>
      </c>
      <c r="W396" t="s">
        <v>120</v>
      </c>
      <c r="X396" t="s">
        <v>121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 t="s">
        <v>338</v>
      </c>
      <c r="AM396" t="e" vm="100">
        <f>_FV(0,"09090909090909091")</f>
        <v>#VALUE!</v>
      </c>
      <c r="AN396">
        <v>-2</v>
      </c>
      <c r="AO396" t="s">
        <v>64</v>
      </c>
      <c r="AP396" t="s">
        <v>64</v>
      </c>
      <c r="AQ396">
        <v>1</v>
      </c>
      <c r="AR396">
        <v>1</v>
      </c>
      <c r="AS396" t="s">
        <v>68</v>
      </c>
      <c r="AT396" t="s">
        <v>68</v>
      </c>
      <c r="AU396" t="s">
        <v>68</v>
      </c>
      <c r="AV396" t="s">
        <v>68</v>
      </c>
      <c r="AW396" s="3">
        <v>44562</v>
      </c>
      <c r="AX396">
        <v>1669</v>
      </c>
      <c r="AY396">
        <v>1602</v>
      </c>
      <c r="AZ396" t="s">
        <v>195</v>
      </c>
      <c r="BA396" t="s">
        <v>1398</v>
      </c>
      <c r="BB396">
        <v>18</v>
      </c>
      <c r="BC396" t="s">
        <v>1444</v>
      </c>
      <c r="BD396" s="3">
        <v>28915</v>
      </c>
      <c r="BE396" t="s">
        <v>1445</v>
      </c>
      <c r="BF396" s="2">
        <v>43701</v>
      </c>
      <c r="BG396">
        <v>26</v>
      </c>
      <c r="BH396" t="s">
        <v>1447</v>
      </c>
      <c r="BI396" s="3">
        <v>46388</v>
      </c>
    </row>
    <row r="397" spans="1:61" x14ac:dyDescent="0.25">
      <c r="A397" s="1">
        <v>40912</v>
      </c>
      <c r="B397" t="s">
        <v>209</v>
      </c>
      <c r="C397" t="s">
        <v>1445</v>
      </c>
      <c r="D397" t="s">
        <v>62</v>
      </c>
      <c r="E397" t="s">
        <v>1202</v>
      </c>
      <c r="F397" t="s">
        <v>449</v>
      </c>
      <c r="G397" t="s">
        <v>140</v>
      </c>
      <c r="H397" t="s">
        <v>553</v>
      </c>
      <c r="I397" t="s">
        <v>868</v>
      </c>
      <c r="J397" t="s">
        <v>445</v>
      </c>
      <c r="K397" t="s">
        <v>869</v>
      </c>
      <c r="L397" t="s">
        <v>450</v>
      </c>
      <c r="M397" t="s">
        <v>141</v>
      </c>
      <c r="N397" t="s">
        <v>559</v>
      </c>
      <c r="O397" t="s">
        <v>141</v>
      </c>
      <c r="P397" t="s">
        <v>142</v>
      </c>
      <c r="Q397">
        <v>31</v>
      </c>
      <c r="R397" t="s">
        <v>66</v>
      </c>
      <c r="S397" t="s">
        <v>192</v>
      </c>
      <c r="T397">
        <v>12</v>
      </c>
      <c r="U397">
        <v>4</v>
      </c>
      <c r="V397">
        <v>9</v>
      </c>
      <c r="W397" t="s">
        <v>64</v>
      </c>
      <c r="X397" t="s">
        <v>83</v>
      </c>
      <c r="Y397">
        <v>0</v>
      </c>
      <c r="Z397">
        <v>0</v>
      </c>
      <c r="AA397">
        <v>0</v>
      </c>
      <c r="AB397">
        <v>1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 t="s">
        <v>1204</v>
      </c>
      <c r="AM397" t="e" vm="113">
        <f>_FV(0,"06451612903225806")</f>
        <v>#VALUE!</v>
      </c>
      <c r="AN397">
        <v>16</v>
      </c>
      <c r="AO397" t="e" vm="1">
        <f>_FV(-7,"0")</f>
        <v>#VALUE!</v>
      </c>
      <c r="AP397" t="e" vm="1">
        <f>_FV(-7,"0")</f>
        <v>#VALUE!</v>
      </c>
      <c r="AQ397">
        <v>1</v>
      </c>
      <c r="AR397">
        <v>1</v>
      </c>
      <c r="AS397" t="s">
        <v>68</v>
      </c>
      <c r="AT397" t="s">
        <v>68</v>
      </c>
      <c r="AU397" t="s">
        <v>68</v>
      </c>
      <c r="AV397" s="2">
        <v>43498</v>
      </c>
      <c r="AW397" s="2">
        <v>43770</v>
      </c>
      <c r="AX397">
        <v>1802</v>
      </c>
      <c r="AY397">
        <v>1602</v>
      </c>
      <c r="AZ397" t="s">
        <v>209</v>
      </c>
      <c r="BA397" s="2">
        <v>43520</v>
      </c>
      <c r="BB397">
        <v>24</v>
      </c>
      <c r="BC397" t="s">
        <v>1449</v>
      </c>
      <c r="BD397" s="3">
        <v>16589</v>
      </c>
      <c r="BE397" t="s">
        <v>1445</v>
      </c>
      <c r="BF397" s="2">
        <v>43701</v>
      </c>
      <c r="BG397">
        <v>26</v>
      </c>
      <c r="BH397" t="s">
        <v>1447</v>
      </c>
      <c r="BI397" s="3">
        <v>46388</v>
      </c>
    </row>
    <row r="398" spans="1:61" x14ac:dyDescent="0.25">
      <c r="A398" s="1">
        <v>41001</v>
      </c>
      <c r="B398" t="s">
        <v>218</v>
      </c>
      <c r="C398" t="s">
        <v>1445</v>
      </c>
      <c r="D398" t="s">
        <v>151</v>
      </c>
      <c r="E398" t="s">
        <v>833</v>
      </c>
      <c r="F398" t="s">
        <v>68</v>
      </c>
      <c r="G398" t="s">
        <v>90</v>
      </c>
      <c r="H398" t="s">
        <v>76</v>
      </c>
      <c r="I398" t="s">
        <v>78</v>
      </c>
      <c r="J398" t="s">
        <v>399</v>
      </c>
      <c r="K398" t="s">
        <v>771</v>
      </c>
      <c r="L398" t="s">
        <v>79</v>
      </c>
      <c r="M398" t="s">
        <v>692</v>
      </c>
      <c r="N398" t="s">
        <v>80</v>
      </c>
      <c r="O398" t="s">
        <v>693</v>
      </c>
      <c r="P398" t="s">
        <v>323</v>
      </c>
      <c r="Q398">
        <v>24</v>
      </c>
      <c r="R398" t="s">
        <v>120</v>
      </c>
      <c r="S398" t="s">
        <v>192</v>
      </c>
      <c r="T398">
        <v>12</v>
      </c>
      <c r="U398">
        <v>15</v>
      </c>
      <c r="V398">
        <v>14</v>
      </c>
      <c r="W398" t="s">
        <v>66</v>
      </c>
      <c r="X398" t="s">
        <v>121</v>
      </c>
      <c r="Y398">
        <v>0</v>
      </c>
      <c r="Z398">
        <v>0</v>
      </c>
      <c r="AA398">
        <v>0</v>
      </c>
      <c r="AB398">
        <v>1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 t="e" vm="37">
        <f>_FV(0,"375")</f>
        <v>#VALUE!</v>
      </c>
      <c r="AM398" t="e" vm="68">
        <f>_FV(0,"16666666666666666")</f>
        <v>#VALUE!</v>
      </c>
      <c r="AN398">
        <v>-1</v>
      </c>
      <c r="AO398" t="e" vm="1">
        <f>_FV(-4,"0")</f>
        <v>#VALUE!</v>
      </c>
      <c r="AP398" t="e" vm="1">
        <f>_FV(-1,"0")</f>
        <v>#VALUE!</v>
      </c>
      <c r="AQ398">
        <v>0</v>
      </c>
      <c r="AR398">
        <v>3</v>
      </c>
      <c r="AS398" t="s">
        <v>68</v>
      </c>
      <c r="AT398" t="s">
        <v>68</v>
      </c>
      <c r="AU398" t="s">
        <v>68</v>
      </c>
      <c r="AV398" t="s">
        <v>1465</v>
      </c>
      <c r="AW398" s="2">
        <v>43497</v>
      </c>
      <c r="AX398">
        <v>1647</v>
      </c>
      <c r="AY398">
        <v>1602</v>
      </c>
      <c r="AZ398" t="s">
        <v>218</v>
      </c>
      <c r="BA398" t="s">
        <v>1398</v>
      </c>
      <c r="BB398">
        <v>24</v>
      </c>
      <c r="BC398" t="s">
        <v>1450</v>
      </c>
      <c r="BD398" s="3">
        <v>46054</v>
      </c>
      <c r="BE398" t="s">
        <v>1445</v>
      </c>
      <c r="BF398" s="2">
        <v>43701</v>
      </c>
      <c r="BG398">
        <v>26</v>
      </c>
      <c r="BH398" t="s">
        <v>1447</v>
      </c>
      <c r="BI398" s="3">
        <v>46388</v>
      </c>
    </row>
    <row r="399" spans="1:61" x14ac:dyDescent="0.25">
      <c r="A399" s="1">
        <v>40971</v>
      </c>
      <c r="B399" t="s">
        <v>241</v>
      </c>
      <c r="C399" t="s">
        <v>1445</v>
      </c>
      <c r="D399" t="s">
        <v>151</v>
      </c>
      <c r="E399" t="s">
        <v>1466</v>
      </c>
      <c r="F399" t="s">
        <v>696</v>
      </c>
      <c r="G399" t="s">
        <v>695</v>
      </c>
      <c r="H399" t="s">
        <v>605</v>
      </c>
      <c r="I399" t="s">
        <v>1467</v>
      </c>
      <c r="J399" t="s">
        <v>92</v>
      </c>
      <c r="K399" t="s">
        <v>1233</v>
      </c>
      <c r="L399" t="s">
        <v>607</v>
      </c>
      <c r="M399" t="s">
        <v>1468</v>
      </c>
      <c r="N399" t="s">
        <v>638</v>
      </c>
      <c r="O399" t="s">
        <v>637</v>
      </c>
      <c r="P399" t="s">
        <v>80</v>
      </c>
      <c r="Q399">
        <v>27</v>
      </c>
      <c r="R399" t="s">
        <v>110</v>
      </c>
      <c r="S399" t="s">
        <v>192</v>
      </c>
      <c r="T399">
        <v>12</v>
      </c>
      <c r="U399">
        <v>19</v>
      </c>
      <c r="V399">
        <v>14</v>
      </c>
      <c r="W399" t="s">
        <v>132</v>
      </c>
      <c r="X399" t="s">
        <v>66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 t="e" vm="1">
        <f>_FV(-1,"0")</f>
        <v>#VALUE!</v>
      </c>
      <c r="AM399" t="e" vm="82">
        <f>_FV(0,"2222222222222222")</f>
        <v>#VALUE!</v>
      </c>
      <c r="AN399">
        <v>-10</v>
      </c>
      <c r="AO399" t="s">
        <v>68</v>
      </c>
      <c r="AP399" t="s">
        <v>66</v>
      </c>
      <c r="AQ399">
        <v>1</v>
      </c>
      <c r="AR399">
        <v>1</v>
      </c>
      <c r="AS399" t="s">
        <v>68</v>
      </c>
      <c r="AT399" t="s">
        <v>640</v>
      </c>
      <c r="AU399" t="s">
        <v>68</v>
      </c>
      <c r="AV399" t="s">
        <v>116</v>
      </c>
      <c r="AW399" t="s">
        <v>1469</v>
      </c>
      <c r="AX399">
        <v>1640</v>
      </c>
      <c r="AY399">
        <v>1602</v>
      </c>
      <c r="AZ399" t="s">
        <v>241</v>
      </c>
      <c r="BA399" s="2">
        <v>43580</v>
      </c>
      <c r="BB399">
        <v>22</v>
      </c>
      <c r="BC399" t="s">
        <v>1451</v>
      </c>
      <c r="BD399" s="3">
        <v>15008</v>
      </c>
      <c r="BE399" t="s">
        <v>1445</v>
      </c>
      <c r="BF399" s="2">
        <v>43701</v>
      </c>
      <c r="BG399">
        <v>26</v>
      </c>
      <c r="BH399" t="s">
        <v>1447</v>
      </c>
      <c r="BI399" s="3">
        <v>46388</v>
      </c>
    </row>
    <row r="400" spans="1:61" x14ac:dyDescent="0.25">
      <c r="A400" s="1">
        <v>40838</v>
      </c>
      <c r="B400" t="s">
        <v>245</v>
      </c>
      <c r="C400" t="s">
        <v>1445</v>
      </c>
      <c r="D400" t="s">
        <v>101</v>
      </c>
      <c r="E400" t="s">
        <v>355</v>
      </c>
      <c r="F400" t="s">
        <v>91</v>
      </c>
      <c r="G400" t="s">
        <v>90</v>
      </c>
      <c r="H400" t="s">
        <v>90</v>
      </c>
      <c r="I400" t="s">
        <v>91</v>
      </c>
      <c r="J400" t="s">
        <v>88</v>
      </c>
      <c r="K400" t="s">
        <v>216</v>
      </c>
      <c r="L400" t="s">
        <v>216</v>
      </c>
      <c r="M400" t="s">
        <v>356</v>
      </c>
      <c r="N400" t="s">
        <v>94</v>
      </c>
      <c r="O400" t="s">
        <v>93</v>
      </c>
      <c r="P400" t="s">
        <v>216</v>
      </c>
      <c r="Q400">
        <v>9</v>
      </c>
      <c r="R400" t="s">
        <v>239</v>
      </c>
      <c r="S400" t="s">
        <v>192</v>
      </c>
      <c r="T400">
        <v>12</v>
      </c>
      <c r="U400">
        <v>14</v>
      </c>
      <c r="V400">
        <v>12</v>
      </c>
      <c r="W400" t="s">
        <v>65</v>
      </c>
      <c r="X400" t="s">
        <v>96</v>
      </c>
      <c r="Y400">
        <v>0</v>
      </c>
      <c r="Z400">
        <v>0</v>
      </c>
      <c r="AA400">
        <v>0</v>
      </c>
      <c r="AB400">
        <v>1</v>
      </c>
      <c r="AC400">
        <v>1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 t="e" vm="35">
        <f>_FV(0,"6666666666666666")</f>
        <v>#VALUE!</v>
      </c>
      <c r="AM400" t="e" vm="5">
        <f>_FV(0,"5555555555555556")</f>
        <v>#VALUE!</v>
      </c>
      <c r="AN400">
        <v>-1</v>
      </c>
      <c r="AO400" t="e" vm="1">
        <f>_FV(-6,"0")</f>
        <v>#VALUE!</v>
      </c>
      <c r="AP400" t="s">
        <v>83</v>
      </c>
      <c r="AQ400">
        <v>1</v>
      </c>
      <c r="AR400">
        <v>1</v>
      </c>
      <c r="AS400" t="s">
        <v>68</v>
      </c>
      <c r="AT400" t="s">
        <v>68</v>
      </c>
      <c r="AU400" t="s">
        <v>68</v>
      </c>
      <c r="AV400" t="s">
        <v>1252</v>
      </c>
      <c r="AW400" s="3">
        <v>47119</v>
      </c>
      <c r="AX400">
        <v>1626</v>
      </c>
      <c r="AY400">
        <v>1602</v>
      </c>
      <c r="AZ400" t="s">
        <v>245</v>
      </c>
      <c r="BA400" s="2">
        <v>43489</v>
      </c>
      <c r="BB400">
        <v>23</v>
      </c>
      <c r="BC400" t="s">
        <v>1454</v>
      </c>
      <c r="BD400" s="3">
        <v>12451</v>
      </c>
      <c r="BE400" t="s">
        <v>1445</v>
      </c>
      <c r="BF400" s="2">
        <v>43701</v>
      </c>
      <c r="BG400">
        <v>26</v>
      </c>
      <c r="BH400" t="s">
        <v>1447</v>
      </c>
      <c r="BI400" s="3">
        <v>46388</v>
      </c>
    </row>
    <row r="401" spans="1:61" x14ac:dyDescent="0.25">
      <c r="A401" s="1">
        <v>40810</v>
      </c>
      <c r="B401" t="s">
        <v>60</v>
      </c>
      <c r="C401" t="s">
        <v>112</v>
      </c>
      <c r="D401" t="s">
        <v>62</v>
      </c>
      <c r="E401" t="s">
        <v>97</v>
      </c>
      <c r="F401" s="2">
        <v>43556</v>
      </c>
      <c r="G401" t="s">
        <v>64</v>
      </c>
      <c r="H401" s="2">
        <v>43498</v>
      </c>
      <c r="I401" t="s">
        <v>124</v>
      </c>
      <c r="J401" t="s">
        <v>97</v>
      </c>
      <c r="K401" t="s">
        <v>118</v>
      </c>
      <c r="L401" t="s">
        <v>118</v>
      </c>
      <c r="M401" t="s">
        <v>116</v>
      </c>
      <c r="N401" t="s">
        <v>97</v>
      </c>
      <c r="O401" t="s">
        <v>118</v>
      </c>
      <c r="P401" t="s">
        <v>65</v>
      </c>
      <c r="Q401">
        <v>5</v>
      </c>
      <c r="R401" t="s">
        <v>84</v>
      </c>
      <c r="S401" t="s">
        <v>95</v>
      </c>
      <c r="T401">
        <v>12</v>
      </c>
      <c r="U401">
        <v>11</v>
      </c>
      <c r="V401">
        <v>13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 t="e" vm="8">
        <f>_FV(-1,"4")</f>
        <v>#VALUE!</v>
      </c>
      <c r="AM401" t="e" vm="117">
        <f>_FV(0,"8")</f>
        <v>#VALUE!</v>
      </c>
      <c r="AN401">
        <v>1</v>
      </c>
      <c r="AP401" t="e" vm="1">
        <f>_FV(-15,"0")</f>
        <v>#VALUE!</v>
      </c>
      <c r="AQ401">
        <v>6</v>
      </c>
      <c r="AR401">
        <v>3</v>
      </c>
      <c r="AS401" t="s">
        <v>68</v>
      </c>
      <c r="AT401" t="s">
        <v>261</v>
      </c>
      <c r="AU401" t="s">
        <v>68</v>
      </c>
      <c r="AV401" t="s">
        <v>124</v>
      </c>
      <c r="AW401" t="s">
        <v>1448</v>
      </c>
      <c r="AX401">
        <v>1814</v>
      </c>
      <c r="AY401">
        <v>1641</v>
      </c>
      <c r="AZ401" t="s">
        <v>60</v>
      </c>
      <c r="BA401" s="2">
        <v>43547</v>
      </c>
      <c r="BB401">
        <v>33</v>
      </c>
      <c r="BC401" t="s">
        <v>1397</v>
      </c>
      <c r="BD401" s="2">
        <v>43472</v>
      </c>
      <c r="BE401" t="s">
        <v>112</v>
      </c>
      <c r="BF401" s="2">
        <v>43521</v>
      </c>
      <c r="BG401">
        <v>19</v>
      </c>
      <c r="BH401" t="s">
        <v>1411</v>
      </c>
      <c r="BI401" s="3">
        <v>23774</v>
      </c>
    </row>
    <row r="402" spans="1:61" x14ac:dyDescent="0.25">
      <c r="A402" s="1">
        <v>41023</v>
      </c>
      <c r="B402" t="s">
        <v>73</v>
      </c>
      <c r="C402" t="s">
        <v>112</v>
      </c>
      <c r="D402" t="s">
        <v>151</v>
      </c>
      <c r="E402" t="s">
        <v>68</v>
      </c>
      <c r="F402" t="s">
        <v>579</v>
      </c>
      <c r="G402" t="s">
        <v>662</v>
      </c>
      <c r="H402" t="s">
        <v>704</v>
      </c>
      <c r="I402" t="s">
        <v>792</v>
      </c>
      <c r="J402" t="s">
        <v>1093</v>
      </c>
      <c r="K402" t="s">
        <v>118</v>
      </c>
      <c r="L402" t="s">
        <v>155</v>
      </c>
      <c r="M402" t="s">
        <v>665</v>
      </c>
      <c r="N402" t="s">
        <v>97</v>
      </c>
      <c r="O402" t="s">
        <v>156</v>
      </c>
      <c r="P402" t="s">
        <v>1314</v>
      </c>
      <c r="Q402">
        <v>35</v>
      </c>
      <c r="R402" t="s">
        <v>242</v>
      </c>
      <c r="S402" t="s">
        <v>95</v>
      </c>
      <c r="T402">
        <v>12</v>
      </c>
      <c r="U402">
        <v>13</v>
      </c>
      <c r="V402">
        <v>14</v>
      </c>
      <c r="W402" t="s">
        <v>84</v>
      </c>
      <c r="X402" t="s">
        <v>85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 t="e" vm="194">
        <f>_FV(0,"37142857142857144")</f>
        <v>#VALUE!</v>
      </c>
      <c r="AM402" t="e" vm="117">
        <f>_FV(0,"8")</f>
        <v>#VALUE!</v>
      </c>
      <c r="AN402">
        <v>3</v>
      </c>
      <c r="AO402" t="e" vm="1">
        <f>_FV(-4,"0")</f>
        <v>#VALUE!</v>
      </c>
      <c r="AP402" t="e" vm="1">
        <f>_FV(-2,"0")</f>
        <v>#VALUE!</v>
      </c>
      <c r="AQ402">
        <v>4</v>
      </c>
      <c r="AR402">
        <v>4</v>
      </c>
      <c r="AS402" t="s">
        <v>1470</v>
      </c>
      <c r="AT402" t="s">
        <v>68</v>
      </c>
      <c r="AU402" t="s">
        <v>1471</v>
      </c>
      <c r="AV402" t="s">
        <v>1472</v>
      </c>
      <c r="AW402" t="s">
        <v>1473</v>
      </c>
      <c r="AX402">
        <v>1728</v>
      </c>
      <c r="AY402">
        <v>1641</v>
      </c>
      <c r="AZ402" t="s">
        <v>73</v>
      </c>
      <c r="BA402" s="2">
        <v>43549</v>
      </c>
      <c r="BB402">
        <v>21</v>
      </c>
      <c r="BC402" t="s">
        <v>1401</v>
      </c>
      <c r="BD402" s="3">
        <v>23468</v>
      </c>
      <c r="BE402" t="s">
        <v>112</v>
      </c>
      <c r="BF402" s="2">
        <v>43521</v>
      </c>
      <c r="BG402">
        <v>19</v>
      </c>
      <c r="BH402" t="s">
        <v>1411</v>
      </c>
      <c r="BI402" s="3">
        <v>23774</v>
      </c>
    </row>
    <row r="403" spans="1:61" x14ac:dyDescent="0.25">
      <c r="A403" s="1">
        <v>40897</v>
      </c>
      <c r="B403" t="s">
        <v>100</v>
      </c>
      <c r="C403" t="s">
        <v>112</v>
      </c>
      <c r="D403" t="s">
        <v>151</v>
      </c>
      <c r="E403" t="s">
        <v>317</v>
      </c>
      <c r="F403" s="3">
        <v>45658</v>
      </c>
      <c r="G403" t="s">
        <v>780</v>
      </c>
      <c r="H403" s="3">
        <v>45689</v>
      </c>
      <c r="I403" t="s">
        <v>625</v>
      </c>
      <c r="J403" t="s">
        <v>751</v>
      </c>
      <c r="K403" t="s">
        <v>322</v>
      </c>
      <c r="L403" t="s">
        <v>321</v>
      </c>
      <c r="M403" t="s">
        <v>751</v>
      </c>
      <c r="N403" t="s">
        <v>180</v>
      </c>
      <c r="O403" t="s">
        <v>79</v>
      </c>
      <c r="P403" t="s">
        <v>65</v>
      </c>
      <c r="Q403">
        <v>16</v>
      </c>
      <c r="R403" t="s">
        <v>67</v>
      </c>
      <c r="S403" t="s">
        <v>95</v>
      </c>
      <c r="T403">
        <v>12</v>
      </c>
      <c r="U403">
        <v>18</v>
      </c>
      <c r="V403">
        <v>19</v>
      </c>
      <c r="W403" t="s">
        <v>66</v>
      </c>
      <c r="X403" t="s">
        <v>84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 t="e" vm="89">
        <f>_FV(0,"75")</f>
        <v>#VALUE!</v>
      </c>
      <c r="AM403" t="e" vm="1">
        <f>_FV(-1,"0")</f>
        <v>#VALUE!</v>
      </c>
      <c r="AN403">
        <v>1</v>
      </c>
      <c r="AO403" t="s">
        <v>68</v>
      </c>
      <c r="AP403" t="s">
        <v>68</v>
      </c>
      <c r="AQ403">
        <v>6</v>
      </c>
      <c r="AR403">
        <v>3</v>
      </c>
      <c r="AS403" t="s">
        <v>68</v>
      </c>
      <c r="AT403" t="s">
        <v>68</v>
      </c>
      <c r="AU403" t="s">
        <v>68</v>
      </c>
      <c r="AV403" s="2">
        <v>43497</v>
      </c>
      <c r="AW403" s="3">
        <v>13881</v>
      </c>
      <c r="AX403">
        <v>1668</v>
      </c>
      <c r="AY403">
        <v>1641</v>
      </c>
      <c r="AZ403" t="s">
        <v>100</v>
      </c>
      <c r="BA403" s="2">
        <v>43609</v>
      </c>
      <c r="BB403">
        <v>24</v>
      </c>
      <c r="BC403" t="s">
        <v>1407</v>
      </c>
      <c r="BD403" s="3">
        <v>19025</v>
      </c>
      <c r="BE403" t="s">
        <v>112</v>
      </c>
      <c r="BF403" s="2">
        <v>43521</v>
      </c>
      <c r="BG403">
        <v>19</v>
      </c>
      <c r="BH403" t="s">
        <v>1411</v>
      </c>
      <c r="BI403" s="3">
        <v>23774</v>
      </c>
    </row>
    <row r="404" spans="1:61" x14ac:dyDescent="0.25">
      <c r="A404" s="1">
        <v>40964</v>
      </c>
      <c r="B404" t="s">
        <v>123</v>
      </c>
      <c r="C404" t="s">
        <v>112</v>
      </c>
      <c r="D404" t="s">
        <v>62</v>
      </c>
      <c r="E404" t="s">
        <v>231</v>
      </c>
      <c r="F404" t="s">
        <v>1474</v>
      </c>
      <c r="G404" t="s">
        <v>642</v>
      </c>
      <c r="H404" t="s">
        <v>1475</v>
      </c>
      <c r="I404" t="s">
        <v>1083</v>
      </c>
      <c r="J404" t="s">
        <v>495</v>
      </c>
      <c r="K404" t="s">
        <v>236</v>
      </c>
      <c r="L404" t="s">
        <v>363</v>
      </c>
      <c r="M404" t="s">
        <v>363</v>
      </c>
      <c r="N404" t="s">
        <v>944</v>
      </c>
      <c r="O404" t="s">
        <v>521</v>
      </c>
      <c r="P404" t="s">
        <v>234</v>
      </c>
      <c r="Q404">
        <v>26</v>
      </c>
      <c r="R404" t="s">
        <v>96</v>
      </c>
      <c r="S404" t="s">
        <v>95</v>
      </c>
      <c r="T404">
        <v>12</v>
      </c>
      <c r="U404">
        <v>5</v>
      </c>
      <c r="V404">
        <v>17</v>
      </c>
      <c r="W404" t="s">
        <v>96</v>
      </c>
      <c r="X404" t="s">
        <v>66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 t="s">
        <v>63</v>
      </c>
      <c r="AM404" t="e" vm="21">
        <f>_FV(0,"8461538461538461")</f>
        <v>#VALUE!</v>
      </c>
      <c r="AN404">
        <v>23</v>
      </c>
      <c r="AO404" t="s">
        <v>64</v>
      </c>
      <c r="AP404" t="e" vm="1">
        <f>_FV(-12,"0")</f>
        <v>#VALUE!</v>
      </c>
      <c r="AQ404">
        <v>9</v>
      </c>
      <c r="AR404">
        <v>0</v>
      </c>
      <c r="AS404" t="s">
        <v>259</v>
      </c>
      <c r="AT404" t="s">
        <v>68</v>
      </c>
      <c r="AU404" t="s">
        <v>932</v>
      </c>
      <c r="AV404" t="s">
        <v>1476</v>
      </c>
      <c r="AW404" t="s">
        <v>1477</v>
      </c>
      <c r="AX404">
        <v>1889</v>
      </c>
      <c r="AY404">
        <v>1641</v>
      </c>
      <c r="AZ404" t="s">
        <v>123</v>
      </c>
      <c r="BA404" s="2">
        <v>43550</v>
      </c>
      <c r="BB404">
        <v>21</v>
      </c>
      <c r="BC404" t="s">
        <v>1412</v>
      </c>
      <c r="BD404" t="s">
        <v>1413</v>
      </c>
      <c r="BE404" t="s">
        <v>112</v>
      </c>
      <c r="BF404" s="2">
        <v>43521</v>
      </c>
      <c r="BG404">
        <v>19</v>
      </c>
      <c r="BH404" t="s">
        <v>1411</v>
      </c>
      <c r="BI404" s="3">
        <v>23774</v>
      </c>
    </row>
    <row r="405" spans="1:61" x14ac:dyDescent="0.25">
      <c r="A405" s="1">
        <v>41000</v>
      </c>
      <c r="B405" t="s">
        <v>127</v>
      </c>
      <c r="C405" t="s">
        <v>112</v>
      </c>
      <c r="D405" t="s">
        <v>151</v>
      </c>
      <c r="E405" t="s">
        <v>68</v>
      </c>
      <c r="F405" s="3">
        <v>42005</v>
      </c>
      <c r="G405" s="2">
        <v>43466</v>
      </c>
      <c r="H405" s="2">
        <v>43467</v>
      </c>
      <c r="I405" s="2">
        <v>43497</v>
      </c>
      <c r="J405" t="s">
        <v>1478</v>
      </c>
      <c r="K405" t="s">
        <v>159</v>
      </c>
      <c r="L405" t="s">
        <v>118</v>
      </c>
      <c r="M405" t="s">
        <v>682</v>
      </c>
      <c r="N405" t="s">
        <v>534</v>
      </c>
      <c r="O405" t="s">
        <v>797</v>
      </c>
      <c r="P405" t="s">
        <v>1254</v>
      </c>
      <c r="Q405">
        <v>20</v>
      </c>
      <c r="R405" t="s">
        <v>85</v>
      </c>
      <c r="S405" t="s">
        <v>95</v>
      </c>
      <c r="T405">
        <v>12</v>
      </c>
      <c r="U405">
        <v>9</v>
      </c>
      <c r="V405">
        <v>18</v>
      </c>
      <c r="W405" t="s">
        <v>121</v>
      </c>
      <c r="X405" t="s">
        <v>66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 t="e" vm="124">
        <f>_FV(0,"1")</f>
        <v>#VALUE!</v>
      </c>
      <c r="AM405" t="e" vm="195">
        <f>_FV(0,"95")</f>
        <v>#VALUE!</v>
      </c>
      <c r="AN405">
        <v>11</v>
      </c>
      <c r="AO405" t="s">
        <v>66</v>
      </c>
      <c r="AP405" t="e" vm="1">
        <f>_FV(-11,"0")</f>
        <v>#VALUE!</v>
      </c>
      <c r="AQ405">
        <v>4</v>
      </c>
      <c r="AR405">
        <v>4</v>
      </c>
      <c r="AS405" t="s">
        <v>68</v>
      </c>
      <c r="AT405" t="s">
        <v>68</v>
      </c>
      <c r="AU405" t="s">
        <v>68</v>
      </c>
      <c r="AV405" t="s">
        <v>124</v>
      </c>
      <c r="AW405" s="3">
        <v>47119</v>
      </c>
      <c r="AX405">
        <v>1768</v>
      </c>
      <c r="AY405">
        <v>1641</v>
      </c>
      <c r="AZ405" t="s">
        <v>127</v>
      </c>
      <c r="BA405" s="2">
        <v>43641</v>
      </c>
      <c r="BB405">
        <v>24</v>
      </c>
      <c r="BC405" t="s">
        <v>1414</v>
      </c>
      <c r="BD405" s="3">
        <v>21671</v>
      </c>
      <c r="BE405" t="s">
        <v>112</v>
      </c>
      <c r="BF405" s="2">
        <v>43521</v>
      </c>
      <c r="BG405">
        <v>19</v>
      </c>
      <c r="BH405" t="s">
        <v>1411</v>
      </c>
      <c r="BI405" s="3">
        <v>23774</v>
      </c>
    </row>
    <row r="406" spans="1:61" x14ac:dyDescent="0.25">
      <c r="A406" s="1">
        <v>40894</v>
      </c>
      <c r="B406" t="s">
        <v>136</v>
      </c>
      <c r="C406" t="s">
        <v>112</v>
      </c>
      <c r="D406" t="s">
        <v>62</v>
      </c>
      <c r="E406" t="s">
        <v>68</v>
      </c>
      <c r="F406" s="3">
        <v>45658</v>
      </c>
      <c r="G406" t="s">
        <v>399</v>
      </c>
      <c r="H406" s="3">
        <v>45689</v>
      </c>
      <c r="I406" t="s">
        <v>750</v>
      </c>
      <c r="J406" t="s">
        <v>751</v>
      </c>
      <c r="K406" t="s">
        <v>321</v>
      </c>
      <c r="L406" t="s">
        <v>321</v>
      </c>
      <c r="M406" t="s">
        <v>323</v>
      </c>
      <c r="N406" t="s">
        <v>180</v>
      </c>
      <c r="O406" t="s">
        <v>323</v>
      </c>
      <c r="P406" t="s">
        <v>65</v>
      </c>
      <c r="Q406">
        <v>16</v>
      </c>
      <c r="R406" t="s">
        <v>83</v>
      </c>
      <c r="S406" t="s">
        <v>95</v>
      </c>
      <c r="T406">
        <v>12</v>
      </c>
      <c r="U406">
        <v>14</v>
      </c>
      <c r="V406">
        <v>19</v>
      </c>
      <c r="W406" t="s">
        <v>132</v>
      </c>
      <c r="X406" t="s">
        <v>84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 t="e" vm="93">
        <f>_FV(0,"125")</f>
        <v>#VALUE!</v>
      </c>
      <c r="AM406" t="e" vm="1">
        <f>_FV(-1,"0")</f>
        <v>#VALUE!</v>
      </c>
      <c r="AN406">
        <v>6</v>
      </c>
      <c r="AO406" t="s">
        <v>64</v>
      </c>
      <c r="AP406" t="e" vm="1">
        <f>_FV(-9,"0")</f>
        <v>#VALUE!</v>
      </c>
      <c r="AQ406">
        <v>5</v>
      </c>
      <c r="AR406">
        <v>2</v>
      </c>
      <c r="AS406" t="s">
        <v>68</v>
      </c>
      <c r="AT406" t="s">
        <v>68</v>
      </c>
      <c r="AU406" t="s">
        <v>68</v>
      </c>
      <c r="AV406" s="3">
        <v>45689</v>
      </c>
      <c r="AW406" s="3">
        <v>13881</v>
      </c>
      <c r="AX406">
        <v>1720</v>
      </c>
      <c r="AY406">
        <v>1641</v>
      </c>
      <c r="AZ406" t="s">
        <v>136</v>
      </c>
      <c r="BA406" s="2">
        <v>43491</v>
      </c>
      <c r="BB406">
        <v>28</v>
      </c>
      <c r="BC406" t="s">
        <v>1418</v>
      </c>
      <c r="BD406" s="3">
        <v>47178</v>
      </c>
      <c r="BE406" t="s">
        <v>112</v>
      </c>
      <c r="BF406" s="2">
        <v>43521</v>
      </c>
      <c r="BG406">
        <v>19</v>
      </c>
      <c r="BH406" t="s">
        <v>1411</v>
      </c>
      <c r="BI406" s="3">
        <v>23774</v>
      </c>
    </row>
    <row r="407" spans="1:61" x14ac:dyDescent="0.25">
      <c r="A407" s="1">
        <v>40782</v>
      </c>
      <c r="B407" t="s">
        <v>150</v>
      </c>
      <c r="C407" t="s">
        <v>112</v>
      </c>
      <c r="D407" t="s">
        <v>62</v>
      </c>
      <c r="E407" t="s">
        <v>68</v>
      </c>
      <c r="F407" t="s">
        <v>64</v>
      </c>
      <c r="G407" t="s">
        <v>80</v>
      </c>
      <c r="H407" t="s">
        <v>68</v>
      </c>
      <c r="I407" t="s">
        <v>90</v>
      </c>
      <c r="J407" t="s">
        <v>68</v>
      </c>
      <c r="K407" t="s">
        <v>80</v>
      </c>
      <c r="L407" t="s">
        <v>80</v>
      </c>
      <c r="M407" t="s">
        <v>65</v>
      </c>
      <c r="N407" t="s">
        <v>80</v>
      </c>
      <c r="O407" t="s">
        <v>80</v>
      </c>
      <c r="P407" t="s">
        <v>65</v>
      </c>
      <c r="Q407">
        <v>3</v>
      </c>
      <c r="R407" t="s">
        <v>121</v>
      </c>
      <c r="S407" t="s">
        <v>95</v>
      </c>
      <c r="T407">
        <v>12</v>
      </c>
      <c r="U407">
        <v>3</v>
      </c>
      <c r="V407">
        <v>6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 t="s">
        <v>355</v>
      </c>
      <c r="AM407" t="s">
        <v>68</v>
      </c>
      <c r="AN407">
        <v>1</v>
      </c>
      <c r="AP407" t="e" vm="1">
        <f>_FV(-10,"0")</f>
        <v>#VALUE!</v>
      </c>
      <c r="AQ407">
        <v>9</v>
      </c>
      <c r="AR407">
        <v>0</v>
      </c>
      <c r="AS407" t="s">
        <v>68</v>
      </c>
      <c r="AT407" t="s">
        <v>65</v>
      </c>
      <c r="AU407" t="s">
        <v>68</v>
      </c>
      <c r="AV407" s="2">
        <v>43557</v>
      </c>
      <c r="AW407" t="s">
        <v>65</v>
      </c>
      <c r="AX407">
        <v>1789</v>
      </c>
      <c r="AY407">
        <v>1641</v>
      </c>
      <c r="AZ407" t="s">
        <v>150</v>
      </c>
      <c r="BA407" t="s">
        <v>1398</v>
      </c>
      <c r="BB407">
        <v>16</v>
      </c>
      <c r="BC407" t="s">
        <v>1399</v>
      </c>
      <c r="BD407" s="3">
        <v>31260</v>
      </c>
      <c r="BE407" t="s">
        <v>112</v>
      </c>
      <c r="BF407" s="2">
        <v>43521</v>
      </c>
      <c r="BG407">
        <v>19</v>
      </c>
      <c r="BH407" t="s">
        <v>1411</v>
      </c>
      <c r="BI407" s="3">
        <v>23774</v>
      </c>
    </row>
    <row r="408" spans="1:61" x14ac:dyDescent="0.25">
      <c r="A408" s="1">
        <v>40971</v>
      </c>
      <c r="B408" t="s">
        <v>158</v>
      </c>
      <c r="C408" t="s">
        <v>112</v>
      </c>
      <c r="D408" t="s">
        <v>62</v>
      </c>
      <c r="E408" t="s">
        <v>1479</v>
      </c>
      <c r="F408" t="s">
        <v>697</v>
      </c>
      <c r="G408" t="s">
        <v>1480</v>
      </c>
      <c r="H408" t="s">
        <v>64</v>
      </c>
      <c r="I408" t="s">
        <v>365</v>
      </c>
      <c r="J408" t="s">
        <v>1467</v>
      </c>
      <c r="K408" t="s">
        <v>1467</v>
      </c>
      <c r="L408" t="s">
        <v>216</v>
      </c>
      <c r="M408" t="s">
        <v>93</v>
      </c>
      <c r="N408" t="s">
        <v>355</v>
      </c>
      <c r="O408" t="s">
        <v>93</v>
      </c>
      <c r="P408" t="s">
        <v>639</v>
      </c>
      <c r="Q408">
        <v>27</v>
      </c>
      <c r="R408" t="s">
        <v>68</v>
      </c>
      <c r="S408" t="s">
        <v>95</v>
      </c>
      <c r="T408">
        <v>12</v>
      </c>
      <c r="U408">
        <v>1</v>
      </c>
      <c r="V408">
        <v>18</v>
      </c>
      <c r="W408" t="s">
        <v>179</v>
      </c>
      <c r="X408" t="s">
        <v>66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 t="s">
        <v>811</v>
      </c>
      <c r="AM408" t="e" vm="196">
        <f>_FV(0,"9259259259259259")</f>
        <v>#VALUE!</v>
      </c>
      <c r="AN408">
        <v>43</v>
      </c>
      <c r="AO408" t="s">
        <v>121</v>
      </c>
      <c r="AP408" t="e" vm="1">
        <f>_FV(-17,"0")</f>
        <v>#VALUE!</v>
      </c>
      <c r="AQ408">
        <v>9</v>
      </c>
      <c r="AR408">
        <v>0</v>
      </c>
      <c r="AS408" t="s">
        <v>461</v>
      </c>
      <c r="AT408" t="s">
        <v>1040</v>
      </c>
      <c r="AU408" t="s">
        <v>1481</v>
      </c>
      <c r="AV408" t="s">
        <v>1482</v>
      </c>
      <c r="AW408" t="s">
        <v>1483</v>
      </c>
      <c r="AX408">
        <v>1840</v>
      </c>
      <c r="AY408">
        <v>1641</v>
      </c>
      <c r="AZ408" t="s">
        <v>158</v>
      </c>
      <c r="BA408" s="2">
        <v>43670</v>
      </c>
      <c r="BB408">
        <v>22</v>
      </c>
      <c r="BC408" t="s">
        <v>1422</v>
      </c>
      <c r="BD408" t="s">
        <v>1423</v>
      </c>
      <c r="BE408" t="s">
        <v>112</v>
      </c>
      <c r="BF408" s="2">
        <v>43521</v>
      </c>
      <c r="BG408">
        <v>19</v>
      </c>
      <c r="BH408" t="s">
        <v>1411</v>
      </c>
      <c r="BI408" s="3">
        <v>23774</v>
      </c>
    </row>
    <row r="409" spans="1:61" x14ac:dyDescent="0.25">
      <c r="A409" s="1">
        <v>40922</v>
      </c>
      <c r="B409" t="s">
        <v>163</v>
      </c>
      <c r="C409" t="s">
        <v>112</v>
      </c>
      <c r="D409" t="s">
        <v>62</v>
      </c>
      <c r="E409" t="s">
        <v>365</v>
      </c>
      <c r="F409" t="s">
        <v>459</v>
      </c>
      <c r="G409" t="s">
        <v>458</v>
      </c>
      <c r="H409" t="s">
        <v>1166</v>
      </c>
      <c r="I409" t="s">
        <v>1332</v>
      </c>
      <c r="J409" t="s">
        <v>893</v>
      </c>
      <c r="K409" t="s">
        <v>355</v>
      </c>
      <c r="L409" t="s">
        <v>889</v>
      </c>
      <c r="M409" t="s">
        <v>154</v>
      </c>
      <c r="N409" t="s">
        <v>355</v>
      </c>
      <c r="O409" t="s">
        <v>154</v>
      </c>
      <c r="P409" t="s">
        <v>1168</v>
      </c>
      <c r="Q409">
        <v>21</v>
      </c>
      <c r="R409" t="s">
        <v>64</v>
      </c>
      <c r="S409" t="s">
        <v>95</v>
      </c>
      <c r="T409">
        <v>12</v>
      </c>
      <c r="U409">
        <v>2</v>
      </c>
      <c r="V409">
        <v>18</v>
      </c>
      <c r="W409" t="s">
        <v>83</v>
      </c>
      <c r="X409" t="s">
        <v>85</v>
      </c>
      <c r="Y409">
        <v>0</v>
      </c>
      <c r="Z409">
        <v>1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 t="s">
        <v>457</v>
      </c>
      <c r="AM409" t="e" vm="197">
        <f>_FV(0,"8571428571428571")</f>
        <v>#VALUE!</v>
      </c>
      <c r="AN409">
        <v>29</v>
      </c>
      <c r="AO409" t="s">
        <v>64</v>
      </c>
      <c r="AP409" t="e" vm="1">
        <f>_FV(-16,"0")</f>
        <v>#VALUE!</v>
      </c>
      <c r="AQ409">
        <v>7</v>
      </c>
      <c r="AR409">
        <v>1</v>
      </c>
      <c r="AS409" t="s">
        <v>897</v>
      </c>
      <c r="AT409" t="s">
        <v>1169</v>
      </c>
      <c r="AU409" t="s">
        <v>1484</v>
      </c>
      <c r="AV409" t="s">
        <v>1485</v>
      </c>
      <c r="AW409" t="s">
        <v>1486</v>
      </c>
      <c r="AX409">
        <v>1982</v>
      </c>
      <c r="AY409">
        <v>1641</v>
      </c>
      <c r="AZ409" t="s">
        <v>163</v>
      </c>
      <c r="BA409" s="2">
        <v>43639</v>
      </c>
      <c r="BB409">
        <v>23</v>
      </c>
      <c r="BC409" t="s">
        <v>1427</v>
      </c>
      <c r="BD409" s="3">
        <v>26177</v>
      </c>
      <c r="BE409" t="s">
        <v>112</v>
      </c>
      <c r="BF409" s="2">
        <v>43521</v>
      </c>
      <c r="BG409">
        <v>19</v>
      </c>
      <c r="BH409" t="s">
        <v>1411</v>
      </c>
      <c r="BI409" s="3">
        <v>23774</v>
      </c>
    </row>
    <row r="410" spans="1:61" x14ac:dyDescent="0.25">
      <c r="A410" s="1">
        <v>41156</v>
      </c>
      <c r="B410" t="s">
        <v>178</v>
      </c>
      <c r="C410" t="s">
        <v>112</v>
      </c>
      <c r="D410" t="s">
        <v>62</v>
      </c>
      <c r="E410" t="s">
        <v>644</v>
      </c>
      <c r="F410" t="s">
        <v>539</v>
      </c>
      <c r="G410" t="s">
        <v>222</v>
      </c>
      <c r="H410" t="s">
        <v>1487</v>
      </c>
      <c r="I410" t="s">
        <v>562</v>
      </c>
      <c r="J410" t="s">
        <v>1488</v>
      </c>
      <c r="K410" t="s">
        <v>1139</v>
      </c>
      <c r="L410" t="s">
        <v>223</v>
      </c>
      <c r="M410" t="s">
        <v>469</v>
      </c>
      <c r="N410" t="s">
        <v>538</v>
      </c>
      <c r="O410" t="s">
        <v>469</v>
      </c>
      <c r="P410" t="s">
        <v>1489</v>
      </c>
      <c r="Q410">
        <v>33</v>
      </c>
      <c r="R410" t="s">
        <v>132</v>
      </c>
      <c r="S410" t="s">
        <v>95</v>
      </c>
      <c r="T410">
        <v>12</v>
      </c>
      <c r="U410">
        <v>6</v>
      </c>
      <c r="V410">
        <v>14</v>
      </c>
      <c r="W410" t="s">
        <v>179</v>
      </c>
      <c r="X410" t="s">
        <v>83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1</v>
      </c>
      <c r="AG410">
        <v>0</v>
      </c>
      <c r="AH410">
        <v>0</v>
      </c>
      <c r="AI410">
        <v>0</v>
      </c>
      <c r="AJ410">
        <v>0</v>
      </c>
      <c r="AK410">
        <v>0</v>
      </c>
      <c r="AL410" t="s">
        <v>226</v>
      </c>
      <c r="AM410" t="e" vm="198">
        <f>_FV(0,"8787878787878788")</f>
        <v>#VALUE!</v>
      </c>
      <c r="AN410">
        <v>27</v>
      </c>
      <c r="AO410" t="s">
        <v>84</v>
      </c>
      <c r="AP410" t="e" vm="1">
        <f>_FV(-13,"0")</f>
        <v>#VALUE!</v>
      </c>
      <c r="AQ410">
        <v>4</v>
      </c>
      <c r="AR410">
        <v>4</v>
      </c>
      <c r="AS410" t="s">
        <v>68</v>
      </c>
      <c r="AT410" t="s">
        <v>68</v>
      </c>
      <c r="AU410" t="s">
        <v>68</v>
      </c>
      <c r="AV410" s="2">
        <v>43617</v>
      </c>
      <c r="AW410" s="2">
        <v>43770</v>
      </c>
      <c r="AX410">
        <v>1717</v>
      </c>
      <c r="AY410">
        <v>1641</v>
      </c>
      <c r="AZ410" t="s">
        <v>178</v>
      </c>
      <c r="BA410" s="2">
        <v>43489</v>
      </c>
      <c r="BB410">
        <v>21</v>
      </c>
      <c r="BC410" t="s">
        <v>1431</v>
      </c>
      <c r="BD410" s="3">
        <v>16132</v>
      </c>
      <c r="BE410" t="s">
        <v>112</v>
      </c>
      <c r="BF410" s="2">
        <v>43521</v>
      </c>
      <c r="BG410">
        <v>19</v>
      </c>
      <c r="BH410" t="s">
        <v>1411</v>
      </c>
      <c r="BI410" s="3">
        <v>23774</v>
      </c>
    </row>
    <row r="411" spans="1:61" x14ac:dyDescent="0.25">
      <c r="A411" s="1">
        <v>41001</v>
      </c>
      <c r="B411" t="s">
        <v>1432</v>
      </c>
      <c r="C411" t="s">
        <v>112</v>
      </c>
      <c r="D411" t="s">
        <v>62</v>
      </c>
      <c r="E411" t="s">
        <v>90</v>
      </c>
      <c r="F411" t="s">
        <v>76</v>
      </c>
      <c r="G411" t="s">
        <v>318</v>
      </c>
      <c r="H411" t="s">
        <v>1490</v>
      </c>
      <c r="I411" t="s">
        <v>690</v>
      </c>
      <c r="J411" t="s">
        <v>74</v>
      </c>
      <c r="K411" t="s">
        <v>771</v>
      </c>
      <c r="L411" t="s">
        <v>79</v>
      </c>
      <c r="M411" t="s">
        <v>80</v>
      </c>
      <c r="N411" t="s">
        <v>625</v>
      </c>
      <c r="O411" t="s">
        <v>80</v>
      </c>
      <c r="P411" t="s">
        <v>308</v>
      </c>
      <c r="Q411">
        <v>24</v>
      </c>
      <c r="R411" t="s">
        <v>179</v>
      </c>
      <c r="S411" t="s">
        <v>95</v>
      </c>
      <c r="T411">
        <v>12</v>
      </c>
      <c r="U411">
        <v>11</v>
      </c>
      <c r="V411">
        <v>17</v>
      </c>
      <c r="W411" t="s">
        <v>121</v>
      </c>
      <c r="X411" t="s">
        <v>121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 t="e" vm="178">
        <f>_FV(0,"2916666666666667")</f>
        <v>#VALUE!</v>
      </c>
      <c r="AM411" t="e" vm="199">
        <f>_FV(0,"7916666666666666")</f>
        <v>#VALUE!</v>
      </c>
      <c r="AN411">
        <v>9</v>
      </c>
      <c r="AO411" t="s">
        <v>65</v>
      </c>
      <c r="AP411" t="e" vm="1">
        <f>_FV(-6,"0")</f>
        <v>#VALUE!</v>
      </c>
      <c r="AQ411">
        <v>3</v>
      </c>
      <c r="AR411">
        <v>0</v>
      </c>
      <c r="AS411" t="s">
        <v>68</v>
      </c>
      <c r="AT411" t="s">
        <v>68</v>
      </c>
      <c r="AU411" t="s">
        <v>68</v>
      </c>
      <c r="AV411" s="3">
        <v>45658</v>
      </c>
      <c r="AW411" s="2">
        <v>43497</v>
      </c>
      <c r="AX411">
        <v>1571</v>
      </c>
      <c r="AY411">
        <v>1641</v>
      </c>
      <c r="AZ411" t="s">
        <v>1432</v>
      </c>
      <c r="BA411" s="2">
        <v>43609</v>
      </c>
      <c r="BB411">
        <v>12</v>
      </c>
      <c r="BC411" s="2">
        <v>43607</v>
      </c>
      <c r="BD411" t="s">
        <v>1435</v>
      </c>
      <c r="BE411" t="s">
        <v>112</v>
      </c>
      <c r="BF411" s="2">
        <v>43521</v>
      </c>
      <c r="BG411">
        <v>19</v>
      </c>
      <c r="BH411" t="s">
        <v>1411</v>
      </c>
      <c r="BI411" s="3">
        <v>23774</v>
      </c>
    </row>
    <row r="412" spans="1:61" x14ac:dyDescent="0.25">
      <c r="A412" s="1">
        <v>40768</v>
      </c>
      <c r="B412" t="s">
        <v>1436</v>
      </c>
      <c r="C412" t="s">
        <v>112</v>
      </c>
      <c r="D412" t="s">
        <v>151</v>
      </c>
      <c r="E412" t="s">
        <v>65</v>
      </c>
      <c r="F412" t="s">
        <v>65</v>
      </c>
      <c r="G412" t="s">
        <v>65</v>
      </c>
      <c r="H412" t="s">
        <v>65</v>
      </c>
      <c r="I412" t="s">
        <v>65</v>
      </c>
      <c r="J412" t="s">
        <v>65</v>
      </c>
      <c r="K412" t="s">
        <v>65</v>
      </c>
      <c r="L412" t="s">
        <v>65</v>
      </c>
      <c r="M412" t="s">
        <v>65</v>
      </c>
      <c r="N412" t="s">
        <v>65</v>
      </c>
      <c r="O412" t="s">
        <v>65</v>
      </c>
      <c r="P412" t="s">
        <v>65</v>
      </c>
      <c r="Q412">
        <v>1</v>
      </c>
      <c r="R412" t="s">
        <v>255</v>
      </c>
      <c r="S412" t="s">
        <v>95</v>
      </c>
      <c r="T412">
        <v>12</v>
      </c>
      <c r="U412">
        <v>5</v>
      </c>
      <c r="V412">
        <v>14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 t="s">
        <v>65</v>
      </c>
      <c r="AM412" t="s">
        <v>65</v>
      </c>
      <c r="AN412">
        <v>0</v>
      </c>
      <c r="AP412" t="e" vm="1">
        <f>_FV(-1,"0")</f>
        <v>#VALUE!</v>
      </c>
      <c r="AQ412">
        <v>1</v>
      </c>
      <c r="AR412">
        <v>1</v>
      </c>
      <c r="AS412" t="s">
        <v>68</v>
      </c>
      <c r="AT412" t="s">
        <v>68</v>
      </c>
      <c r="AU412" t="s">
        <v>68</v>
      </c>
      <c r="AV412" t="s">
        <v>1491</v>
      </c>
      <c r="AW412" s="3">
        <v>44562</v>
      </c>
      <c r="AX412">
        <v>1588</v>
      </c>
      <c r="AY412">
        <v>1641</v>
      </c>
      <c r="AZ412" t="s">
        <v>1436</v>
      </c>
      <c r="BA412" t="s">
        <v>193</v>
      </c>
      <c r="BB412">
        <v>24</v>
      </c>
      <c r="BC412" t="s">
        <v>1439</v>
      </c>
      <c r="BD412" s="3">
        <v>11355</v>
      </c>
      <c r="BE412" t="s">
        <v>112</v>
      </c>
      <c r="BF412" s="2">
        <v>43521</v>
      </c>
      <c r="BG412">
        <v>19</v>
      </c>
      <c r="BH412" t="s">
        <v>1411</v>
      </c>
      <c r="BI412" s="3">
        <v>23774</v>
      </c>
    </row>
    <row r="413" spans="1:61" x14ac:dyDescent="0.25">
      <c r="A413" s="1">
        <v>41042</v>
      </c>
      <c r="B413" t="s">
        <v>182</v>
      </c>
      <c r="C413" t="s">
        <v>112</v>
      </c>
      <c r="D413" t="s">
        <v>101</v>
      </c>
      <c r="E413" t="s">
        <v>305</v>
      </c>
      <c r="F413" t="s">
        <v>680</v>
      </c>
      <c r="G413" t="s">
        <v>840</v>
      </c>
      <c r="H413" t="s">
        <v>1492</v>
      </c>
      <c r="I413" t="s">
        <v>680</v>
      </c>
      <c r="J413" t="s">
        <v>166</v>
      </c>
      <c r="K413" t="s">
        <v>173</v>
      </c>
      <c r="L413" t="s">
        <v>170</v>
      </c>
      <c r="M413" t="s">
        <v>406</v>
      </c>
      <c r="N413" t="s">
        <v>169</v>
      </c>
      <c r="O413" t="s">
        <v>173</v>
      </c>
      <c r="P413" t="s">
        <v>843</v>
      </c>
      <c r="Q413">
        <v>38</v>
      </c>
      <c r="R413" t="s">
        <v>119</v>
      </c>
      <c r="S413" t="s">
        <v>95</v>
      </c>
      <c r="T413">
        <v>12</v>
      </c>
      <c r="U413">
        <v>14</v>
      </c>
      <c r="V413">
        <v>18</v>
      </c>
      <c r="W413" t="s">
        <v>84</v>
      </c>
      <c r="X413" t="s">
        <v>96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 t="e" vm="200">
        <f>_FV(0,"4473684210526316")</f>
        <v>#VALUE!</v>
      </c>
      <c r="AM413" t="e" vm="201">
        <f>_FV(0,"8157894736842105")</f>
        <v>#VALUE!</v>
      </c>
      <c r="AN413">
        <v>9</v>
      </c>
      <c r="AO413" t="e" vm="1">
        <f>_FV(-3,"0")</f>
        <v>#VALUE!</v>
      </c>
      <c r="AP413" t="e" vm="1">
        <f>_FV(-4,"0")</f>
        <v>#VALUE!</v>
      </c>
      <c r="AQ413">
        <v>3</v>
      </c>
      <c r="AR413">
        <v>6</v>
      </c>
      <c r="AS413" t="s">
        <v>68</v>
      </c>
      <c r="AT413" t="s">
        <v>68</v>
      </c>
      <c r="AU413" t="s">
        <v>68</v>
      </c>
      <c r="AV413" s="3">
        <v>45658</v>
      </c>
      <c r="AW413" s="3">
        <v>41640</v>
      </c>
      <c r="AX413">
        <v>1705</v>
      </c>
      <c r="AY413">
        <v>1641</v>
      </c>
      <c r="AZ413" t="s">
        <v>182</v>
      </c>
      <c r="BA413" s="2">
        <v>43735</v>
      </c>
      <c r="BB413">
        <v>15</v>
      </c>
      <c r="BC413" t="s">
        <v>1440</v>
      </c>
      <c r="BD413" s="3">
        <v>30742</v>
      </c>
      <c r="BE413" t="s">
        <v>112</v>
      </c>
      <c r="BF413" s="2">
        <v>43521</v>
      </c>
      <c r="BG413">
        <v>19</v>
      </c>
      <c r="BH413" t="s">
        <v>1411</v>
      </c>
      <c r="BI413" s="3">
        <v>23774</v>
      </c>
    </row>
    <row r="414" spans="1:61" x14ac:dyDescent="0.25">
      <c r="A414" s="1">
        <v>41027</v>
      </c>
      <c r="B414" t="s">
        <v>195</v>
      </c>
      <c r="C414" t="s">
        <v>112</v>
      </c>
      <c r="D414" t="s">
        <v>101</v>
      </c>
      <c r="E414" s="2">
        <v>43497</v>
      </c>
      <c r="F414" t="s">
        <v>579</v>
      </c>
      <c r="G414" t="s">
        <v>664</v>
      </c>
      <c r="H414" t="s">
        <v>704</v>
      </c>
      <c r="I414" t="s">
        <v>703</v>
      </c>
      <c r="J414" t="s">
        <v>1093</v>
      </c>
      <c r="K414" t="s">
        <v>587</v>
      </c>
      <c r="L414" t="s">
        <v>155</v>
      </c>
      <c r="M414" t="s">
        <v>666</v>
      </c>
      <c r="N414" t="s">
        <v>97</v>
      </c>
      <c r="O414" t="s">
        <v>155</v>
      </c>
      <c r="P414" t="s">
        <v>1314</v>
      </c>
      <c r="Q414">
        <v>35</v>
      </c>
      <c r="R414" t="s">
        <v>191</v>
      </c>
      <c r="S414" t="s">
        <v>95</v>
      </c>
      <c r="T414">
        <v>12</v>
      </c>
      <c r="U414">
        <v>9</v>
      </c>
      <c r="V414">
        <v>14</v>
      </c>
      <c r="W414" t="s">
        <v>96</v>
      </c>
      <c r="X414" t="s">
        <v>85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 t="s">
        <v>667</v>
      </c>
      <c r="AM414" t="e" vm="117">
        <f>_FV(0,"8")</f>
        <v>#VALUE!</v>
      </c>
      <c r="AN414">
        <v>10</v>
      </c>
      <c r="AO414" t="e" vm="1">
        <f>_FV(-1,"0")</f>
        <v>#VALUE!</v>
      </c>
      <c r="AP414" t="e" vm="1">
        <f>_FV(-5,"0")</f>
        <v>#VALUE!</v>
      </c>
      <c r="AQ414">
        <v>9</v>
      </c>
      <c r="AR414">
        <v>0</v>
      </c>
      <c r="AS414" t="s">
        <v>1470</v>
      </c>
      <c r="AT414" t="s">
        <v>590</v>
      </c>
      <c r="AU414" t="s">
        <v>1471</v>
      </c>
      <c r="AV414" t="s">
        <v>1471</v>
      </c>
      <c r="AW414" t="s">
        <v>1493</v>
      </c>
      <c r="AX414">
        <v>1669</v>
      </c>
      <c r="AY414">
        <v>1641</v>
      </c>
      <c r="AZ414" t="s">
        <v>195</v>
      </c>
      <c r="BA414" t="s">
        <v>1398</v>
      </c>
      <c r="BB414">
        <v>18</v>
      </c>
      <c r="BC414" t="s">
        <v>1444</v>
      </c>
      <c r="BD414" s="3">
        <v>28915</v>
      </c>
      <c r="BE414" t="s">
        <v>112</v>
      </c>
      <c r="BF414" s="2">
        <v>43521</v>
      </c>
      <c r="BG414">
        <v>19</v>
      </c>
      <c r="BH414" t="s">
        <v>1411</v>
      </c>
      <c r="BI414" s="3">
        <v>23774</v>
      </c>
    </row>
    <row r="415" spans="1:61" x14ac:dyDescent="0.25">
      <c r="A415" s="1">
        <v>40845</v>
      </c>
      <c r="B415" t="s">
        <v>1445</v>
      </c>
      <c r="C415" t="s">
        <v>112</v>
      </c>
      <c r="D415" t="s">
        <v>62</v>
      </c>
      <c r="E415" t="s">
        <v>444</v>
      </c>
      <c r="F415" s="2">
        <v>43497</v>
      </c>
      <c r="G415" s="2">
        <v>43556</v>
      </c>
      <c r="H415" s="2">
        <v>43557</v>
      </c>
      <c r="I415" t="s">
        <v>444</v>
      </c>
      <c r="J415" t="s">
        <v>97</v>
      </c>
      <c r="K415" t="s">
        <v>118</v>
      </c>
      <c r="L415" t="s">
        <v>118</v>
      </c>
      <c r="M415" t="s">
        <v>116</v>
      </c>
      <c r="N415" t="s">
        <v>534</v>
      </c>
      <c r="O415" t="s">
        <v>266</v>
      </c>
      <c r="P415" t="s">
        <v>65</v>
      </c>
      <c r="Q415">
        <v>10</v>
      </c>
      <c r="R415" t="s">
        <v>192</v>
      </c>
      <c r="S415" t="s">
        <v>95</v>
      </c>
      <c r="T415">
        <v>12</v>
      </c>
      <c r="U415">
        <v>14</v>
      </c>
      <c r="V415">
        <v>17</v>
      </c>
      <c r="W415" t="s">
        <v>85</v>
      </c>
      <c r="X415" t="s">
        <v>84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1</v>
      </c>
      <c r="AI415">
        <v>0</v>
      </c>
      <c r="AJ415">
        <v>0</v>
      </c>
      <c r="AK415">
        <v>0</v>
      </c>
      <c r="AL415" t="e" vm="3">
        <f>_FV(0,"5")</f>
        <v>#VALUE!</v>
      </c>
      <c r="AM415" t="e" vm="26">
        <f>_FV(-1,"2")</f>
        <v>#VALUE!</v>
      </c>
      <c r="AN415">
        <v>3</v>
      </c>
      <c r="AO415" t="s">
        <v>66</v>
      </c>
      <c r="AP415" t="e" vm="1">
        <f>_FV(-7,"0")</f>
        <v>#VALUE!</v>
      </c>
      <c r="AQ415">
        <v>1</v>
      </c>
      <c r="AR415">
        <v>1</v>
      </c>
      <c r="AS415" t="s">
        <v>68</v>
      </c>
      <c r="AT415" t="s">
        <v>68</v>
      </c>
      <c r="AU415" t="s">
        <v>68</v>
      </c>
      <c r="AV415" s="3">
        <v>45658</v>
      </c>
      <c r="AW415" s="3">
        <v>12420</v>
      </c>
      <c r="AX415">
        <v>1602</v>
      </c>
      <c r="AY415">
        <v>1641</v>
      </c>
      <c r="AZ415" t="s">
        <v>1445</v>
      </c>
      <c r="BA415" s="2">
        <v>43701</v>
      </c>
      <c r="BB415">
        <v>26</v>
      </c>
      <c r="BC415" t="s">
        <v>1447</v>
      </c>
      <c r="BD415" s="3">
        <v>46388</v>
      </c>
      <c r="BE415" t="s">
        <v>112</v>
      </c>
      <c r="BF415" s="2">
        <v>43521</v>
      </c>
      <c r="BG415">
        <v>19</v>
      </c>
      <c r="BH415" t="s">
        <v>1411</v>
      </c>
      <c r="BI415" s="3">
        <v>23774</v>
      </c>
    </row>
    <row r="416" spans="1:61" x14ac:dyDescent="0.25">
      <c r="A416" s="1">
        <v>40614</v>
      </c>
      <c r="B416" t="s">
        <v>209</v>
      </c>
      <c r="C416" t="s">
        <v>112</v>
      </c>
      <c r="D416" t="s">
        <v>62</v>
      </c>
      <c r="E416" t="s">
        <v>1494</v>
      </c>
      <c r="F416" t="s">
        <v>327</v>
      </c>
      <c r="G416" t="s">
        <v>250</v>
      </c>
      <c r="H416" t="s">
        <v>1495</v>
      </c>
      <c r="I416" t="s">
        <v>1495</v>
      </c>
      <c r="J416" t="s">
        <v>576</v>
      </c>
      <c r="K416" t="s">
        <v>670</v>
      </c>
      <c r="L416" t="s">
        <v>372</v>
      </c>
      <c r="M416" t="s">
        <v>154</v>
      </c>
      <c r="N416" t="s">
        <v>670</v>
      </c>
      <c r="O416" t="s">
        <v>577</v>
      </c>
      <c r="P416" t="s">
        <v>65</v>
      </c>
      <c r="Q416">
        <v>14</v>
      </c>
      <c r="R416" t="s">
        <v>66</v>
      </c>
      <c r="S416" t="s">
        <v>95</v>
      </c>
      <c r="T416">
        <v>12</v>
      </c>
      <c r="U416">
        <v>2</v>
      </c>
      <c r="V416">
        <v>16</v>
      </c>
      <c r="W416" t="s">
        <v>110</v>
      </c>
      <c r="X416" t="s">
        <v>84</v>
      </c>
      <c r="Y416">
        <v>1</v>
      </c>
      <c r="Z416">
        <v>1</v>
      </c>
      <c r="AA416">
        <v>1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 t="s">
        <v>369</v>
      </c>
      <c r="AM416" t="e" vm="197">
        <f>_FV(0,"8571428571428571")</f>
        <v>#VALUE!</v>
      </c>
      <c r="AN416">
        <v>22</v>
      </c>
      <c r="AO416" t="s">
        <v>179</v>
      </c>
      <c r="AP416" t="e" vm="1">
        <f>_FV(-14,"0")</f>
        <v>#VALUE!</v>
      </c>
      <c r="AQ416">
        <v>6</v>
      </c>
      <c r="AR416">
        <v>3</v>
      </c>
      <c r="AS416" t="s">
        <v>1496</v>
      </c>
      <c r="AT416" t="s">
        <v>68</v>
      </c>
      <c r="AU416" t="s">
        <v>1497</v>
      </c>
      <c r="AV416" t="s">
        <v>1498</v>
      </c>
      <c r="AW416" t="s">
        <v>1499</v>
      </c>
      <c r="AX416">
        <v>1802</v>
      </c>
      <c r="AY416">
        <v>1641</v>
      </c>
      <c r="AZ416" t="s">
        <v>209</v>
      </c>
      <c r="BA416" s="2">
        <v>43520</v>
      </c>
      <c r="BB416">
        <v>24</v>
      </c>
      <c r="BC416" t="s">
        <v>1449</v>
      </c>
      <c r="BD416" s="3">
        <v>16589</v>
      </c>
      <c r="BE416" t="s">
        <v>112</v>
      </c>
      <c r="BF416" s="2">
        <v>43521</v>
      </c>
      <c r="BG416">
        <v>19</v>
      </c>
      <c r="BH416" t="s">
        <v>1411</v>
      </c>
      <c r="BI416" s="3">
        <v>23774</v>
      </c>
    </row>
    <row r="417" spans="1:61" x14ac:dyDescent="0.25">
      <c r="A417" s="1">
        <v>40866</v>
      </c>
      <c r="B417" t="s">
        <v>218</v>
      </c>
      <c r="C417" t="s">
        <v>112</v>
      </c>
      <c r="D417" t="s">
        <v>62</v>
      </c>
      <c r="E417" t="s">
        <v>180</v>
      </c>
      <c r="F417" s="2">
        <v>43586</v>
      </c>
      <c r="G417" t="s">
        <v>90</v>
      </c>
      <c r="H417" s="3">
        <v>45689</v>
      </c>
      <c r="I417" t="s">
        <v>717</v>
      </c>
      <c r="J417" t="s">
        <v>180</v>
      </c>
      <c r="K417" t="s">
        <v>79</v>
      </c>
      <c r="L417" t="s">
        <v>79</v>
      </c>
      <c r="M417" t="s">
        <v>63</v>
      </c>
      <c r="N417" t="s">
        <v>355</v>
      </c>
      <c r="O417" t="s">
        <v>82</v>
      </c>
      <c r="P417" t="s">
        <v>65</v>
      </c>
      <c r="Q417">
        <v>12</v>
      </c>
      <c r="R417" t="s">
        <v>120</v>
      </c>
      <c r="S417" t="s">
        <v>95</v>
      </c>
      <c r="T417">
        <v>12</v>
      </c>
      <c r="U417">
        <v>13</v>
      </c>
      <c r="V417">
        <v>16</v>
      </c>
      <c r="W417" t="s">
        <v>85</v>
      </c>
      <c r="X417" t="s">
        <v>96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 t="e" vm="131">
        <f>_FV(0,"5833333333333334")</f>
        <v>#VALUE!</v>
      </c>
      <c r="AM417" t="e" vm="89">
        <f>_FV(0,"75")</f>
        <v>#VALUE!</v>
      </c>
      <c r="AN417">
        <v>2</v>
      </c>
      <c r="AO417" t="s">
        <v>68</v>
      </c>
      <c r="AP417" t="e" vm="1">
        <f>_FV(-8,"0")</f>
        <v>#VALUE!</v>
      </c>
      <c r="AQ417">
        <v>1</v>
      </c>
      <c r="AR417">
        <v>4</v>
      </c>
      <c r="AS417" t="s">
        <v>68</v>
      </c>
      <c r="AT417" t="s">
        <v>68</v>
      </c>
      <c r="AU417" t="s">
        <v>68</v>
      </c>
      <c r="AV417" t="s">
        <v>63</v>
      </c>
      <c r="AW417" s="3">
        <v>12055</v>
      </c>
      <c r="AX417">
        <v>1647</v>
      </c>
      <c r="AY417">
        <v>1641</v>
      </c>
      <c r="AZ417" t="s">
        <v>218</v>
      </c>
      <c r="BA417" t="s">
        <v>1398</v>
      </c>
      <c r="BB417">
        <v>24</v>
      </c>
      <c r="BC417" t="s">
        <v>1450</v>
      </c>
      <c r="BD417" s="3">
        <v>46054</v>
      </c>
      <c r="BE417" t="s">
        <v>112</v>
      </c>
      <c r="BF417" s="2">
        <v>43521</v>
      </c>
      <c r="BG417">
        <v>19</v>
      </c>
      <c r="BH417" t="s">
        <v>1411</v>
      </c>
      <c r="BI417" s="3">
        <v>23774</v>
      </c>
    </row>
    <row r="418" spans="1:61" x14ac:dyDescent="0.25">
      <c r="A418" s="1">
        <v>40831</v>
      </c>
      <c r="B418" t="s">
        <v>241</v>
      </c>
      <c r="C418" t="s">
        <v>112</v>
      </c>
      <c r="D418" t="s">
        <v>151</v>
      </c>
      <c r="E418" t="s">
        <v>625</v>
      </c>
      <c r="F418" t="s">
        <v>399</v>
      </c>
      <c r="G418" t="s">
        <v>317</v>
      </c>
      <c r="H418" t="s">
        <v>816</v>
      </c>
      <c r="I418" t="s">
        <v>625</v>
      </c>
      <c r="J418" t="s">
        <v>323</v>
      </c>
      <c r="K418" t="s">
        <v>322</v>
      </c>
      <c r="L418" t="s">
        <v>322</v>
      </c>
      <c r="M418" t="s">
        <v>63</v>
      </c>
      <c r="N418" t="s">
        <v>180</v>
      </c>
      <c r="O418" t="s">
        <v>79</v>
      </c>
      <c r="P418" t="s">
        <v>65</v>
      </c>
      <c r="Q418">
        <v>8</v>
      </c>
      <c r="R418" t="s">
        <v>110</v>
      </c>
      <c r="S418" t="s">
        <v>95</v>
      </c>
      <c r="T418">
        <v>12</v>
      </c>
      <c r="U418">
        <v>16</v>
      </c>
      <c r="V418">
        <v>18</v>
      </c>
      <c r="W418" t="s">
        <v>84</v>
      </c>
      <c r="X418" t="s">
        <v>65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1</v>
      </c>
      <c r="AI418">
        <v>1</v>
      </c>
      <c r="AJ418">
        <v>0</v>
      </c>
      <c r="AK418">
        <v>0</v>
      </c>
      <c r="AL418" t="e" vm="89">
        <f>_FV(0,"75")</f>
        <v>#VALUE!</v>
      </c>
      <c r="AM418" t="e" vm="3">
        <f>_FV(-1,"5")</f>
        <v>#VALUE!</v>
      </c>
      <c r="AN418">
        <v>2</v>
      </c>
      <c r="AO418" t="s">
        <v>84</v>
      </c>
      <c r="AP418" t="e" vm="1">
        <f>_FV(-3,"0")</f>
        <v>#VALUE!</v>
      </c>
      <c r="AQ418">
        <v>2</v>
      </c>
      <c r="AR418">
        <v>5</v>
      </c>
      <c r="AS418" t="s">
        <v>1500</v>
      </c>
      <c r="AT418" t="s">
        <v>68</v>
      </c>
      <c r="AU418" t="s">
        <v>916</v>
      </c>
      <c r="AV418" t="s">
        <v>1501</v>
      </c>
      <c r="AW418" t="s">
        <v>1502</v>
      </c>
      <c r="AX418">
        <v>1640</v>
      </c>
      <c r="AY418">
        <v>1641</v>
      </c>
      <c r="AZ418" t="s">
        <v>241</v>
      </c>
      <c r="BA418" s="2">
        <v>43580</v>
      </c>
      <c r="BB418">
        <v>22</v>
      </c>
      <c r="BC418" t="s">
        <v>1451</v>
      </c>
      <c r="BD418" s="3">
        <v>15008</v>
      </c>
      <c r="BE418" t="s">
        <v>112</v>
      </c>
      <c r="BF418" s="2">
        <v>43521</v>
      </c>
      <c r="BG418">
        <v>19</v>
      </c>
      <c r="BH418" t="s">
        <v>1411</v>
      </c>
      <c r="BI418" s="3">
        <v>23774</v>
      </c>
    </row>
    <row r="419" spans="1:61" x14ac:dyDescent="0.25">
      <c r="A419" s="1">
        <v>40999</v>
      </c>
      <c r="B419" t="s">
        <v>245</v>
      </c>
      <c r="C419" t="s">
        <v>112</v>
      </c>
      <c r="D419" t="s">
        <v>151</v>
      </c>
      <c r="E419" t="s">
        <v>68</v>
      </c>
      <c r="F419" t="s">
        <v>553</v>
      </c>
      <c r="G419" t="s">
        <v>1503</v>
      </c>
      <c r="H419" t="s">
        <v>139</v>
      </c>
      <c r="I419" t="s">
        <v>1504</v>
      </c>
      <c r="J419" t="s">
        <v>740</v>
      </c>
      <c r="K419" t="s">
        <v>1112</v>
      </c>
      <c r="L419" t="s">
        <v>142</v>
      </c>
      <c r="M419" t="s">
        <v>1204</v>
      </c>
      <c r="N419" t="s">
        <v>1505</v>
      </c>
      <c r="O419" t="s">
        <v>141</v>
      </c>
      <c r="P419" t="s">
        <v>1428</v>
      </c>
      <c r="Q419">
        <v>31</v>
      </c>
      <c r="R419" t="s">
        <v>239</v>
      </c>
      <c r="S419" t="s">
        <v>95</v>
      </c>
      <c r="T419">
        <v>12</v>
      </c>
      <c r="U419">
        <v>18</v>
      </c>
      <c r="V419">
        <v>14</v>
      </c>
      <c r="W419" t="s">
        <v>68</v>
      </c>
      <c r="X419" t="s">
        <v>83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 t="e" vm="202">
        <f>_FV(-1,"096774193548387")</f>
        <v>#VALUE!</v>
      </c>
      <c r="AM419" t="e" vm="203">
        <f>_FV(0,"7741935483870968")</f>
        <v>#VALUE!</v>
      </c>
      <c r="AN419">
        <v>-7</v>
      </c>
      <c r="AO419" t="e" vm="1">
        <f>_FV(-8,"0")</f>
        <v>#VALUE!</v>
      </c>
      <c r="AP419" t="s">
        <v>64</v>
      </c>
      <c r="AQ419">
        <v>1</v>
      </c>
      <c r="AR419">
        <v>7</v>
      </c>
      <c r="AS419" t="s">
        <v>68</v>
      </c>
      <c r="AT419" t="s">
        <v>68</v>
      </c>
      <c r="AU419" t="s">
        <v>68</v>
      </c>
      <c r="AV419" t="s">
        <v>97</v>
      </c>
      <c r="AW419" s="2">
        <v>43770</v>
      </c>
      <c r="AX419">
        <v>1626</v>
      </c>
      <c r="AY419">
        <v>1641</v>
      </c>
      <c r="AZ419" t="s">
        <v>245</v>
      </c>
      <c r="BA419" s="2">
        <v>43489</v>
      </c>
      <c r="BB419">
        <v>23</v>
      </c>
      <c r="BC419" t="s">
        <v>1454</v>
      </c>
      <c r="BD419" s="3">
        <v>12451</v>
      </c>
      <c r="BE419" t="s">
        <v>112</v>
      </c>
      <c r="BF419" s="2">
        <v>43521</v>
      </c>
      <c r="BG419">
        <v>19</v>
      </c>
      <c r="BH419" t="s">
        <v>1411</v>
      </c>
      <c r="BI419" s="3">
        <v>23774</v>
      </c>
    </row>
    <row r="420" spans="1:61" x14ac:dyDescent="0.25">
      <c r="A420" s="1">
        <v>40832</v>
      </c>
      <c r="B420" t="s">
        <v>60</v>
      </c>
      <c r="C420" t="s">
        <v>195</v>
      </c>
      <c r="D420" t="s">
        <v>62</v>
      </c>
      <c r="E420" s="3">
        <v>45658</v>
      </c>
      <c r="F420" t="s">
        <v>399</v>
      </c>
      <c r="G420" t="s">
        <v>64</v>
      </c>
      <c r="H420" t="s">
        <v>68</v>
      </c>
      <c r="I420" t="s">
        <v>400</v>
      </c>
      <c r="J420" t="s">
        <v>180</v>
      </c>
      <c r="K420" t="s">
        <v>79</v>
      </c>
      <c r="L420" t="s">
        <v>322</v>
      </c>
      <c r="M420" t="s">
        <v>63</v>
      </c>
      <c r="N420" t="s">
        <v>323</v>
      </c>
      <c r="O420" t="s">
        <v>322</v>
      </c>
      <c r="P420" t="s">
        <v>323</v>
      </c>
      <c r="Q420">
        <v>8</v>
      </c>
      <c r="R420" t="s">
        <v>84</v>
      </c>
      <c r="S420" t="s">
        <v>191</v>
      </c>
      <c r="T420">
        <v>12</v>
      </c>
      <c r="U420">
        <v>13</v>
      </c>
      <c r="V420">
        <v>14</v>
      </c>
      <c r="W420" t="s">
        <v>96</v>
      </c>
      <c r="X420" t="s">
        <v>132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 t="e" vm="89">
        <f>_FV(0,"75")</f>
        <v>#VALUE!</v>
      </c>
      <c r="AM420" t="s">
        <v>322</v>
      </c>
      <c r="AN420">
        <v>1</v>
      </c>
      <c r="AO420" t="s">
        <v>68</v>
      </c>
      <c r="AP420" t="e" vm="1">
        <f>_FV(-10,"0")</f>
        <v>#VALUE!</v>
      </c>
      <c r="AQ420">
        <v>5</v>
      </c>
      <c r="AR420">
        <v>2</v>
      </c>
      <c r="AS420" t="s">
        <v>68</v>
      </c>
      <c r="AT420" t="s">
        <v>440</v>
      </c>
      <c r="AU420" t="s">
        <v>68</v>
      </c>
      <c r="AV420" s="3">
        <v>45658</v>
      </c>
      <c r="AW420" t="s">
        <v>1506</v>
      </c>
      <c r="AX420">
        <v>1814</v>
      </c>
      <c r="AY420">
        <v>1669</v>
      </c>
      <c r="AZ420" t="s">
        <v>60</v>
      </c>
      <c r="BA420" s="2">
        <v>43547</v>
      </c>
      <c r="BB420">
        <v>33</v>
      </c>
      <c r="BC420" t="s">
        <v>1397</v>
      </c>
      <c r="BD420" s="2">
        <v>43472</v>
      </c>
      <c r="BE420" t="s">
        <v>195</v>
      </c>
      <c r="BF420" t="s">
        <v>1398</v>
      </c>
      <c r="BG420">
        <v>18</v>
      </c>
      <c r="BH420" t="s">
        <v>1444</v>
      </c>
      <c r="BI420" s="3">
        <v>28915</v>
      </c>
    </row>
    <row r="421" spans="1:61" x14ac:dyDescent="0.25">
      <c r="A421" s="1">
        <v>41020</v>
      </c>
      <c r="B421" t="s">
        <v>73</v>
      </c>
      <c r="C421" t="s">
        <v>195</v>
      </c>
      <c r="D421" t="s">
        <v>101</v>
      </c>
      <c r="E421" t="s">
        <v>275</v>
      </c>
      <c r="F421" t="s">
        <v>183</v>
      </c>
      <c r="G421" t="s">
        <v>184</v>
      </c>
      <c r="H421" t="s">
        <v>419</v>
      </c>
      <c r="I421" t="s">
        <v>275</v>
      </c>
      <c r="J421" t="s">
        <v>183</v>
      </c>
      <c r="K421" t="s">
        <v>490</v>
      </c>
      <c r="L421" t="s">
        <v>279</v>
      </c>
      <c r="M421" t="s">
        <v>187</v>
      </c>
      <c r="N421" t="s">
        <v>422</v>
      </c>
      <c r="O421" t="s">
        <v>188</v>
      </c>
      <c r="P421" t="s">
        <v>277</v>
      </c>
      <c r="Q421">
        <v>34</v>
      </c>
      <c r="R421" t="s">
        <v>242</v>
      </c>
      <c r="S421" t="s">
        <v>191</v>
      </c>
      <c r="T421">
        <v>12</v>
      </c>
      <c r="U421">
        <v>9</v>
      </c>
      <c r="V421">
        <v>6</v>
      </c>
      <c r="W421" t="s">
        <v>64</v>
      </c>
      <c r="X421" t="s">
        <v>132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 t="e" vm="204">
        <f>_FV(0,"38235294117647056")</f>
        <v>#VALUE!</v>
      </c>
      <c r="AM421" t="s">
        <v>313</v>
      </c>
      <c r="AN421">
        <v>-7</v>
      </c>
      <c r="AO421" t="e" vm="1">
        <f>_FV(-3,"0")</f>
        <v>#VALUE!</v>
      </c>
      <c r="AP421" t="s">
        <v>84</v>
      </c>
      <c r="AQ421">
        <v>1</v>
      </c>
      <c r="AR421">
        <v>7</v>
      </c>
      <c r="AS421" t="s">
        <v>68</v>
      </c>
      <c r="AT421" t="s">
        <v>1507</v>
      </c>
      <c r="AU421" t="s">
        <v>68</v>
      </c>
      <c r="AV421" t="s">
        <v>68</v>
      </c>
      <c r="AW421" t="s">
        <v>1508</v>
      </c>
      <c r="AX421">
        <v>1728</v>
      </c>
      <c r="AY421">
        <v>1669</v>
      </c>
      <c r="AZ421" t="s">
        <v>73</v>
      </c>
      <c r="BA421" s="2">
        <v>43549</v>
      </c>
      <c r="BB421">
        <v>21</v>
      </c>
      <c r="BC421" t="s">
        <v>1401</v>
      </c>
      <c r="BD421" s="3">
        <v>23468</v>
      </c>
      <c r="BE421" t="s">
        <v>195</v>
      </c>
      <c r="BF421" t="s">
        <v>1398</v>
      </c>
      <c r="BG421">
        <v>18</v>
      </c>
      <c r="BH421" t="s">
        <v>1444</v>
      </c>
      <c r="BI421" s="3">
        <v>28915</v>
      </c>
    </row>
    <row r="422" spans="1:61" x14ac:dyDescent="0.25">
      <c r="A422" s="1">
        <v>40988</v>
      </c>
      <c r="B422" t="s">
        <v>100</v>
      </c>
      <c r="C422" t="s">
        <v>195</v>
      </c>
      <c r="D422" t="s">
        <v>62</v>
      </c>
      <c r="E422" t="s">
        <v>1026</v>
      </c>
      <c r="F422" t="s">
        <v>477</v>
      </c>
      <c r="G422" t="s">
        <v>1339</v>
      </c>
      <c r="H422" t="s">
        <v>478</v>
      </c>
      <c r="I422" t="s">
        <v>1000</v>
      </c>
      <c r="J422" t="s">
        <v>474</v>
      </c>
      <c r="K422" t="s">
        <v>480</v>
      </c>
      <c r="L422" t="s">
        <v>573</v>
      </c>
      <c r="M422" t="s">
        <v>620</v>
      </c>
      <c r="N422" t="s">
        <v>1003</v>
      </c>
      <c r="O422" t="s">
        <v>748</v>
      </c>
      <c r="P422" t="s">
        <v>748</v>
      </c>
      <c r="Q422">
        <v>29</v>
      </c>
      <c r="R422" t="s">
        <v>67</v>
      </c>
      <c r="S422" t="s">
        <v>191</v>
      </c>
      <c r="T422">
        <v>12</v>
      </c>
      <c r="U422">
        <v>16</v>
      </c>
      <c r="V422">
        <v>8</v>
      </c>
      <c r="W422" t="s">
        <v>85</v>
      </c>
      <c r="X422" t="s">
        <v>85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 t="e" vm="205">
        <f>_FV(0,"6896551724137931")</f>
        <v>#VALUE!</v>
      </c>
      <c r="AM422" t="s">
        <v>109</v>
      </c>
      <c r="AN422">
        <v>-12</v>
      </c>
      <c r="AO422" t="s">
        <v>65</v>
      </c>
      <c r="AP422" t="s">
        <v>96</v>
      </c>
      <c r="AQ422">
        <v>1</v>
      </c>
      <c r="AR422">
        <v>7</v>
      </c>
      <c r="AS422" t="s">
        <v>68</v>
      </c>
      <c r="AT422" t="s">
        <v>68</v>
      </c>
      <c r="AU422" t="s">
        <v>68</v>
      </c>
      <c r="AV422" s="2">
        <v>43617</v>
      </c>
      <c r="AW422" s="2">
        <v>43709</v>
      </c>
      <c r="AX422">
        <v>1668</v>
      </c>
      <c r="AY422">
        <v>1669</v>
      </c>
      <c r="AZ422" t="s">
        <v>100</v>
      </c>
      <c r="BA422" s="2">
        <v>43609</v>
      </c>
      <c r="BB422">
        <v>24</v>
      </c>
      <c r="BC422" t="s">
        <v>1407</v>
      </c>
      <c r="BD422" s="3">
        <v>19025</v>
      </c>
      <c r="BE422" t="s">
        <v>195</v>
      </c>
      <c r="BF422" t="s">
        <v>1398</v>
      </c>
      <c r="BG422">
        <v>18</v>
      </c>
      <c r="BH422" t="s">
        <v>1444</v>
      </c>
      <c r="BI422" s="3">
        <v>28915</v>
      </c>
    </row>
    <row r="423" spans="1:61" x14ac:dyDescent="0.25">
      <c r="A423" s="1">
        <v>40838</v>
      </c>
      <c r="B423" t="s">
        <v>112</v>
      </c>
      <c r="C423" t="s">
        <v>195</v>
      </c>
      <c r="D423" t="s">
        <v>151</v>
      </c>
      <c r="E423" t="s">
        <v>90</v>
      </c>
      <c r="F423" t="s">
        <v>92</v>
      </c>
      <c r="G423" t="s">
        <v>1509</v>
      </c>
      <c r="H423" t="s">
        <v>92</v>
      </c>
      <c r="I423" t="s">
        <v>355</v>
      </c>
      <c r="J423" t="s">
        <v>355</v>
      </c>
      <c r="K423" t="s">
        <v>216</v>
      </c>
      <c r="L423" t="s">
        <v>93</v>
      </c>
      <c r="M423" t="s">
        <v>355</v>
      </c>
      <c r="N423" t="s">
        <v>94</v>
      </c>
      <c r="O423" t="s">
        <v>65</v>
      </c>
      <c r="P423" t="s">
        <v>80</v>
      </c>
      <c r="Q423">
        <v>9</v>
      </c>
      <c r="R423" t="s">
        <v>95</v>
      </c>
      <c r="S423" t="s">
        <v>191</v>
      </c>
      <c r="T423">
        <v>12</v>
      </c>
      <c r="U423">
        <v>16</v>
      </c>
      <c r="V423">
        <v>15</v>
      </c>
      <c r="W423" t="s">
        <v>84</v>
      </c>
      <c r="X423" t="s">
        <v>66</v>
      </c>
      <c r="Y423">
        <v>0</v>
      </c>
      <c r="Z423">
        <v>0</v>
      </c>
      <c r="AA423">
        <v>0</v>
      </c>
      <c r="AB423">
        <v>1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 t="e" vm="206">
        <f>_FV(-1,"1111111111111112")</f>
        <v>#VALUE!</v>
      </c>
      <c r="AM423" t="s">
        <v>65</v>
      </c>
      <c r="AN423">
        <v>0</v>
      </c>
      <c r="AO423" t="e" vm="1">
        <f>_FV(-1,"0")</f>
        <v>#VALUE!</v>
      </c>
      <c r="AP423" t="s">
        <v>132</v>
      </c>
      <c r="AQ423">
        <v>0</v>
      </c>
      <c r="AR423">
        <v>9</v>
      </c>
      <c r="AS423" t="s">
        <v>124</v>
      </c>
      <c r="AT423" t="s">
        <v>68</v>
      </c>
      <c r="AU423" t="s">
        <v>1510</v>
      </c>
      <c r="AV423" t="s">
        <v>1511</v>
      </c>
      <c r="AW423" t="s">
        <v>1512</v>
      </c>
      <c r="AX423">
        <v>1641</v>
      </c>
      <c r="AY423">
        <v>1669</v>
      </c>
      <c r="AZ423" t="s">
        <v>112</v>
      </c>
      <c r="BA423" s="2">
        <v>43521</v>
      </c>
      <c r="BB423">
        <v>19</v>
      </c>
      <c r="BC423" t="s">
        <v>1411</v>
      </c>
      <c r="BD423" s="3">
        <v>23774</v>
      </c>
      <c r="BE423" t="s">
        <v>195</v>
      </c>
      <c r="BF423" t="s">
        <v>1398</v>
      </c>
      <c r="BG423">
        <v>18</v>
      </c>
      <c r="BH423" t="s">
        <v>1444</v>
      </c>
      <c r="BI423" s="3">
        <v>28915</v>
      </c>
    </row>
    <row r="424" spans="1:61" x14ac:dyDescent="0.25">
      <c r="A424" s="1">
        <v>40922</v>
      </c>
      <c r="B424" t="s">
        <v>123</v>
      </c>
      <c r="C424" t="s">
        <v>195</v>
      </c>
      <c r="D424" t="s">
        <v>62</v>
      </c>
      <c r="E424" t="s">
        <v>370</v>
      </c>
      <c r="F424" t="s">
        <v>153</v>
      </c>
      <c r="G424" t="s">
        <v>459</v>
      </c>
      <c r="H424" t="s">
        <v>707</v>
      </c>
      <c r="I424" t="s">
        <v>1186</v>
      </c>
      <c r="J424" t="s">
        <v>250</v>
      </c>
      <c r="K424" t="s">
        <v>895</v>
      </c>
      <c r="L424" t="s">
        <v>155</v>
      </c>
      <c r="M424" t="s">
        <v>889</v>
      </c>
      <c r="N424" t="s">
        <v>460</v>
      </c>
      <c r="O424" t="s">
        <v>394</v>
      </c>
      <c r="P424" t="s">
        <v>155</v>
      </c>
      <c r="Q424">
        <v>21</v>
      </c>
      <c r="R424" t="s">
        <v>96</v>
      </c>
      <c r="S424" t="s">
        <v>191</v>
      </c>
      <c r="T424">
        <v>12</v>
      </c>
      <c r="U424">
        <v>4</v>
      </c>
      <c r="V424">
        <v>10</v>
      </c>
      <c r="W424" t="s">
        <v>96</v>
      </c>
      <c r="X424" t="s">
        <v>120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1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 t="s">
        <v>355</v>
      </c>
      <c r="AM424" t="s">
        <v>394</v>
      </c>
      <c r="AN424">
        <v>13</v>
      </c>
      <c r="AO424" t="e" vm="1">
        <f>_FV(-4,"0")</f>
        <v>#VALUE!</v>
      </c>
      <c r="AP424" t="e" vm="1">
        <f>_FV(-7,"0")</f>
        <v>#VALUE!</v>
      </c>
      <c r="AQ424">
        <v>6</v>
      </c>
      <c r="AR424">
        <v>3</v>
      </c>
      <c r="AS424" t="s">
        <v>897</v>
      </c>
      <c r="AT424" t="s">
        <v>897</v>
      </c>
      <c r="AU424" t="s">
        <v>1187</v>
      </c>
      <c r="AV424" t="s">
        <v>1513</v>
      </c>
      <c r="AW424" t="s">
        <v>1514</v>
      </c>
      <c r="AX424">
        <v>1889</v>
      </c>
      <c r="AY424">
        <v>1669</v>
      </c>
      <c r="AZ424" t="s">
        <v>123</v>
      </c>
      <c r="BA424" s="2">
        <v>43550</v>
      </c>
      <c r="BB424">
        <v>21</v>
      </c>
      <c r="BC424" t="s">
        <v>1412</v>
      </c>
      <c r="BD424" t="s">
        <v>1413</v>
      </c>
      <c r="BE424" t="s">
        <v>195</v>
      </c>
      <c r="BF424" t="s">
        <v>1398</v>
      </c>
      <c r="BG424">
        <v>18</v>
      </c>
      <c r="BH424" t="s">
        <v>1444</v>
      </c>
      <c r="BI424" s="3">
        <v>28915</v>
      </c>
    </row>
    <row r="425" spans="1:61" x14ac:dyDescent="0.25">
      <c r="A425" s="1">
        <v>41156</v>
      </c>
      <c r="B425" t="s">
        <v>127</v>
      </c>
      <c r="C425" t="s">
        <v>195</v>
      </c>
      <c r="D425" t="s">
        <v>62</v>
      </c>
      <c r="E425" t="s">
        <v>1403</v>
      </c>
      <c r="F425" t="s">
        <v>222</v>
      </c>
      <c r="G425" t="s">
        <v>1403</v>
      </c>
      <c r="H425" t="s">
        <v>1138</v>
      </c>
      <c r="I425" t="s">
        <v>90</v>
      </c>
      <c r="J425" t="s">
        <v>222</v>
      </c>
      <c r="K425" t="s">
        <v>224</v>
      </c>
      <c r="L425" t="s">
        <v>80</v>
      </c>
      <c r="M425" t="s">
        <v>224</v>
      </c>
      <c r="N425" t="s">
        <v>224</v>
      </c>
      <c r="O425" t="s">
        <v>469</v>
      </c>
      <c r="P425" t="s">
        <v>223</v>
      </c>
      <c r="Q425">
        <v>33</v>
      </c>
      <c r="R425" t="s">
        <v>85</v>
      </c>
      <c r="S425" t="s">
        <v>191</v>
      </c>
      <c r="T425">
        <v>12</v>
      </c>
      <c r="U425">
        <v>7</v>
      </c>
      <c r="V425">
        <v>9</v>
      </c>
      <c r="W425" t="s">
        <v>85</v>
      </c>
      <c r="X425" t="s">
        <v>121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 t="s">
        <v>65</v>
      </c>
      <c r="AM425" t="s">
        <v>1140</v>
      </c>
      <c r="AN425">
        <v>2</v>
      </c>
      <c r="AO425" t="e" vm="1">
        <f>_FV(-1,"0")</f>
        <v>#VALUE!</v>
      </c>
      <c r="AP425" t="e" vm="1">
        <f>_FV(-6,"0")</f>
        <v>#VALUE!</v>
      </c>
      <c r="AQ425">
        <v>5</v>
      </c>
      <c r="AR425">
        <v>2</v>
      </c>
      <c r="AS425" t="s">
        <v>423</v>
      </c>
      <c r="AT425" t="s">
        <v>808</v>
      </c>
      <c r="AU425" t="s">
        <v>1098</v>
      </c>
      <c r="AV425" t="s">
        <v>1515</v>
      </c>
      <c r="AW425" t="s">
        <v>1516</v>
      </c>
      <c r="AX425">
        <v>1768</v>
      </c>
      <c r="AY425">
        <v>1669</v>
      </c>
      <c r="AZ425" t="s">
        <v>127</v>
      </c>
      <c r="BA425" s="2">
        <v>43641</v>
      </c>
      <c r="BB425">
        <v>24</v>
      </c>
      <c r="BC425" t="s">
        <v>1414</v>
      </c>
      <c r="BD425" s="3">
        <v>21671</v>
      </c>
      <c r="BE425" t="s">
        <v>195</v>
      </c>
      <c r="BF425" t="s">
        <v>1398</v>
      </c>
      <c r="BG425">
        <v>18</v>
      </c>
      <c r="BH425" t="s">
        <v>1444</v>
      </c>
      <c r="BI425" s="3">
        <v>28915</v>
      </c>
    </row>
    <row r="426" spans="1:61" x14ac:dyDescent="0.25">
      <c r="A426" s="1">
        <v>41065</v>
      </c>
      <c r="B426" t="s">
        <v>136</v>
      </c>
      <c r="C426" t="s">
        <v>195</v>
      </c>
      <c r="D426" t="s">
        <v>62</v>
      </c>
      <c r="E426" t="s">
        <v>291</v>
      </c>
      <c r="F426" t="s">
        <v>549</v>
      </c>
      <c r="G426" t="s">
        <v>1517</v>
      </c>
      <c r="H426" t="s">
        <v>1062</v>
      </c>
      <c r="I426" t="s">
        <v>287</v>
      </c>
      <c r="J426" t="s">
        <v>710</v>
      </c>
      <c r="K426" t="s">
        <v>759</v>
      </c>
      <c r="L426" t="s">
        <v>655</v>
      </c>
      <c r="M426" t="s">
        <v>759</v>
      </c>
      <c r="N426" t="s">
        <v>759</v>
      </c>
      <c r="O426" t="s">
        <v>296</v>
      </c>
      <c r="P426" t="s">
        <v>293</v>
      </c>
      <c r="Q426">
        <v>37</v>
      </c>
      <c r="R426" t="s">
        <v>83</v>
      </c>
      <c r="S426" t="s">
        <v>191</v>
      </c>
      <c r="T426">
        <v>12</v>
      </c>
      <c r="U426">
        <v>9</v>
      </c>
      <c r="V426">
        <v>11</v>
      </c>
      <c r="W426" t="s">
        <v>120</v>
      </c>
      <c r="X426" t="s">
        <v>66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 t="e" vm="207">
        <f>_FV(0,"05405405405405406")</f>
        <v>#VALUE!</v>
      </c>
      <c r="AM426" t="s">
        <v>1518</v>
      </c>
      <c r="AN426">
        <v>4</v>
      </c>
      <c r="AO426" t="s">
        <v>96</v>
      </c>
      <c r="AP426" t="e" vm="1">
        <f>_FV(-4,"0")</f>
        <v>#VALUE!</v>
      </c>
      <c r="AQ426">
        <v>5</v>
      </c>
      <c r="AR426">
        <v>2</v>
      </c>
      <c r="AS426" t="s">
        <v>68</v>
      </c>
      <c r="AT426" t="s">
        <v>342</v>
      </c>
      <c r="AU426" t="s">
        <v>68</v>
      </c>
      <c r="AV426" t="s">
        <v>64</v>
      </c>
      <c r="AW426" t="s">
        <v>1519</v>
      </c>
      <c r="AX426">
        <v>1720</v>
      </c>
      <c r="AY426">
        <v>1669</v>
      </c>
      <c r="AZ426" t="s">
        <v>136</v>
      </c>
      <c r="BA426" s="2">
        <v>43491</v>
      </c>
      <c r="BB426">
        <v>28</v>
      </c>
      <c r="BC426" t="s">
        <v>1418</v>
      </c>
      <c r="BD426" s="3">
        <v>47178</v>
      </c>
      <c r="BE426" t="s">
        <v>195</v>
      </c>
      <c r="BF426" t="s">
        <v>1398</v>
      </c>
      <c r="BG426">
        <v>18</v>
      </c>
      <c r="BH426" t="s">
        <v>1444</v>
      </c>
      <c r="BI426" s="3">
        <v>28915</v>
      </c>
    </row>
    <row r="427" spans="1:61" x14ac:dyDescent="0.25">
      <c r="A427" s="1">
        <v>40768</v>
      </c>
      <c r="B427" t="s">
        <v>150</v>
      </c>
      <c r="C427" t="s">
        <v>195</v>
      </c>
      <c r="D427" t="s">
        <v>101</v>
      </c>
      <c r="E427" t="s">
        <v>65</v>
      </c>
      <c r="F427" t="s">
        <v>65</v>
      </c>
      <c r="G427" t="s">
        <v>65</v>
      </c>
      <c r="H427" t="s">
        <v>65</v>
      </c>
      <c r="I427" t="s">
        <v>65</v>
      </c>
      <c r="J427" t="s">
        <v>65</v>
      </c>
      <c r="K427" t="s">
        <v>65</v>
      </c>
      <c r="L427" t="s">
        <v>65</v>
      </c>
      <c r="M427" t="s">
        <v>65</v>
      </c>
      <c r="N427" t="s">
        <v>65</v>
      </c>
      <c r="O427" t="s">
        <v>65</v>
      </c>
      <c r="P427" t="s">
        <v>65</v>
      </c>
      <c r="Q427">
        <v>1</v>
      </c>
      <c r="R427" t="s">
        <v>121</v>
      </c>
      <c r="S427" t="s">
        <v>191</v>
      </c>
      <c r="T427">
        <v>12</v>
      </c>
      <c r="U427">
        <v>3</v>
      </c>
      <c r="V427">
        <v>13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 t="s">
        <v>65</v>
      </c>
      <c r="AM427" t="s">
        <v>65</v>
      </c>
      <c r="AN427">
        <v>0</v>
      </c>
      <c r="AP427" t="e" vm="1">
        <f>_FV(-5,"0")</f>
        <v>#VALUE!</v>
      </c>
      <c r="AQ427">
        <v>7</v>
      </c>
      <c r="AR427">
        <v>1</v>
      </c>
      <c r="AS427" t="s">
        <v>68</v>
      </c>
      <c r="AT427" t="s">
        <v>68</v>
      </c>
      <c r="AU427" t="s">
        <v>68</v>
      </c>
      <c r="AV427" s="2">
        <v>43679</v>
      </c>
      <c r="AW427" s="3">
        <v>44562</v>
      </c>
      <c r="AX427">
        <v>1789</v>
      </c>
      <c r="AY427">
        <v>1669</v>
      </c>
      <c r="AZ427" t="s">
        <v>150</v>
      </c>
      <c r="BA427" t="s">
        <v>1398</v>
      </c>
      <c r="BB427">
        <v>16</v>
      </c>
      <c r="BC427" t="s">
        <v>1399</v>
      </c>
      <c r="BD427" s="3">
        <v>31260</v>
      </c>
      <c r="BE427" t="s">
        <v>195</v>
      </c>
      <c r="BF427" t="s">
        <v>1398</v>
      </c>
      <c r="BG427">
        <v>18</v>
      </c>
      <c r="BH427" t="s">
        <v>1444</v>
      </c>
      <c r="BI427" s="3">
        <v>28915</v>
      </c>
    </row>
    <row r="428" spans="1:61" x14ac:dyDescent="0.25">
      <c r="A428" s="1">
        <v>40999</v>
      </c>
      <c r="B428" t="s">
        <v>158</v>
      </c>
      <c r="C428" t="s">
        <v>195</v>
      </c>
      <c r="D428" t="s">
        <v>101</v>
      </c>
      <c r="E428" t="s">
        <v>1520</v>
      </c>
      <c r="F428" t="s">
        <v>445</v>
      </c>
      <c r="G428" t="s">
        <v>1504</v>
      </c>
      <c r="H428" t="s">
        <v>449</v>
      </c>
      <c r="I428" t="s">
        <v>1521</v>
      </c>
      <c r="J428" t="s">
        <v>556</v>
      </c>
      <c r="K428" t="s">
        <v>1504</v>
      </c>
      <c r="L428" t="s">
        <v>559</v>
      </c>
      <c r="M428" t="s">
        <v>870</v>
      </c>
      <c r="N428" t="s">
        <v>558</v>
      </c>
      <c r="O428" t="s">
        <v>870</v>
      </c>
      <c r="P428" t="s">
        <v>141</v>
      </c>
      <c r="Q428">
        <v>31</v>
      </c>
      <c r="R428" t="s">
        <v>68</v>
      </c>
      <c r="S428" t="s">
        <v>191</v>
      </c>
      <c r="T428">
        <v>12</v>
      </c>
      <c r="U428">
        <v>2</v>
      </c>
      <c r="V428">
        <v>7</v>
      </c>
      <c r="W428" t="s">
        <v>120</v>
      </c>
      <c r="X428" t="s">
        <v>85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 t="s">
        <v>741</v>
      </c>
      <c r="AM428" t="s">
        <v>1112</v>
      </c>
      <c r="AN428">
        <v>30</v>
      </c>
      <c r="AO428" t="s">
        <v>84</v>
      </c>
      <c r="AP428" t="e" vm="1">
        <f>_FV(-12,"0")</f>
        <v>#VALUE!</v>
      </c>
      <c r="AQ428">
        <v>3</v>
      </c>
      <c r="AR428">
        <v>6</v>
      </c>
      <c r="AS428" t="s">
        <v>146</v>
      </c>
      <c r="AT428" t="s">
        <v>65</v>
      </c>
      <c r="AU428" t="s">
        <v>1009</v>
      </c>
      <c r="AV428" t="s">
        <v>1522</v>
      </c>
      <c r="AW428" t="s">
        <v>65</v>
      </c>
      <c r="AX428">
        <v>1840</v>
      </c>
      <c r="AY428">
        <v>1669</v>
      </c>
      <c r="AZ428" t="s">
        <v>158</v>
      </c>
      <c r="BA428" s="2">
        <v>43670</v>
      </c>
      <c r="BB428">
        <v>22</v>
      </c>
      <c r="BC428" t="s">
        <v>1422</v>
      </c>
      <c r="BD428" t="s">
        <v>1423</v>
      </c>
      <c r="BE428" t="s">
        <v>195</v>
      </c>
      <c r="BF428" t="s">
        <v>1398</v>
      </c>
      <c r="BG428">
        <v>18</v>
      </c>
      <c r="BH428" t="s">
        <v>1444</v>
      </c>
      <c r="BI428" s="3">
        <v>28915</v>
      </c>
    </row>
    <row r="429" spans="1:61" x14ac:dyDescent="0.25">
      <c r="A429" s="1">
        <v>40674</v>
      </c>
      <c r="B429" t="s">
        <v>163</v>
      </c>
      <c r="C429" t="s">
        <v>195</v>
      </c>
      <c r="D429" t="s">
        <v>62</v>
      </c>
      <c r="E429" t="s">
        <v>850</v>
      </c>
      <c r="F429" t="s">
        <v>222</v>
      </c>
      <c r="G429" t="s">
        <v>539</v>
      </c>
      <c r="H429" t="s">
        <v>539</v>
      </c>
      <c r="I429" t="s">
        <v>1346</v>
      </c>
      <c r="J429" t="s">
        <v>537</v>
      </c>
      <c r="K429" t="s">
        <v>538</v>
      </c>
      <c r="L429" t="s">
        <v>226</v>
      </c>
      <c r="M429" t="s">
        <v>540</v>
      </c>
      <c r="N429" t="s">
        <v>224</v>
      </c>
      <c r="O429" t="s">
        <v>226</v>
      </c>
      <c r="P429" t="s">
        <v>224</v>
      </c>
      <c r="Q429">
        <v>11</v>
      </c>
      <c r="R429" t="s">
        <v>64</v>
      </c>
      <c r="S429" t="s">
        <v>191</v>
      </c>
      <c r="T429">
        <v>12</v>
      </c>
      <c r="U429">
        <v>2</v>
      </c>
      <c r="V429">
        <v>12</v>
      </c>
      <c r="W429" t="s">
        <v>121</v>
      </c>
      <c r="X429" t="s">
        <v>132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 t="s">
        <v>678</v>
      </c>
      <c r="AM429" t="s">
        <v>226</v>
      </c>
      <c r="AN429">
        <v>13</v>
      </c>
      <c r="AO429" t="s">
        <v>84</v>
      </c>
      <c r="AP429" t="e" vm="1">
        <f>_FV(-11,"0")</f>
        <v>#VALUE!</v>
      </c>
      <c r="AQ429">
        <v>7</v>
      </c>
      <c r="AR429">
        <v>1</v>
      </c>
      <c r="AS429" t="s">
        <v>68</v>
      </c>
      <c r="AT429" t="s">
        <v>973</v>
      </c>
      <c r="AU429" t="s">
        <v>68</v>
      </c>
      <c r="AV429" s="2">
        <v>43558</v>
      </c>
      <c r="AW429" t="s">
        <v>1523</v>
      </c>
      <c r="AX429">
        <v>1982</v>
      </c>
      <c r="AY429">
        <v>1669</v>
      </c>
      <c r="AZ429" t="s">
        <v>163</v>
      </c>
      <c r="BA429" s="2">
        <v>43639</v>
      </c>
      <c r="BB429">
        <v>23</v>
      </c>
      <c r="BC429" t="s">
        <v>1427</v>
      </c>
      <c r="BD429" s="3">
        <v>26177</v>
      </c>
      <c r="BE429" t="s">
        <v>195</v>
      </c>
      <c r="BF429" t="s">
        <v>1398</v>
      </c>
      <c r="BG429">
        <v>18</v>
      </c>
      <c r="BH429" t="s">
        <v>1444</v>
      </c>
      <c r="BI429" s="3">
        <v>28915</v>
      </c>
    </row>
    <row r="430" spans="1:61" x14ac:dyDescent="0.25">
      <c r="A430" s="1">
        <v>41002</v>
      </c>
      <c r="B430" t="s">
        <v>178</v>
      </c>
      <c r="C430" t="s">
        <v>195</v>
      </c>
      <c r="D430" t="s">
        <v>101</v>
      </c>
      <c r="E430" t="s">
        <v>635</v>
      </c>
      <c r="F430" t="s">
        <v>605</v>
      </c>
      <c r="G430" t="s">
        <v>635</v>
      </c>
      <c r="H430" t="s">
        <v>92</v>
      </c>
      <c r="I430" t="s">
        <v>1524</v>
      </c>
      <c r="J430" t="s">
        <v>210</v>
      </c>
      <c r="K430" t="s">
        <v>94</v>
      </c>
      <c r="L430" t="s">
        <v>80</v>
      </c>
      <c r="M430" t="s">
        <v>607</v>
      </c>
      <c r="N430" t="s">
        <v>1232</v>
      </c>
      <c r="O430" t="s">
        <v>607</v>
      </c>
      <c r="P430" t="s">
        <v>216</v>
      </c>
      <c r="Q430">
        <v>27</v>
      </c>
      <c r="R430" t="s">
        <v>132</v>
      </c>
      <c r="S430" t="s">
        <v>191</v>
      </c>
      <c r="T430">
        <v>12</v>
      </c>
      <c r="U430">
        <v>6</v>
      </c>
      <c r="V430">
        <v>10</v>
      </c>
      <c r="W430" t="s">
        <v>85</v>
      </c>
      <c r="X430" t="s">
        <v>83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1</v>
      </c>
      <c r="AG430">
        <v>0</v>
      </c>
      <c r="AH430">
        <v>0</v>
      </c>
      <c r="AI430">
        <v>0</v>
      </c>
      <c r="AJ430">
        <v>0</v>
      </c>
      <c r="AK430">
        <v>0</v>
      </c>
      <c r="AL430" t="s">
        <v>65</v>
      </c>
      <c r="AM430" t="s">
        <v>1233</v>
      </c>
      <c r="AN430">
        <v>10</v>
      </c>
      <c r="AO430" t="e" vm="1">
        <f>_FV(-2,"0")</f>
        <v>#VALUE!</v>
      </c>
      <c r="AP430" t="e" vm="1">
        <f>_FV(-8,"0")</f>
        <v>#VALUE!</v>
      </c>
      <c r="AQ430">
        <v>7</v>
      </c>
      <c r="AR430">
        <v>1</v>
      </c>
      <c r="AS430" t="s">
        <v>68</v>
      </c>
      <c r="AT430" t="s">
        <v>68</v>
      </c>
      <c r="AU430" t="s">
        <v>68</v>
      </c>
      <c r="AV430" t="s">
        <v>64</v>
      </c>
      <c r="AW430" s="3">
        <v>44197</v>
      </c>
      <c r="AX430">
        <v>1717</v>
      </c>
      <c r="AY430">
        <v>1669</v>
      </c>
      <c r="AZ430" t="s">
        <v>178</v>
      </c>
      <c r="BA430" s="2">
        <v>43489</v>
      </c>
      <c r="BB430">
        <v>21</v>
      </c>
      <c r="BC430" t="s">
        <v>1431</v>
      </c>
      <c r="BD430" s="3">
        <v>16132</v>
      </c>
      <c r="BE430" t="s">
        <v>195</v>
      </c>
      <c r="BF430" t="s">
        <v>1398</v>
      </c>
      <c r="BG430">
        <v>18</v>
      </c>
      <c r="BH430" t="s">
        <v>1444</v>
      </c>
      <c r="BI430" s="3">
        <v>28915</v>
      </c>
    </row>
    <row r="431" spans="1:61" x14ac:dyDescent="0.25">
      <c r="A431" s="1">
        <v>40812</v>
      </c>
      <c r="B431" t="s">
        <v>1432</v>
      </c>
      <c r="C431" t="s">
        <v>195</v>
      </c>
      <c r="D431" t="s">
        <v>62</v>
      </c>
      <c r="E431" t="s">
        <v>74</v>
      </c>
      <c r="F431" t="s">
        <v>68</v>
      </c>
      <c r="G431" t="s">
        <v>76</v>
      </c>
      <c r="H431" t="s">
        <v>355</v>
      </c>
      <c r="I431" t="s">
        <v>74</v>
      </c>
      <c r="J431" t="s">
        <v>74</v>
      </c>
      <c r="K431" t="s">
        <v>82</v>
      </c>
      <c r="L431" t="s">
        <v>82</v>
      </c>
      <c r="M431" t="s">
        <v>80</v>
      </c>
      <c r="N431" t="s">
        <v>80</v>
      </c>
      <c r="O431" t="s">
        <v>80</v>
      </c>
      <c r="P431" t="s">
        <v>80</v>
      </c>
      <c r="Q431">
        <v>6</v>
      </c>
      <c r="R431" t="s">
        <v>179</v>
      </c>
      <c r="S431" t="s">
        <v>191</v>
      </c>
      <c r="T431">
        <v>12</v>
      </c>
      <c r="U431">
        <v>13</v>
      </c>
      <c r="V431">
        <v>12</v>
      </c>
      <c r="W431" t="s">
        <v>132</v>
      </c>
      <c r="X431" t="s">
        <v>132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 t="e" vm="2">
        <f>_FV(0,"3333333333333333")</f>
        <v>#VALUE!</v>
      </c>
      <c r="AM431" t="s">
        <v>80</v>
      </c>
      <c r="AN431">
        <v>0</v>
      </c>
      <c r="AO431" t="s">
        <v>65</v>
      </c>
      <c r="AP431" t="e" vm="1">
        <f>_FV(-1,"0")</f>
        <v>#VALUE!</v>
      </c>
      <c r="AQ431">
        <v>1</v>
      </c>
      <c r="AR431">
        <v>1</v>
      </c>
      <c r="AS431" t="s">
        <v>68</v>
      </c>
      <c r="AT431" t="s">
        <v>68</v>
      </c>
      <c r="AU431" t="s">
        <v>68</v>
      </c>
      <c r="AV431" t="s">
        <v>63</v>
      </c>
      <c r="AW431" s="3">
        <v>44562</v>
      </c>
      <c r="AX431">
        <v>1571</v>
      </c>
      <c r="AY431">
        <v>1669</v>
      </c>
      <c r="AZ431" t="s">
        <v>1432</v>
      </c>
      <c r="BA431" s="2">
        <v>43609</v>
      </c>
      <c r="BB431">
        <v>12</v>
      </c>
      <c r="BC431" s="2">
        <v>43607</v>
      </c>
      <c r="BD431" t="s">
        <v>1435</v>
      </c>
      <c r="BE431" t="s">
        <v>195</v>
      </c>
      <c r="BF431" t="s">
        <v>1398</v>
      </c>
      <c r="BG431">
        <v>18</v>
      </c>
      <c r="BH431" t="s">
        <v>1444</v>
      </c>
      <c r="BI431" s="3">
        <v>28915</v>
      </c>
    </row>
    <row r="432" spans="1:61" x14ac:dyDescent="0.25">
      <c r="A432" s="1">
        <v>40898</v>
      </c>
      <c r="B432" t="s">
        <v>1436</v>
      </c>
      <c r="C432" t="s">
        <v>195</v>
      </c>
      <c r="D432" t="s">
        <v>151</v>
      </c>
      <c r="E432" t="s">
        <v>259</v>
      </c>
      <c r="F432" t="s">
        <v>310</v>
      </c>
      <c r="G432" t="s">
        <v>945</v>
      </c>
      <c r="H432" t="s">
        <v>489</v>
      </c>
      <c r="I432" t="s">
        <v>1018</v>
      </c>
      <c r="J432" t="s">
        <v>545</v>
      </c>
      <c r="K432" t="s">
        <v>190</v>
      </c>
      <c r="L432" t="s">
        <v>189</v>
      </c>
      <c r="M432" t="s">
        <v>278</v>
      </c>
      <c r="N432" t="s">
        <v>278</v>
      </c>
      <c r="O432" t="s">
        <v>190</v>
      </c>
      <c r="P432" t="s">
        <v>280</v>
      </c>
      <c r="Q432">
        <v>17</v>
      </c>
      <c r="R432" t="s">
        <v>255</v>
      </c>
      <c r="S432" t="s">
        <v>191</v>
      </c>
      <c r="T432">
        <v>12</v>
      </c>
      <c r="U432">
        <v>15</v>
      </c>
      <c r="V432">
        <v>16</v>
      </c>
      <c r="W432" t="s">
        <v>66</v>
      </c>
      <c r="X432" t="s">
        <v>66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 t="e" vm="73">
        <f>_FV(0,"7647058823529411")</f>
        <v>#VALUE!</v>
      </c>
      <c r="AM432" t="e" vm="171">
        <f>_FV(0,"058823529411764705")</f>
        <v>#VALUE!</v>
      </c>
      <c r="AN432">
        <v>2</v>
      </c>
      <c r="AO432" t="s">
        <v>65</v>
      </c>
      <c r="AP432" t="s">
        <v>66</v>
      </c>
      <c r="AQ432">
        <v>1</v>
      </c>
      <c r="AR432">
        <v>1</v>
      </c>
      <c r="AS432" t="s">
        <v>68</v>
      </c>
      <c r="AT432" t="s">
        <v>68</v>
      </c>
      <c r="AU432" t="s">
        <v>68</v>
      </c>
      <c r="AV432" t="s">
        <v>68</v>
      </c>
      <c r="AW432" s="2">
        <v>43556</v>
      </c>
      <c r="AX432">
        <v>1588</v>
      </c>
      <c r="AY432">
        <v>1669</v>
      </c>
      <c r="AZ432" t="s">
        <v>1436</v>
      </c>
      <c r="BA432" t="s">
        <v>193</v>
      </c>
      <c r="BB432">
        <v>24</v>
      </c>
      <c r="BC432" t="s">
        <v>1439</v>
      </c>
      <c r="BD432" s="3">
        <v>11355</v>
      </c>
      <c r="BE432" t="s">
        <v>195</v>
      </c>
      <c r="BF432" t="s">
        <v>1398</v>
      </c>
      <c r="BG432">
        <v>18</v>
      </c>
      <c r="BH432" t="s">
        <v>1444</v>
      </c>
      <c r="BI432" s="3">
        <v>28915</v>
      </c>
    </row>
    <row r="433" spans="1:61" x14ac:dyDescent="0.25">
      <c r="A433" s="1">
        <v>41001</v>
      </c>
      <c r="B433" t="s">
        <v>182</v>
      </c>
      <c r="C433" t="s">
        <v>195</v>
      </c>
      <c r="D433" t="s">
        <v>151</v>
      </c>
      <c r="E433" t="s">
        <v>833</v>
      </c>
      <c r="F433" t="s">
        <v>90</v>
      </c>
      <c r="G433" t="s">
        <v>1525</v>
      </c>
      <c r="H433" t="s">
        <v>68</v>
      </c>
      <c r="I433" s="3">
        <v>45658</v>
      </c>
      <c r="J433" s="3">
        <v>45658</v>
      </c>
      <c r="K433" t="s">
        <v>80</v>
      </c>
      <c r="L433" t="s">
        <v>80</v>
      </c>
      <c r="M433" t="s">
        <v>323</v>
      </c>
      <c r="N433" t="s">
        <v>323</v>
      </c>
      <c r="O433" t="s">
        <v>79</v>
      </c>
      <c r="P433" t="s">
        <v>79</v>
      </c>
      <c r="Q433">
        <v>24</v>
      </c>
      <c r="R433" t="s">
        <v>119</v>
      </c>
      <c r="S433" t="s">
        <v>191</v>
      </c>
      <c r="T433">
        <v>12</v>
      </c>
      <c r="U433">
        <v>9</v>
      </c>
      <c r="V433">
        <v>8</v>
      </c>
      <c r="W433" t="s">
        <v>132</v>
      </c>
      <c r="X433" t="s">
        <v>179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 t="e" vm="3">
        <f>_FV(0,"5")</f>
        <v>#VALUE!</v>
      </c>
      <c r="AM433" t="s">
        <v>80</v>
      </c>
      <c r="AN433">
        <v>0</v>
      </c>
      <c r="AO433" t="e" vm="1">
        <f>_FV(-7,"0")</f>
        <v>#VALUE!</v>
      </c>
      <c r="AP433" t="s">
        <v>68</v>
      </c>
      <c r="AQ433">
        <v>3</v>
      </c>
      <c r="AR433">
        <v>6</v>
      </c>
      <c r="AS433" t="s">
        <v>68</v>
      </c>
      <c r="AT433" t="s">
        <v>910</v>
      </c>
      <c r="AU433" t="s">
        <v>68</v>
      </c>
      <c r="AV433" s="3">
        <v>45658</v>
      </c>
      <c r="AW433" t="s">
        <v>1526</v>
      </c>
      <c r="AX433">
        <v>1705</v>
      </c>
      <c r="AY433">
        <v>1669</v>
      </c>
      <c r="AZ433" t="s">
        <v>182</v>
      </c>
      <c r="BA433" s="2">
        <v>43735</v>
      </c>
      <c r="BB433">
        <v>15</v>
      </c>
      <c r="BC433" t="s">
        <v>1440</v>
      </c>
      <c r="BD433" s="3">
        <v>30742</v>
      </c>
      <c r="BE433" t="s">
        <v>195</v>
      </c>
      <c r="BF433" t="s">
        <v>1398</v>
      </c>
      <c r="BG433">
        <v>18</v>
      </c>
      <c r="BH433" t="s">
        <v>1444</v>
      </c>
      <c r="BI433" s="3">
        <v>28915</v>
      </c>
    </row>
    <row r="434" spans="1:61" x14ac:dyDescent="0.25">
      <c r="A434" s="1">
        <v>40782</v>
      </c>
      <c r="B434" t="s">
        <v>1445</v>
      </c>
      <c r="C434" t="s">
        <v>195</v>
      </c>
      <c r="D434" t="s">
        <v>101</v>
      </c>
      <c r="E434" t="s">
        <v>65</v>
      </c>
      <c r="F434" t="s">
        <v>80</v>
      </c>
      <c r="G434" t="s">
        <v>90</v>
      </c>
      <c r="H434" t="s">
        <v>355</v>
      </c>
      <c r="I434" t="s">
        <v>80</v>
      </c>
      <c r="J434" t="s">
        <v>80</v>
      </c>
      <c r="K434" t="s">
        <v>65</v>
      </c>
      <c r="L434" t="s">
        <v>65</v>
      </c>
      <c r="M434" t="s">
        <v>80</v>
      </c>
      <c r="N434" t="s">
        <v>80</v>
      </c>
      <c r="O434" t="s">
        <v>80</v>
      </c>
      <c r="P434" t="s">
        <v>80</v>
      </c>
      <c r="Q434">
        <v>3</v>
      </c>
      <c r="R434" t="s">
        <v>192</v>
      </c>
      <c r="S434" t="s">
        <v>191</v>
      </c>
      <c r="T434">
        <v>12</v>
      </c>
      <c r="U434">
        <v>15</v>
      </c>
      <c r="V434">
        <v>12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 t="e" vm="2">
        <f>_FV(-1,"3333333333333333")</f>
        <v>#VALUE!</v>
      </c>
      <c r="AM434" t="e" vm="2">
        <f>_FV(0,"3333333333333333")</f>
        <v>#VALUE!</v>
      </c>
      <c r="AN434">
        <v>0</v>
      </c>
      <c r="AP434" t="e" vm="1">
        <f>_FV(-2,"0")</f>
        <v>#VALUE!</v>
      </c>
      <c r="AQ434">
        <v>1</v>
      </c>
      <c r="AR434">
        <v>1</v>
      </c>
      <c r="AS434" t="s">
        <v>68</v>
      </c>
      <c r="AT434" t="s">
        <v>68</v>
      </c>
      <c r="AU434" t="s">
        <v>68</v>
      </c>
      <c r="AV434" t="s">
        <v>65</v>
      </c>
      <c r="AW434" s="2">
        <v>43497</v>
      </c>
      <c r="AX434">
        <v>1602</v>
      </c>
      <c r="AY434">
        <v>1669</v>
      </c>
      <c r="AZ434" t="s">
        <v>1445</v>
      </c>
      <c r="BA434" s="2">
        <v>43701</v>
      </c>
      <c r="BB434">
        <v>26</v>
      </c>
      <c r="BC434" t="s">
        <v>1447</v>
      </c>
      <c r="BD434" s="3">
        <v>46388</v>
      </c>
      <c r="BE434" t="s">
        <v>195</v>
      </c>
      <c r="BF434" t="s">
        <v>1398</v>
      </c>
      <c r="BG434">
        <v>18</v>
      </c>
      <c r="BH434" t="s">
        <v>1444</v>
      </c>
      <c r="BI434" s="3">
        <v>28915</v>
      </c>
    </row>
    <row r="435" spans="1:61" x14ac:dyDescent="0.25">
      <c r="A435" s="1">
        <v>40895</v>
      </c>
      <c r="B435" t="s">
        <v>209</v>
      </c>
      <c r="C435" t="s">
        <v>195</v>
      </c>
      <c r="D435" t="s">
        <v>62</v>
      </c>
      <c r="E435" s="3">
        <v>2730190</v>
      </c>
      <c r="F435" t="s">
        <v>399</v>
      </c>
      <c r="G435" t="s">
        <v>399</v>
      </c>
      <c r="H435" t="s">
        <v>399</v>
      </c>
      <c r="I435" t="s">
        <v>780</v>
      </c>
      <c r="J435" t="s">
        <v>400</v>
      </c>
      <c r="K435" t="s">
        <v>1183</v>
      </c>
      <c r="L435" t="s">
        <v>321</v>
      </c>
      <c r="M435" t="s">
        <v>321</v>
      </c>
      <c r="N435" t="s">
        <v>319</v>
      </c>
      <c r="O435" t="s">
        <v>600</v>
      </c>
      <c r="P435" t="s">
        <v>320</v>
      </c>
      <c r="Q435">
        <v>16</v>
      </c>
      <c r="R435" t="s">
        <v>66</v>
      </c>
      <c r="S435" t="s">
        <v>191</v>
      </c>
      <c r="T435">
        <v>12</v>
      </c>
      <c r="U435">
        <v>3</v>
      </c>
      <c r="V435">
        <v>15</v>
      </c>
      <c r="W435" t="s">
        <v>179</v>
      </c>
      <c r="X435" t="s">
        <v>66</v>
      </c>
      <c r="Y435">
        <v>0</v>
      </c>
      <c r="Z435">
        <v>1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 t="s">
        <v>1400</v>
      </c>
      <c r="AM435" t="s">
        <v>65</v>
      </c>
      <c r="AN435">
        <v>20</v>
      </c>
      <c r="AO435" t="s">
        <v>121</v>
      </c>
      <c r="AP435" t="e" vm="1">
        <f>_FV(-9,"0")</f>
        <v>#VALUE!</v>
      </c>
      <c r="AQ435">
        <v>4</v>
      </c>
      <c r="AR435">
        <v>4</v>
      </c>
      <c r="AS435" t="s">
        <v>68</v>
      </c>
      <c r="AT435" t="s">
        <v>1527</v>
      </c>
      <c r="AU435" t="s">
        <v>68</v>
      </c>
      <c r="AV435" s="2">
        <v>43587</v>
      </c>
      <c r="AW435" t="s">
        <v>1528</v>
      </c>
      <c r="AX435">
        <v>1802</v>
      </c>
      <c r="AY435">
        <v>1669</v>
      </c>
      <c r="AZ435" t="s">
        <v>209</v>
      </c>
      <c r="BA435" s="2">
        <v>43520</v>
      </c>
      <c r="BB435">
        <v>24</v>
      </c>
      <c r="BC435" t="s">
        <v>1449</v>
      </c>
      <c r="BD435" s="3">
        <v>16589</v>
      </c>
      <c r="BE435" t="s">
        <v>195</v>
      </c>
      <c r="BF435" t="s">
        <v>1398</v>
      </c>
      <c r="BG435">
        <v>18</v>
      </c>
      <c r="BH435" t="s">
        <v>1444</v>
      </c>
      <c r="BI435" s="3">
        <v>28915</v>
      </c>
    </row>
    <row r="436" spans="1:61" x14ac:dyDescent="0.25">
      <c r="A436" s="1">
        <v>40964</v>
      </c>
      <c r="B436" t="s">
        <v>218</v>
      </c>
      <c r="C436" t="s">
        <v>195</v>
      </c>
      <c r="D436" t="s">
        <v>62</v>
      </c>
      <c r="E436" t="s">
        <v>1474</v>
      </c>
      <c r="F436" t="s">
        <v>360</v>
      </c>
      <c r="G436" t="s">
        <v>997</v>
      </c>
      <c r="H436" t="s">
        <v>68</v>
      </c>
      <c r="I436" t="s">
        <v>1474</v>
      </c>
      <c r="J436" t="s">
        <v>518</v>
      </c>
      <c r="K436" t="s">
        <v>235</v>
      </c>
      <c r="L436" t="s">
        <v>522</v>
      </c>
      <c r="M436" t="s">
        <v>236</v>
      </c>
      <c r="N436" t="s">
        <v>237</v>
      </c>
      <c r="O436" t="s">
        <v>519</v>
      </c>
      <c r="P436" t="s">
        <v>363</v>
      </c>
      <c r="Q436">
        <v>26</v>
      </c>
      <c r="R436" t="s">
        <v>120</v>
      </c>
      <c r="S436" t="s">
        <v>191</v>
      </c>
      <c r="T436">
        <v>12</v>
      </c>
      <c r="U436">
        <v>12</v>
      </c>
      <c r="V436">
        <v>8</v>
      </c>
      <c r="W436" t="s">
        <v>85</v>
      </c>
      <c r="X436" t="s">
        <v>83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 t="e" vm="64">
        <f>_FV(0,"23076923076923078")</f>
        <v>#VALUE!</v>
      </c>
      <c r="AM436" t="s">
        <v>235</v>
      </c>
      <c r="AN436">
        <v>-4</v>
      </c>
      <c r="AO436" t="e" vm="1">
        <f>_FV(-2,"0")</f>
        <v>#VALUE!</v>
      </c>
      <c r="AP436" t="e" vm="1">
        <f>_FV(-3,"0")</f>
        <v>#VALUE!</v>
      </c>
      <c r="AQ436">
        <v>7</v>
      </c>
      <c r="AR436">
        <v>1</v>
      </c>
      <c r="AS436" t="s">
        <v>1369</v>
      </c>
      <c r="AT436" t="s">
        <v>68</v>
      </c>
      <c r="AU436" t="s">
        <v>64</v>
      </c>
      <c r="AV436" t="s">
        <v>1252</v>
      </c>
      <c r="AW436" t="s">
        <v>1529</v>
      </c>
      <c r="AX436">
        <v>1647</v>
      </c>
      <c r="AY436">
        <v>1669</v>
      </c>
      <c r="AZ436" t="s">
        <v>218</v>
      </c>
      <c r="BA436" t="s">
        <v>1398</v>
      </c>
      <c r="BB436">
        <v>24</v>
      </c>
      <c r="BC436" t="s">
        <v>1450</v>
      </c>
      <c r="BD436" s="3">
        <v>46054</v>
      </c>
      <c r="BE436" t="s">
        <v>195</v>
      </c>
      <c r="BF436" t="s">
        <v>1398</v>
      </c>
      <c r="BG436">
        <v>18</v>
      </c>
      <c r="BH436" t="s">
        <v>1444</v>
      </c>
      <c r="BI436" s="3">
        <v>28915</v>
      </c>
    </row>
    <row r="437" spans="1:61" x14ac:dyDescent="0.25">
      <c r="A437" s="1">
        <v>40969</v>
      </c>
      <c r="B437" t="s">
        <v>241</v>
      </c>
      <c r="C437" t="s">
        <v>195</v>
      </c>
      <c r="D437" t="s">
        <v>151</v>
      </c>
      <c r="E437" t="s">
        <v>681</v>
      </c>
      <c r="F437" s="3">
        <v>42005</v>
      </c>
      <c r="G437" s="3">
        <v>31048</v>
      </c>
      <c r="H437" s="2">
        <v>43466</v>
      </c>
      <c r="I437" t="s">
        <v>180</v>
      </c>
      <c r="J437" s="2">
        <v>43586</v>
      </c>
      <c r="K437" t="s">
        <v>797</v>
      </c>
      <c r="L437" t="s">
        <v>79</v>
      </c>
      <c r="M437" t="s">
        <v>63</v>
      </c>
      <c r="N437" t="s">
        <v>116</v>
      </c>
      <c r="O437" t="s">
        <v>266</v>
      </c>
      <c r="P437" t="s">
        <v>266</v>
      </c>
      <c r="Q437">
        <v>20</v>
      </c>
      <c r="R437" t="s">
        <v>110</v>
      </c>
      <c r="S437" t="s">
        <v>191</v>
      </c>
      <c r="T437">
        <v>12</v>
      </c>
      <c r="U437">
        <v>16</v>
      </c>
      <c r="V437">
        <v>12</v>
      </c>
      <c r="W437" t="s">
        <v>96</v>
      </c>
      <c r="X437" t="s">
        <v>120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 t="e" vm="1">
        <f>_FV(-1,"0")</f>
        <v>#VALUE!</v>
      </c>
      <c r="AM437" t="s">
        <v>1254</v>
      </c>
      <c r="AN437">
        <v>-6</v>
      </c>
      <c r="AO437" t="e" vm="1">
        <f>_FV(-4,"0")</f>
        <v>#VALUE!</v>
      </c>
      <c r="AP437" t="s">
        <v>64</v>
      </c>
      <c r="AQ437">
        <v>4</v>
      </c>
      <c r="AR437">
        <v>4</v>
      </c>
      <c r="AS437" t="s">
        <v>68</v>
      </c>
      <c r="AT437" t="s">
        <v>68</v>
      </c>
      <c r="AU437" t="s">
        <v>68</v>
      </c>
      <c r="AV437" t="s">
        <v>124</v>
      </c>
      <c r="AW437" s="3">
        <v>47119</v>
      </c>
      <c r="AX437">
        <v>1640</v>
      </c>
      <c r="AY437">
        <v>1669</v>
      </c>
      <c r="AZ437" t="s">
        <v>241</v>
      </c>
      <c r="BA437" s="2">
        <v>43580</v>
      </c>
      <c r="BB437">
        <v>22</v>
      </c>
      <c r="BC437" t="s">
        <v>1451</v>
      </c>
      <c r="BD437" s="3">
        <v>15008</v>
      </c>
      <c r="BE437" t="s">
        <v>195</v>
      </c>
      <c r="BF437" t="s">
        <v>1398</v>
      </c>
      <c r="BG437">
        <v>18</v>
      </c>
      <c r="BH437" t="s">
        <v>1444</v>
      </c>
      <c r="BI437" s="3">
        <v>28915</v>
      </c>
    </row>
    <row r="438" spans="1:61" x14ac:dyDescent="0.25">
      <c r="A438" s="1">
        <v>40645</v>
      </c>
      <c r="B438" t="s">
        <v>245</v>
      </c>
      <c r="C438" t="s">
        <v>195</v>
      </c>
      <c r="D438" t="s">
        <v>62</v>
      </c>
      <c r="E438" t="s">
        <v>369</v>
      </c>
      <c r="F438" t="s">
        <v>371</v>
      </c>
      <c r="G438" t="s">
        <v>247</v>
      </c>
      <c r="H438" t="s">
        <v>371</v>
      </c>
      <c r="I438" t="s">
        <v>575</v>
      </c>
      <c r="J438" t="s">
        <v>575</v>
      </c>
      <c r="K438" t="s">
        <v>372</v>
      </c>
      <c r="L438" t="s">
        <v>154</v>
      </c>
      <c r="M438" t="s">
        <v>252</v>
      </c>
      <c r="N438" t="s">
        <v>156</v>
      </c>
      <c r="O438" t="s">
        <v>154</v>
      </c>
      <c r="P438" t="s">
        <v>329</v>
      </c>
      <c r="Q438">
        <v>14</v>
      </c>
      <c r="R438" t="s">
        <v>239</v>
      </c>
      <c r="S438" t="s">
        <v>191</v>
      </c>
      <c r="T438">
        <v>12</v>
      </c>
      <c r="U438">
        <v>15</v>
      </c>
      <c r="V438">
        <v>14</v>
      </c>
      <c r="W438" t="s">
        <v>66</v>
      </c>
      <c r="X438" t="s">
        <v>132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 t="e" vm="13">
        <f>_FV(0,"7142857142857143")</f>
        <v>#VALUE!</v>
      </c>
      <c r="AM438" t="s">
        <v>65</v>
      </c>
      <c r="AN438">
        <v>0</v>
      </c>
      <c r="AO438" t="e" vm="1">
        <f>_FV(-1,"0")</f>
        <v>#VALUE!</v>
      </c>
      <c r="AP438" t="s">
        <v>85</v>
      </c>
      <c r="AQ438">
        <v>9</v>
      </c>
      <c r="AR438">
        <v>0</v>
      </c>
      <c r="AS438" t="s">
        <v>986</v>
      </c>
      <c r="AT438" t="s">
        <v>896</v>
      </c>
      <c r="AU438" t="s">
        <v>1415</v>
      </c>
      <c r="AV438" t="s">
        <v>1530</v>
      </c>
      <c r="AW438" t="s">
        <v>1531</v>
      </c>
      <c r="AX438">
        <v>1626</v>
      </c>
      <c r="AY438">
        <v>1669</v>
      </c>
      <c r="AZ438" t="s">
        <v>245</v>
      </c>
      <c r="BA438" s="2">
        <v>43489</v>
      </c>
      <c r="BB438">
        <v>23</v>
      </c>
      <c r="BC438" t="s">
        <v>1454</v>
      </c>
      <c r="BD438" s="3">
        <v>12451</v>
      </c>
      <c r="BE438" t="s">
        <v>195</v>
      </c>
      <c r="BF438" t="s">
        <v>1398</v>
      </c>
      <c r="BG438">
        <v>18</v>
      </c>
      <c r="BH438" t="s">
        <v>1444</v>
      </c>
      <c r="BI438" s="3">
        <v>28915</v>
      </c>
    </row>
    <row r="439" spans="1:61" x14ac:dyDescent="0.25">
      <c r="A439" s="1">
        <v>40839</v>
      </c>
      <c r="B439" t="s">
        <v>60</v>
      </c>
      <c r="C439" t="s">
        <v>182</v>
      </c>
      <c r="D439" t="s">
        <v>62</v>
      </c>
      <c r="E439" t="s">
        <v>90</v>
      </c>
      <c r="F439" t="s">
        <v>355</v>
      </c>
      <c r="G439" t="s">
        <v>606</v>
      </c>
      <c r="H439" t="s">
        <v>88</v>
      </c>
      <c r="I439" t="s">
        <v>92</v>
      </c>
      <c r="J439" t="s">
        <v>90</v>
      </c>
      <c r="K439" t="s">
        <v>80</v>
      </c>
      <c r="L439" t="s">
        <v>80</v>
      </c>
      <c r="M439" t="s">
        <v>94</v>
      </c>
      <c r="N439" t="s">
        <v>216</v>
      </c>
      <c r="O439" t="s">
        <v>93</v>
      </c>
      <c r="P439" t="s">
        <v>80</v>
      </c>
      <c r="Q439">
        <v>9</v>
      </c>
      <c r="R439" t="s">
        <v>84</v>
      </c>
      <c r="S439" t="s">
        <v>119</v>
      </c>
      <c r="T439">
        <v>12</v>
      </c>
      <c r="U439">
        <v>10</v>
      </c>
      <c r="V439">
        <v>7</v>
      </c>
      <c r="W439" t="s">
        <v>83</v>
      </c>
      <c r="X439" t="s">
        <v>85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 t="e" vm="5">
        <f>_FV(0,"5555555555555556")</f>
        <v>#VALUE!</v>
      </c>
      <c r="AM439" t="e" vm="82">
        <f>_FV(0,"2222222222222222")</f>
        <v>#VALUE!</v>
      </c>
      <c r="AN439">
        <v>-2</v>
      </c>
      <c r="AO439" t="s">
        <v>64</v>
      </c>
      <c r="AP439" t="e" vm="1">
        <f>_FV(-11,"0")</f>
        <v>#VALUE!</v>
      </c>
      <c r="AQ439">
        <v>6</v>
      </c>
      <c r="AR439">
        <v>3</v>
      </c>
      <c r="AS439" t="s">
        <v>68</v>
      </c>
      <c r="AT439" t="s">
        <v>68</v>
      </c>
      <c r="AU439" t="s">
        <v>68</v>
      </c>
      <c r="AV439" s="2">
        <v>43556</v>
      </c>
      <c r="AW439" s="3">
        <v>47119</v>
      </c>
      <c r="AX439">
        <v>1814</v>
      </c>
      <c r="AY439">
        <v>1705</v>
      </c>
      <c r="AZ439" t="s">
        <v>60</v>
      </c>
      <c r="BA439" s="2">
        <v>43547</v>
      </c>
      <c r="BB439">
        <v>33</v>
      </c>
      <c r="BC439" t="s">
        <v>1397</v>
      </c>
      <c r="BD439" s="2">
        <v>43472</v>
      </c>
      <c r="BE439" t="s">
        <v>182</v>
      </c>
      <c r="BF439" s="2">
        <v>43735</v>
      </c>
      <c r="BG439">
        <v>15</v>
      </c>
      <c r="BH439" t="s">
        <v>1440</v>
      </c>
      <c r="BI439" s="3">
        <v>30742</v>
      </c>
    </row>
    <row r="440" spans="1:61" x14ac:dyDescent="0.25">
      <c r="A440" s="1">
        <v>41156</v>
      </c>
      <c r="B440" t="s">
        <v>73</v>
      </c>
      <c r="C440" t="s">
        <v>182</v>
      </c>
      <c r="D440" t="s">
        <v>101</v>
      </c>
      <c r="E440" t="s">
        <v>367</v>
      </c>
      <c r="F440" t="s">
        <v>978</v>
      </c>
      <c r="G440" t="s">
        <v>412</v>
      </c>
      <c r="H440" t="s">
        <v>412</v>
      </c>
      <c r="I440" t="s">
        <v>367</v>
      </c>
      <c r="J440" t="s">
        <v>368</v>
      </c>
      <c r="K440" t="s">
        <v>933</v>
      </c>
      <c r="L440" t="s">
        <v>320</v>
      </c>
      <c r="M440" t="s">
        <v>415</v>
      </c>
      <c r="N440" t="s">
        <v>416</v>
      </c>
      <c r="O440" t="s">
        <v>416</v>
      </c>
      <c r="P440" t="s">
        <v>79</v>
      </c>
      <c r="Q440">
        <v>32</v>
      </c>
      <c r="R440" t="s">
        <v>242</v>
      </c>
      <c r="S440" t="s">
        <v>119</v>
      </c>
      <c r="T440">
        <v>12</v>
      </c>
      <c r="U440">
        <v>13</v>
      </c>
      <c r="V440">
        <v>11</v>
      </c>
      <c r="W440" t="s">
        <v>132</v>
      </c>
      <c r="X440" t="s">
        <v>132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 t="e" vm="50">
        <f>_FV(0,"28125")</f>
        <v>#VALUE!</v>
      </c>
      <c r="AM440" t="e" vm="36">
        <f>_FV(0,"4375")</f>
        <v>#VALUE!</v>
      </c>
      <c r="AN440">
        <v>-4</v>
      </c>
      <c r="AO440" t="s">
        <v>65</v>
      </c>
      <c r="AP440" t="s">
        <v>64</v>
      </c>
      <c r="AQ440">
        <v>2</v>
      </c>
      <c r="AR440">
        <v>5</v>
      </c>
      <c r="AS440" t="s">
        <v>1174</v>
      </c>
      <c r="AT440" t="s">
        <v>68</v>
      </c>
      <c r="AU440" t="s">
        <v>1175</v>
      </c>
      <c r="AV440" t="s">
        <v>1532</v>
      </c>
      <c r="AW440" t="s">
        <v>1533</v>
      </c>
      <c r="AX440">
        <v>1728</v>
      </c>
      <c r="AY440">
        <v>1705</v>
      </c>
      <c r="AZ440" t="s">
        <v>73</v>
      </c>
      <c r="BA440" s="2">
        <v>43549</v>
      </c>
      <c r="BB440">
        <v>21</v>
      </c>
      <c r="BC440" t="s">
        <v>1401</v>
      </c>
      <c r="BD440" s="3">
        <v>23468</v>
      </c>
      <c r="BE440" t="s">
        <v>182</v>
      </c>
      <c r="BF440" s="2">
        <v>43735</v>
      </c>
      <c r="BG440">
        <v>15</v>
      </c>
      <c r="BH440" t="s">
        <v>1440</v>
      </c>
      <c r="BI440" s="3">
        <v>30742</v>
      </c>
    </row>
    <row r="441" spans="1:61" x14ac:dyDescent="0.25">
      <c r="A441" s="1">
        <v>40940</v>
      </c>
      <c r="B441" t="s">
        <v>100</v>
      </c>
      <c r="C441" t="s">
        <v>182</v>
      </c>
      <c r="D441" t="s">
        <v>151</v>
      </c>
      <c r="E441" s="2">
        <v>43556</v>
      </c>
      <c r="F441" t="s">
        <v>68</v>
      </c>
      <c r="G441" s="2">
        <v>43587</v>
      </c>
      <c r="H441" s="2">
        <v>43586</v>
      </c>
      <c r="I441" t="s">
        <v>534</v>
      </c>
      <c r="J441" s="2">
        <v>43525</v>
      </c>
      <c r="K441" t="s">
        <v>797</v>
      </c>
      <c r="L441" t="s">
        <v>159</v>
      </c>
      <c r="M441" t="s">
        <v>1130</v>
      </c>
      <c r="N441" t="s">
        <v>159</v>
      </c>
      <c r="O441" t="s">
        <v>79</v>
      </c>
      <c r="P441" t="s">
        <v>79</v>
      </c>
      <c r="Q441">
        <v>20</v>
      </c>
      <c r="R441" t="s">
        <v>67</v>
      </c>
      <c r="S441" t="s">
        <v>119</v>
      </c>
      <c r="T441">
        <v>12</v>
      </c>
      <c r="U441">
        <v>17</v>
      </c>
      <c r="V441">
        <v>8</v>
      </c>
      <c r="W441" t="s">
        <v>66</v>
      </c>
      <c r="X441" t="s">
        <v>121</v>
      </c>
      <c r="Y441">
        <v>0</v>
      </c>
      <c r="Z441">
        <v>0</v>
      </c>
      <c r="AA441">
        <v>0</v>
      </c>
      <c r="AB441">
        <v>1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 t="e" vm="150">
        <f>_FV(0,"65")</f>
        <v>#VALUE!</v>
      </c>
      <c r="AM441" t="e" vm="3">
        <f>_FV(0,"5")</f>
        <v>#VALUE!</v>
      </c>
      <c r="AN441">
        <v>-12</v>
      </c>
      <c r="AO441" t="e" vm="1">
        <f>_FV(-4,"0")</f>
        <v>#VALUE!</v>
      </c>
      <c r="AP441" t="s">
        <v>132</v>
      </c>
      <c r="AQ441">
        <v>0</v>
      </c>
      <c r="AR441">
        <v>9</v>
      </c>
      <c r="AS441" t="s">
        <v>68</v>
      </c>
      <c r="AT441" t="s">
        <v>68</v>
      </c>
      <c r="AU441" t="s">
        <v>68</v>
      </c>
      <c r="AV441" s="2">
        <v>43586</v>
      </c>
      <c r="AW441" s="3">
        <v>47119</v>
      </c>
      <c r="AX441">
        <v>1668</v>
      </c>
      <c r="AY441">
        <v>1705</v>
      </c>
      <c r="AZ441" t="s">
        <v>100</v>
      </c>
      <c r="BA441" s="2">
        <v>43609</v>
      </c>
      <c r="BB441">
        <v>24</v>
      </c>
      <c r="BC441" t="s">
        <v>1407</v>
      </c>
      <c r="BD441" s="3">
        <v>19025</v>
      </c>
      <c r="BE441" t="s">
        <v>182</v>
      </c>
      <c r="BF441" s="2">
        <v>43735</v>
      </c>
      <c r="BG441">
        <v>15</v>
      </c>
      <c r="BH441" t="s">
        <v>1440</v>
      </c>
      <c r="BI441" s="3">
        <v>30742</v>
      </c>
    </row>
    <row r="442" spans="1:61" x14ac:dyDescent="0.25">
      <c r="A442" s="1">
        <v>40705</v>
      </c>
      <c r="B442" t="s">
        <v>112</v>
      </c>
      <c r="C442" t="s">
        <v>182</v>
      </c>
      <c r="D442" t="s">
        <v>62</v>
      </c>
      <c r="E442" t="s">
        <v>219</v>
      </c>
      <c r="F442" t="s">
        <v>852</v>
      </c>
      <c r="G442" t="s">
        <v>850</v>
      </c>
      <c r="H442" t="s">
        <v>222</v>
      </c>
      <c r="I442" t="s">
        <v>468</v>
      </c>
      <c r="J442" t="s">
        <v>539</v>
      </c>
      <c r="K442" t="s">
        <v>226</v>
      </c>
      <c r="L442" t="s">
        <v>223</v>
      </c>
      <c r="M442" t="s">
        <v>852</v>
      </c>
      <c r="N442" t="s">
        <v>224</v>
      </c>
      <c r="O442" t="s">
        <v>65</v>
      </c>
      <c r="P442" t="s">
        <v>223</v>
      </c>
      <c r="Q442">
        <v>11</v>
      </c>
      <c r="R442" t="s">
        <v>95</v>
      </c>
      <c r="S442" t="s">
        <v>119</v>
      </c>
      <c r="T442">
        <v>12</v>
      </c>
      <c r="U442">
        <v>17</v>
      </c>
      <c r="V442">
        <v>10</v>
      </c>
      <c r="W442" t="s">
        <v>84</v>
      </c>
      <c r="X442" t="s">
        <v>66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 t="e" vm="116">
        <f>_FV(-1,"2727272727272727")</f>
        <v>#VALUE!</v>
      </c>
      <c r="AM442" t="e" vm="79">
        <f>_FV(0,"5454545454545454")</f>
        <v>#VALUE!</v>
      </c>
      <c r="AN442">
        <v>-6</v>
      </c>
      <c r="AO442" t="e" vm="1">
        <f>_FV(-1,"0")</f>
        <v>#VALUE!</v>
      </c>
      <c r="AP442" t="s">
        <v>66</v>
      </c>
      <c r="AQ442">
        <v>6</v>
      </c>
      <c r="AR442">
        <v>3</v>
      </c>
      <c r="AS442" t="s">
        <v>68</v>
      </c>
      <c r="AT442" t="s">
        <v>68</v>
      </c>
      <c r="AU442" t="s">
        <v>68</v>
      </c>
      <c r="AV442" t="s">
        <v>124</v>
      </c>
      <c r="AW442" s="3">
        <v>12055</v>
      </c>
      <c r="AX442">
        <v>1641</v>
      </c>
      <c r="AY442">
        <v>1705</v>
      </c>
      <c r="AZ442" t="s">
        <v>112</v>
      </c>
      <c r="BA442" s="2">
        <v>43521</v>
      </c>
      <c r="BB442">
        <v>19</v>
      </c>
      <c r="BC442" t="s">
        <v>1411</v>
      </c>
      <c r="BD442" s="3">
        <v>23774</v>
      </c>
      <c r="BE442" t="s">
        <v>182</v>
      </c>
      <c r="BF442" s="2">
        <v>43735</v>
      </c>
      <c r="BG442">
        <v>15</v>
      </c>
      <c r="BH442" t="s">
        <v>1440</v>
      </c>
      <c r="BI442" s="3">
        <v>30742</v>
      </c>
    </row>
    <row r="443" spans="1:61" x14ac:dyDescent="0.25">
      <c r="A443" s="1">
        <v>41185</v>
      </c>
      <c r="B443" t="s">
        <v>123</v>
      </c>
      <c r="C443" t="s">
        <v>182</v>
      </c>
      <c r="D443" t="s">
        <v>62</v>
      </c>
      <c r="E443" t="s">
        <v>1534</v>
      </c>
      <c r="F443" t="s">
        <v>246</v>
      </c>
      <c r="G443" t="s">
        <v>250</v>
      </c>
      <c r="H443" t="s">
        <v>327</v>
      </c>
      <c r="I443" t="s">
        <v>247</v>
      </c>
      <c r="J443" t="s">
        <v>153</v>
      </c>
      <c r="K443" t="s">
        <v>253</v>
      </c>
      <c r="L443" t="s">
        <v>329</v>
      </c>
      <c r="M443" t="s">
        <v>79</v>
      </c>
      <c r="N443" t="s">
        <v>1304</v>
      </c>
      <c r="O443" t="s">
        <v>79</v>
      </c>
      <c r="P443" t="s">
        <v>372</v>
      </c>
      <c r="Q443">
        <v>28</v>
      </c>
      <c r="R443" t="s">
        <v>96</v>
      </c>
      <c r="S443" t="s">
        <v>119</v>
      </c>
      <c r="T443">
        <v>12</v>
      </c>
      <c r="U443">
        <v>5</v>
      </c>
      <c r="V443">
        <v>9</v>
      </c>
      <c r="W443" t="s">
        <v>132</v>
      </c>
      <c r="X443" t="s">
        <v>96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1</v>
      </c>
      <c r="AI443">
        <v>0</v>
      </c>
      <c r="AJ443">
        <v>0</v>
      </c>
      <c r="AK443">
        <v>0</v>
      </c>
      <c r="AL443" t="s">
        <v>437</v>
      </c>
      <c r="AM443" t="e" vm="208">
        <f>_FV(0,"39285714285714285")</f>
        <v>#VALUE!</v>
      </c>
      <c r="AN443">
        <v>10</v>
      </c>
      <c r="AO443" t="e" vm="1">
        <f>_FV(-1,"0")</f>
        <v>#VALUE!</v>
      </c>
      <c r="AP443" t="e" vm="1">
        <f>_FV(-8,"0")</f>
        <v>#VALUE!</v>
      </c>
      <c r="AQ443">
        <v>5</v>
      </c>
      <c r="AR443">
        <v>2</v>
      </c>
      <c r="AS443" t="s">
        <v>68</v>
      </c>
      <c r="AT443" t="s">
        <v>68</v>
      </c>
      <c r="AU443" t="s">
        <v>68</v>
      </c>
      <c r="AV443" t="s">
        <v>147</v>
      </c>
      <c r="AW443" s="2">
        <v>43800</v>
      </c>
      <c r="AX443">
        <v>1889</v>
      </c>
      <c r="AY443">
        <v>1705</v>
      </c>
      <c r="AZ443" t="s">
        <v>123</v>
      </c>
      <c r="BA443" s="2">
        <v>43550</v>
      </c>
      <c r="BB443">
        <v>21</v>
      </c>
      <c r="BC443" t="s">
        <v>1412</v>
      </c>
      <c r="BD443" t="s">
        <v>1413</v>
      </c>
      <c r="BE443" t="s">
        <v>182</v>
      </c>
      <c r="BF443" s="2">
        <v>43735</v>
      </c>
      <c r="BG443">
        <v>15</v>
      </c>
      <c r="BH443" t="s">
        <v>1440</v>
      </c>
      <c r="BI443" s="3">
        <v>30742</v>
      </c>
    </row>
    <row r="444" spans="1:61" x14ac:dyDescent="0.25">
      <c r="A444" s="1">
        <v>40645</v>
      </c>
      <c r="B444" t="s">
        <v>127</v>
      </c>
      <c r="C444" t="s">
        <v>182</v>
      </c>
      <c r="D444" t="s">
        <v>151</v>
      </c>
      <c r="E444" t="s">
        <v>371</v>
      </c>
      <c r="F444" t="s">
        <v>369</v>
      </c>
      <c r="G444" t="s">
        <v>408</v>
      </c>
      <c r="H444" t="s">
        <v>247</v>
      </c>
      <c r="I444" t="s">
        <v>250</v>
      </c>
      <c r="J444" t="s">
        <v>371</v>
      </c>
      <c r="K444" t="s">
        <v>329</v>
      </c>
      <c r="L444" t="s">
        <v>155</v>
      </c>
      <c r="M444" t="s">
        <v>63</v>
      </c>
      <c r="N444" t="s">
        <v>156</v>
      </c>
      <c r="O444" t="s">
        <v>577</v>
      </c>
      <c r="P444" t="s">
        <v>372</v>
      </c>
      <c r="Q444">
        <v>14</v>
      </c>
      <c r="R444" t="s">
        <v>85</v>
      </c>
      <c r="S444" t="s">
        <v>119</v>
      </c>
      <c r="T444">
        <v>12</v>
      </c>
      <c r="U444">
        <v>8</v>
      </c>
      <c r="V444">
        <v>10</v>
      </c>
      <c r="W444" t="s">
        <v>96</v>
      </c>
      <c r="X444" t="s">
        <v>84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1</v>
      </c>
      <c r="AI444">
        <v>0</v>
      </c>
      <c r="AJ444">
        <v>0</v>
      </c>
      <c r="AK444">
        <v>0</v>
      </c>
      <c r="AL444" t="e" vm="33">
        <f>_FV(0,"14285714285714285")</f>
        <v>#VALUE!</v>
      </c>
      <c r="AM444" t="e" vm="13">
        <f>_FV(0,"7142857142857143")</f>
        <v>#VALUE!</v>
      </c>
      <c r="AN444">
        <v>1</v>
      </c>
      <c r="AO444" t="s">
        <v>84</v>
      </c>
      <c r="AP444" t="e" vm="1">
        <f>_FV(-7,"0")</f>
        <v>#VALUE!</v>
      </c>
      <c r="AQ444">
        <v>4</v>
      </c>
      <c r="AR444">
        <v>4</v>
      </c>
      <c r="AS444" t="s">
        <v>897</v>
      </c>
      <c r="AT444" t="s">
        <v>986</v>
      </c>
      <c r="AU444" t="s">
        <v>1178</v>
      </c>
      <c r="AV444" t="s">
        <v>1179</v>
      </c>
      <c r="AW444" t="s">
        <v>1535</v>
      </c>
      <c r="AX444">
        <v>1768</v>
      </c>
      <c r="AY444">
        <v>1705</v>
      </c>
      <c r="AZ444" t="s">
        <v>127</v>
      </c>
      <c r="BA444" s="2">
        <v>43641</v>
      </c>
      <c r="BB444">
        <v>24</v>
      </c>
      <c r="BC444" t="s">
        <v>1414</v>
      </c>
      <c r="BD444" s="3">
        <v>21671</v>
      </c>
      <c r="BE444" t="s">
        <v>182</v>
      </c>
      <c r="BF444" s="2">
        <v>43735</v>
      </c>
      <c r="BG444">
        <v>15</v>
      </c>
      <c r="BH444" t="s">
        <v>1440</v>
      </c>
      <c r="BI444" s="3">
        <v>30742</v>
      </c>
    </row>
    <row r="445" spans="1:61" x14ac:dyDescent="0.25">
      <c r="A445" s="1">
        <v>41215</v>
      </c>
      <c r="B445" t="s">
        <v>136</v>
      </c>
      <c r="C445" t="s">
        <v>182</v>
      </c>
      <c r="D445" t="s">
        <v>62</v>
      </c>
      <c r="E445" s="3">
        <v>42370</v>
      </c>
      <c r="F445" t="s">
        <v>1536</v>
      </c>
      <c r="G445" s="2">
        <v>43556</v>
      </c>
      <c r="H445" s="3">
        <v>16072</v>
      </c>
      <c r="I445" s="2">
        <v>43678</v>
      </c>
      <c r="J445" s="2">
        <v>43497</v>
      </c>
      <c r="K445" t="s">
        <v>397</v>
      </c>
      <c r="L445" t="s">
        <v>128</v>
      </c>
      <c r="M445" t="s">
        <v>347</v>
      </c>
      <c r="N445" t="s">
        <v>116</v>
      </c>
      <c r="O445" t="s">
        <v>347</v>
      </c>
      <c r="P445" t="s">
        <v>397</v>
      </c>
      <c r="Q445">
        <v>25</v>
      </c>
      <c r="R445" t="s">
        <v>83</v>
      </c>
      <c r="S445" t="s">
        <v>119</v>
      </c>
      <c r="T445">
        <v>12</v>
      </c>
      <c r="U445">
        <v>14</v>
      </c>
      <c r="V445">
        <v>12</v>
      </c>
      <c r="W445" t="s">
        <v>85</v>
      </c>
      <c r="X445" t="s">
        <v>66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 t="e" vm="209">
        <f>_FV(0,"24")</f>
        <v>#VALUE!</v>
      </c>
      <c r="AM445" t="e" vm="104">
        <f>_FV(0,"52")</f>
        <v>#VALUE!</v>
      </c>
      <c r="AN445">
        <v>-3</v>
      </c>
      <c r="AO445" t="s">
        <v>84</v>
      </c>
      <c r="AP445" t="e" vm="1">
        <f>_FV(-5,"0")</f>
        <v>#VALUE!</v>
      </c>
      <c r="AQ445">
        <v>6</v>
      </c>
      <c r="AR445">
        <v>3</v>
      </c>
      <c r="AS445" t="s">
        <v>65</v>
      </c>
      <c r="AT445" t="s">
        <v>659</v>
      </c>
      <c r="AU445" t="s">
        <v>1155</v>
      </c>
      <c r="AV445" t="s">
        <v>1390</v>
      </c>
      <c r="AW445" t="s">
        <v>65</v>
      </c>
      <c r="AX445">
        <v>1720</v>
      </c>
      <c r="AY445">
        <v>1705</v>
      </c>
      <c r="AZ445" t="s">
        <v>136</v>
      </c>
      <c r="BA445" s="2">
        <v>43491</v>
      </c>
      <c r="BB445">
        <v>28</v>
      </c>
      <c r="BC445" t="s">
        <v>1418</v>
      </c>
      <c r="BD445" s="3">
        <v>47178</v>
      </c>
      <c r="BE445" t="s">
        <v>182</v>
      </c>
      <c r="BF445" s="2">
        <v>43735</v>
      </c>
      <c r="BG445">
        <v>15</v>
      </c>
      <c r="BH445" t="s">
        <v>1440</v>
      </c>
      <c r="BI445" s="3">
        <v>30742</v>
      </c>
    </row>
    <row r="446" spans="1:61" x14ac:dyDescent="0.25">
      <c r="A446" s="1">
        <v>40922</v>
      </c>
      <c r="B446" t="s">
        <v>150</v>
      </c>
      <c r="C446" t="s">
        <v>182</v>
      </c>
      <c r="D446" t="s">
        <v>101</v>
      </c>
      <c r="E446" t="s">
        <v>250</v>
      </c>
      <c r="F446" t="s">
        <v>392</v>
      </c>
      <c r="G446" t="s">
        <v>152</v>
      </c>
      <c r="H446" t="s">
        <v>594</v>
      </c>
      <c r="I446" t="s">
        <v>888</v>
      </c>
      <c r="J446" t="s">
        <v>457</v>
      </c>
      <c r="K446" t="s">
        <v>156</v>
      </c>
      <c r="L446" t="s">
        <v>460</v>
      </c>
      <c r="M446" t="s">
        <v>394</v>
      </c>
      <c r="N446" t="s">
        <v>80</v>
      </c>
      <c r="O446" t="s">
        <v>80</v>
      </c>
      <c r="P446" t="s">
        <v>889</v>
      </c>
      <c r="Q446">
        <v>21</v>
      </c>
      <c r="R446" t="s">
        <v>121</v>
      </c>
      <c r="S446" t="s">
        <v>119</v>
      </c>
      <c r="T446">
        <v>12</v>
      </c>
      <c r="U446">
        <v>6</v>
      </c>
      <c r="V446">
        <v>8</v>
      </c>
      <c r="W446" t="s">
        <v>121</v>
      </c>
      <c r="X446" t="s">
        <v>121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 t="s">
        <v>155</v>
      </c>
      <c r="AM446" t="e" vm="12">
        <f>_FV(0,"42857142857142855")</f>
        <v>#VALUE!</v>
      </c>
      <c r="AN446">
        <v>5</v>
      </c>
      <c r="AO446" t="s">
        <v>65</v>
      </c>
      <c r="AP446" t="e" vm="1">
        <f>_FV(-6,"0")</f>
        <v>#VALUE!</v>
      </c>
      <c r="AQ446">
        <v>3</v>
      </c>
      <c r="AR446">
        <v>6</v>
      </c>
      <c r="AS446" t="s">
        <v>68</v>
      </c>
      <c r="AT446" t="s">
        <v>68</v>
      </c>
      <c r="AU446" t="s">
        <v>68</v>
      </c>
      <c r="AV446" s="2">
        <v>43497</v>
      </c>
      <c r="AW446" s="3">
        <v>46023</v>
      </c>
      <c r="AX446">
        <v>1789</v>
      </c>
      <c r="AY446">
        <v>1705</v>
      </c>
      <c r="AZ446" t="s">
        <v>150</v>
      </c>
      <c r="BA446" t="s">
        <v>1398</v>
      </c>
      <c r="BB446">
        <v>16</v>
      </c>
      <c r="BC446" t="s">
        <v>1399</v>
      </c>
      <c r="BD446" s="3">
        <v>31260</v>
      </c>
      <c r="BE446" t="s">
        <v>182</v>
      </c>
      <c r="BF446" s="2">
        <v>43735</v>
      </c>
      <c r="BG446">
        <v>15</v>
      </c>
      <c r="BH446" t="s">
        <v>1440</v>
      </c>
      <c r="BI446" s="3">
        <v>30742</v>
      </c>
    </row>
    <row r="447" spans="1:61" x14ac:dyDescent="0.25">
      <c r="A447" s="1">
        <v>40898</v>
      </c>
      <c r="B447" t="s">
        <v>158</v>
      </c>
      <c r="C447" t="s">
        <v>182</v>
      </c>
      <c r="D447" t="s">
        <v>62</v>
      </c>
      <c r="E447" t="s">
        <v>1537</v>
      </c>
      <c r="F447" t="s">
        <v>310</v>
      </c>
      <c r="G447" t="s">
        <v>259</v>
      </c>
      <c r="H447" t="s">
        <v>546</v>
      </c>
      <c r="I447" t="s">
        <v>1538</v>
      </c>
      <c r="J447" t="s">
        <v>184</v>
      </c>
      <c r="K447" t="s">
        <v>993</v>
      </c>
      <c r="L447" t="s">
        <v>188</v>
      </c>
      <c r="M447" t="s">
        <v>1292</v>
      </c>
      <c r="N447" t="s">
        <v>187</v>
      </c>
      <c r="O447" t="s">
        <v>281</v>
      </c>
      <c r="P447" t="s">
        <v>189</v>
      </c>
      <c r="Q447">
        <v>17</v>
      </c>
      <c r="R447" t="s">
        <v>68</v>
      </c>
      <c r="S447" t="s">
        <v>119</v>
      </c>
      <c r="T447">
        <v>12</v>
      </c>
      <c r="U447">
        <v>1</v>
      </c>
      <c r="V447">
        <v>8</v>
      </c>
      <c r="W447" t="s">
        <v>120</v>
      </c>
      <c r="X447" t="s">
        <v>179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 t="s">
        <v>1047</v>
      </c>
      <c r="AM447" t="e" vm="28">
        <f>_FV(0,"4117647058823529")</f>
        <v>#VALUE!</v>
      </c>
      <c r="AN447">
        <v>17</v>
      </c>
      <c r="AO447" t="e" vm="1">
        <f>_FV(-2,"0")</f>
        <v>#VALUE!</v>
      </c>
      <c r="AP447" t="e" vm="1">
        <f>_FV(-13,"0")</f>
        <v>#VALUE!</v>
      </c>
      <c r="AQ447">
        <v>5</v>
      </c>
      <c r="AR447">
        <v>2</v>
      </c>
      <c r="AS447" t="s">
        <v>879</v>
      </c>
      <c r="AT447" t="s">
        <v>68</v>
      </c>
      <c r="AU447" t="s">
        <v>1539</v>
      </c>
      <c r="AV447" t="s">
        <v>1540</v>
      </c>
      <c r="AW447" t="s">
        <v>1541</v>
      </c>
      <c r="AX447">
        <v>1840</v>
      </c>
      <c r="AY447">
        <v>1705</v>
      </c>
      <c r="AZ447" t="s">
        <v>158</v>
      </c>
      <c r="BA447" s="2">
        <v>43670</v>
      </c>
      <c r="BB447">
        <v>22</v>
      </c>
      <c r="BC447" t="s">
        <v>1422</v>
      </c>
      <c r="BD447" t="s">
        <v>1423</v>
      </c>
      <c r="BE447" t="s">
        <v>182</v>
      </c>
      <c r="BF447" s="2">
        <v>43735</v>
      </c>
      <c r="BG447">
        <v>15</v>
      </c>
      <c r="BH447" t="s">
        <v>1440</v>
      </c>
      <c r="BI447" s="3">
        <v>30742</v>
      </c>
    </row>
    <row r="448" spans="1:61" x14ac:dyDescent="0.25">
      <c r="A448" s="1">
        <v>40939</v>
      </c>
      <c r="B448" t="s">
        <v>163</v>
      </c>
      <c r="C448" t="s">
        <v>182</v>
      </c>
      <c r="D448" t="s">
        <v>62</v>
      </c>
      <c r="E448" t="s">
        <v>1542</v>
      </c>
      <c r="F448" t="s">
        <v>68</v>
      </c>
      <c r="G448" t="s">
        <v>498</v>
      </c>
      <c r="H448" t="s">
        <v>902</v>
      </c>
      <c r="I448" t="s">
        <v>1543</v>
      </c>
      <c r="J448" t="s">
        <v>1150</v>
      </c>
      <c r="K448" t="s">
        <v>904</v>
      </c>
      <c r="L448" t="s">
        <v>378</v>
      </c>
      <c r="M448" t="s">
        <v>728</v>
      </c>
      <c r="N448" t="s">
        <v>378</v>
      </c>
      <c r="O448" t="s">
        <v>728</v>
      </c>
      <c r="P448" t="s">
        <v>572</v>
      </c>
      <c r="Q448">
        <v>23</v>
      </c>
      <c r="R448" t="s">
        <v>64</v>
      </c>
      <c r="S448" t="s">
        <v>119</v>
      </c>
      <c r="T448">
        <v>12</v>
      </c>
      <c r="U448">
        <v>2</v>
      </c>
      <c r="V448">
        <v>8</v>
      </c>
      <c r="W448" t="s">
        <v>83</v>
      </c>
      <c r="X448" t="s">
        <v>96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 t="s">
        <v>902</v>
      </c>
      <c r="AM448" t="e" vm="65">
        <f>_FV(0,"43478260869565216")</f>
        <v>#VALUE!</v>
      </c>
      <c r="AN448">
        <v>21</v>
      </c>
      <c r="AO448" t="s">
        <v>84</v>
      </c>
      <c r="AP448" t="e" vm="1">
        <f>_FV(-12,"0")</f>
        <v>#VALUE!</v>
      </c>
      <c r="AQ448">
        <v>7</v>
      </c>
      <c r="AR448">
        <v>1</v>
      </c>
      <c r="AS448" t="s">
        <v>65</v>
      </c>
      <c r="AT448" t="s">
        <v>68</v>
      </c>
      <c r="AU448" t="s">
        <v>1153</v>
      </c>
      <c r="AV448" t="s">
        <v>1544</v>
      </c>
      <c r="AW448" t="s">
        <v>65</v>
      </c>
      <c r="AX448">
        <v>1982</v>
      </c>
      <c r="AY448">
        <v>1705</v>
      </c>
      <c r="AZ448" t="s">
        <v>163</v>
      </c>
      <c r="BA448" s="2">
        <v>43639</v>
      </c>
      <c r="BB448">
        <v>23</v>
      </c>
      <c r="BC448" t="s">
        <v>1427</v>
      </c>
      <c r="BD448" s="3">
        <v>26177</v>
      </c>
      <c r="BE448" t="s">
        <v>182</v>
      </c>
      <c r="BF448" s="2">
        <v>43735</v>
      </c>
      <c r="BG448">
        <v>15</v>
      </c>
      <c r="BH448" t="s">
        <v>1440</v>
      </c>
      <c r="BI448" s="3">
        <v>30742</v>
      </c>
    </row>
    <row r="449" spans="1:61" x14ac:dyDescent="0.25">
      <c r="A449" s="1">
        <v>41020</v>
      </c>
      <c r="B449" t="s">
        <v>178</v>
      </c>
      <c r="C449" t="s">
        <v>182</v>
      </c>
      <c r="D449" t="s">
        <v>62</v>
      </c>
      <c r="E449" t="s">
        <v>578</v>
      </c>
      <c r="F449" t="s">
        <v>583</v>
      </c>
      <c r="G449" s="2">
        <v>43497</v>
      </c>
      <c r="H449" t="s">
        <v>662</v>
      </c>
      <c r="I449" t="s">
        <v>582</v>
      </c>
      <c r="J449" s="2">
        <v>43497</v>
      </c>
      <c r="K449" t="s">
        <v>584</v>
      </c>
      <c r="L449" t="s">
        <v>587</v>
      </c>
      <c r="M449" t="s">
        <v>585</v>
      </c>
      <c r="N449" t="s">
        <v>116</v>
      </c>
      <c r="O449" t="s">
        <v>585</v>
      </c>
      <c r="P449" t="s">
        <v>793</v>
      </c>
      <c r="Q449">
        <v>35</v>
      </c>
      <c r="R449" t="s">
        <v>132</v>
      </c>
      <c r="S449" t="s">
        <v>119</v>
      </c>
      <c r="T449">
        <v>12</v>
      </c>
      <c r="U449">
        <v>4</v>
      </c>
      <c r="V449">
        <v>12</v>
      </c>
      <c r="W449" t="s">
        <v>110</v>
      </c>
      <c r="X449" t="s">
        <v>132</v>
      </c>
      <c r="Y449">
        <v>1</v>
      </c>
      <c r="Z449">
        <v>1</v>
      </c>
      <c r="AA449">
        <v>1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 t="s">
        <v>587</v>
      </c>
      <c r="AM449" t="e" vm="210">
        <f>_FV(0,"45714285714285713")</f>
        <v>#VALUE!</v>
      </c>
      <c r="AN449">
        <v>20</v>
      </c>
      <c r="AO449" t="s">
        <v>120</v>
      </c>
      <c r="AP449" t="e" vm="1">
        <f>_FV(-9,"0")</f>
        <v>#VALUE!</v>
      </c>
      <c r="AQ449">
        <v>3</v>
      </c>
      <c r="AR449">
        <v>6</v>
      </c>
      <c r="AS449" t="s">
        <v>68</v>
      </c>
      <c r="AT449" t="s">
        <v>68</v>
      </c>
      <c r="AU449" t="s">
        <v>68</v>
      </c>
      <c r="AV449" s="2">
        <v>43617</v>
      </c>
      <c r="AW449" s="2">
        <v>43709</v>
      </c>
      <c r="AX449">
        <v>1717</v>
      </c>
      <c r="AY449">
        <v>1705</v>
      </c>
      <c r="AZ449" t="s">
        <v>178</v>
      </c>
      <c r="BA449" s="2">
        <v>43489</v>
      </c>
      <c r="BB449">
        <v>21</v>
      </c>
      <c r="BC449" t="s">
        <v>1431</v>
      </c>
      <c r="BD449" s="3">
        <v>16132</v>
      </c>
      <c r="BE449" t="s">
        <v>182</v>
      </c>
      <c r="BF449" s="2">
        <v>43735</v>
      </c>
      <c r="BG449">
        <v>15</v>
      </c>
      <c r="BH449" t="s">
        <v>1440</v>
      </c>
      <c r="BI449" s="3">
        <v>30742</v>
      </c>
    </row>
    <row r="450" spans="1:61" x14ac:dyDescent="0.25">
      <c r="A450" s="1">
        <v>40776</v>
      </c>
      <c r="B450" t="s">
        <v>1432</v>
      </c>
      <c r="C450" t="s">
        <v>182</v>
      </c>
      <c r="D450" t="s">
        <v>101</v>
      </c>
      <c r="E450" t="s">
        <v>63</v>
      </c>
      <c r="F450" t="s">
        <v>65</v>
      </c>
      <c r="G450" t="s">
        <v>63</v>
      </c>
      <c r="H450" t="s">
        <v>65</v>
      </c>
      <c r="I450" t="s">
        <v>63</v>
      </c>
      <c r="J450" t="s">
        <v>63</v>
      </c>
      <c r="K450" t="s">
        <v>65</v>
      </c>
      <c r="L450" t="s">
        <v>65</v>
      </c>
      <c r="M450" t="s">
        <v>65</v>
      </c>
      <c r="N450" t="s">
        <v>65</v>
      </c>
      <c r="O450" t="s">
        <v>63</v>
      </c>
      <c r="P450" t="s">
        <v>63</v>
      </c>
      <c r="Q450">
        <v>2</v>
      </c>
      <c r="R450" t="s">
        <v>179</v>
      </c>
      <c r="S450" t="s">
        <v>119</v>
      </c>
      <c r="T450">
        <v>12</v>
      </c>
      <c r="U450">
        <v>6</v>
      </c>
      <c r="V450">
        <v>11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 t="s">
        <v>65</v>
      </c>
      <c r="AM450" t="s">
        <v>65</v>
      </c>
      <c r="AN450">
        <v>0</v>
      </c>
      <c r="AP450" t="e" vm="1">
        <f>_FV(-2,"0")</f>
        <v>#VALUE!</v>
      </c>
      <c r="AQ450">
        <v>1</v>
      </c>
      <c r="AR450">
        <v>1</v>
      </c>
      <c r="AS450" s="2">
        <v>43617</v>
      </c>
      <c r="AT450" t="s">
        <v>68</v>
      </c>
      <c r="AU450" t="s">
        <v>124</v>
      </c>
      <c r="AV450" t="s">
        <v>1545</v>
      </c>
      <c r="AW450" t="s">
        <v>1546</v>
      </c>
      <c r="AX450">
        <v>1571</v>
      </c>
      <c r="AY450">
        <v>1705</v>
      </c>
      <c r="AZ450" t="s">
        <v>1432</v>
      </c>
      <c r="BA450" s="2">
        <v>43609</v>
      </c>
      <c r="BB450">
        <v>12</v>
      </c>
      <c r="BC450" s="2">
        <v>43607</v>
      </c>
      <c r="BD450" t="s">
        <v>1435</v>
      </c>
      <c r="BE450" t="s">
        <v>182</v>
      </c>
      <c r="BF450" s="2">
        <v>43735</v>
      </c>
      <c r="BG450">
        <v>15</v>
      </c>
      <c r="BH450" t="s">
        <v>1440</v>
      </c>
      <c r="BI450" s="3">
        <v>30742</v>
      </c>
    </row>
    <row r="451" spans="1:61" x14ac:dyDescent="0.25">
      <c r="A451" s="1">
        <v>41065</v>
      </c>
      <c r="B451" t="s">
        <v>1436</v>
      </c>
      <c r="C451" t="s">
        <v>182</v>
      </c>
      <c r="D451" t="s">
        <v>62</v>
      </c>
      <c r="E451" t="s">
        <v>1547</v>
      </c>
      <c r="F451" t="s">
        <v>1326</v>
      </c>
      <c r="G451" t="s">
        <v>1548</v>
      </c>
      <c r="H451" t="s">
        <v>289</v>
      </c>
      <c r="I451" t="s">
        <v>1326</v>
      </c>
      <c r="J451" t="s">
        <v>549</v>
      </c>
      <c r="K451" t="s">
        <v>292</v>
      </c>
      <c r="L451" t="s">
        <v>655</v>
      </c>
      <c r="M451" t="s">
        <v>1549</v>
      </c>
      <c r="N451" t="s">
        <v>295</v>
      </c>
      <c r="O451" t="s">
        <v>617</v>
      </c>
      <c r="P451" t="s">
        <v>655</v>
      </c>
      <c r="Q451">
        <v>37</v>
      </c>
      <c r="R451" t="s">
        <v>255</v>
      </c>
      <c r="S451" t="s">
        <v>119</v>
      </c>
      <c r="T451">
        <v>12</v>
      </c>
      <c r="U451">
        <v>17</v>
      </c>
      <c r="V451">
        <v>13</v>
      </c>
      <c r="W451" t="s">
        <v>96</v>
      </c>
      <c r="X451" t="s">
        <v>96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 t="e" vm="91">
        <f>_FV(0,"6216216216216216")</f>
        <v>#VALUE!</v>
      </c>
      <c r="AM451" t="e" vm="137">
        <f>_FV(0,"43243243243243246")</f>
        <v>#VALUE!</v>
      </c>
      <c r="AN451">
        <v>-10</v>
      </c>
      <c r="AO451" t="s">
        <v>65</v>
      </c>
      <c r="AP451" t="s">
        <v>84</v>
      </c>
      <c r="AQ451">
        <v>3</v>
      </c>
      <c r="AR451">
        <v>0</v>
      </c>
      <c r="AS451" t="s">
        <v>1162</v>
      </c>
      <c r="AT451" t="s">
        <v>68</v>
      </c>
      <c r="AU451" t="s">
        <v>298</v>
      </c>
      <c r="AV451" t="s">
        <v>1164</v>
      </c>
      <c r="AW451" t="s">
        <v>1550</v>
      </c>
      <c r="AX451">
        <v>1588</v>
      </c>
      <c r="AY451">
        <v>1705</v>
      </c>
      <c r="AZ451" t="s">
        <v>1436</v>
      </c>
      <c r="BA451" t="s">
        <v>193</v>
      </c>
      <c r="BB451">
        <v>24</v>
      </c>
      <c r="BC451" t="s">
        <v>1439</v>
      </c>
      <c r="BD451" s="3">
        <v>11355</v>
      </c>
      <c r="BE451" t="s">
        <v>182</v>
      </c>
      <c r="BF451" s="2">
        <v>43735</v>
      </c>
      <c r="BG451">
        <v>15</v>
      </c>
      <c r="BH451" t="s">
        <v>1440</v>
      </c>
      <c r="BI451" s="3">
        <v>30742</v>
      </c>
    </row>
    <row r="452" spans="1:61" x14ac:dyDescent="0.25">
      <c r="A452" s="1">
        <v>40804</v>
      </c>
      <c r="B452" t="s">
        <v>195</v>
      </c>
      <c r="C452" t="s">
        <v>182</v>
      </c>
      <c r="D452" t="s">
        <v>62</v>
      </c>
      <c r="E452" t="s">
        <v>116</v>
      </c>
      <c r="F452" t="s">
        <v>97</v>
      </c>
      <c r="G452" t="s">
        <v>124</v>
      </c>
      <c r="H452" t="s">
        <v>118</v>
      </c>
      <c r="I452" t="s">
        <v>116</v>
      </c>
      <c r="J452" s="2">
        <v>43617</v>
      </c>
      <c r="K452" t="s">
        <v>65</v>
      </c>
      <c r="L452" t="s">
        <v>116</v>
      </c>
      <c r="M452" t="s">
        <v>116</v>
      </c>
      <c r="N452" t="s">
        <v>65</v>
      </c>
      <c r="O452" t="s">
        <v>116</v>
      </c>
      <c r="P452" t="s">
        <v>116</v>
      </c>
      <c r="Q452">
        <v>5</v>
      </c>
      <c r="R452" t="s">
        <v>191</v>
      </c>
      <c r="S452" t="s">
        <v>119</v>
      </c>
      <c r="T452">
        <v>12</v>
      </c>
      <c r="U452">
        <v>14</v>
      </c>
      <c r="V452">
        <v>4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 t="e" vm="8">
        <f>_FV(0,"4")</f>
        <v>#VALUE!</v>
      </c>
      <c r="AM452" t="s">
        <v>116</v>
      </c>
      <c r="AN452">
        <v>-6</v>
      </c>
      <c r="AP452" t="e" vm="1">
        <f>_FV(-1,"0")</f>
        <v>#VALUE!</v>
      </c>
      <c r="AQ452">
        <v>4</v>
      </c>
      <c r="AR452">
        <v>4</v>
      </c>
      <c r="AS452" t="s">
        <v>65</v>
      </c>
      <c r="AT452" t="s">
        <v>1551</v>
      </c>
      <c r="AU452" t="s">
        <v>644</v>
      </c>
      <c r="AV452" t="s">
        <v>1552</v>
      </c>
      <c r="AW452" t="s">
        <v>65</v>
      </c>
      <c r="AX452">
        <v>1669</v>
      </c>
      <c r="AY452">
        <v>1705</v>
      </c>
      <c r="AZ452" t="s">
        <v>195</v>
      </c>
      <c r="BA452" t="s">
        <v>1398</v>
      </c>
      <c r="BB452">
        <v>18</v>
      </c>
      <c r="BC452" t="s">
        <v>1444</v>
      </c>
      <c r="BD452" s="3">
        <v>28915</v>
      </c>
      <c r="BE452" t="s">
        <v>182</v>
      </c>
      <c r="BF452" s="2">
        <v>43735</v>
      </c>
      <c r="BG452">
        <v>15</v>
      </c>
      <c r="BH452" t="s">
        <v>1440</v>
      </c>
      <c r="BI452" s="3">
        <v>30742</v>
      </c>
    </row>
    <row r="453" spans="1:61" x14ac:dyDescent="0.25">
      <c r="A453" s="1">
        <v>40584</v>
      </c>
      <c r="B453" t="s">
        <v>1445</v>
      </c>
      <c r="C453" t="s">
        <v>182</v>
      </c>
      <c r="D453" t="s">
        <v>62</v>
      </c>
      <c r="E453" t="s">
        <v>252</v>
      </c>
      <c r="F453" t="s">
        <v>252</v>
      </c>
      <c r="G453" t="s">
        <v>153</v>
      </c>
      <c r="H453" t="s">
        <v>152</v>
      </c>
      <c r="I453" t="s">
        <v>670</v>
      </c>
      <c r="J453" t="s">
        <v>153</v>
      </c>
      <c r="K453" t="s">
        <v>154</v>
      </c>
      <c r="L453" t="s">
        <v>155</v>
      </c>
      <c r="M453" t="s">
        <v>156</v>
      </c>
      <c r="N453" t="s">
        <v>154</v>
      </c>
      <c r="O453" t="s">
        <v>155</v>
      </c>
      <c r="P453" t="s">
        <v>156</v>
      </c>
      <c r="Q453">
        <v>7</v>
      </c>
      <c r="R453" t="s">
        <v>192</v>
      </c>
      <c r="S453" t="s">
        <v>119</v>
      </c>
      <c r="T453">
        <v>12</v>
      </c>
      <c r="U453">
        <v>14</v>
      </c>
      <c r="V453">
        <v>7</v>
      </c>
      <c r="W453" t="s">
        <v>132</v>
      </c>
      <c r="X453" t="s">
        <v>121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 t="e" vm="13">
        <f>_FV(0,"7142857142857143")</f>
        <v>#VALUE!</v>
      </c>
      <c r="AM453" t="e" vm="84">
        <f>_FV(0,"2857142857142857")</f>
        <v>#VALUE!</v>
      </c>
      <c r="AN453">
        <v>-4</v>
      </c>
      <c r="AO453" t="e" vm="1">
        <f>_FV(-3,"0")</f>
        <v>#VALUE!</v>
      </c>
      <c r="AP453" t="e" vm="1">
        <f>_FV(-3,"0")</f>
        <v>#VALUE!</v>
      </c>
      <c r="AQ453">
        <v>1</v>
      </c>
      <c r="AR453">
        <v>1</v>
      </c>
      <c r="AS453" t="s">
        <v>68</v>
      </c>
      <c r="AT453" t="s">
        <v>68</v>
      </c>
      <c r="AU453" t="s">
        <v>68</v>
      </c>
      <c r="AV453" t="s">
        <v>68</v>
      </c>
      <c r="AW453" s="3">
        <v>44927</v>
      </c>
      <c r="AX453">
        <v>1602</v>
      </c>
      <c r="AY453">
        <v>1705</v>
      </c>
      <c r="AZ453" t="s">
        <v>1445</v>
      </c>
      <c r="BA453" s="2">
        <v>43701</v>
      </c>
      <c r="BB453">
        <v>26</v>
      </c>
      <c r="BC453" t="s">
        <v>1447</v>
      </c>
      <c r="BD453" s="3">
        <v>46388</v>
      </c>
      <c r="BE453" t="s">
        <v>182</v>
      </c>
      <c r="BF453" s="2">
        <v>43735</v>
      </c>
      <c r="BG453">
        <v>15</v>
      </c>
      <c r="BH453" t="s">
        <v>1440</v>
      </c>
      <c r="BI453" s="3">
        <v>30742</v>
      </c>
    </row>
    <row r="454" spans="1:61" x14ac:dyDescent="0.25">
      <c r="A454" s="1">
        <v>40989</v>
      </c>
      <c r="B454" t="s">
        <v>209</v>
      </c>
      <c r="C454" t="s">
        <v>182</v>
      </c>
      <c r="D454" t="s">
        <v>101</v>
      </c>
      <c r="E454" t="s">
        <v>1553</v>
      </c>
      <c r="F454" t="s">
        <v>475</v>
      </c>
      <c r="G454" t="s">
        <v>743</v>
      </c>
      <c r="H454" t="s">
        <v>476</v>
      </c>
      <c r="I454" t="s">
        <v>1554</v>
      </c>
      <c r="J454" t="s">
        <v>477</v>
      </c>
      <c r="K454" t="s">
        <v>746</v>
      </c>
      <c r="L454" t="s">
        <v>573</v>
      </c>
      <c r="M454" t="s">
        <v>748</v>
      </c>
      <c r="N454" t="s">
        <v>481</v>
      </c>
      <c r="O454" t="s">
        <v>109</v>
      </c>
      <c r="P454" t="s">
        <v>480</v>
      </c>
      <c r="Q454">
        <v>29</v>
      </c>
      <c r="R454" t="s">
        <v>66</v>
      </c>
      <c r="S454" t="s">
        <v>119</v>
      </c>
      <c r="T454">
        <v>12</v>
      </c>
      <c r="U454">
        <v>3</v>
      </c>
      <c r="V454">
        <v>13</v>
      </c>
      <c r="W454" t="s">
        <v>66</v>
      </c>
      <c r="X454" t="s">
        <v>96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 t="s">
        <v>1555</v>
      </c>
      <c r="AM454" t="e" vm="61">
        <f>_FV(0,"41379310344827586")</f>
        <v>#VALUE!</v>
      </c>
      <c r="AN454">
        <v>17</v>
      </c>
      <c r="AO454" t="e" vm="1">
        <f>_FV(-2,"0")</f>
        <v>#VALUE!</v>
      </c>
      <c r="AP454" t="e" vm="1">
        <f>_FV(-10,"0")</f>
        <v>#VALUE!</v>
      </c>
      <c r="AQ454">
        <v>6</v>
      </c>
      <c r="AR454">
        <v>3</v>
      </c>
      <c r="AS454" t="s">
        <v>1181</v>
      </c>
      <c r="AT454" t="s">
        <v>1556</v>
      </c>
      <c r="AU454" t="s">
        <v>1080</v>
      </c>
      <c r="AV454" t="s">
        <v>1557</v>
      </c>
      <c r="AW454" t="s">
        <v>1558</v>
      </c>
      <c r="AX454">
        <v>1802</v>
      </c>
      <c r="AY454">
        <v>1705</v>
      </c>
      <c r="AZ454" t="s">
        <v>209</v>
      </c>
      <c r="BA454" s="2">
        <v>43520</v>
      </c>
      <c r="BB454">
        <v>24</v>
      </c>
      <c r="BC454" t="s">
        <v>1449</v>
      </c>
      <c r="BD454" s="3">
        <v>16589</v>
      </c>
      <c r="BE454" t="s">
        <v>182</v>
      </c>
      <c r="BF454" s="2">
        <v>43735</v>
      </c>
      <c r="BG454">
        <v>15</v>
      </c>
      <c r="BH454" t="s">
        <v>1440</v>
      </c>
      <c r="BI454" s="3">
        <v>30742</v>
      </c>
    </row>
    <row r="455" spans="1:61" x14ac:dyDescent="0.25">
      <c r="A455" s="1">
        <v>40783</v>
      </c>
      <c r="B455" t="s">
        <v>218</v>
      </c>
      <c r="C455" t="s">
        <v>182</v>
      </c>
      <c r="D455" t="s">
        <v>151</v>
      </c>
      <c r="E455" t="s">
        <v>355</v>
      </c>
      <c r="F455" t="s">
        <v>80</v>
      </c>
      <c r="G455" t="s">
        <v>90</v>
      </c>
      <c r="H455" t="s">
        <v>80</v>
      </c>
      <c r="I455" t="s">
        <v>65</v>
      </c>
      <c r="J455" t="s">
        <v>355</v>
      </c>
      <c r="K455" t="s">
        <v>65</v>
      </c>
      <c r="L455" t="s">
        <v>65</v>
      </c>
      <c r="M455" t="s">
        <v>355</v>
      </c>
      <c r="N455" t="s">
        <v>65</v>
      </c>
      <c r="O455" t="s">
        <v>65</v>
      </c>
      <c r="P455" t="s">
        <v>355</v>
      </c>
      <c r="Q455">
        <v>3</v>
      </c>
      <c r="R455" t="s">
        <v>120</v>
      </c>
      <c r="S455" t="s">
        <v>119</v>
      </c>
      <c r="T455">
        <v>12</v>
      </c>
      <c r="U455">
        <v>16</v>
      </c>
      <c r="V455">
        <v>11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 t="e" vm="35">
        <f>_FV(0,"6666666666666666")</f>
        <v>#VALUE!</v>
      </c>
      <c r="AM455" t="s">
        <v>65</v>
      </c>
      <c r="AN455">
        <v>-2</v>
      </c>
      <c r="AP455" t="e" vm="1">
        <f>_FV(-4,"0")</f>
        <v>#VALUE!</v>
      </c>
      <c r="AQ455">
        <v>1</v>
      </c>
      <c r="AR455">
        <v>4</v>
      </c>
      <c r="AS455" t="s">
        <v>68</v>
      </c>
      <c r="AT455" t="s">
        <v>68</v>
      </c>
      <c r="AU455" t="s">
        <v>68</v>
      </c>
      <c r="AV455" s="2">
        <v>43556</v>
      </c>
      <c r="AW455" s="2">
        <v>43497</v>
      </c>
      <c r="AX455">
        <v>1647</v>
      </c>
      <c r="AY455">
        <v>1705</v>
      </c>
      <c r="AZ455" t="s">
        <v>218</v>
      </c>
      <c r="BA455" t="s">
        <v>1398</v>
      </c>
      <c r="BB455">
        <v>24</v>
      </c>
      <c r="BC455" t="s">
        <v>1450</v>
      </c>
      <c r="BD455" s="3">
        <v>46054</v>
      </c>
      <c r="BE455" t="s">
        <v>182</v>
      </c>
      <c r="BF455" s="2">
        <v>43735</v>
      </c>
      <c r="BG455">
        <v>15</v>
      </c>
      <c r="BH455" t="s">
        <v>1440</v>
      </c>
      <c r="BI455" s="3">
        <v>30742</v>
      </c>
    </row>
    <row r="456" spans="1:61" x14ac:dyDescent="0.25">
      <c r="A456" s="1">
        <v>40999</v>
      </c>
      <c r="B456" t="s">
        <v>241</v>
      </c>
      <c r="C456" t="s">
        <v>182</v>
      </c>
      <c r="D456" t="s">
        <v>62</v>
      </c>
      <c r="E456" t="s">
        <v>1201</v>
      </c>
      <c r="F456" t="s">
        <v>740</v>
      </c>
      <c r="G456" t="s">
        <v>868</v>
      </c>
      <c r="H456" t="s">
        <v>554</v>
      </c>
      <c r="I456" t="s">
        <v>866</v>
      </c>
      <c r="J456" t="s">
        <v>865</v>
      </c>
      <c r="K456" t="s">
        <v>1112</v>
      </c>
      <c r="L456" t="s">
        <v>450</v>
      </c>
      <c r="M456" t="s">
        <v>143</v>
      </c>
      <c r="N456" t="s">
        <v>558</v>
      </c>
      <c r="O456" t="s">
        <v>450</v>
      </c>
      <c r="P456" t="s">
        <v>1203</v>
      </c>
      <c r="Q456">
        <v>31</v>
      </c>
      <c r="R456" t="s">
        <v>110</v>
      </c>
      <c r="S456" t="s">
        <v>119</v>
      </c>
      <c r="T456">
        <v>12</v>
      </c>
      <c r="U456">
        <v>17</v>
      </c>
      <c r="V456">
        <v>11</v>
      </c>
      <c r="W456" t="s">
        <v>96</v>
      </c>
      <c r="X456" t="s">
        <v>121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 t="e" vm="211">
        <f>_FV(0,"9032258064516129")</f>
        <v>#VALUE!</v>
      </c>
      <c r="AM456" t="e" vm="58">
        <f>_FV(0,"3870967741935484")</f>
        <v>#VALUE!</v>
      </c>
      <c r="AN456">
        <v>-13</v>
      </c>
      <c r="AO456" t="e" vm="1">
        <f>_FV(-2,"0")</f>
        <v>#VALUE!</v>
      </c>
      <c r="AP456" t="s">
        <v>68</v>
      </c>
      <c r="AQ456">
        <v>5</v>
      </c>
      <c r="AR456">
        <v>2</v>
      </c>
      <c r="AS456" t="s">
        <v>68</v>
      </c>
      <c r="AT456" t="s">
        <v>68</v>
      </c>
      <c r="AU456" t="s">
        <v>68</v>
      </c>
      <c r="AV456" t="s">
        <v>116</v>
      </c>
      <c r="AW456" s="2">
        <v>43770</v>
      </c>
      <c r="AX456">
        <v>1640</v>
      </c>
      <c r="AY456">
        <v>1705</v>
      </c>
      <c r="AZ456" t="s">
        <v>241</v>
      </c>
      <c r="BA456" s="2">
        <v>43580</v>
      </c>
      <c r="BB456">
        <v>22</v>
      </c>
      <c r="BC456" t="s">
        <v>1451</v>
      </c>
      <c r="BD456" s="3">
        <v>15008</v>
      </c>
      <c r="BE456" t="s">
        <v>182</v>
      </c>
      <c r="BF456" s="2">
        <v>43735</v>
      </c>
      <c r="BG456">
        <v>15</v>
      </c>
      <c r="BH456" t="s">
        <v>1440</v>
      </c>
      <c r="BI456" s="3">
        <v>30742</v>
      </c>
    </row>
    <row r="457" spans="1:61" x14ac:dyDescent="0.25">
      <c r="A457" s="1">
        <v>40894</v>
      </c>
      <c r="B457" t="s">
        <v>245</v>
      </c>
      <c r="C457" t="s">
        <v>182</v>
      </c>
      <c r="D457" t="s">
        <v>151</v>
      </c>
      <c r="E457" t="s">
        <v>68</v>
      </c>
      <c r="F457" t="s">
        <v>68</v>
      </c>
      <c r="G457" s="3">
        <v>27395</v>
      </c>
      <c r="H457" s="2">
        <v>43586</v>
      </c>
      <c r="I457" t="s">
        <v>400</v>
      </c>
      <c r="J457" s="3">
        <v>447424</v>
      </c>
      <c r="K457" t="s">
        <v>79</v>
      </c>
      <c r="L457" t="s">
        <v>323</v>
      </c>
      <c r="M457" t="s">
        <v>751</v>
      </c>
      <c r="N457" t="s">
        <v>323</v>
      </c>
      <c r="O457" t="s">
        <v>322</v>
      </c>
      <c r="P457" t="s">
        <v>321</v>
      </c>
      <c r="Q457">
        <v>16</v>
      </c>
      <c r="R457" t="s">
        <v>239</v>
      </c>
      <c r="S457" t="s">
        <v>119</v>
      </c>
      <c r="T457">
        <v>12</v>
      </c>
      <c r="U457">
        <v>16</v>
      </c>
      <c r="V457">
        <v>8</v>
      </c>
      <c r="W457" t="s">
        <v>96</v>
      </c>
      <c r="X457" t="s">
        <v>83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 t="e" vm="89">
        <f>_FV(0,"75")</f>
        <v>#VALUE!</v>
      </c>
      <c r="AM457" t="e" vm="3">
        <f>_FV(0,"5")</f>
        <v>#VALUE!</v>
      </c>
      <c r="AN457">
        <v>-7</v>
      </c>
      <c r="AO457" t="e" vm="1">
        <f>_FV(-3,"0")</f>
        <v>#VALUE!</v>
      </c>
      <c r="AP457" t="s">
        <v>96</v>
      </c>
      <c r="AQ457">
        <v>4</v>
      </c>
      <c r="AR457">
        <v>4</v>
      </c>
      <c r="AS457" t="s">
        <v>68</v>
      </c>
      <c r="AT457" t="s">
        <v>68</v>
      </c>
      <c r="AU457" t="s">
        <v>68</v>
      </c>
      <c r="AV457" t="s">
        <v>675</v>
      </c>
      <c r="AW457" s="3">
        <v>13881</v>
      </c>
      <c r="AX457">
        <v>1626</v>
      </c>
      <c r="AY457">
        <v>1705</v>
      </c>
      <c r="AZ457" t="s">
        <v>245</v>
      </c>
      <c r="BA457" s="2">
        <v>43489</v>
      </c>
      <c r="BB457">
        <v>23</v>
      </c>
      <c r="BC457" t="s">
        <v>1454</v>
      </c>
      <c r="BD457" s="3">
        <v>12451</v>
      </c>
      <c r="BE457" t="s">
        <v>182</v>
      </c>
      <c r="BF457" s="2">
        <v>43735</v>
      </c>
      <c r="BG457">
        <v>15</v>
      </c>
      <c r="BH457" t="s">
        <v>1440</v>
      </c>
      <c r="BI457" s="3">
        <v>30742</v>
      </c>
    </row>
    <row r="458" spans="1:61" x14ac:dyDescent="0.25">
      <c r="A458" s="1">
        <v>40674</v>
      </c>
      <c r="B458" t="s">
        <v>60</v>
      </c>
      <c r="C458" t="s">
        <v>218</v>
      </c>
      <c r="D458" t="s">
        <v>62</v>
      </c>
      <c r="E458" s="2">
        <v>43586</v>
      </c>
      <c r="F458" t="s">
        <v>444</v>
      </c>
      <c r="G458" s="2">
        <v>43678</v>
      </c>
      <c r="H458" s="2">
        <v>43466</v>
      </c>
      <c r="I458" s="2">
        <v>43525</v>
      </c>
      <c r="J458" s="2">
        <v>43466</v>
      </c>
      <c r="K458" t="s">
        <v>116</v>
      </c>
      <c r="L458" t="s">
        <v>266</v>
      </c>
      <c r="M458" t="s">
        <v>116</v>
      </c>
      <c r="N458" t="s">
        <v>116</v>
      </c>
      <c r="O458" t="s">
        <v>325</v>
      </c>
      <c r="P458" t="s">
        <v>118</v>
      </c>
      <c r="Q458">
        <v>10</v>
      </c>
      <c r="R458" t="s">
        <v>84</v>
      </c>
      <c r="S458" t="s">
        <v>120</v>
      </c>
      <c r="T458">
        <v>12</v>
      </c>
      <c r="U458">
        <v>6</v>
      </c>
      <c r="V458">
        <v>11</v>
      </c>
      <c r="W458" t="s">
        <v>83</v>
      </c>
      <c r="X458" t="s">
        <v>121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 t="e" vm="154">
        <f>_FV(0,"3")</f>
        <v>#VALUE!</v>
      </c>
      <c r="AM458" t="e" vm="26">
        <f>_FV(0,"2")</f>
        <v>#VALUE!</v>
      </c>
      <c r="AN458">
        <v>2</v>
      </c>
      <c r="AO458" t="s">
        <v>68</v>
      </c>
      <c r="AP458" t="e" vm="1">
        <f>_FV(-7,"0")</f>
        <v>#VALUE!</v>
      </c>
      <c r="AQ458">
        <v>1</v>
      </c>
      <c r="AR458">
        <v>4</v>
      </c>
      <c r="AS458" t="s">
        <v>68</v>
      </c>
      <c r="AT458" t="s">
        <v>535</v>
      </c>
      <c r="AU458" t="s">
        <v>68</v>
      </c>
      <c r="AV458" t="s">
        <v>845</v>
      </c>
      <c r="AW458" t="s">
        <v>1559</v>
      </c>
      <c r="AX458">
        <v>1814</v>
      </c>
      <c r="AY458">
        <v>1647</v>
      </c>
      <c r="AZ458" t="s">
        <v>60</v>
      </c>
      <c r="BA458" s="2">
        <v>43547</v>
      </c>
      <c r="BB458">
        <v>33</v>
      </c>
      <c r="BC458" t="s">
        <v>1397</v>
      </c>
      <c r="BD458" s="2">
        <v>43472</v>
      </c>
      <c r="BE458" t="s">
        <v>218</v>
      </c>
      <c r="BF458" t="s">
        <v>1398</v>
      </c>
      <c r="BG458">
        <v>24</v>
      </c>
      <c r="BH458" t="s">
        <v>1450</v>
      </c>
      <c r="BI458" s="3">
        <v>46054</v>
      </c>
    </row>
    <row r="459" spans="1:61" x14ac:dyDescent="0.25">
      <c r="A459" s="1">
        <v>40838</v>
      </c>
      <c r="B459" t="s">
        <v>73</v>
      </c>
      <c r="C459" t="s">
        <v>218</v>
      </c>
      <c r="D459" t="s">
        <v>151</v>
      </c>
      <c r="E459" t="s">
        <v>399</v>
      </c>
      <c r="F459" t="s">
        <v>625</v>
      </c>
      <c r="G459" t="s">
        <v>625</v>
      </c>
      <c r="H459" s="3">
        <v>45658</v>
      </c>
      <c r="I459" t="s">
        <v>317</v>
      </c>
      <c r="J459" t="s">
        <v>625</v>
      </c>
      <c r="K459" t="s">
        <v>79</v>
      </c>
      <c r="L459" t="s">
        <v>322</v>
      </c>
      <c r="M459" t="s">
        <v>65</v>
      </c>
      <c r="N459" t="s">
        <v>63</v>
      </c>
      <c r="O459" t="s">
        <v>625</v>
      </c>
      <c r="P459" t="s">
        <v>79</v>
      </c>
      <c r="Q459">
        <v>8</v>
      </c>
      <c r="R459" t="s">
        <v>242</v>
      </c>
      <c r="S459" t="s">
        <v>120</v>
      </c>
      <c r="T459">
        <v>12</v>
      </c>
      <c r="U459">
        <v>6</v>
      </c>
      <c r="V459">
        <v>15</v>
      </c>
      <c r="W459" t="s">
        <v>85</v>
      </c>
      <c r="X459" t="s">
        <v>132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1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 t="s">
        <v>63</v>
      </c>
      <c r="AM459" t="e" vm="92">
        <f>_FV(0,"625")</f>
        <v>#VALUE!</v>
      </c>
      <c r="AN459">
        <v>6</v>
      </c>
      <c r="AO459" t="s">
        <v>64</v>
      </c>
      <c r="AP459" t="s">
        <v>96</v>
      </c>
      <c r="AQ459">
        <v>3</v>
      </c>
      <c r="AR459">
        <v>3</v>
      </c>
      <c r="AS459" t="s">
        <v>68</v>
      </c>
      <c r="AT459" t="s">
        <v>818</v>
      </c>
      <c r="AU459" t="s">
        <v>68</v>
      </c>
      <c r="AV459" s="2">
        <v>43556</v>
      </c>
      <c r="AW459" t="s">
        <v>1560</v>
      </c>
      <c r="AX459">
        <v>1728</v>
      </c>
      <c r="AY459">
        <v>1647</v>
      </c>
      <c r="AZ459" t="s">
        <v>73</v>
      </c>
      <c r="BA459" s="2">
        <v>43549</v>
      </c>
      <c r="BB459">
        <v>21</v>
      </c>
      <c r="BC459" t="s">
        <v>1401</v>
      </c>
      <c r="BD459" s="3">
        <v>23468</v>
      </c>
      <c r="BE459" t="s">
        <v>218</v>
      </c>
      <c r="BF459" t="s">
        <v>1398</v>
      </c>
      <c r="BG459">
        <v>24</v>
      </c>
      <c r="BH459" t="s">
        <v>1450</v>
      </c>
      <c r="BI459" s="3">
        <v>46054</v>
      </c>
    </row>
    <row r="460" spans="1:61" x14ac:dyDescent="0.25">
      <c r="A460" s="1">
        <v>40894</v>
      </c>
      <c r="B460" t="s">
        <v>100</v>
      </c>
      <c r="C460" t="s">
        <v>218</v>
      </c>
      <c r="D460" t="s">
        <v>151</v>
      </c>
      <c r="E460" s="2">
        <v>43556</v>
      </c>
      <c r="F460" t="s">
        <v>1251</v>
      </c>
      <c r="G460" t="s">
        <v>1561</v>
      </c>
      <c r="H460" s="2">
        <v>43556</v>
      </c>
      <c r="I460" t="s">
        <v>355</v>
      </c>
      <c r="J460" t="s">
        <v>68</v>
      </c>
      <c r="K460" t="s">
        <v>115</v>
      </c>
      <c r="L460" t="s">
        <v>386</v>
      </c>
      <c r="M460" t="s">
        <v>484</v>
      </c>
      <c r="N460" t="s">
        <v>117</v>
      </c>
      <c r="O460" t="s">
        <v>386</v>
      </c>
      <c r="P460" t="s">
        <v>118</v>
      </c>
      <c r="Q460">
        <v>15</v>
      </c>
      <c r="R460" t="s">
        <v>67</v>
      </c>
      <c r="S460" t="s">
        <v>120</v>
      </c>
      <c r="T460">
        <v>12</v>
      </c>
      <c r="U460">
        <v>16</v>
      </c>
      <c r="V460">
        <v>12</v>
      </c>
      <c r="W460" t="s">
        <v>132</v>
      </c>
      <c r="X460" t="s">
        <v>66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 t="e" vm="166">
        <f>_FV(0,"7333333333333333")</f>
        <v>#VALUE!</v>
      </c>
      <c r="AM460" t="e" vm="212">
        <f>_FV(0,"5333333333333333")</f>
        <v>#VALUE!</v>
      </c>
      <c r="AN460">
        <v>-5</v>
      </c>
      <c r="AO460" t="s">
        <v>68</v>
      </c>
      <c r="AP460" t="s">
        <v>83</v>
      </c>
      <c r="AQ460">
        <v>6</v>
      </c>
      <c r="AR460">
        <v>0</v>
      </c>
      <c r="AS460" t="s">
        <v>68</v>
      </c>
      <c r="AT460" t="s">
        <v>387</v>
      </c>
      <c r="AU460" t="s">
        <v>68</v>
      </c>
      <c r="AV460" s="2">
        <v>43678</v>
      </c>
      <c r="AW460" t="s">
        <v>1562</v>
      </c>
      <c r="AX460">
        <v>1668</v>
      </c>
      <c r="AY460">
        <v>1647</v>
      </c>
      <c r="AZ460" t="s">
        <v>100</v>
      </c>
      <c r="BA460" s="2">
        <v>43609</v>
      </c>
      <c r="BB460">
        <v>24</v>
      </c>
      <c r="BC460" t="s">
        <v>1407</v>
      </c>
      <c r="BD460" s="3">
        <v>19025</v>
      </c>
      <c r="BE460" t="s">
        <v>218</v>
      </c>
      <c r="BF460" t="s">
        <v>1398</v>
      </c>
      <c r="BG460">
        <v>24</v>
      </c>
      <c r="BH460" t="s">
        <v>1450</v>
      </c>
      <c r="BI460" s="3">
        <v>46054</v>
      </c>
    </row>
    <row r="461" spans="1:61" x14ac:dyDescent="0.25">
      <c r="A461" s="1">
        <v>41065</v>
      </c>
      <c r="B461" t="s">
        <v>112</v>
      </c>
      <c r="C461" t="s">
        <v>218</v>
      </c>
      <c r="D461" t="s">
        <v>101</v>
      </c>
      <c r="E461" t="s">
        <v>1324</v>
      </c>
      <c r="F461" t="s">
        <v>613</v>
      </c>
      <c r="G461" t="s">
        <v>1325</v>
      </c>
      <c r="H461" t="s">
        <v>1563</v>
      </c>
      <c r="I461" t="s">
        <v>1326</v>
      </c>
      <c r="J461" t="s">
        <v>291</v>
      </c>
      <c r="K461" t="s">
        <v>296</v>
      </c>
      <c r="L461" t="s">
        <v>759</v>
      </c>
      <c r="M461" t="s">
        <v>1160</v>
      </c>
      <c r="N461" t="s">
        <v>1159</v>
      </c>
      <c r="O461" t="s">
        <v>760</v>
      </c>
      <c r="P461" t="s">
        <v>617</v>
      </c>
      <c r="Q461">
        <v>37</v>
      </c>
      <c r="R461" t="s">
        <v>95</v>
      </c>
      <c r="S461" t="s">
        <v>120</v>
      </c>
      <c r="T461">
        <v>12</v>
      </c>
      <c r="U461">
        <v>18</v>
      </c>
      <c r="V461">
        <v>10</v>
      </c>
      <c r="W461" t="s">
        <v>132</v>
      </c>
      <c r="X461" t="s">
        <v>120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 t="e" vm="213">
        <f>_FV(0,"8378378378378378")</f>
        <v>#VALUE!</v>
      </c>
      <c r="AM461" t="e" vm="192">
        <f>_FV(0,"16216216216216217")</f>
        <v>#VALUE!</v>
      </c>
      <c r="AN461">
        <v>-12</v>
      </c>
      <c r="AO461" t="e" vm="1">
        <f>_FV(-5,"0")</f>
        <v>#VALUE!</v>
      </c>
      <c r="AP461" t="s">
        <v>121</v>
      </c>
      <c r="AQ461">
        <v>4</v>
      </c>
      <c r="AR461">
        <v>4</v>
      </c>
      <c r="AS461" t="s">
        <v>68</v>
      </c>
      <c r="AT461" t="s">
        <v>68</v>
      </c>
      <c r="AU461" t="s">
        <v>68</v>
      </c>
      <c r="AV461" s="2">
        <v>43497</v>
      </c>
      <c r="AW461" s="2">
        <v>43800</v>
      </c>
      <c r="AX461">
        <v>1641</v>
      </c>
      <c r="AY461">
        <v>1647</v>
      </c>
      <c r="AZ461" t="s">
        <v>112</v>
      </c>
      <c r="BA461" s="2">
        <v>43521</v>
      </c>
      <c r="BB461">
        <v>19</v>
      </c>
      <c r="BC461" t="s">
        <v>1411</v>
      </c>
      <c r="BD461" s="3">
        <v>23774</v>
      </c>
      <c r="BE461" t="s">
        <v>218</v>
      </c>
      <c r="BF461" t="s">
        <v>1398</v>
      </c>
      <c r="BG461">
        <v>24</v>
      </c>
      <c r="BH461" t="s">
        <v>1450</v>
      </c>
      <c r="BI461" s="3">
        <v>46054</v>
      </c>
    </row>
    <row r="462" spans="1:61" x14ac:dyDescent="0.25">
      <c r="A462" s="1">
        <v>40775</v>
      </c>
      <c r="B462" t="s">
        <v>123</v>
      </c>
      <c r="C462" t="s">
        <v>218</v>
      </c>
      <c r="D462" t="s">
        <v>62</v>
      </c>
      <c r="E462" t="s">
        <v>65</v>
      </c>
      <c r="F462" t="s">
        <v>63</v>
      </c>
      <c r="G462" t="s">
        <v>65</v>
      </c>
      <c r="H462" t="s">
        <v>68</v>
      </c>
      <c r="I462" t="s">
        <v>63</v>
      </c>
      <c r="J462" t="s">
        <v>65</v>
      </c>
      <c r="K462" t="s">
        <v>65</v>
      </c>
      <c r="L462" t="s">
        <v>65</v>
      </c>
      <c r="M462" t="s">
        <v>65</v>
      </c>
      <c r="N462" t="s">
        <v>63</v>
      </c>
      <c r="O462" t="s">
        <v>63</v>
      </c>
      <c r="P462" t="s">
        <v>65</v>
      </c>
      <c r="Q462">
        <v>2</v>
      </c>
      <c r="R462" t="s">
        <v>96</v>
      </c>
      <c r="S462" t="s">
        <v>120</v>
      </c>
      <c r="T462">
        <v>12</v>
      </c>
      <c r="U462">
        <v>9</v>
      </c>
      <c r="V462">
        <v>14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 t="s">
        <v>65</v>
      </c>
      <c r="AM462" t="e" vm="3">
        <f>_FV(0,"5")</f>
        <v>#VALUE!</v>
      </c>
      <c r="AN462">
        <v>1</v>
      </c>
      <c r="AP462" t="e" vm="1">
        <f>_FV(-4,"0")</f>
        <v>#VALUE!</v>
      </c>
      <c r="AQ462">
        <v>6</v>
      </c>
      <c r="AR462">
        <v>0</v>
      </c>
      <c r="AS462" t="s">
        <v>68</v>
      </c>
      <c r="AT462" t="s">
        <v>68</v>
      </c>
      <c r="AU462" t="s">
        <v>68</v>
      </c>
      <c r="AV462" t="s">
        <v>657</v>
      </c>
      <c r="AW462" s="3">
        <v>43466</v>
      </c>
      <c r="AX462">
        <v>1889</v>
      </c>
      <c r="AY462">
        <v>1647</v>
      </c>
      <c r="AZ462" t="s">
        <v>123</v>
      </c>
      <c r="BA462" s="2">
        <v>43550</v>
      </c>
      <c r="BB462">
        <v>21</v>
      </c>
      <c r="BC462" t="s">
        <v>1412</v>
      </c>
      <c r="BD462" t="s">
        <v>1413</v>
      </c>
      <c r="BE462" t="s">
        <v>218</v>
      </c>
      <c r="BF462" t="s">
        <v>1398</v>
      </c>
      <c r="BG462">
        <v>24</v>
      </c>
      <c r="BH462" t="s">
        <v>1450</v>
      </c>
      <c r="BI462" s="3">
        <v>46054</v>
      </c>
    </row>
    <row r="463" spans="1:61" x14ac:dyDescent="0.25">
      <c r="A463" s="1">
        <v>40999</v>
      </c>
      <c r="B463" t="s">
        <v>127</v>
      </c>
      <c r="C463" t="s">
        <v>218</v>
      </c>
      <c r="D463" t="s">
        <v>62</v>
      </c>
      <c r="E463" t="s">
        <v>446</v>
      </c>
      <c r="F463" t="s">
        <v>553</v>
      </c>
      <c r="G463" t="s">
        <v>557</v>
      </c>
      <c r="H463" t="s">
        <v>554</v>
      </c>
      <c r="I463" t="s">
        <v>556</v>
      </c>
      <c r="J463" t="s">
        <v>553</v>
      </c>
      <c r="K463" t="s">
        <v>559</v>
      </c>
      <c r="L463" t="s">
        <v>450</v>
      </c>
      <c r="M463" t="s">
        <v>558</v>
      </c>
      <c r="N463" t="s">
        <v>144</v>
      </c>
      <c r="O463" t="s">
        <v>141</v>
      </c>
      <c r="P463" t="s">
        <v>145</v>
      </c>
      <c r="Q463">
        <v>31</v>
      </c>
      <c r="R463" t="s">
        <v>85</v>
      </c>
      <c r="S463" t="s">
        <v>120</v>
      </c>
      <c r="T463">
        <v>12</v>
      </c>
      <c r="U463">
        <v>8</v>
      </c>
      <c r="V463">
        <v>13</v>
      </c>
      <c r="W463" t="s">
        <v>85</v>
      </c>
      <c r="X463" t="s">
        <v>85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 t="e" vm="113">
        <f>_FV(0,"06451612903225806")</f>
        <v>#VALUE!</v>
      </c>
      <c r="AM463" t="e" vm="214">
        <f>_FV(0,"16129032258064516")</f>
        <v>#VALUE!</v>
      </c>
      <c r="AN463">
        <v>4</v>
      </c>
      <c r="AO463" t="s">
        <v>65</v>
      </c>
      <c r="AP463" t="e" vm="1">
        <f>_FV(-3,"0")</f>
        <v>#VALUE!</v>
      </c>
      <c r="AQ463">
        <v>3</v>
      </c>
      <c r="AR463">
        <v>6</v>
      </c>
      <c r="AS463" t="s">
        <v>68</v>
      </c>
      <c r="AT463" t="s">
        <v>68</v>
      </c>
      <c r="AU463" t="s">
        <v>68</v>
      </c>
      <c r="AV463" t="s">
        <v>68</v>
      </c>
      <c r="AW463" s="2">
        <v>43770</v>
      </c>
      <c r="AX463">
        <v>1768</v>
      </c>
      <c r="AY463">
        <v>1647</v>
      </c>
      <c r="AZ463" t="s">
        <v>127</v>
      </c>
      <c r="BA463" s="2">
        <v>43641</v>
      </c>
      <c r="BB463">
        <v>24</v>
      </c>
      <c r="BC463" t="s">
        <v>1414</v>
      </c>
      <c r="BD463" s="3">
        <v>21671</v>
      </c>
      <c r="BE463" t="s">
        <v>218</v>
      </c>
      <c r="BF463" t="s">
        <v>1398</v>
      </c>
      <c r="BG463">
        <v>24</v>
      </c>
      <c r="BH463" t="s">
        <v>1450</v>
      </c>
      <c r="BI463" s="3">
        <v>46054</v>
      </c>
    </row>
    <row r="464" spans="1:61" x14ac:dyDescent="0.25">
      <c r="A464" s="1">
        <v>40910</v>
      </c>
      <c r="B464" t="s">
        <v>136</v>
      </c>
      <c r="C464" t="s">
        <v>218</v>
      </c>
      <c r="D464" t="s">
        <v>101</v>
      </c>
      <c r="E464" t="s">
        <v>376</v>
      </c>
      <c r="F464" t="s">
        <v>566</v>
      </c>
      <c r="G464" t="s">
        <v>500</v>
      </c>
      <c r="H464" t="s">
        <v>500</v>
      </c>
      <c r="I464" t="s">
        <v>569</v>
      </c>
      <c r="J464" t="s">
        <v>377</v>
      </c>
      <c r="K464" t="s">
        <v>572</v>
      </c>
      <c r="L464" t="s">
        <v>379</v>
      </c>
      <c r="M464" t="s">
        <v>378</v>
      </c>
      <c r="N464" t="s">
        <v>381</v>
      </c>
      <c r="O464" t="s">
        <v>378</v>
      </c>
      <c r="P464" t="s">
        <v>382</v>
      </c>
      <c r="Q464">
        <v>23</v>
      </c>
      <c r="R464" t="s">
        <v>83</v>
      </c>
      <c r="S464" t="s">
        <v>120</v>
      </c>
      <c r="T464">
        <v>12</v>
      </c>
      <c r="U464">
        <v>12</v>
      </c>
      <c r="V464">
        <v>15</v>
      </c>
      <c r="W464" t="s">
        <v>121</v>
      </c>
      <c r="X464" t="s">
        <v>66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 t="e" vm="215">
        <f>_FV(0,"13043478260869565")</f>
        <v>#VALUE!</v>
      </c>
      <c r="AM464" t="e" vm="216">
        <f>_FV(0,"391304347826087")</f>
        <v>#VALUE!</v>
      </c>
      <c r="AN464">
        <v>1</v>
      </c>
      <c r="AO464" t="s">
        <v>66</v>
      </c>
      <c r="AP464" t="e" vm="1">
        <f>_FV(-1,"0")</f>
        <v>#VALUE!</v>
      </c>
      <c r="AQ464">
        <v>4</v>
      </c>
      <c r="AR464">
        <v>4</v>
      </c>
      <c r="AS464" t="s">
        <v>68</v>
      </c>
      <c r="AT464" t="s">
        <v>1152</v>
      </c>
      <c r="AU464" t="s">
        <v>68</v>
      </c>
      <c r="AV464" t="s">
        <v>64</v>
      </c>
      <c r="AW464" t="s">
        <v>1564</v>
      </c>
      <c r="AX464">
        <v>1720</v>
      </c>
      <c r="AY464">
        <v>1647</v>
      </c>
      <c r="AZ464" t="s">
        <v>136</v>
      </c>
      <c r="BA464" s="2">
        <v>43491</v>
      </c>
      <c r="BB464">
        <v>28</v>
      </c>
      <c r="BC464" t="s">
        <v>1418</v>
      </c>
      <c r="BD464" s="3">
        <v>47178</v>
      </c>
      <c r="BE464" t="s">
        <v>218</v>
      </c>
      <c r="BF464" t="s">
        <v>1398</v>
      </c>
      <c r="BG464">
        <v>24</v>
      </c>
      <c r="BH464" t="s">
        <v>1450</v>
      </c>
      <c r="BI464" s="3">
        <v>46054</v>
      </c>
    </row>
    <row r="465" spans="1:61" x14ac:dyDescent="0.25">
      <c r="A465" s="1">
        <v>41021</v>
      </c>
      <c r="B465" t="s">
        <v>150</v>
      </c>
      <c r="C465" t="s">
        <v>218</v>
      </c>
      <c r="D465" t="s">
        <v>151</v>
      </c>
      <c r="E465" t="s">
        <v>250</v>
      </c>
      <c r="F465" t="s">
        <v>250</v>
      </c>
      <c r="G465" t="s">
        <v>705</v>
      </c>
      <c r="H465" t="s">
        <v>1072</v>
      </c>
      <c r="I465" t="s">
        <v>1434</v>
      </c>
      <c r="J465" s="2">
        <v>43497</v>
      </c>
      <c r="K465" t="s">
        <v>665</v>
      </c>
      <c r="L465" t="s">
        <v>665</v>
      </c>
      <c r="M465" t="s">
        <v>665</v>
      </c>
      <c r="N465" t="s">
        <v>586</v>
      </c>
      <c r="O465" t="s">
        <v>155</v>
      </c>
      <c r="P465" t="s">
        <v>1095</v>
      </c>
      <c r="Q465">
        <v>35</v>
      </c>
      <c r="R465" t="s">
        <v>121</v>
      </c>
      <c r="S465" t="s">
        <v>120</v>
      </c>
      <c r="T465">
        <v>12</v>
      </c>
      <c r="U465">
        <v>7</v>
      </c>
      <c r="V465">
        <v>11</v>
      </c>
      <c r="W465" t="s">
        <v>66</v>
      </c>
      <c r="X465" t="s">
        <v>96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 t="s">
        <v>1314</v>
      </c>
      <c r="AM465" t="e" vm="26">
        <f>_FV(0,"2")</f>
        <v>#VALUE!</v>
      </c>
      <c r="AN465">
        <v>4</v>
      </c>
      <c r="AO465" t="e" vm="1">
        <f>_FV(-2,"0")</f>
        <v>#VALUE!</v>
      </c>
      <c r="AP465" t="e" vm="1">
        <f>_FV(-2,"0")</f>
        <v>#VALUE!</v>
      </c>
      <c r="AQ465">
        <v>6</v>
      </c>
      <c r="AR465">
        <v>3</v>
      </c>
      <c r="AS465" t="s">
        <v>68</v>
      </c>
      <c r="AT465" t="s">
        <v>668</v>
      </c>
      <c r="AU465" t="s">
        <v>68</v>
      </c>
      <c r="AV465" s="2">
        <v>43586</v>
      </c>
      <c r="AW465" t="s">
        <v>1565</v>
      </c>
      <c r="AX465">
        <v>1789</v>
      </c>
      <c r="AY465">
        <v>1647</v>
      </c>
      <c r="AZ465" t="s">
        <v>150</v>
      </c>
      <c r="BA465" t="s">
        <v>1398</v>
      </c>
      <c r="BB465">
        <v>16</v>
      </c>
      <c r="BC465" t="s">
        <v>1399</v>
      </c>
      <c r="BD465" s="3">
        <v>31260</v>
      </c>
      <c r="BE465" t="s">
        <v>218</v>
      </c>
      <c r="BF465" t="s">
        <v>1398</v>
      </c>
      <c r="BG465">
        <v>24</v>
      </c>
      <c r="BH465" t="s">
        <v>1450</v>
      </c>
      <c r="BI465" s="3">
        <v>46054</v>
      </c>
    </row>
    <row r="466" spans="1:61" x14ac:dyDescent="0.25">
      <c r="A466" s="1">
        <v>41217</v>
      </c>
      <c r="B466" t="s">
        <v>158</v>
      </c>
      <c r="C466" t="s">
        <v>218</v>
      </c>
      <c r="D466" t="s">
        <v>62</v>
      </c>
      <c r="E466" t="s">
        <v>851</v>
      </c>
      <c r="F466" t="s">
        <v>219</v>
      </c>
      <c r="G466" t="s">
        <v>464</v>
      </c>
      <c r="H466" t="s">
        <v>465</v>
      </c>
      <c r="I466" t="s">
        <v>1566</v>
      </c>
      <c r="J466" t="s">
        <v>219</v>
      </c>
      <c r="K466" t="s">
        <v>355</v>
      </c>
      <c r="L466" t="s">
        <v>80</v>
      </c>
      <c r="M466" t="s">
        <v>1140</v>
      </c>
      <c r="N466" t="s">
        <v>337</v>
      </c>
      <c r="O466" t="s">
        <v>1140</v>
      </c>
      <c r="P466" t="s">
        <v>226</v>
      </c>
      <c r="Q466">
        <v>33</v>
      </c>
      <c r="R466" t="s">
        <v>68</v>
      </c>
      <c r="S466" t="s">
        <v>120</v>
      </c>
      <c r="T466">
        <v>12</v>
      </c>
      <c r="U466">
        <v>2</v>
      </c>
      <c r="V466">
        <v>12</v>
      </c>
      <c r="W466" t="s">
        <v>132</v>
      </c>
      <c r="X466" t="s">
        <v>66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 t="s">
        <v>1567</v>
      </c>
      <c r="AM466" t="e" vm="217">
        <f>_FV(0,"12121212121212122")</f>
        <v>#VALUE!</v>
      </c>
      <c r="AN466">
        <v>32</v>
      </c>
      <c r="AO466" t="s">
        <v>68</v>
      </c>
      <c r="AP466" t="e" vm="1">
        <f>_FV(-9,"0")</f>
        <v>#VALUE!</v>
      </c>
      <c r="AQ466">
        <v>7</v>
      </c>
      <c r="AR466">
        <v>1</v>
      </c>
      <c r="AS466" t="s">
        <v>68</v>
      </c>
      <c r="AT466" t="s">
        <v>68</v>
      </c>
      <c r="AU466" t="s">
        <v>68</v>
      </c>
      <c r="AV466" s="2">
        <v>43618</v>
      </c>
      <c r="AW466" s="2">
        <v>43770</v>
      </c>
      <c r="AX466">
        <v>1840</v>
      </c>
      <c r="AY466">
        <v>1647</v>
      </c>
      <c r="AZ466" t="s">
        <v>158</v>
      </c>
      <c r="BA466" s="2">
        <v>43670</v>
      </c>
      <c r="BB466">
        <v>22</v>
      </c>
      <c r="BC466" t="s">
        <v>1422</v>
      </c>
      <c r="BD466" t="s">
        <v>1423</v>
      </c>
      <c r="BE466" t="s">
        <v>218</v>
      </c>
      <c r="BF466" t="s">
        <v>1398</v>
      </c>
      <c r="BG466">
        <v>24</v>
      </c>
      <c r="BH466" t="s">
        <v>1450</v>
      </c>
      <c r="BI466" s="3">
        <v>46054</v>
      </c>
    </row>
    <row r="467" spans="1:61" x14ac:dyDescent="0.25">
      <c r="A467" s="1">
        <v>41216</v>
      </c>
      <c r="B467" t="s">
        <v>163</v>
      </c>
      <c r="C467" t="s">
        <v>218</v>
      </c>
      <c r="D467" t="s">
        <v>62</v>
      </c>
      <c r="E467" t="s">
        <v>1568</v>
      </c>
      <c r="F467" t="s">
        <v>408</v>
      </c>
      <c r="G467" t="s">
        <v>246</v>
      </c>
      <c r="H467" s="3">
        <v>45658</v>
      </c>
      <c r="I467" t="s">
        <v>1114</v>
      </c>
      <c r="J467" s="3">
        <v>45658</v>
      </c>
      <c r="K467" t="s">
        <v>670</v>
      </c>
      <c r="L467" t="s">
        <v>329</v>
      </c>
      <c r="M467" t="s">
        <v>410</v>
      </c>
      <c r="N467" t="s">
        <v>156</v>
      </c>
      <c r="O467" t="s">
        <v>154</v>
      </c>
      <c r="P467" t="s">
        <v>254</v>
      </c>
      <c r="Q467">
        <v>28</v>
      </c>
      <c r="R467" t="s">
        <v>64</v>
      </c>
      <c r="S467" t="s">
        <v>120</v>
      </c>
      <c r="T467">
        <v>12</v>
      </c>
      <c r="U467">
        <v>2</v>
      </c>
      <c r="V467">
        <v>10</v>
      </c>
      <c r="W467" t="s">
        <v>191</v>
      </c>
      <c r="X467" t="s">
        <v>120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 t="s">
        <v>1303</v>
      </c>
      <c r="AM467" t="e" vm="218">
        <f>_FV(0,"03571428571428571")</f>
        <v>#VALUE!</v>
      </c>
      <c r="AN467">
        <v>29</v>
      </c>
      <c r="AO467" t="s">
        <v>84</v>
      </c>
      <c r="AP467" t="e" vm="1">
        <f>_FV(-8,"0")</f>
        <v>#VALUE!</v>
      </c>
      <c r="AQ467">
        <v>7</v>
      </c>
      <c r="AR467">
        <v>1</v>
      </c>
      <c r="AS467" t="s">
        <v>68</v>
      </c>
      <c r="AT467" t="s">
        <v>68</v>
      </c>
      <c r="AU467" t="s">
        <v>68</v>
      </c>
      <c r="AV467" s="2">
        <v>43679</v>
      </c>
      <c r="AW467" s="2">
        <v>43800</v>
      </c>
      <c r="AX467">
        <v>1982</v>
      </c>
      <c r="AY467">
        <v>1647</v>
      </c>
      <c r="AZ467" t="s">
        <v>163</v>
      </c>
      <c r="BA467" s="2">
        <v>43639</v>
      </c>
      <c r="BB467">
        <v>23</v>
      </c>
      <c r="BC467" t="s">
        <v>1427</v>
      </c>
      <c r="BD467" s="3">
        <v>26177</v>
      </c>
      <c r="BE467" t="s">
        <v>218</v>
      </c>
      <c r="BF467" t="s">
        <v>1398</v>
      </c>
      <c r="BG467">
        <v>24</v>
      </c>
      <c r="BH467" t="s">
        <v>1450</v>
      </c>
      <c r="BI467" s="3">
        <v>46054</v>
      </c>
    </row>
    <row r="468" spans="1:61" x14ac:dyDescent="0.25">
      <c r="A468" s="1">
        <v>40898</v>
      </c>
      <c r="B468" t="s">
        <v>178</v>
      </c>
      <c r="C468" t="s">
        <v>218</v>
      </c>
      <c r="D468" t="s">
        <v>151</v>
      </c>
      <c r="E468" t="s">
        <v>183</v>
      </c>
      <c r="F468" t="s">
        <v>1018</v>
      </c>
      <c r="G468" t="s">
        <v>489</v>
      </c>
      <c r="H468" t="s">
        <v>184</v>
      </c>
      <c r="I468" t="s">
        <v>274</v>
      </c>
      <c r="J468" t="s">
        <v>310</v>
      </c>
      <c r="K468" t="s">
        <v>188</v>
      </c>
      <c r="L468" t="s">
        <v>280</v>
      </c>
      <c r="M468" t="s">
        <v>189</v>
      </c>
      <c r="N468" t="s">
        <v>278</v>
      </c>
      <c r="O468" t="s">
        <v>187</v>
      </c>
      <c r="P468" t="s">
        <v>189</v>
      </c>
      <c r="Q468">
        <v>17</v>
      </c>
      <c r="R468" t="s">
        <v>132</v>
      </c>
      <c r="S468" t="s">
        <v>120</v>
      </c>
      <c r="T468">
        <v>12</v>
      </c>
      <c r="U468">
        <v>7</v>
      </c>
      <c r="V468">
        <v>14</v>
      </c>
      <c r="W468" t="s">
        <v>64</v>
      </c>
      <c r="X468" t="s">
        <v>85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 t="s">
        <v>281</v>
      </c>
      <c r="AM468" t="e" vm="219">
        <f>_FV(0,"47058823529411764")</f>
        <v>#VALUE!</v>
      </c>
      <c r="AN468">
        <v>9</v>
      </c>
      <c r="AO468" t="e" vm="1">
        <f>_FV(-5,"0")</f>
        <v>#VALUE!</v>
      </c>
      <c r="AP468" t="e" vm="1">
        <f>_FV(-5,"0")</f>
        <v>#VALUE!</v>
      </c>
      <c r="AQ468">
        <v>1</v>
      </c>
      <c r="AR468">
        <v>4</v>
      </c>
      <c r="AS468" t="s">
        <v>68</v>
      </c>
      <c r="AT468" t="s">
        <v>68</v>
      </c>
      <c r="AU468" t="s">
        <v>68</v>
      </c>
      <c r="AV468" t="s">
        <v>68</v>
      </c>
      <c r="AW468" s="2">
        <v>43556</v>
      </c>
      <c r="AX468">
        <v>1717</v>
      </c>
      <c r="AY468">
        <v>1647</v>
      </c>
      <c r="AZ468" t="s">
        <v>178</v>
      </c>
      <c r="BA468" s="2">
        <v>43489</v>
      </c>
      <c r="BB468">
        <v>21</v>
      </c>
      <c r="BC468" t="s">
        <v>1431</v>
      </c>
      <c r="BD468" s="3">
        <v>16132</v>
      </c>
      <c r="BE468" t="s">
        <v>218</v>
      </c>
      <c r="BF468" t="s">
        <v>1398</v>
      </c>
      <c r="BG468">
        <v>24</v>
      </c>
      <c r="BH468" t="s">
        <v>1450</v>
      </c>
      <c r="BI468" s="3">
        <v>46054</v>
      </c>
    </row>
    <row r="469" spans="1:61" x14ac:dyDescent="0.25">
      <c r="A469" s="1">
        <v>40856</v>
      </c>
      <c r="B469" t="s">
        <v>1432</v>
      </c>
      <c r="C469" t="s">
        <v>218</v>
      </c>
      <c r="D469" t="s">
        <v>151</v>
      </c>
      <c r="E469" t="s">
        <v>180</v>
      </c>
      <c r="F469" t="s">
        <v>63</v>
      </c>
      <c r="G469" s="3">
        <v>45658</v>
      </c>
      <c r="H469" s="3">
        <v>45658</v>
      </c>
      <c r="I469" t="s">
        <v>63</v>
      </c>
      <c r="J469" t="s">
        <v>65</v>
      </c>
      <c r="K469" t="s">
        <v>65</v>
      </c>
      <c r="L469" t="s">
        <v>65</v>
      </c>
      <c r="M469" t="s">
        <v>79</v>
      </c>
      <c r="N469" t="s">
        <v>180</v>
      </c>
      <c r="O469" t="s">
        <v>63</v>
      </c>
      <c r="P469" t="s">
        <v>65</v>
      </c>
      <c r="Q469">
        <v>4</v>
      </c>
      <c r="R469" t="s">
        <v>179</v>
      </c>
      <c r="S469" t="s">
        <v>120</v>
      </c>
      <c r="T469">
        <v>12</v>
      </c>
      <c r="U469">
        <v>15</v>
      </c>
      <c r="V469">
        <v>17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 t="e" vm="3">
        <f>_FV(0,"5")</f>
        <v>#VALUE!</v>
      </c>
      <c r="AM469" t="e" vm="89">
        <f>_FV(0,"75")</f>
        <v>#VALUE!</v>
      </c>
      <c r="AN469">
        <v>2</v>
      </c>
      <c r="AP469" t="s">
        <v>64</v>
      </c>
      <c r="AQ469">
        <v>1</v>
      </c>
      <c r="AR469">
        <v>1</v>
      </c>
      <c r="AS469" t="s">
        <v>68</v>
      </c>
      <c r="AT469" t="s">
        <v>68</v>
      </c>
      <c r="AU469" t="s">
        <v>68</v>
      </c>
      <c r="AV469" t="s">
        <v>68</v>
      </c>
      <c r="AW469" s="3">
        <v>44562</v>
      </c>
      <c r="AX469">
        <v>1571</v>
      </c>
      <c r="AY469">
        <v>1647</v>
      </c>
      <c r="AZ469" t="s">
        <v>1432</v>
      </c>
      <c r="BA469" s="2">
        <v>43609</v>
      </c>
      <c r="BB469">
        <v>12</v>
      </c>
      <c r="BC469" s="2">
        <v>43607</v>
      </c>
      <c r="BD469" t="s">
        <v>1435</v>
      </c>
      <c r="BE469" t="s">
        <v>218</v>
      </c>
      <c r="BF469" t="s">
        <v>1398</v>
      </c>
      <c r="BG469">
        <v>24</v>
      </c>
      <c r="BH469" t="s">
        <v>1450</v>
      </c>
      <c r="BI469" s="3">
        <v>46054</v>
      </c>
    </row>
    <row r="470" spans="1:61" x14ac:dyDescent="0.25">
      <c r="A470" s="1">
        <v>40614</v>
      </c>
      <c r="B470" t="s">
        <v>1436</v>
      </c>
      <c r="C470" t="s">
        <v>218</v>
      </c>
      <c r="D470" t="s">
        <v>101</v>
      </c>
      <c r="E470" t="s">
        <v>68</v>
      </c>
      <c r="F470" t="s">
        <v>152</v>
      </c>
      <c r="G470" t="s">
        <v>391</v>
      </c>
      <c r="H470" t="s">
        <v>353</v>
      </c>
      <c r="I470" t="s">
        <v>371</v>
      </c>
      <c r="J470" t="s">
        <v>68</v>
      </c>
      <c r="K470" t="s">
        <v>155</v>
      </c>
      <c r="L470" t="s">
        <v>155</v>
      </c>
      <c r="M470" t="s">
        <v>156</v>
      </c>
      <c r="N470" t="s">
        <v>63</v>
      </c>
      <c r="O470" t="s">
        <v>372</v>
      </c>
      <c r="P470" t="s">
        <v>154</v>
      </c>
      <c r="Q470">
        <v>14</v>
      </c>
      <c r="R470" t="s">
        <v>255</v>
      </c>
      <c r="S470" t="s">
        <v>120</v>
      </c>
      <c r="T470">
        <v>12</v>
      </c>
      <c r="U470">
        <v>9</v>
      </c>
      <c r="V470">
        <v>12</v>
      </c>
      <c r="W470" t="s">
        <v>96</v>
      </c>
      <c r="X470" t="s">
        <v>96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 t="e" vm="13">
        <f>_FV(0,"7142857142857143")</f>
        <v>#VALUE!</v>
      </c>
      <c r="AM470" t="e" vm="151">
        <f>_FV(0,"5714285714285714")</f>
        <v>#VALUE!</v>
      </c>
      <c r="AN470">
        <v>1</v>
      </c>
      <c r="AO470" t="s">
        <v>65</v>
      </c>
      <c r="AP470" t="s">
        <v>85</v>
      </c>
      <c r="AQ470">
        <v>1</v>
      </c>
      <c r="AR470">
        <v>1</v>
      </c>
      <c r="AS470" t="s">
        <v>68</v>
      </c>
      <c r="AT470" t="s">
        <v>68</v>
      </c>
      <c r="AU470" t="s">
        <v>68</v>
      </c>
      <c r="AV470" t="s">
        <v>68</v>
      </c>
      <c r="AW470" s="3">
        <v>14246</v>
      </c>
      <c r="AX470">
        <v>1588</v>
      </c>
      <c r="AY470">
        <v>1647</v>
      </c>
      <c r="AZ470" t="s">
        <v>1436</v>
      </c>
      <c r="BA470" t="s">
        <v>193</v>
      </c>
      <c r="BB470">
        <v>24</v>
      </c>
      <c r="BC470" t="s">
        <v>1439</v>
      </c>
      <c r="BD470" s="3">
        <v>11355</v>
      </c>
      <c r="BE470" t="s">
        <v>218</v>
      </c>
      <c r="BF470" t="s">
        <v>1398</v>
      </c>
      <c r="BG470">
        <v>24</v>
      </c>
      <c r="BH470" t="s">
        <v>1450</v>
      </c>
      <c r="BI470" s="3">
        <v>46054</v>
      </c>
    </row>
    <row r="471" spans="1:61" x14ac:dyDescent="0.25">
      <c r="A471" s="1">
        <v>40929</v>
      </c>
      <c r="B471" t="s">
        <v>182</v>
      </c>
      <c r="C471" t="s">
        <v>218</v>
      </c>
      <c r="D471" t="s">
        <v>151</v>
      </c>
      <c r="E471" t="s">
        <v>68</v>
      </c>
      <c r="F471" t="s">
        <v>537</v>
      </c>
      <c r="G471" t="s">
        <v>220</v>
      </c>
      <c r="H471" t="s">
        <v>678</v>
      </c>
      <c r="I471" t="s">
        <v>678</v>
      </c>
      <c r="J471" t="s">
        <v>68</v>
      </c>
      <c r="K471" t="s">
        <v>224</v>
      </c>
      <c r="L471" t="s">
        <v>223</v>
      </c>
      <c r="M471" t="s">
        <v>336</v>
      </c>
      <c r="N471" t="s">
        <v>63</v>
      </c>
      <c r="O471" t="s">
        <v>223</v>
      </c>
      <c r="P471" t="s">
        <v>226</v>
      </c>
      <c r="Q471">
        <v>22</v>
      </c>
      <c r="R471" t="s">
        <v>119</v>
      </c>
      <c r="S471" t="s">
        <v>120</v>
      </c>
      <c r="T471">
        <v>12</v>
      </c>
      <c r="U471">
        <v>8</v>
      </c>
      <c r="V471">
        <v>15</v>
      </c>
      <c r="W471" t="s">
        <v>96</v>
      </c>
      <c r="X471" t="s">
        <v>66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 t="e" vm="220">
        <f>_FV(0,"4090909090909091")</f>
        <v>#VALUE!</v>
      </c>
      <c r="AM471" t="e" vm="221">
        <f>_FV(0,"45454545454545453")</f>
        <v>#VALUE!</v>
      </c>
      <c r="AN471">
        <v>8</v>
      </c>
      <c r="AO471" t="s">
        <v>64</v>
      </c>
      <c r="AP471" t="s">
        <v>66</v>
      </c>
      <c r="AQ471">
        <v>7</v>
      </c>
      <c r="AR471">
        <v>1</v>
      </c>
      <c r="AS471" t="s">
        <v>68</v>
      </c>
      <c r="AT471" t="s">
        <v>68</v>
      </c>
      <c r="AU471" t="s">
        <v>68</v>
      </c>
      <c r="AV471" s="2">
        <v>43678</v>
      </c>
      <c r="AW471" s="3">
        <v>44562</v>
      </c>
      <c r="AX471">
        <v>1705</v>
      </c>
      <c r="AY471">
        <v>1647</v>
      </c>
      <c r="AZ471" t="s">
        <v>182</v>
      </c>
      <c r="BA471" s="2">
        <v>43735</v>
      </c>
      <c r="BB471">
        <v>15</v>
      </c>
      <c r="BC471" t="s">
        <v>1440</v>
      </c>
      <c r="BD471" s="3">
        <v>30742</v>
      </c>
      <c r="BE471" t="s">
        <v>218</v>
      </c>
      <c r="BF471" t="s">
        <v>1398</v>
      </c>
      <c r="BG471">
        <v>24</v>
      </c>
      <c r="BH471" t="s">
        <v>1450</v>
      </c>
      <c r="BI471" s="3">
        <v>46054</v>
      </c>
    </row>
    <row r="472" spans="1:61" x14ac:dyDescent="0.25">
      <c r="A472" s="1">
        <v>40553</v>
      </c>
      <c r="B472" t="s">
        <v>195</v>
      </c>
      <c r="C472" t="s">
        <v>218</v>
      </c>
      <c r="D472" t="s">
        <v>101</v>
      </c>
      <c r="E472" t="s">
        <v>68</v>
      </c>
      <c r="F472" t="s">
        <v>156</v>
      </c>
      <c r="G472" t="s">
        <v>152</v>
      </c>
      <c r="H472" t="s">
        <v>250</v>
      </c>
      <c r="I472" t="s">
        <v>670</v>
      </c>
      <c r="J472" t="s">
        <v>252</v>
      </c>
      <c r="K472" t="s">
        <v>154</v>
      </c>
      <c r="L472" t="s">
        <v>154</v>
      </c>
      <c r="M472" t="s">
        <v>156</v>
      </c>
      <c r="N472" t="s">
        <v>252</v>
      </c>
      <c r="O472" t="s">
        <v>155</v>
      </c>
      <c r="P472" t="s">
        <v>154</v>
      </c>
      <c r="Q472">
        <v>7</v>
      </c>
      <c r="R472" t="s">
        <v>191</v>
      </c>
      <c r="S472" t="s">
        <v>120</v>
      </c>
      <c r="T472">
        <v>12</v>
      </c>
      <c r="U472">
        <v>13</v>
      </c>
      <c r="V472">
        <v>17</v>
      </c>
      <c r="W472" t="s">
        <v>66</v>
      </c>
      <c r="X472" t="s">
        <v>66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 t="s">
        <v>154</v>
      </c>
      <c r="AM472" t="e" vm="13">
        <f>_FV(0,"7142857142857143")</f>
        <v>#VALUE!</v>
      </c>
      <c r="AN472">
        <v>1</v>
      </c>
      <c r="AO472" t="s">
        <v>65</v>
      </c>
      <c r="AP472" t="s">
        <v>84</v>
      </c>
      <c r="AQ472">
        <v>0</v>
      </c>
      <c r="AR472">
        <v>6</v>
      </c>
      <c r="AS472" t="s">
        <v>68</v>
      </c>
      <c r="AT472" t="s">
        <v>201</v>
      </c>
      <c r="AU472" t="s">
        <v>68</v>
      </c>
      <c r="AV472" s="2">
        <v>43497</v>
      </c>
      <c r="AW472" t="s">
        <v>1569</v>
      </c>
      <c r="AX472">
        <v>1669</v>
      </c>
      <c r="AY472">
        <v>1647</v>
      </c>
      <c r="AZ472" t="s">
        <v>195</v>
      </c>
      <c r="BA472" t="s">
        <v>1398</v>
      </c>
      <c r="BB472">
        <v>18</v>
      </c>
      <c r="BC472" t="s">
        <v>1444</v>
      </c>
      <c r="BD472" s="3">
        <v>28915</v>
      </c>
      <c r="BE472" t="s">
        <v>218</v>
      </c>
      <c r="BF472" t="s">
        <v>1398</v>
      </c>
      <c r="BG472">
        <v>24</v>
      </c>
      <c r="BH472" t="s">
        <v>1450</v>
      </c>
      <c r="BI472" s="3">
        <v>46054</v>
      </c>
    </row>
    <row r="473" spans="1:61" x14ac:dyDescent="0.25">
      <c r="A473" s="1">
        <v>40803</v>
      </c>
      <c r="B473" t="s">
        <v>1445</v>
      </c>
      <c r="C473" t="s">
        <v>218</v>
      </c>
      <c r="D473" t="s">
        <v>62</v>
      </c>
      <c r="E473" t="s">
        <v>65</v>
      </c>
      <c r="F473" t="s">
        <v>97</v>
      </c>
      <c r="G473" t="s">
        <v>68</v>
      </c>
      <c r="H473" t="s">
        <v>68</v>
      </c>
      <c r="I473" t="s">
        <v>116</v>
      </c>
      <c r="J473" t="s">
        <v>97</v>
      </c>
      <c r="K473" t="s">
        <v>65</v>
      </c>
      <c r="L473" t="s">
        <v>118</v>
      </c>
      <c r="M473" t="s">
        <v>116</v>
      </c>
      <c r="N473" t="s">
        <v>97</v>
      </c>
      <c r="O473" t="s">
        <v>116</v>
      </c>
      <c r="P473" t="s">
        <v>65</v>
      </c>
      <c r="Q473">
        <v>5</v>
      </c>
      <c r="R473" t="s">
        <v>192</v>
      </c>
      <c r="S473" t="s">
        <v>120</v>
      </c>
      <c r="T473">
        <v>12</v>
      </c>
      <c r="U473">
        <v>17</v>
      </c>
      <c r="V473">
        <v>12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 t="e" vm="1">
        <f>_FV(-1,"0")</f>
        <v>#VALUE!</v>
      </c>
      <c r="AM473" t="e" vm="8">
        <f>_FV(0,"4")</f>
        <v>#VALUE!</v>
      </c>
      <c r="AN473">
        <v>-1</v>
      </c>
      <c r="AP473" t="s">
        <v>68</v>
      </c>
      <c r="AQ473">
        <v>1</v>
      </c>
      <c r="AR473">
        <v>1</v>
      </c>
      <c r="AS473" t="s">
        <v>68</v>
      </c>
      <c r="AT473" t="s">
        <v>68</v>
      </c>
      <c r="AU473" t="s">
        <v>68</v>
      </c>
      <c r="AV473" t="s">
        <v>65</v>
      </c>
      <c r="AW473" s="3">
        <v>44562</v>
      </c>
      <c r="AX473">
        <v>1602</v>
      </c>
      <c r="AY473">
        <v>1647</v>
      </c>
      <c r="AZ473" t="s">
        <v>1445</v>
      </c>
      <c r="BA473" s="2">
        <v>43701</v>
      </c>
      <c r="BB473">
        <v>26</v>
      </c>
      <c r="BC473" t="s">
        <v>1447</v>
      </c>
      <c r="BD473" s="3">
        <v>46388</v>
      </c>
      <c r="BE473" t="s">
        <v>218</v>
      </c>
      <c r="BF473" t="s">
        <v>1398</v>
      </c>
      <c r="BG473">
        <v>24</v>
      </c>
      <c r="BH473" t="s">
        <v>1450</v>
      </c>
      <c r="BI473" s="3">
        <v>46054</v>
      </c>
    </row>
    <row r="474" spans="1:61" x14ac:dyDescent="0.25">
      <c r="A474" s="1">
        <v>40969</v>
      </c>
      <c r="B474" t="s">
        <v>209</v>
      </c>
      <c r="C474" t="s">
        <v>218</v>
      </c>
      <c r="D474" t="s">
        <v>62</v>
      </c>
      <c r="E474" s="2">
        <v>43678</v>
      </c>
      <c r="F474" t="s">
        <v>796</v>
      </c>
      <c r="G474" t="s">
        <v>68</v>
      </c>
      <c r="H474" s="3">
        <v>12785</v>
      </c>
      <c r="I474" s="2">
        <v>43467</v>
      </c>
      <c r="J474" s="2">
        <v>43466</v>
      </c>
      <c r="K474" t="s">
        <v>1478</v>
      </c>
      <c r="L474" t="s">
        <v>266</v>
      </c>
      <c r="M474" t="s">
        <v>797</v>
      </c>
      <c r="N474" t="s">
        <v>682</v>
      </c>
      <c r="O474" t="s">
        <v>797</v>
      </c>
      <c r="P474" t="s">
        <v>118</v>
      </c>
      <c r="Q474">
        <v>20</v>
      </c>
      <c r="R474" t="s">
        <v>66</v>
      </c>
      <c r="S474" t="s">
        <v>120</v>
      </c>
      <c r="T474">
        <v>12</v>
      </c>
      <c r="U474">
        <v>3</v>
      </c>
      <c r="V474">
        <v>11</v>
      </c>
      <c r="W474" t="s">
        <v>192</v>
      </c>
      <c r="X474" t="s">
        <v>85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 t="s">
        <v>124</v>
      </c>
      <c r="AM474" t="e" vm="8">
        <f>_FV(0,"4")</f>
        <v>#VALUE!</v>
      </c>
      <c r="AN474">
        <v>20</v>
      </c>
      <c r="AO474" t="s">
        <v>66</v>
      </c>
      <c r="AP474" t="e" vm="1">
        <f>_FV(-6,"0")</f>
        <v>#VALUE!</v>
      </c>
      <c r="AQ474">
        <v>5</v>
      </c>
      <c r="AR474">
        <v>2</v>
      </c>
      <c r="AS474" t="s">
        <v>68</v>
      </c>
      <c r="AT474" t="s">
        <v>468</v>
      </c>
      <c r="AU474" t="s">
        <v>68</v>
      </c>
      <c r="AV474" t="s">
        <v>675</v>
      </c>
      <c r="AW474" t="s">
        <v>1570</v>
      </c>
      <c r="AX474">
        <v>1802</v>
      </c>
      <c r="AY474">
        <v>1647</v>
      </c>
      <c r="AZ474" t="s">
        <v>209</v>
      </c>
      <c r="BA474" s="2">
        <v>43520</v>
      </c>
      <c r="BB474">
        <v>24</v>
      </c>
      <c r="BC474" t="s">
        <v>1449</v>
      </c>
      <c r="BD474" s="3">
        <v>16589</v>
      </c>
      <c r="BE474" t="s">
        <v>218</v>
      </c>
      <c r="BF474" t="s">
        <v>1398</v>
      </c>
      <c r="BG474">
        <v>24</v>
      </c>
      <c r="BH474" t="s">
        <v>1450</v>
      </c>
      <c r="BI474" s="3">
        <v>46054</v>
      </c>
    </row>
    <row r="475" spans="1:61" x14ac:dyDescent="0.25">
      <c r="A475" s="1">
        <v>40985</v>
      </c>
      <c r="B475" t="s">
        <v>241</v>
      </c>
      <c r="C475" t="s">
        <v>218</v>
      </c>
      <c r="D475" t="s">
        <v>101</v>
      </c>
      <c r="E475" t="s">
        <v>830</v>
      </c>
      <c r="F475" t="s">
        <v>743</v>
      </c>
      <c r="G475" t="s">
        <v>1554</v>
      </c>
      <c r="H475" t="s">
        <v>474</v>
      </c>
      <c r="I475" t="s">
        <v>1571</v>
      </c>
      <c r="J475" t="s">
        <v>102</v>
      </c>
      <c r="K475" t="s">
        <v>747</v>
      </c>
      <c r="L475" t="s">
        <v>573</v>
      </c>
      <c r="M475" t="s">
        <v>620</v>
      </c>
      <c r="N475" t="s">
        <v>482</v>
      </c>
      <c r="O475" t="s">
        <v>107</v>
      </c>
      <c r="P475" t="s">
        <v>109</v>
      </c>
      <c r="Q475">
        <v>29</v>
      </c>
      <c r="R475" t="s">
        <v>110</v>
      </c>
      <c r="S475" t="s">
        <v>120</v>
      </c>
      <c r="T475">
        <v>12</v>
      </c>
      <c r="U475">
        <v>19</v>
      </c>
      <c r="V475">
        <v>14</v>
      </c>
      <c r="W475" t="s">
        <v>96</v>
      </c>
      <c r="X475" t="s">
        <v>83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 t="e" vm="1">
        <f>_FV(-1,"0")</f>
        <v>#VALUE!</v>
      </c>
      <c r="AM475" t="e" vm="158">
        <f>_FV(0,"10344827586206896")</f>
        <v>#VALUE!</v>
      </c>
      <c r="AN475">
        <v>-14</v>
      </c>
      <c r="AO475" t="e" vm="1">
        <f>_FV(-3,"0")</f>
        <v>#VALUE!</v>
      </c>
      <c r="AP475" t="s">
        <v>132</v>
      </c>
      <c r="AQ475">
        <v>7</v>
      </c>
      <c r="AR475">
        <v>1</v>
      </c>
      <c r="AS475" t="s">
        <v>68</v>
      </c>
      <c r="AT475" t="s">
        <v>68</v>
      </c>
      <c r="AU475" t="s">
        <v>68</v>
      </c>
      <c r="AV475" t="s">
        <v>116</v>
      </c>
      <c r="AW475" s="2">
        <v>43709</v>
      </c>
      <c r="AX475">
        <v>1640</v>
      </c>
      <c r="AY475">
        <v>1647</v>
      </c>
      <c r="AZ475" t="s">
        <v>241</v>
      </c>
      <c r="BA475" s="2">
        <v>43580</v>
      </c>
      <c r="BB475">
        <v>22</v>
      </c>
      <c r="BC475" t="s">
        <v>1451</v>
      </c>
      <c r="BD475" s="3">
        <v>15008</v>
      </c>
      <c r="BE475" t="s">
        <v>218</v>
      </c>
      <c r="BF475" t="s">
        <v>1398</v>
      </c>
      <c r="BG475">
        <v>24</v>
      </c>
      <c r="BH475" t="s">
        <v>1450</v>
      </c>
      <c r="BI475" s="3">
        <v>46054</v>
      </c>
    </row>
    <row r="476" spans="1:61" x14ac:dyDescent="0.25">
      <c r="A476" s="1">
        <v>41245</v>
      </c>
      <c r="B476" t="s">
        <v>245</v>
      </c>
      <c r="C476" t="s">
        <v>218</v>
      </c>
      <c r="D476" t="s">
        <v>151</v>
      </c>
      <c r="E476" s="2">
        <v>43678</v>
      </c>
      <c r="F476" t="s">
        <v>354</v>
      </c>
      <c r="G476" s="3">
        <v>27760</v>
      </c>
      <c r="H476" s="3">
        <v>13150</v>
      </c>
      <c r="I476" t="s">
        <v>552</v>
      </c>
      <c r="J476" s="2">
        <v>43556</v>
      </c>
      <c r="K476" t="s">
        <v>118</v>
      </c>
      <c r="L476" t="s">
        <v>129</v>
      </c>
      <c r="M476" t="s">
        <v>396</v>
      </c>
      <c r="N476" t="s">
        <v>130</v>
      </c>
      <c r="O476" t="s">
        <v>397</v>
      </c>
      <c r="P476" t="s">
        <v>118</v>
      </c>
      <c r="Q476">
        <v>25</v>
      </c>
      <c r="R476" t="s">
        <v>239</v>
      </c>
      <c r="S476" t="s">
        <v>120</v>
      </c>
      <c r="T476">
        <v>12</v>
      </c>
      <c r="U476">
        <v>17</v>
      </c>
      <c r="V476">
        <v>15</v>
      </c>
      <c r="W476" t="s">
        <v>66</v>
      </c>
      <c r="X476" t="s">
        <v>66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 t="e" vm="222">
        <f>_FV(0,"68")</f>
        <v>#VALUE!</v>
      </c>
      <c r="AM476" t="e" vm="8">
        <f>_FV(0,"4")</f>
        <v>#VALUE!</v>
      </c>
      <c r="AN476">
        <v>-5</v>
      </c>
      <c r="AO476" t="s">
        <v>65</v>
      </c>
      <c r="AP476" t="s">
        <v>120</v>
      </c>
      <c r="AQ476">
        <v>4</v>
      </c>
      <c r="AR476">
        <v>4</v>
      </c>
      <c r="AS476" t="s">
        <v>68</v>
      </c>
      <c r="AT476" t="s">
        <v>68</v>
      </c>
      <c r="AU476" t="s">
        <v>68</v>
      </c>
      <c r="AV476" s="2">
        <v>43497</v>
      </c>
      <c r="AW476" s="3">
        <v>43101</v>
      </c>
      <c r="AX476">
        <v>1626</v>
      </c>
      <c r="AY476">
        <v>1647</v>
      </c>
      <c r="AZ476" t="s">
        <v>245</v>
      </c>
      <c r="BA476" s="2">
        <v>43489</v>
      </c>
      <c r="BB476">
        <v>23</v>
      </c>
      <c r="BC476" t="s">
        <v>1454</v>
      </c>
      <c r="BD476" s="3">
        <v>12451</v>
      </c>
      <c r="BE476" t="s">
        <v>218</v>
      </c>
      <c r="BF476" t="s">
        <v>1398</v>
      </c>
      <c r="BG476">
        <v>24</v>
      </c>
      <c r="BH476" t="s">
        <v>1450</v>
      </c>
      <c r="BI476" s="3">
        <v>46054</v>
      </c>
    </row>
    <row r="477" spans="1:61" x14ac:dyDescent="0.25">
      <c r="A477" s="1">
        <v>40873</v>
      </c>
      <c r="B477" t="s">
        <v>60</v>
      </c>
      <c r="C477" t="s">
        <v>136</v>
      </c>
      <c r="D477" t="s">
        <v>101</v>
      </c>
      <c r="E477" t="s">
        <v>77</v>
      </c>
      <c r="F477" t="s">
        <v>76</v>
      </c>
      <c r="G477" s="3">
        <v>27395</v>
      </c>
      <c r="H477" s="3">
        <v>45658</v>
      </c>
      <c r="I477" t="s">
        <v>425</v>
      </c>
      <c r="J477" t="s">
        <v>74</v>
      </c>
      <c r="K477" t="s">
        <v>63</v>
      </c>
      <c r="L477" t="s">
        <v>82</v>
      </c>
      <c r="M477" t="s">
        <v>80</v>
      </c>
      <c r="N477" t="s">
        <v>81</v>
      </c>
      <c r="O477" t="s">
        <v>308</v>
      </c>
      <c r="P477" t="s">
        <v>80</v>
      </c>
      <c r="Q477">
        <v>12</v>
      </c>
      <c r="R477" t="s">
        <v>84</v>
      </c>
      <c r="S477" t="s">
        <v>83</v>
      </c>
      <c r="T477">
        <v>12</v>
      </c>
      <c r="U477">
        <v>7</v>
      </c>
      <c r="V477">
        <v>15</v>
      </c>
      <c r="W477" t="s">
        <v>179</v>
      </c>
      <c r="X477" t="s">
        <v>96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 t="s">
        <v>82</v>
      </c>
      <c r="AM477" t="e" vm="134">
        <f>_FV(0,"08333333333333333")</f>
        <v>#VALUE!</v>
      </c>
      <c r="AN477">
        <v>9</v>
      </c>
      <c r="AO477" t="s">
        <v>96</v>
      </c>
      <c r="AP477" t="e" vm="1">
        <f>_FV(-6,"0")</f>
        <v>#VALUE!</v>
      </c>
      <c r="AQ477">
        <v>7</v>
      </c>
      <c r="AR477">
        <v>1</v>
      </c>
      <c r="AS477" t="s">
        <v>762</v>
      </c>
      <c r="AT477" t="s">
        <v>68</v>
      </c>
      <c r="AU477" t="s">
        <v>763</v>
      </c>
      <c r="AV477" t="s">
        <v>1572</v>
      </c>
      <c r="AW477" t="s">
        <v>1573</v>
      </c>
      <c r="AX477">
        <v>1814</v>
      </c>
      <c r="AY477">
        <v>1720</v>
      </c>
      <c r="AZ477" t="s">
        <v>60</v>
      </c>
      <c r="BA477" s="2">
        <v>43547</v>
      </c>
      <c r="BB477">
        <v>33</v>
      </c>
      <c r="BC477" t="s">
        <v>1397</v>
      </c>
      <c r="BD477" s="2">
        <v>43472</v>
      </c>
      <c r="BE477" t="s">
        <v>136</v>
      </c>
      <c r="BF477" s="2">
        <v>43491</v>
      </c>
      <c r="BG477">
        <v>28</v>
      </c>
      <c r="BH477" t="s">
        <v>1418</v>
      </c>
      <c r="BI477" s="3">
        <v>47178</v>
      </c>
    </row>
    <row r="478" spans="1:61" x14ac:dyDescent="0.25">
      <c r="A478" s="1">
        <v>41185</v>
      </c>
      <c r="B478" t="s">
        <v>73</v>
      </c>
      <c r="C478" t="s">
        <v>136</v>
      </c>
      <c r="D478" t="s">
        <v>62</v>
      </c>
      <c r="E478" t="s">
        <v>697</v>
      </c>
      <c r="F478" t="s">
        <v>636</v>
      </c>
      <c r="G478" t="s">
        <v>605</v>
      </c>
      <c r="H478" t="s">
        <v>90</v>
      </c>
      <c r="I478" t="s">
        <v>697</v>
      </c>
      <c r="J478" t="s">
        <v>210</v>
      </c>
      <c r="K478" t="s">
        <v>216</v>
      </c>
      <c r="L478" t="s">
        <v>637</v>
      </c>
      <c r="M478" t="s">
        <v>80</v>
      </c>
      <c r="N478" t="s">
        <v>80</v>
      </c>
      <c r="O478" t="s">
        <v>1232</v>
      </c>
      <c r="P478" t="s">
        <v>80</v>
      </c>
      <c r="Q478">
        <v>27</v>
      </c>
      <c r="R478" t="s">
        <v>242</v>
      </c>
      <c r="S478" t="s">
        <v>83</v>
      </c>
      <c r="T478">
        <v>12</v>
      </c>
      <c r="U478">
        <v>15</v>
      </c>
      <c r="V478">
        <v>11</v>
      </c>
      <c r="W478" t="s">
        <v>132</v>
      </c>
      <c r="X478" t="s">
        <v>120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 t="e" vm="223">
        <f>_FV(0,"18518518518518517")</f>
        <v>#VALUE!</v>
      </c>
      <c r="AM478" t="e" vm="224">
        <f>_FV(0,"14814814814814814")</f>
        <v>#VALUE!</v>
      </c>
      <c r="AN478">
        <v>-4</v>
      </c>
      <c r="AO478" t="e" vm="1">
        <f>_FV(-5,"0")</f>
        <v>#VALUE!</v>
      </c>
      <c r="AP478" t="s">
        <v>85</v>
      </c>
      <c r="AQ478">
        <v>3</v>
      </c>
      <c r="AR478">
        <v>3</v>
      </c>
      <c r="AS478" t="s">
        <v>68</v>
      </c>
      <c r="AT478" t="s">
        <v>68</v>
      </c>
      <c r="AU478" t="s">
        <v>68</v>
      </c>
      <c r="AV478" t="s">
        <v>124</v>
      </c>
      <c r="AW478" s="3">
        <v>44197</v>
      </c>
      <c r="AX478">
        <v>1728</v>
      </c>
      <c r="AY478">
        <v>1720</v>
      </c>
      <c r="AZ478" t="s">
        <v>73</v>
      </c>
      <c r="BA478" s="2">
        <v>43549</v>
      </c>
      <c r="BB478">
        <v>21</v>
      </c>
      <c r="BC478" t="s">
        <v>1401</v>
      </c>
      <c r="BD478" s="3">
        <v>23468</v>
      </c>
      <c r="BE478" t="s">
        <v>136</v>
      </c>
      <c r="BF478" s="2">
        <v>43491</v>
      </c>
      <c r="BG478">
        <v>28</v>
      </c>
      <c r="BH478" t="s">
        <v>1418</v>
      </c>
      <c r="BI478" s="3">
        <v>47178</v>
      </c>
    </row>
    <row r="479" spans="1:61" x14ac:dyDescent="0.25">
      <c r="A479" s="1">
        <v>40922</v>
      </c>
      <c r="B479" t="s">
        <v>100</v>
      </c>
      <c r="C479" t="s">
        <v>136</v>
      </c>
      <c r="D479" t="s">
        <v>62</v>
      </c>
      <c r="E479" t="s">
        <v>457</v>
      </c>
      <c r="F479" t="s">
        <v>392</v>
      </c>
      <c r="G479" t="s">
        <v>1166</v>
      </c>
      <c r="H479" t="s">
        <v>390</v>
      </c>
      <c r="I479" t="s">
        <v>355</v>
      </c>
      <c r="J479" t="s">
        <v>707</v>
      </c>
      <c r="K479" t="s">
        <v>154</v>
      </c>
      <c r="L479" t="s">
        <v>889</v>
      </c>
      <c r="M479" t="s">
        <v>252</v>
      </c>
      <c r="N479" t="s">
        <v>80</v>
      </c>
      <c r="O479" t="s">
        <v>889</v>
      </c>
      <c r="P479" t="s">
        <v>460</v>
      </c>
      <c r="Q479">
        <v>21</v>
      </c>
      <c r="R479" t="s">
        <v>67</v>
      </c>
      <c r="S479" t="s">
        <v>83</v>
      </c>
      <c r="T479">
        <v>12</v>
      </c>
      <c r="U479">
        <v>20</v>
      </c>
      <c r="V479">
        <v>14</v>
      </c>
      <c r="W479" t="s">
        <v>66</v>
      </c>
      <c r="X479" t="s">
        <v>121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 t="e" vm="35">
        <f>_FV(0,"6666666666666666")</f>
        <v>#VALUE!</v>
      </c>
      <c r="AM479" t="e" vm="59">
        <f>_FV(0,"19047619047619047")</f>
        <v>#VALUE!</v>
      </c>
      <c r="AN479">
        <v>-9</v>
      </c>
      <c r="AO479" t="e" vm="1">
        <f>_FV(-4,"0")</f>
        <v>#VALUE!</v>
      </c>
      <c r="AP479" t="s">
        <v>120</v>
      </c>
      <c r="AQ479">
        <v>2</v>
      </c>
      <c r="AR479">
        <v>5</v>
      </c>
      <c r="AS479" t="s">
        <v>897</v>
      </c>
      <c r="AT479" t="s">
        <v>897</v>
      </c>
      <c r="AU479" t="s">
        <v>898</v>
      </c>
      <c r="AV479" t="s">
        <v>1574</v>
      </c>
      <c r="AW479" t="s">
        <v>1514</v>
      </c>
      <c r="AX479">
        <v>1668</v>
      </c>
      <c r="AY479">
        <v>1720</v>
      </c>
      <c r="AZ479" t="s">
        <v>100</v>
      </c>
      <c r="BA479" s="2">
        <v>43609</v>
      </c>
      <c r="BB479">
        <v>24</v>
      </c>
      <c r="BC479" t="s">
        <v>1407</v>
      </c>
      <c r="BD479" s="3">
        <v>19025</v>
      </c>
      <c r="BE479" t="s">
        <v>136</v>
      </c>
      <c r="BF479" s="2">
        <v>43491</v>
      </c>
      <c r="BG479">
        <v>28</v>
      </c>
      <c r="BH479" t="s">
        <v>1418</v>
      </c>
      <c r="BI479" s="3">
        <v>47178</v>
      </c>
    </row>
    <row r="480" spans="1:61" x14ac:dyDescent="0.25">
      <c r="A480" s="1">
        <v>41094</v>
      </c>
      <c r="B480" t="s">
        <v>112</v>
      </c>
      <c r="C480" t="s">
        <v>136</v>
      </c>
      <c r="D480" t="s">
        <v>151</v>
      </c>
      <c r="E480" t="s">
        <v>399</v>
      </c>
      <c r="F480" t="s">
        <v>630</v>
      </c>
      <c r="G480" t="s">
        <v>979</v>
      </c>
      <c r="H480" s="3">
        <v>447424</v>
      </c>
      <c r="I480" t="s">
        <v>978</v>
      </c>
      <c r="J480" t="s">
        <v>630</v>
      </c>
      <c r="K480" t="s">
        <v>414</v>
      </c>
      <c r="L480" t="s">
        <v>320</v>
      </c>
      <c r="M480" t="s">
        <v>625</v>
      </c>
      <c r="N480" t="s">
        <v>323</v>
      </c>
      <c r="O480" t="s">
        <v>600</v>
      </c>
      <c r="P480" t="s">
        <v>414</v>
      </c>
      <c r="Q480">
        <v>32</v>
      </c>
      <c r="R480" t="s">
        <v>95</v>
      </c>
      <c r="S480" t="s">
        <v>83</v>
      </c>
      <c r="T480">
        <v>12</v>
      </c>
      <c r="U480">
        <v>14</v>
      </c>
      <c r="V480">
        <v>9</v>
      </c>
      <c r="W480" t="s">
        <v>83</v>
      </c>
      <c r="X480" t="s">
        <v>96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 t="e" vm="225">
        <f>_FV(0,"84375")</f>
        <v>#VALUE!</v>
      </c>
      <c r="AM480" t="e" vm="226">
        <f>_FV(0,"09375")</f>
        <v>#VALUE!</v>
      </c>
      <c r="AN480">
        <v>-10</v>
      </c>
      <c r="AO480" t="s">
        <v>84</v>
      </c>
      <c r="AP480" t="s">
        <v>83</v>
      </c>
      <c r="AQ480">
        <v>1</v>
      </c>
      <c r="AR480">
        <v>7</v>
      </c>
      <c r="AS480" t="s">
        <v>65</v>
      </c>
      <c r="AT480" t="s">
        <v>1575</v>
      </c>
      <c r="AU480" t="s">
        <v>784</v>
      </c>
      <c r="AV480" t="s">
        <v>1576</v>
      </c>
      <c r="AW480" t="s">
        <v>65</v>
      </c>
      <c r="AX480">
        <v>1641</v>
      </c>
      <c r="AY480">
        <v>1720</v>
      </c>
      <c r="AZ480" t="s">
        <v>112</v>
      </c>
      <c r="BA480" s="2">
        <v>43521</v>
      </c>
      <c r="BB480">
        <v>19</v>
      </c>
      <c r="BC480" t="s">
        <v>1411</v>
      </c>
      <c r="BD480" s="3">
        <v>23774</v>
      </c>
      <c r="BE480" t="s">
        <v>136</v>
      </c>
      <c r="BF480" s="2">
        <v>43491</v>
      </c>
      <c r="BG480">
        <v>28</v>
      </c>
      <c r="BH480" t="s">
        <v>1418</v>
      </c>
      <c r="BI480" s="3">
        <v>47178</v>
      </c>
    </row>
    <row r="481" spans="1:61" x14ac:dyDescent="0.25">
      <c r="A481" s="1">
        <v>40903</v>
      </c>
      <c r="B481" t="s">
        <v>123</v>
      </c>
      <c r="C481" t="s">
        <v>136</v>
      </c>
      <c r="D481" t="s">
        <v>101</v>
      </c>
      <c r="E481" t="s">
        <v>211</v>
      </c>
      <c r="F481" t="s">
        <v>68</v>
      </c>
      <c r="G481" t="s">
        <v>92</v>
      </c>
      <c r="H481" t="s">
        <v>1193</v>
      </c>
      <c r="I481" t="s">
        <v>366</v>
      </c>
      <c r="J481" t="s">
        <v>68</v>
      </c>
      <c r="K481" t="s">
        <v>356</v>
      </c>
      <c r="L481" t="s">
        <v>216</v>
      </c>
      <c r="M481" t="s">
        <v>216</v>
      </c>
      <c r="N481" t="s">
        <v>214</v>
      </c>
      <c r="O481" t="s">
        <v>82</v>
      </c>
      <c r="P481" t="s">
        <v>80</v>
      </c>
      <c r="Q481">
        <v>18</v>
      </c>
      <c r="R481" t="s">
        <v>96</v>
      </c>
      <c r="S481" t="s">
        <v>83</v>
      </c>
      <c r="T481">
        <v>12</v>
      </c>
      <c r="U481">
        <v>4</v>
      </c>
      <c r="V481">
        <v>13</v>
      </c>
      <c r="W481" t="s">
        <v>192</v>
      </c>
      <c r="X481" t="s">
        <v>85</v>
      </c>
      <c r="Y481">
        <v>0</v>
      </c>
      <c r="Z481">
        <v>1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 t="s">
        <v>74</v>
      </c>
      <c r="AM481" t="e" vm="42">
        <f>_FV(0,"2777777777777778")</f>
        <v>#VALUE!</v>
      </c>
      <c r="AN481">
        <v>15</v>
      </c>
      <c r="AO481" t="s">
        <v>66</v>
      </c>
      <c r="AP481" t="e" vm="1">
        <f>_FV(-3,"0")</f>
        <v>#VALUE!</v>
      </c>
      <c r="AQ481">
        <v>7</v>
      </c>
      <c r="AR481">
        <v>1</v>
      </c>
      <c r="AS481" t="s">
        <v>68</v>
      </c>
      <c r="AT481" t="s">
        <v>68</v>
      </c>
      <c r="AU481" t="s">
        <v>68</v>
      </c>
      <c r="AV481" s="3">
        <v>45689</v>
      </c>
      <c r="AW481" s="3">
        <v>14977</v>
      </c>
      <c r="AX481">
        <v>1889</v>
      </c>
      <c r="AY481">
        <v>1720</v>
      </c>
      <c r="AZ481" t="s">
        <v>123</v>
      </c>
      <c r="BA481" s="2">
        <v>43550</v>
      </c>
      <c r="BB481">
        <v>21</v>
      </c>
      <c r="BC481" t="s">
        <v>1412</v>
      </c>
      <c r="BD481" t="s">
        <v>1413</v>
      </c>
      <c r="BE481" t="s">
        <v>136</v>
      </c>
      <c r="BF481" s="2">
        <v>43491</v>
      </c>
      <c r="BG481">
        <v>28</v>
      </c>
      <c r="BH481" t="s">
        <v>1418</v>
      </c>
      <c r="BI481" s="3">
        <v>47178</v>
      </c>
    </row>
    <row r="482" spans="1:61" x14ac:dyDescent="0.25">
      <c r="A482" s="1">
        <v>41027</v>
      </c>
      <c r="B482" t="s">
        <v>127</v>
      </c>
      <c r="C482" t="s">
        <v>136</v>
      </c>
      <c r="D482" t="s">
        <v>62</v>
      </c>
      <c r="E482" s="2">
        <v>43497</v>
      </c>
      <c r="F482" t="s">
        <v>153</v>
      </c>
      <c r="G482" t="s">
        <v>1092</v>
      </c>
      <c r="H482" t="s">
        <v>1577</v>
      </c>
      <c r="I482" t="s">
        <v>662</v>
      </c>
      <c r="J482" t="s">
        <v>1434</v>
      </c>
      <c r="K482" t="s">
        <v>666</v>
      </c>
      <c r="L482" t="s">
        <v>665</v>
      </c>
      <c r="M482" t="s">
        <v>665</v>
      </c>
      <c r="N482" t="s">
        <v>665</v>
      </c>
      <c r="O482" t="s">
        <v>793</v>
      </c>
      <c r="P482" t="s">
        <v>155</v>
      </c>
      <c r="Q482">
        <v>35</v>
      </c>
      <c r="R482" t="s">
        <v>85</v>
      </c>
      <c r="S482" t="s">
        <v>83</v>
      </c>
      <c r="T482">
        <v>12</v>
      </c>
      <c r="U482">
        <v>6</v>
      </c>
      <c r="V482">
        <v>8</v>
      </c>
      <c r="W482" t="s">
        <v>192</v>
      </c>
      <c r="X482" t="s">
        <v>120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 t="s">
        <v>794</v>
      </c>
      <c r="AM482" t="s">
        <v>667</v>
      </c>
      <c r="AN482">
        <v>2</v>
      </c>
      <c r="AO482" t="s">
        <v>68</v>
      </c>
      <c r="AP482" t="e" vm="1">
        <f>_FV(-2,"0")</f>
        <v>#VALUE!</v>
      </c>
      <c r="AQ482">
        <v>7</v>
      </c>
      <c r="AR482">
        <v>1</v>
      </c>
      <c r="AS482" t="s">
        <v>68</v>
      </c>
      <c r="AT482" t="s">
        <v>68</v>
      </c>
      <c r="AU482" t="s">
        <v>68</v>
      </c>
      <c r="AV482" s="2">
        <v>43678</v>
      </c>
      <c r="AW482" s="2">
        <v>43709</v>
      </c>
      <c r="AX482">
        <v>1768</v>
      </c>
      <c r="AY482">
        <v>1720</v>
      </c>
      <c r="AZ482" t="s">
        <v>127</v>
      </c>
      <c r="BA482" s="2">
        <v>43641</v>
      </c>
      <c r="BB482">
        <v>24</v>
      </c>
      <c r="BC482" t="s">
        <v>1414</v>
      </c>
      <c r="BD482" s="3">
        <v>21671</v>
      </c>
      <c r="BE482" t="s">
        <v>136</v>
      </c>
      <c r="BF482" s="2">
        <v>43491</v>
      </c>
      <c r="BG482">
        <v>28</v>
      </c>
      <c r="BH482" t="s">
        <v>1418</v>
      </c>
      <c r="BI482" s="3">
        <v>47178</v>
      </c>
    </row>
    <row r="483" spans="1:61" x14ac:dyDescent="0.25">
      <c r="A483" s="1">
        <v>40913</v>
      </c>
      <c r="B483" t="s">
        <v>150</v>
      </c>
      <c r="C483" t="s">
        <v>136</v>
      </c>
      <c r="D483" t="s">
        <v>151</v>
      </c>
      <c r="E483" t="s">
        <v>434</v>
      </c>
      <c r="F483" s="3">
        <v>45658</v>
      </c>
      <c r="G483" t="s">
        <v>1578</v>
      </c>
      <c r="H483" t="s">
        <v>90</v>
      </c>
      <c r="I483" t="s">
        <v>503</v>
      </c>
      <c r="J483" t="s">
        <v>1193</v>
      </c>
      <c r="K483" t="s">
        <v>1194</v>
      </c>
      <c r="L483" t="s">
        <v>80</v>
      </c>
      <c r="M483" t="s">
        <v>80</v>
      </c>
      <c r="N483" t="s">
        <v>1194</v>
      </c>
      <c r="O483" t="s">
        <v>341</v>
      </c>
      <c r="P483" t="s">
        <v>341</v>
      </c>
      <c r="Q483">
        <v>36</v>
      </c>
      <c r="R483" t="s">
        <v>121</v>
      </c>
      <c r="S483" t="s">
        <v>83</v>
      </c>
      <c r="T483">
        <v>12</v>
      </c>
      <c r="U483">
        <v>7</v>
      </c>
      <c r="V483">
        <v>8</v>
      </c>
      <c r="W483" t="s">
        <v>85</v>
      </c>
      <c r="X483" t="s">
        <v>120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 t="s">
        <v>82</v>
      </c>
      <c r="AM483" t="e" vm="134">
        <f>_FV(0,"08333333333333333")</f>
        <v>#VALUE!</v>
      </c>
      <c r="AN483">
        <v>3</v>
      </c>
      <c r="AO483" t="e" vm="1">
        <f>_FV(-3,"0")</f>
        <v>#VALUE!</v>
      </c>
      <c r="AP483" t="e" vm="1">
        <f>_FV(-1,"0")</f>
        <v>#VALUE!</v>
      </c>
      <c r="AQ483">
        <v>6</v>
      </c>
      <c r="AR483">
        <v>3</v>
      </c>
      <c r="AS483" t="s">
        <v>65</v>
      </c>
      <c r="AT483" t="s">
        <v>68</v>
      </c>
      <c r="AU483" t="s">
        <v>720</v>
      </c>
      <c r="AV483" t="s">
        <v>1579</v>
      </c>
      <c r="AW483" t="s">
        <v>65</v>
      </c>
      <c r="AX483">
        <v>1789</v>
      </c>
      <c r="AY483">
        <v>1720</v>
      </c>
      <c r="AZ483" t="s">
        <v>150</v>
      </c>
      <c r="BA483" t="s">
        <v>1398</v>
      </c>
      <c r="BB483">
        <v>16</v>
      </c>
      <c r="BC483" t="s">
        <v>1399</v>
      </c>
      <c r="BD483" s="3">
        <v>31260</v>
      </c>
      <c r="BE483" t="s">
        <v>136</v>
      </c>
      <c r="BF483" s="2">
        <v>43491</v>
      </c>
      <c r="BG483">
        <v>28</v>
      </c>
      <c r="BH483" t="s">
        <v>1418</v>
      </c>
      <c r="BI483" s="3">
        <v>47178</v>
      </c>
    </row>
    <row r="484" spans="1:61" x14ac:dyDescent="0.25">
      <c r="A484" s="1">
        <v>41001</v>
      </c>
      <c r="B484" t="s">
        <v>158</v>
      </c>
      <c r="C484" t="s">
        <v>136</v>
      </c>
      <c r="D484" t="s">
        <v>62</v>
      </c>
      <c r="E484" s="2">
        <v>43587</v>
      </c>
      <c r="F484" t="s">
        <v>690</v>
      </c>
      <c r="G484" t="s">
        <v>831</v>
      </c>
      <c r="H484" t="s">
        <v>90</v>
      </c>
      <c r="I484" s="3">
        <v>45689</v>
      </c>
      <c r="J484" t="s">
        <v>399</v>
      </c>
      <c r="K484" t="s">
        <v>1580</v>
      </c>
      <c r="L484" t="s">
        <v>79</v>
      </c>
      <c r="M484" t="s">
        <v>322</v>
      </c>
      <c r="N484" t="s">
        <v>80</v>
      </c>
      <c r="O484" t="s">
        <v>322</v>
      </c>
      <c r="P484" t="s">
        <v>323</v>
      </c>
      <c r="Q484">
        <v>24</v>
      </c>
      <c r="R484" t="s">
        <v>68</v>
      </c>
      <c r="S484" t="s">
        <v>83</v>
      </c>
      <c r="T484">
        <v>12</v>
      </c>
      <c r="U484">
        <v>1</v>
      </c>
      <c r="V484">
        <v>13</v>
      </c>
      <c r="W484" t="s">
        <v>83</v>
      </c>
      <c r="X484" t="s">
        <v>121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 t="s">
        <v>832</v>
      </c>
      <c r="AM484" t="e" vm="93">
        <f>_FV(0,"125")</f>
        <v>#VALUE!</v>
      </c>
      <c r="AN484">
        <v>27</v>
      </c>
      <c r="AO484" t="s">
        <v>68</v>
      </c>
      <c r="AP484" t="e" vm="1">
        <f>_FV(-8,"0")</f>
        <v>#VALUE!</v>
      </c>
      <c r="AQ484">
        <v>5</v>
      </c>
      <c r="AR484">
        <v>2</v>
      </c>
      <c r="AS484" t="s">
        <v>523</v>
      </c>
      <c r="AT484" t="s">
        <v>68</v>
      </c>
      <c r="AU484" t="s">
        <v>772</v>
      </c>
      <c r="AV484" t="s">
        <v>1581</v>
      </c>
      <c r="AW484" t="s">
        <v>1018</v>
      </c>
      <c r="AX484">
        <v>1840</v>
      </c>
      <c r="AY484">
        <v>1720</v>
      </c>
      <c r="AZ484" t="s">
        <v>158</v>
      </c>
      <c r="BA484" s="2">
        <v>43670</v>
      </c>
      <c r="BB484">
        <v>22</v>
      </c>
      <c r="BC484" t="s">
        <v>1422</v>
      </c>
      <c r="BD484" t="s">
        <v>1423</v>
      </c>
      <c r="BE484" t="s">
        <v>136</v>
      </c>
      <c r="BF484" s="2">
        <v>43491</v>
      </c>
      <c r="BG484">
        <v>28</v>
      </c>
      <c r="BH484" t="s">
        <v>1418</v>
      </c>
      <c r="BI484" s="3">
        <v>47178</v>
      </c>
    </row>
    <row r="485" spans="1:61" x14ac:dyDescent="0.25">
      <c r="A485" s="1">
        <v>40994</v>
      </c>
      <c r="B485" t="s">
        <v>163</v>
      </c>
      <c r="C485" t="s">
        <v>136</v>
      </c>
      <c r="D485" t="s">
        <v>62</v>
      </c>
      <c r="E485" t="s">
        <v>1582</v>
      </c>
      <c r="F485" t="s">
        <v>765</v>
      </c>
      <c r="G485" t="s">
        <v>444</v>
      </c>
      <c r="H485" t="s">
        <v>90</v>
      </c>
      <c r="I485" t="s">
        <v>365</v>
      </c>
      <c r="J485" s="2">
        <v>43497</v>
      </c>
      <c r="K485" t="s">
        <v>951</v>
      </c>
      <c r="L485" t="s">
        <v>266</v>
      </c>
      <c r="M485" t="s">
        <v>325</v>
      </c>
      <c r="N485" t="s">
        <v>673</v>
      </c>
      <c r="O485" t="s">
        <v>115</v>
      </c>
      <c r="P485" t="s">
        <v>266</v>
      </c>
      <c r="Q485">
        <v>30</v>
      </c>
      <c r="R485" t="s">
        <v>64</v>
      </c>
      <c r="S485" t="s">
        <v>83</v>
      </c>
      <c r="T485">
        <v>12</v>
      </c>
      <c r="U485">
        <v>1</v>
      </c>
      <c r="V485">
        <v>11</v>
      </c>
      <c r="W485" t="s">
        <v>110</v>
      </c>
      <c r="X485" t="s">
        <v>83</v>
      </c>
      <c r="Y485">
        <v>1</v>
      </c>
      <c r="Z485">
        <v>1</v>
      </c>
      <c r="AA485">
        <v>1</v>
      </c>
      <c r="AB485">
        <v>0</v>
      </c>
      <c r="AC485">
        <v>0</v>
      </c>
      <c r="AD485">
        <v>0</v>
      </c>
      <c r="AE485">
        <v>0</v>
      </c>
      <c r="AF485">
        <v>1</v>
      </c>
      <c r="AG485">
        <v>0</v>
      </c>
      <c r="AH485">
        <v>0</v>
      </c>
      <c r="AI485">
        <v>0</v>
      </c>
      <c r="AJ485">
        <v>0</v>
      </c>
      <c r="AK485">
        <v>0</v>
      </c>
      <c r="AL485" t="s">
        <v>1023</v>
      </c>
      <c r="AM485" t="e" vm="124">
        <f>_FV(0,"1")</f>
        <v>#VALUE!</v>
      </c>
      <c r="AN485">
        <v>34</v>
      </c>
      <c r="AO485" t="s">
        <v>96</v>
      </c>
      <c r="AP485" t="e" vm="1">
        <f>_FV(-7,"0")</f>
        <v>#VALUE!</v>
      </c>
      <c r="AQ485">
        <v>7</v>
      </c>
      <c r="AR485">
        <v>1</v>
      </c>
      <c r="AS485" t="s">
        <v>68</v>
      </c>
      <c r="AT485" t="s">
        <v>68</v>
      </c>
      <c r="AU485" t="s">
        <v>68</v>
      </c>
      <c r="AV485" s="3">
        <v>45689</v>
      </c>
      <c r="AW485" s="2">
        <v>43709</v>
      </c>
      <c r="AX485">
        <v>1982</v>
      </c>
      <c r="AY485">
        <v>1720</v>
      </c>
      <c r="AZ485" t="s">
        <v>163</v>
      </c>
      <c r="BA485" s="2">
        <v>43639</v>
      </c>
      <c r="BB485">
        <v>23</v>
      </c>
      <c r="BC485" t="s">
        <v>1427</v>
      </c>
      <c r="BD485" s="3">
        <v>26177</v>
      </c>
      <c r="BE485" t="s">
        <v>136</v>
      </c>
      <c r="BF485" s="2">
        <v>43491</v>
      </c>
      <c r="BG485">
        <v>28</v>
      </c>
      <c r="BH485" t="s">
        <v>1418</v>
      </c>
      <c r="BI485" s="3">
        <v>47178</v>
      </c>
    </row>
    <row r="486" spans="1:61" x14ac:dyDescent="0.25">
      <c r="A486" s="1">
        <v>40783</v>
      </c>
      <c r="B486" t="s">
        <v>178</v>
      </c>
      <c r="C486" t="s">
        <v>136</v>
      </c>
      <c r="D486" t="s">
        <v>62</v>
      </c>
      <c r="E486" t="s">
        <v>80</v>
      </c>
      <c r="F486" t="s">
        <v>65</v>
      </c>
      <c r="G486" t="s">
        <v>65</v>
      </c>
      <c r="H486" t="s">
        <v>355</v>
      </c>
      <c r="I486" t="s">
        <v>90</v>
      </c>
      <c r="J486" t="s">
        <v>80</v>
      </c>
      <c r="K486" t="s">
        <v>80</v>
      </c>
      <c r="L486" t="s">
        <v>65</v>
      </c>
      <c r="M486" t="s">
        <v>65</v>
      </c>
      <c r="N486" t="s">
        <v>80</v>
      </c>
      <c r="O486" t="s">
        <v>80</v>
      </c>
      <c r="P486" t="s">
        <v>80</v>
      </c>
      <c r="Q486">
        <v>3</v>
      </c>
      <c r="R486" t="s">
        <v>132</v>
      </c>
      <c r="S486" t="s">
        <v>83</v>
      </c>
      <c r="T486">
        <v>12</v>
      </c>
      <c r="U486">
        <v>5</v>
      </c>
      <c r="V486">
        <v>14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 t="s">
        <v>80</v>
      </c>
      <c r="AM486" t="e" vm="35">
        <f>_FV(0,"6666666666666666")</f>
        <v>#VALUE!</v>
      </c>
      <c r="AN486">
        <v>3</v>
      </c>
      <c r="AP486" t="e" vm="1">
        <f>_FV(-4,"0")</f>
        <v>#VALUE!</v>
      </c>
      <c r="AQ486">
        <v>1</v>
      </c>
      <c r="AR486">
        <v>4</v>
      </c>
      <c r="AS486" t="s">
        <v>68</v>
      </c>
      <c r="AT486" t="s">
        <v>68</v>
      </c>
      <c r="AU486" t="s">
        <v>68</v>
      </c>
      <c r="AV486" s="2">
        <v>43678</v>
      </c>
      <c r="AW486" s="2">
        <v>43497</v>
      </c>
      <c r="AX486">
        <v>1717</v>
      </c>
      <c r="AY486">
        <v>1720</v>
      </c>
      <c r="AZ486" t="s">
        <v>178</v>
      </c>
      <c r="BA486" s="2">
        <v>43489</v>
      </c>
      <c r="BB486">
        <v>21</v>
      </c>
      <c r="BC486" t="s">
        <v>1431</v>
      </c>
      <c r="BD486" s="3">
        <v>16132</v>
      </c>
      <c r="BE486" t="s">
        <v>136</v>
      </c>
      <c r="BF486" s="2">
        <v>43491</v>
      </c>
      <c r="BG486">
        <v>28</v>
      </c>
      <c r="BH486" t="s">
        <v>1418</v>
      </c>
      <c r="BI486" s="3">
        <v>47178</v>
      </c>
    </row>
    <row r="487" spans="1:61" x14ac:dyDescent="0.25">
      <c r="A487" s="1">
        <v>40908</v>
      </c>
      <c r="B487" t="s">
        <v>1432</v>
      </c>
      <c r="C487" t="s">
        <v>136</v>
      </c>
      <c r="D487" t="s">
        <v>101</v>
      </c>
      <c r="E487" t="s">
        <v>200</v>
      </c>
      <c r="F487" t="s">
        <v>68</v>
      </c>
      <c r="G487" t="s">
        <v>1583</v>
      </c>
      <c r="H487" t="s">
        <v>786</v>
      </c>
      <c r="I487" t="s">
        <v>196</v>
      </c>
      <c r="J487" t="s">
        <v>68</v>
      </c>
      <c r="K487" t="s">
        <v>170</v>
      </c>
      <c r="L487" t="s">
        <v>205</v>
      </c>
      <c r="M487" t="s">
        <v>203</v>
      </c>
      <c r="N487" t="s">
        <v>203</v>
      </c>
      <c r="O487" t="s">
        <v>202</v>
      </c>
      <c r="P487" t="s">
        <v>203</v>
      </c>
      <c r="Q487">
        <v>19</v>
      </c>
      <c r="R487" t="s">
        <v>179</v>
      </c>
      <c r="S487" t="s">
        <v>83</v>
      </c>
      <c r="T487">
        <v>12</v>
      </c>
      <c r="U487">
        <v>9</v>
      </c>
      <c r="V487">
        <v>11</v>
      </c>
      <c r="W487" t="s">
        <v>132</v>
      </c>
      <c r="X487" t="s">
        <v>85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 t="e" vm="107">
        <f>_FV(0,"3157894736842105")</f>
        <v>#VALUE!</v>
      </c>
      <c r="AM487" t="e" vm="170">
        <f>_FV(0,"2631578947368421")</f>
        <v>#VALUE!</v>
      </c>
      <c r="AN487">
        <v>2</v>
      </c>
      <c r="AO487" t="e" vm="1">
        <f>_FV(-2,"0")</f>
        <v>#VALUE!</v>
      </c>
      <c r="AP487" t="s">
        <v>84</v>
      </c>
      <c r="AQ487">
        <v>1</v>
      </c>
      <c r="AR487">
        <v>1</v>
      </c>
      <c r="AS487" t="s">
        <v>206</v>
      </c>
      <c r="AT487" t="s">
        <v>68</v>
      </c>
      <c r="AU487" t="s">
        <v>670</v>
      </c>
      <c r="AV487" t="s">
        <v>353</v>
      </c>
      <c r="AW487" t="s">
        <v>1584</v>
      </c>
      <c r="AX487">
        <v>1571</v>
      </c>
      <c r="AY487">
        <v>1720</v>
      </c>
      <c r="AZ487" t="s">
        <v>1432</v>
      </c>
      <c r="BA487" s="2">
        <v>43609</v>
      </c>
      <c r="BB487">
        <v>12</v>
      </c>
      <c r="BC487" s="2">
        <v>43607</v>
      </c>
      <c r="BD487" t="s">
        <v>1435</v>
      </c>
      <c r="BE487" t="s">
        <v>136</v>
      </c>
      <c r="BF487" s="2">
        <v>43491</v>
      </c>
      <c r="BG487">
        <v>28</v>
      </c>
      <c r="BH487" t="s">
        <v>1418</v>
      </c>
      <c r="BI487" s="3">
        <v>47178</v>
      </c>
    </row>
    <row r="488" spans="1:61" x14ac:dyDescent="0.25">
      <c r="A488" s="1">
        <v>40964</v>
      </c>
      <c r="B488" t="s">
        <v>1436</v>
      </c>
      <c r="C488" t="s">
        <v>136</v>
      </c>
      <c r="D488" t="s">
        <v>151</v>
      </c>
      <c r="E488" t="s">
        <v>516</v>
      </c>
      <c r="F488" t="s">
        <v>642</v>
      </c>
      <c r="G488" t="s">
        <v>231</v>
      </c>
      <c r="H488" t="s">
        <v>358</v>
      </c>
      <c r="I488" t="s">
        <v>1585</v>
      </c>
      <c r="J488" t="s">
        <v>494</v>
      </c>
      <c r="K488" t="s">
        <v>519</v>
      </c>
      <c r="L488" t="s">
        <v>521</v>
      </c>
      <c r="M488" t="s">
        <v>364</v>
      </c>
      <c r="N488" t="s">
        <v>522</v>
      </c>
      <c r="O488" t="s">
        <v>363</v>
      </c>
      <c r="P488" t="s">
        <v>522</v>
      </c>
      <c r="Q488">
        <v>26</v>
      </c>
      <c r="R488" t="s">
        <v>255</v>
      </c>
      <c r="S488" t="s">
        <v>83</v>
      </c>
      <c r="T488">
        <v>12</v>
      </c>
      <c r="U488">
        <v>14</v>
      </c>
      <c r="V488">
        <v>10</v>
      </c>
      <c r="W488" t="s">
        <v>66</v>
      </c>
      <c r="X488" t="s">
        <v>85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 t="e" vm="70">
        <f>_FV(0,"6538461538461539")</f>
        <v>#VALUE!</v>
      </c>
      <c r="AM488" t="e" vm="227">
        <f>_FV(0,"19230769230769232")</f>
        <v>#VALUE!</v>
      </c>
      <c r="AN488">
        <v>-9</v>
      </c>
      <c r="AO488" t="e" vm="1">
        <f>_FV(-3,"0")</f>
        <v>#VALUE!</v>
      </c>
      <c r="AP488" t="s">
        <v>121</v>
      </c>
      <c r="AQ488">
        <v>0</v>
      </c>
      <c r="AR488">
        <v>3</v>
      </c>
      <c r="AS488" t="s">
        <v>68</v>
      </c>
      <c r="AT488" t="s">
        <v>68</v>
      </c>
      <c r="AU488" t="s">
        <v>68</v>
      </c>
      <c r="AV488" s="2">
        <v>43556</v>
      </c>
      <c r="AW488" s="3">
        <v>44927</v>
      </c>
      <c r="AX488">
        <v>1588</v>
      </c>
      <c r="AY488">
        <v>1720</v>
      </c>
      <c r="AZ488" t="s">
        <v>1436</v>
      </c>
      <c r="BA488" t="s">
        <v>193</v>
      </c>
      <c r="BB488">
        <v>24</v>
      </c>
      <c r="BC488" t="s">
        <v>1439</v>
      </c>
      <c r="BD488" s="3">
        <v>11355</v>
      </c>
      <c r="BE488" t="s">
        <v>136</v>
      </c>
      <c r="BF488" s="2">
        <v>43491</v>
      </c>
      <c r="BG488">
        <v>28</v>
      </c>
      <c r="BH488" t="s">
        <v>1418</v>
      </c>
      <c r="BI488" s="3">
        <v>47178</v>
      </c>
    </row>
    <row r="489" spans="1:61" x14ac:dyDescent="0.25">
      <c r="A489" s="1">
        <v>40831</v>
      </c>
      <c r="B489" t="s">
        <v>182</v>
      </c>
      <c r="C489" t="s">
        <v>136</v>
      </c>
      <c r="D489" t="s">
        <v>62</v>
      </c>
      <c r="E489" t="s">
        <v>63</v>
      </c>
      <c r="F489" s="3">
        <v>45658</v>
      </c>
      <c r="G489" t="s">
        <v>68</v>
      </c>
      <c r="H489" t="s">
        <v>400</v>
      </c>
      <c r="I489" t="s">
        <v>399</v>
      </c>
      <c r="J489" t="s">
        <v>400</v>
      </c>
      <c r="K489" t="s">
        <v>79</v>
      </c>
      <c r="L489" t="s">
        <v>322</v>
      </c>
      <c r="M489" t="s">
        <v>79</v>
      </c>
      <c r="N489" t="s">
        <v>79</v>
      </c>
      <c r="O489" t="s">
        <v>323</v>
      </c>
      <c r="P489" t="s">
        <v>63</v>
      </c>
      <c r="Q489">
        <v>8</v>
      </c>
      <c r="R489" t="s">
        <v>119</v>
      </c>
      <c r="S489" t="s">
        <v>83</v>
      </c>
      <c r="T489">
        <v>12</v>
      </c>
      <c r="U489">
        <v>7</v>
      </c>
      <c r="V489">
        <v>11</v>
      </c>
      <c r="W489" t="s">
        <v>85</v>
      </c>
      <c r="X489" t="s">
        <v>96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 t="e" vm="3">
        <f>_FV(0,"5")</f>
        <v>#VALUE!</v>
      </c>
      <c r="AM489" t="s">
        <v>323</v>
      </c>
      <c r="AN489">
        <v>2</v>
      </c>
      <c r="AO489" t="s">
        <v>68</v>
      </c>
      <c r="AP489" t="s">
        <v>132</v>
      </c>
      <c r="AQ489">
        <v>3</v>
      </c>
      <c r="AR489">
        <v>6</v>
      </c>
      <c r="AS489" t="s">
        <v>818</v>
      </c>
      <c r="AT489" t="s">
        <v>68</v>
      </c>
      <c r="AU489" t="s">
        <v>916</v>
      </c>
      <c r="AV489" t="s">
        <v>916</v>
      </c>
      <c r="AW489" t="s">
        <v>1560</v>
      </c>
      <c r="AX489">
        <v>1705</v>
      </c>
      <c r="AY489">
        <v>1720</v>
      </c>
      <c r="AZ489" t="s">
        <v>182</v>
      </c>
      <c r="BA489" s="2">
        <v>43735</v>
      </c>
      <c r="BB489">
        <v>15</v>
      </c>
      <c r="BC489" t="s">
        <v>1440</v>
      </c>
      <c r="BD489" s="3">
        <v>30742</v>
      </c>
      <c r="BE489" t="s">
        <v>136</v>
      </c>
      <c r="BF489" s="2">
        <v>43491</v>
      </c>
      <c r="BG489">
        <v>28</v>
      </c>
      <c r="BH489" t="s">
        <v>1418</v>
      </c>
      <c r="BI489" s="3">
        <v>47178</v>
      </c>
    </row>
    <row r="490" spans="1:61" x14ac:dyDescent="0.25">
      <c r="A490" s="1">
        <v>40866</v>
      </c>
      <c r="B490" t="s">
        <v>195</v>
      </c>
      <c r="C490" t="s">
        <v>136</v>
      </c>
      <c r="D490" t="s">
        <v>101</v>
      </c>
      <c r="E490" t="s">
        <v>76</v>
      </c>
      <c r="F490" t="s">
        <v>76</v>
      </c>
      <c r="G490" t="s">
        <v>78</v>
      </c>
      <c r="H490" s="3">
        <v>45658</v>
      </c>
      <c r="I490" t="s">
        <v>74</v>
      </c>
      <c r="J490" t="s">
        <v>74</v>
      </c>
      <c r="K490" t="s">
        <v>82</v>
      </c>
      <c r="L490" t="s">
        <v>82</v>
      </c>
      <c r="M490" t="s">
        <v>81</v>
      </c>
      <c r="N490" t="s">
        <v>81</v>
      </c>
      <c r="O490" t="s">
        <v>80</v>
      </c>
      <c r="P490" t="s">
        <v>80</v>
      </c>
      <c r="Q490">
        <v>12</v>
      </c>
      <c r="R490" t="s">
        <v>191</v>
      </c>
      <c r="S490" t="s">
        <v>83</v>
      </c>
      <c r="T490">
        <v>12</v>
      </c>
      <c r="U490">
        <v>14</v>
      </c>
      <c r="V490">
        <v>15</v>
      </c>
      <c r="W490" t="s">
        <v>132</v>
      </c>
      <c r="X490" t="s">
        <v>96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 t="s">
        <v>308</v>
      </c>
      <c r="AM490" t="e" vm="134">
        <f>_FV(0,"08333333333333333")</f>
        <v>#VALUE!</v>
      </c>
      <c r="AN490">
        <v>0</v>
      </c>
      <c r="AO490" t="e" vm="1">
        <f>_FV(-1,"0")</f>
        <v>#VALUE!</v>
      </c>
      <c r="AP490" t="s">
        <v>66</v>
      </c>
      <c r="AQ490">
        <v>2</v>
      </c>
      <c r="AR490">
        <v>5</v>
      </c>
      <c r="AS490" t="s">
        <v>762</v>
      </c>
      <c r="AT490" t="s">
        <v>68</v>
      </c>
      <c r="AU490" t="s">
        <v>763</v>
      </c>
      <c r="AV490" t="s">
        <v>1586</v>
      </c>
      <c r="AW490" t="s">
        <v>1573</v>
      </c>
      <c r="AX490">
        <v>1669</v>
      </c>
      <c r="AY490">
        <v>1720</v>
      </c>
      <c r="AZ490" t="s">
        <v>195</v>
      </c>
      <c r="BA490" t="s">
        <v>1398</v>
      </c>
      <c r="BB490">
        <v>18</v>
      </c>
      <c r="BC490" t="s">
        <v>1444</v>
      </c>
      <c r="BD490" s="3">
        <v>28915</v>
      </c>
      <c r="BE490" t="s">
        <v>136</v>
      </c>
      <c r="BF490" s="2">
        <v>43491</v>
      </c>
      <c r="BG490">
        <v>28</v>
      </c>
      <c r="BH490" t="s">
        <v>1418</v>
      </c>
      <c r="BI490" s="3">
        <v>47178</v>
      </c>
    </row>
    <row r="491" spans="1:61" x14ac:dyDescent="0.25">
      <c r="A491" s="1">
        <v>40828</v>
      </c>
      <c r="B491" t="s">
        <v>1445</v>
      </c>
      <c r="C491" t="s">
        <v>136</v>
      </c>
      <c r="D491" t="s">
        <v>62</v>
      </c>
      <c r="E491" t="s">
        <v>263</v>
      </c>
      <c r="F491" t="s">
        <v>385</v>
      </c>
      <c r="G491" t="s">
        <v>90</v>
      </c>
      <c r="H491" t="s">
        <v>385</v>
      </c>
      <c r="I491" t="s">
        <v>263</v>
      </c>
      <c r="J491" t="s">
        <v>68</v>
      </c>
      <c r="K491" t="s">
        <v>118</v>
      </c>
      <c r="L491" t="s">
        <v>118</v>
      </c>
      <c r="M491" t="s">
        <v>116</v>
      </c>
      <c r="N491" t="s">
        <v>80</v>
      </c>
      <c r="O491" t="s">
        <v>80</v>
      </c>
      <c r="P491" t="s">
        <v>116</v>
      </c>
      <c r="Q491">
        <v>15</v>
      </c>
      <c r="R491" t="s">
        <v>192</v>
      </c>
      <c r="S491" t="s">
        <v>83</v>
      </c>
      <c r="T491">
        <v>12</v>
      </c>
      <c r="U491">
        <v>13</v>
      </c>
      <c r="V491">
        <v>11</v>
      </c>
      <c r="W491" t="s">
        <v>132</v>
      </c>
      <c r="X491" t="s">
        <v>121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 t="e" vm="8">
        <f>_FV(0,"4")</f>
        <v>#VALUE!</v>
      </c>
      <c r="AM491" t="s">
        <v>65</v>
      </c>
      <c r="AN491">
        <v>-1</v>
      </c>
      <c r="AO491" t="e" vm="1">
        <f>_FV(-3,"0")</f>
        <v>#VALUE!</v>
      </c>
      <c r="AP491" t="s">
        <v>64</v>
      </c>
      <c r="AQ491">
        <v>1</v>
      </c>
      <c r="AR491">
        <v>1</v>
      </c>
      <c r="AS491" t="s">
        <v>68</v>
      </c>
      <c r="AT491" t="s">
        <v>68</v>
      </c>
      <c r="AU491" t="s">
        <v>68</v>
      </c>
      <c r="AV491" s="2">
        <v>43617</v>
      </c>
      <c r="AW491" s="3">
        <v>13881</v>
      </c>
      <c r="AX491">
        <v>1602</v>
      </c>
      <c r="AY491">
        <v>1720</v>
      </c>
      <c r="AZ491" t="s">
        <v>1445</v>
      </c>
      <c r="BA491" s="2">
        <v>43701</v>
      </c>
      <c r="BB491">
        <v>26</v>
      </c>
      <c r="BC491" t="s">
        <v>1447</v>
      </c>
      <c r="BD491" s="3">
        <v>46388</v>
      </c>
      <c r="BE491" t="s">
        <v>136</v>
      </c>
      <c r="BF491" s="2">
        <v>43491</v>
      </c>
      <c r="BG491">
        <v>28</v>
      </c>
      <c r="BH491" t="s">
        <v>1418</v>
      </c>
      <c r="BI491" s="3">
        <v>47178</v>
      </c>
    </row>
    <row r="492" spans="1:61" x14ac:dyDescent="0.25">
      <c r="A492" s="1">
        <v>41042</v>
      </c>
      <c r="B492" t="s">
        <v>209</v>
      </c>
      <c r="C492" t="s">
        <v>136</v>
      </c>
      <c r="D492" t="s">
        <v>62</v>
      </c>
      <c r="E492" t="s">
        <v>301</v>
      </c>
      <c r="F492" t="s">
        <v>786</v>
      </c>
      <c r="G492" t="s">
        <v>1587</v>
      </c>
      <c r="H492" t="s">
        <v>1588</v>
      </c>
      <c r="I492" t="s">
        <v>1583</v>
      </c>
      <c r="J492" t="s">
        <v>197</v>
      </c>
      <c r="K492" t="s">
        <v>63</v>
      </c>
      <c r="L492" t="s">
        <v>203</v>
      </c>
      <c r="M492" t="s">
        <v>174</v>
      </c>
      <c r="N492" t="s">
        <v>1012</v>
      </c>
      <c r="O492" t="s">
        <v>174</v>
      </c>
      <c r="P492" t="s">
        <v>170</v>
      </c>
      <c r="Q492">
        <v>38</v>
      </c>
      <c r="R492" t="s">
        <v>66</v>
      </c>
      <c r="S492" t="s">
        <v>83</v>
      </c>
      <c r="T492">
        <v>12</v>
      </c>
      <c r="U492">
        <v>4</v>
      </c>
      <c r="V492">
        <v>9</v>
      </c>
      <c r="W492" t="s">
        <v>85</v>
      </c>
      <c r="X492" t="s">
        <v>120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 t="s">
        <v>1589</v>
      </c>
      <c r="AM492" t="e" vm="47">
        <f>_FV(0,"02631578947368421")</f>
        <v>#VALUE!</v>
      </c>
      <c r="AN492">
        <v>14</v>
      </c>
      <c r="AO492" t="e" vm="1">
        <f>_FV(-3,"0")</f>
        <v>#VALUE!</v>
      </c>
      <c r="AP492" t="e" vm="1">
        <f>_FV(-5,"0")</f>
        <v>#VALUE!</v>
      </c>
      <c r="AQ492">
        <v>9</v>
      </c>
      <c r="AR492">
        <v>0</v>
      </c>
      <c r="AS492" t="s">
        <v>1590</v>
      </c>
      <c r="AT492" t="s">
        <v>68</v>
      </c>
      <c r="AU492" t="s">
        <v>1591</v>
      </c>
      <c r="AV492" t="s">
        <v>1592</v>
      </c>
      <c r="AW492" t="s">
        <v>118</v>
      </c>
      <c r="AX492">
        <v>1802</v>
      </c>
      <c r="AY492">
        <v>1720</v>
      </c>
      <c r="AZ492" t="s">
        <v>209</v>
      </c>
      <c r="BA492" s="2">
        <v>43520</v>
      </c>
      <c r="BB492">
        <v>24</v>
      </c>
      <c r="BC492" t="s">
        <v>1449</v>
      </c>
      <c r="BD492" s="3">
        <v>16589</v>
      </c>
      <c r="BE492" t="s">
        <v>136</v>
      </c>
      <c r="BF492" s="2">
        <v>43491</v>
      </c>
      <c r="BG492">
        <v>28</v>
      </c>
      <c r="BH492" t="s">
        <v>1418</v>
      </c>
      <c r="BI492" s="3">
        <v>47178</v>
      </c>
    </row>
    <row r="493" spans="1:61" x14ac:dyDescent="0.25">
      <c r="A493" s="1">
        <v>40810</v>
      </c>
      <c r="B493" t="s">
        <v>218</v>
      </c>
      <c r="C493" t="s">
        <v>136</v>
      </c>
      <c r="D493" t="s">
        <v>101</v>
      </c>
      <c r="E493" t="s">
        <v>63</v>
      </c>
      <c r="F493" t="s">
        <v>355</v>
      </c>
      <c r="G493" t="s">
        <v>90</v>
      </c>
      <c r="H493" t="s">
        <v>76</v>
      </c>
      <c r="I493" t="s">
        <v>63</v>
      </c>
      <c r="J493" t="s">
        <v>63</v>
      </c>
      <c r="K493" t="s">
        <v>82</v>
      </c>
      <c r="L493" t="s">
        <v>65</v>
      </c>
      <c r="M493" t="s">
        <v>355</v>
      </c>
      <c r="N493" t="s">
        <v>80</v>
      </c>
      <c r="O493" t="s">
        <v>65</v>
      </c>
      <c r="P493" t="s">
        <v>63</v>
      </c>
      <c r="Q493">
        <v>6</v>
      </c>
      <c r="R493" t="s">
        <v>120</v>
      </c>
      <c r="S493" t="s">
        <v>83</v>
      </c>
      <c r="T493">
        <v>12</v>
      </c>
      <c r="U493">
        <v>18</v>
      </c>
      <c r="V493">
        <v>17</v>
      </c>
      <c r="W493" t="s">
        <v>84</v>
      </c>
      <c r="X493" t="s">
        <v>84</v>
      </c>
      <c r="Y493">
        <v>0</v>
      </c>
      <c r="Z493">
        <v>0</v>
      </c>
      <c r="AA493">
        <v>0</v>
      </c>
      <c r="AB493">
        <v>1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 t="e" vm="83">
        <f>_FV(0,"8333333333333334")</f>
        <v>#VALUE!</v>
      </c>
      <c r="AM493" t="e" vm="3">
        <f>_FV(0,"5")</f>
        <v>#VALUE!</v>
      </c>
      <c r="AN493">
        <v>0</v>
      </c>
      <c r="AO493" t="s">
        <v>65</v>
      </c>
      <c r="AP493" t="s">
        <v>68</v>
      </c>
      <c r="AQ493">
        <v>3</v>
      </c>
      <c r="AR493">
        <v>3</v>
      </c>
      <c r="AS493" t="s">
        <v>1457</v>
      </c>
      <c r="AT493" t="s">
        <v>68</v>
      </c>
      <c r="AU493" t="s">
        <v>737</v>
      </c>
      <c r="AV493" t="s">
        <v>737</v>
      </c>
      <c r="AW493" t="s">
        <v>1458</v>
      </c>
      <c r="AX493">
        <v>1647</v>
      </c>
      <c r="AY493">
        <v>1720</v>
      </c>
      <c r="AZ493" t="s">
        <v>218</v>
      </c>
      <c r="BA493" t="s">
        <v>1398</v>
      </c>
      <c r="BB493">
        <v>24</v>
      </c>
      <c r="BC493" t="s">
        <v>1450</v>
      </c>
      <c r="BD493" s="3">
        <v>46054</v>
      </c>
      <c r="BE493" t="s">
        <v>136</v>
      </c>
      <c r="BF493" s="2">
        <v>43491</v>
      </c>
      <c r="BG493">
        <v>28</v>
      </c>
      <c r="BH493" t="s">
        <v>1418</v>
      </c>
      <c r="BI493" s="3">
        <v>47178</v>
      </c>
    </row>
    <row r="494" spans="1:61" x14ac:dyDescent="0.25">
      <c r="A494" s="1">
        <v>40845</v>
      </c>
      <c r="B494" t="s">
        <v>241</v>
      </c>
      <c r="C494" t="s">
        <v>136</v>
      </c>
      <c r="D494" t="s">
        <v>151</v>
      </c>
      <c r="E494" t="s">
        <v>97</v>
      </c>
      <c r="F494" s="2">
        <v>43466</v>
      </c>
      <c r="G494" s="2">
        <v>43586</v>
      </c>
      <c r="H494" s="2">
        <v>43497</v>
      </c>
      <c r="I494" t="s">
        <v>63</v>
      </c>
      <c r="J494" t="s">
        <v>534</v>
      </c>
      <c r="K494" t="s">
        <v>325</v>
      </c>
      <c r="L494" t="s">
        <v>325</v>
      </c>
      <c r="M494" t="s">
        <v>97</v>
      </c>
      <c r="N494" t="s">
        <v>116</v>
      </c>
      <c r="O494" t="s">
        <v>118</v>
      </c>
      <c r="P494" t="s">
        <v>116</v>
      </c>
      <c r="Q494">
        <v>10</v>
      </c>
      <c r="R494" t="s">
        <v>110</v>
      </c>
      <c r="S494" t="s">
        <v>83</v>
      </c>
      <c r="T494">
        <v>12</v>
      </c>
      <c r="U494">
        <v>18</v>
      </c>
      <c r="V494">
        <v>16</v>
      </c>
      <c r="W494" t="s">
        <v>65</v>
      </c>
      <c r="X494" t="s">
        <v>132</v>
      </c>
      <c r="Y494">
        <v>0</v>
      </c>
      <c r="Z494">
        <v>0</v>
      </c>
      <c r="AA494">
        <v>0</v>
      </c>
      <c r="AB494">
        <v>1</v>
      </c>
      <c r="AC494">
        <v>1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 t="e" vm="125">
        <f>_FV(0,"9")</f>
        <v>#VALUE!</v>
      </c>
      <c r="AM494" t="e" vm="124">
        <f>_FV(0,"1")</f>
        <v>#VALUE!</v>
      </c>
      <c r="AN494">
        <v>-2</v>
      </c>
      <c r="AO494" t="e" vm="1">
        <f>_FV(-5,"0")</f>
        <v>#VALUE!</v>
      </c>
      <c r="AP494" t="s">
        <v>96</v>
      </c>
      <c r="AQ494">
        <v>1</v>
      </c>
      <c r="AR494">
        <v>7</v>
      </c>
      <c r="AS494" t="s">
        <v>535</v>
      </c>
      <c r="AT494" t="s">
        <v>68</v>
      </c>
      <c r="AU494" t="s">
        <v>1147</v>
      </c>
      <c r="AV494" t="s">
        <v>1593</v>
      </c>
      <c r="AW494" t="s">
        <v>1559</v>
      </c>
      <c r="AX494">
        <v>1640</v>
      </c>
      <c r="AY494">
        <v>1720</v>
      </c>
      <c r="AZ494" t="s">
        <v>241</v>
      </c>
      <c r="BA494" s="2">
        <v>43580</v>
      </c>
      <c r="BB494">
        <v>22</v>
      </c>
      <c r="BC494" t="s">
        <v>1451</v>
      </c>
      <c r="BD494" s="3">
        <v>15008</v>
      </c>
      <c r="BE494" t="s">
        <v>136</v>
      </c>
      <c r="BF494" s="2">
        <v>43491</v>
      </c>
      <c r="BG494">
        <v>28</v>
      </c>
      <c r="BH494" t="s">
        <v>1418</v>
      </c>
      <c r="BI494" s="3">
        <v>47178</v>
      </c>
    </row>
    <row r="495" spans="1:61" x14ac:dyDescent="0.25">
      <c r="A495" s="1">
        <v>40776</v>
      </c>
      <c r="B495" t="s">
        <v>245</v>
      </c>
      <c r="C495" t="s">
        <v>136</v>
      </c>
      <c r="D495" t="s">
        <v>62</v>
      </c>
      <c r="E495" t="s">
        <v>68</v>
      </c>
      <c r="F495" t="s">
        <v>65</v>
      </c>
      <c r="G495" t="s">
        <v>63</v>
      </c>
      <c r="H495" t="s">
        <v>65</v>
      </c>
      <c r="I495" s="2">
        <v>43586</v>
      </c>
      <c r="J495" t="s">
        <v>63</v>
      </c>
      <c r="K495" t="s">
        <v>63</v>
      </c>
      <c r="L495" t="s">
        <v>65</v>
      </c>
      <c r="M495" t="s">
        <v>65</v>
      </c>
      <c r="N495" t="s">
        <v>65</v>
      </c>
      <c r="O495" t="s">
        <v>65</v>
      </c>
      <c r="P495" t="s">
        <v>63</v>
      </c>
      <c r="Q495">
        <v>2</v>
      </c>
      <c r="R495" t="s">
        <v>239</v>
      </c>
      <c r="S495" t="s">
        <v>83</v>
      </c>
      <c r="T495">
        <v>12</v>
      </c>
      <c r="U495">
        <v>3</v>
      </c>
      <c r="V495">
        <v>12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 t="s">
        <v>63</v>
      </c>
      <c r="AM495" t="s">
        <v>65</v>
      </c>
      <c r="AN495">
        <v>2</v>
      </c>
      <c r="AP495" t="s">
        <v>192</v>
      </c>
      <c r="AQ495">
        <v>2</v>
      </c>
      <c r="AR495">
        <v>5</v>
      </c>
      <c r="AS495" t="s">
        <v>68</v>
      </c>
      <c r="AT495" t="s">
        <v>68</v>
      </c>
      <c r="AU495" t="s">
        <v>68</v>
      </c>
      <c r="AV495" s="2">
        <v>43586</v>
      </c>
      <c r="AW495" s="3">
        <v>43466</v>
      </c>
      <c r="AX495">
        <v>1626</v>
      </c>
      <c r="AY495">
        <v>1720</v>
      </c>
      <c r="AZ495" t="s">
        <v>245</v>
      </c>
      <c r="BA495" s="2">
        <v>43489</v>
      </c>
      <c r="BB495">
        <v>23</v>
      </c>
      <c r="BC495" t="s">
        <v>1454</v>
      </c>
      <c r="BD495" s="3">
        <v>12451</v>
      </c>
      <c r="BE495" t="s">
        <v>136</v>
      </c>
      <c r="BF495" s="2">
        <v>43491</v>
      </c>
      <c r="BG495">
        <v>28</v>
      </c>
      <c r="BH495" t="s">
        <v>1418</v>
      </c>
      <c r="BI495" s="3">
        <v>47178</v>
      </c>
    </row>
    <row r="496" spans="1:61" x14ac:dyDescent="0.25">
      <c r="A496" s="1">
        <v>40828</v>
      </c>
      <c r="B496" t="s">
        <v>60</v>
      </c>
      <c r="C496" t="s">
        <v>127</v>
      </c>
      <c r="D496" t="s">
        <v>62</v>
      </c>
      <c r="E496" t="s">
        <v>370</v>
      </c>
      <c r="F496" t="s">
        <v>371</v>
      </c>
      <c r="G496" t="s">
        <v>247</v>
      </c>
      <c r="H496" t="s">
        <v>408</v>
      </c>
      <c r="I496" t="s">
        <v>247</v>
      </c>
      <c r="J496" t="s">
        <v>250</v>
      </c>
      <c r="K496" t="s">
        <v>63</v>
      </c>
      <c r="L496" t="s">
        <v>329</v>
      </c>
      <c r="M496" t="s">
        <v>155</v>
      </c>
      <c r="N496" t="s">
        <v>63</v>
      </c>
      <c r="O496" t="s">
        <v>154</v>
      </c>
      <c r="P496" t="s">
        <v>577</v>
      </c>
      <c r="Q496">
        <v>14</v>
      </c>
      <c r="R496" t="s">
        <v>84</v>
      </c>
      <c r="S496" t="s">
        <v>85</v>
      </c>
      <c r="T496">
        <v>12</v>
      </c>
      <c r="U496">
        <v>6</v>
      </c>
      <c r="V496">
        <v>8</v>
      </c>
      <c r="W496" t="s">
        <v>191</v>
      </c>
      <c r="X496" t="s">
        <v>96</v>
      </c>
      <c r="Y496">
        <v>0</v>
      </c>
      <c r="Z496">
        <v>1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 t="s">
        <v>372</v>
      </c>
      <c r="AM496" t="e" vm="33">
        <f>_FV(0,"14285714285714285")</f>
        <v>#VALUE!</v>
      </c>
      <c r="AN496">
        <v>7</v>
      </c>
      <c r="AO496" t="s">
        <v>85</v>
      </c>
      <c r="AP496" t="e" vm="1">
        <f>_FV(-4,"0")</f>
        <v>#VALUE!</v>
      </c>
      <c r="AQ496">
        <v>7</v>
      </c>
      <c r="AR496">
        <v>1</v>
      </c>
      <c r="AS496" t="s">
        <v>68</v>
      </c>
      <c r="AT496" t="s">
        <v>683</v>
      </c>
      <c r="AU496" t="s">
        <v>68</v>
      </c>
      <c r="AV496" s="2">
        <v>43557</v>
      </c>
      <c r="AW496" t="s">
        <v>1594</v>
      </c>
      <c r="AX496">
        <v>1814</v>
      </c>
      <c r="AY496">
        <v>1768</v>
      </c>
      <c r="AZ496" t="s">
        <v>60</v>
      </c>
      <c r="BA496" s="2">
        <v>43547</v>
      </c>
      <c r="BB496">
        <v>33</v>
      </c>
      <c r="BC496" t="s">
        <v>1397</v>
      </c>
      <c r="BD496" s="2">
        <v>43472</v>
      </c>
      <c r="BE496" t="s">
        <v>127</v>
      </c>
      <c r="BF496" s="2">
        <v>43641</v>
      </c>
      <c r="BG496">
        <v>24</v>
      </c>
      <c r="BH496" t="s">
        <v>1414</v>
      </c>
      <c r="BI496" s="3">
        <v>21671</v>
      </c>
    </row>
    <row r="497" spans="1:61" x14ac:dyDescent="0.25">
      <c r="A497" s="1">
        <v>40922</v>
      </c>
      <c r="B497" t="s">
        <v>73</v>
      </c>
      <c r="C497" t="s">
        <v>127</v>
      </c>
      <c r="D497" t="s">
        <v>101</v>
      </c>
      <c r="E497" t="s">
        <v>392</v>
      </c>
      <c r="F497" t="s">
        <v>458</v>
      </c>
      <c r="G497" t="s">
        <v>390</v>
      </c>
      <c r="H497" t="s">
        <v>250</v>
      </c>
      <c r="I497" t="s">
        <v>707</v>
      </c>
      <c r="J497" t="s">
        <v>250</v>
      </c>
      <c r="K497" t="s">
        <v>889</v>
      </c>
      <c r="L497" t="s">
        <v>80</v>
      </c>
      <c r="M497" t="s">
        <v>80</v>
      </c>
      <c r="N497" t="s">
        <v>393</v>
      </c>
      <c r="O497" t="s">
        <v>460</v>
      </c>
      <c r="P497" t="s">
        <v>154</v>
      </c>
      <c r="Q497">
        <v>21</v>
      </c>
      <c r="R497" t="s">
        <v>242</v>
      </c>
      <c r="S497" t="s">
        <v>85</v>
      </c>
      <c r="T497">
        <v>12</v>
      </c>
      <c r="U497">
        <v>13</v>
      </c>
      <c r="V497">
        <v>11</v>
      </c>
      <c r="W497" t="s">
        <v>66</v>
      </c>
      <c r="X497" t="s">
        <v>85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 t="e" vm="59">
        <f>_FV(0,"19047619047619047")</f>
        <v>#VALUE!</v>
      </c>
      <c r="AM497" t="e" vm="59">
        <f>_FV(0,"19047619047619047")</f>
        <v>#VALUE!</v>
      </c>
      <c r="AN497">
        <v>-1</v>
      </c>
      <c r="AO497" t="e" vm="1">
        <f>_FV(-3,"0")</f>
        <v>#VALUE!</v>
      </c>
      <c r="AP497" t="s">
        <v>83</v>
      </c>
      <c r="AQ497">
        <v>5</v>
      </c>
      <c r="AR497">
        <v>2</v>
      </c>
      <c r="AS497" t="s">
        <v>68</v>
      </c>
      <c r="AT497" t="s">
        <v>929</v>
      </c>
      <c r="AU497" t="s">
        <v>68</v>
      </c>
      <c r="AV497" t="s">
        <v>124</v>
      </c>
      <c r="AW497" t="s">
        <v>1595</v>
      </c>
      <c r="AX497">
        <v>1728</v>
      </c>
      <c r="AY497">
        <v>1768</v>
      </c>
      <c r="AZ497" t="s">
        <v>73</v>
      </c>
      <c r="BA497" s="2">
        <v>43549</v>
      </c>
      <c r="BB497">
        <v>21</v>
      </c>
      <c r="BC497" t="s">
        <v>1401</v>
      </c>
      <c r="BD497" s="3">
        <v>23468</v>
      </c>
      <c r="BE497" t="s">
        <v>127</v>
      </c>
      <c r="BF497" s="2">
        <v>43641</v>
      </c>
      <c r="BG497">
        <v>24</v>
      </c>
      <c r="BH497" t="s">
        <v>1414</v>
      </c>
      <c r="BI497" s="3">
        <v>21671</v>
      </c>
    </row>
    <row r="498" spans="1:61" x14ac:dyDescent="0.25">
      <c r="A498" s="1">
        <v>40782</v>
      </c>
      <c r="B498" t="s">
        <v>100</v>
      </c>
      <c r="C498" t="s">
        <v>127</v>
      </c>
      <c r="D498" t="s">
        <v>151</v>
      </c>
      <c r="E498" t="s">
        <v>355</v>
      </c>
      <c r="F498" t="s">
        <v>80</v>
      </c>
      <c r="G498" t="s">
        <v>340</v>
      </c>
      <c r="H498" t="s">
        <v>80</v>
      </c>
      <c r="I498" t="s">
        <v>65</v>
      </c>
      <c r="J498" t="s">
        <v>68</v>
      </c>
      <c r="K498" t="s">
        <v>65</v>
      </c>
      <c r="L498" t="s">
        <v>80</v>
      </c>
      <c r="M498" t="s">
        <v>355</v>
      </c>
      <c r="N498" t="s">
        <v>80</v>
      </c>
      <c r="O498" t="s">
        <v>65</v>
      </c>
      <c r="P498" t="s">
        <v>65</v>
      </c>
      <c r="Q498">
        <v>3</v>
      </c>
      <c r="R498" t="s">
        <v>67</v>
      </c>
      <c r="S498" t="s">
        <v>85</v>
      </c>
      <c r="T498">
        <v>12</v>
      </c>
      <c r="U498">
        <v>17</v>
      </c>
      <c r="V498">
        <v>7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 t="e" vm="1">
        <f>_FV(-1,"0")</f>
        <v>#VALUE!</v>
      </c>
      <c r="AM498" t="s">
        <v>65</v>
      </c>
      <c r="AN498">
        <v>-3</v>
      </c>
      <c r="AP498" t="s">
        <v>179</v>
      </c>
      <c r="AQ498">
        <v>3</v>
      </c>
      <c r="AR498">
        <v>6</v>
      </c>
      <c r="AS498" s="2">
        <v>43525</v>
      </c>
      <c r="AT498" t="s">
        <v>593</v>
      </c>
      <c r="AU498" s="2">
        <v>43466</v>
      </c>
      <c r="AV498" t="s">
        <v>1596</v>
      </c>
      <c r="AW498" s="2">
        <v>43557</v>
      </c>
      <c r="AX498">
        <v>1668</v>
      </c>
      <c r="AY498">
        <v>1768</v>
      </c>
      <c r="AZ498" t="s">
        <v>100</v>
      </c>
      <c r="BA498" s="2">
        <v>43609</v>
      </c>
      <c r="BB498">
        <v>24</v>
      </c>
      <c r="BC498" t="s">
        <v>1407</v>
      </c>
      <c r="BD498" s="3">
        <v>19025</v>
      </c>
      <c r="BE498" t="s">
        <v>127</v>
      </c>
      <c r="BF498" s="2">
        <v>43641</v>
      </c>
      <c r="BG498">
        <v>24</v>
      </c>
      <c r="BH498" t="s">
        <v>1414</v>
      </c>
      <c r="BI498" s="3">
        <v>21671</v>
      </c>
    </row>
    <row r="499" spans="1:61" x14ac:dyDescent="0.25">
      <c r="A499" s="1">
        <v>40873</v>
      </c>
      <c r="B499" t="s">
        <v>112</v>
      </c>
      <c r="C499" t="s">
        <v>127</v>
      </c>
      <c r="D499" t="s">
        <v>151</v>
      </c>
      <c r="E499" t="s">
        <v>230</v>
      </c>
      <c r="F499" t="s">
        <v>494</v>
      </c>
      <c r="G499" t="s">
        <v>1597</v>
      </c>
      <c r="H499" t="s">
        <v>362</v>
      </c>
      <c r="I499" t="s">
        <v>361</v>
      </c>
      <c r="J499" t="s">
        <v>362</v>
      </c>
      <c r="K499" t="s">
        <v>363</v>
      </c>
      <c r="L499" t="s">
        <v>237</v>
      </c>
      <c r="M499" t="s">
        <v>361</v>
      </c>
      <c r="N499" t="s">
        <v>236</v>
      </c>
      <c r="O499" t="s">
        <v>65</v>
      </c>
      <c r="P499" t="s">
        <v>234</v>
      </c>
      <c r="Q499">
        <v>13</v>
      </c>
      <c r="R499" t="s">
        <v>95</v>
      </c>
      <c r="S499" t="s">
        <v>85</v>
      </c>
      <c r="T499">
        <v>12</v>
      </c>
      <c r="U499">
        <v>16</v>
      </c>
      <c r="V499">
        <v>7</v>
      </c>
      <c r="W499" t="s">
        <v>96</v>
      </c>
      <c r="X499" t="s">
        <v>83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 t="e" vm="228">
        <f>_FV(0,"7692307692307693")</f>
        <v>#VALUE!</v>
      </c>
      <c r="AM499" t="e" vm="162">
        <f>_FV(0,"07692307692307693")</f>
        <v>#VALUE!</v>
      </c>
      <c r="AN499">
        <v>-7</v>
      </c>
      <c r="AO499" t="e" vm="1">
        <f>_FV(-3,"0")</f>
        <v>#VALUE!</v>
      </c>
      <c r="AP499" t="s">
        <v>192</v>
      </c>
      <c r="AQ499">
        <v>4</v>
      </c>
      <c r="AR499">
        <v>4</v>
      </c>
      <c r="AS499" t="s">
        <v>752</v>
      </c>
      <c r="AT499" t="s">
        <v>1598</v>
      </c>
      <c r="AU499" t="s">
        <v>1379</v>
      </c>
      <c r="AV499" t="s">
        <v>1599</v>
      </c>
      <c r="AW499" t="s">
        <v>1600</v>
      </c>
      <c r="AX499">
        <v>1641</v>
      </c>
      <c r="AY499">
        <v>1768</v>
      </c>
      <c r="AZ499" t="s">
        <v>112</v>
      </c>
      <c r="BA499" s="2">
        <v>43521</v>
      </c>
      <c r="BB499">
        <v>19</v>
      </c>
      <c r="BC499" t="s">
        <v>1411</v>
      </c>
      <c r="BD499" s="3">
        <v>23774</v>
      </c>
      <c r="BE499" t="s">
        <v>127</v>
      </c>
      <c r="BF499" s="2">
        <v>43641</v>
      </c>
      <c r="BG499">
        <v>24</v>
      </c>
      <c r="BH499" t="s">
        <v>1414</v>
      </c>
      <c r="BI499" s="3">
        <v>21671</v>
      </c>
    </row>
    <row r="500" spans="1:61" x14ac:dyDescent="0.25">
      <c r="A500" s="1">
        <v>40831</v>
      </c>
      <c r="B500" t="s">
        <v>123</v>
      </c>
      <c r="C500" t="s">
        <v>127</v>
      </c>
      <c r="D500" t="s">
        <v>62</v>
      </c>
      <c r="E500" t="s">
        <v>391</v>
      </c>
      <c r="F500" t="s">
        <v>152</v>
      </c>
      <c r="G500" t="s">
        <v>68</v>
      </c>
      <c r="H500" t="s">
        <v>250</v>
      </c>
      <c r="I500" t="s">
        <v>370</v>
      </c>
      <c r="J500" t="s">
        <v>68</v>
      </c>
      <c r="K500" t="s">
        <v>252</v>
      </c>
      <c r="L500" t="s">
        <v>155</v>
      </c>
      <c r="M500" t="s">
        <v>154</v>
      </c>
      <c r="N500" t="s">
        <v>156</v>
      </c>
      <c r="O500" t="s">
        <v>154</v>
      </c>
      <c r="P500" t="s">
        <v>154</v>
      </c>
      <c r="Q500">
        <v>7</v>
      </c>
      <c r="R500" t="s">
        <v>96</v>
      </c>
      <c r="S500" t="s">
        <v>85</v>
      </c>
      <c r="T500">
        <v>12</v>
      </c>
      <c r="U500">
        <v>3</v>
      </c>
      <c r="V500">
        <v>10</v>
      </c>
      <c r="W500" t="s">
        <v>179</v>
      </c>
      <c r="X500" t="s">
        <v>85</v>
      </c>
      <c r="Y500">
        <v>0</v>
      </c>
      <c r="Z500">
        <v>1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 t="s">
        <v>670</v>
      </c>
      <c r="AM500" t="e" vm="84">
        <f>_FV(0,"2857142857142857")</f>
        <v>#VALUE!</v>
      </c>
      <c r="AN500">
        <v>6</v>
      </c>
      <c r="AO500" t="s">
        <v>132</v>
      </c>
      <c r="AP500" t="e" vm="1">
        <f>_FV(-1,"0")</f>
        <v>#VALUE!</v>
      </c>
      <c r="AQ500">
        <v>1</v>
      </c>
      <c r="AR500">
        <v>7</v>
      </c>
      <c r="AS500" t="s">
        <v>406</v>
      </c>
      <c r="AT500" t="s">
        <v>68</v>
      </c>
      <c r="AU500" t="s">
        <v>1034</v>
      </c>
      <c r="AV500" t="s">
        <v>1601</v>
      </c>
      <c r="AW500" t="s">
        <v>1602</v>
      </c>
      <c r="AX500">
        <v>1889</v>
      </c>
      <c r="AY500">
        <v>1768</v>
      </c>
      <c r="AZ500" t="s">
        <v>123</v>
      </c>
      <c r="BA500" s="2">
        <v>43550</v>
      </c>
      <c r="BB500">
        <v>21</v>
      </c>
      <c r="BC500" t="s">
        <v>1412</v>
      </c>
      <c r="BD500" t="s">
        <v>1413</v>
      </c>
      <c r="BE500" t="s">
        <v>127</v>
      </c>
      <c r="BF500" s="2">
        <v>43641</v>
      </c>
      <c r="BG500">
        <v>24</v>
      </c>
      <c r="BH500" t="s">
        <v>1414</v>
      </c>
      <c r="BI500" s="3">
        <v>21671</v>
      </c>
    </row>
    <row r="501" spans="1:61" x14ac:dyDescent="0.25">
      <c r="A501" s="1">
        <v>40839</v>
      </c>
      <c r="B501" t="s">
        <v>136</v>
      </c>
      <c r="C501" t="s">
        <v>127</v>
      </c>
      <c r="D501" t="s">
        <v>151</v>
      </c>
      <c r="E501" t="s">
        <v>92</v>
      </c>
      <c r="F501" t="s">
        <v>92</v>
      </c>
      <c r="G501" t="s">
        <v>68</v>
      </c>
      <c r="H501" t="s">
        <v>90</v>
      </c>
      <c r="I501" t="s">
        <v>91</v>
      </c>
      <c r="J501" t="s">
        <v>92</v>
      </c>
      <c r="K501" t="s">
        <v>93</v>
      </c>
      <c r="L501" t="s">
        <v>80</v>
      </c>
      <c r="M501" t="s">
        <v>80</v>
      </c>
      <c r="N501" t="s">
        <v>94</v>
      </c>
      <c r="O501" t="s">
        <v>94</v>
      </c>
      <c r="P501" t="s">
        <v>93</v>
      </c>
      <c r="Q501">
        <v>9</v>
      </c>
      <c r="R501" t="s">
        <v>83</v>
      </c>
      <c r="S501" t="s">
        <v>85</v>
      </c>
      <c r="T501">
        <v>12</v>
      </c>
      <c r="U501">
        <v>13</v>
      </c>
      <c r="V501">
        <v>9</v>
      </c>
      <c r="W501" t="s">
        <v>96</v>
      </c>
      <c r="X501" t="s">
        <v>96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1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 t="s">
        <v>93</v>
      </c>
      <c r="AM501" t="e" vm="82">
        <f>_FV(0,"2222222222222222")</f>
        <v>#VALUE!</v>
      </c>
      <c r="AN501">
        <v>-3</v>
      </c>
      <c r="AO501" t="s">
        <v>65</v>
      </c>
      <c r="AP501" t="s">
        <v>64</v>
      </c>
      <c r="AQ501">
        <v>1</v>
      </c>
      <c r="AR501">
        <v>7</v>
      </c>
      <c r="AS501" t="s">
        <v>68</v>
      </c>
      <c r="AT501" t="s">
        <v>385</v>
      </c>
      <c r="AU501" t="s">
        <v>68</v>
      </c>
      <c r="AV501" s="2">
        <v>43498</v>
      </c>
      <c r="AW501" t="s">
        <v>1603</v>
      </c>
      <c r="AX501">
        <v>1720</v>
      </c>
      <c r="AY501">
        <v>1768</v>
      </c>
      <c r="AZ501" t="s">
        <v>136</v>
      </c>
      <c r="BA501" s="2">
        <v>43491</v>
      </c>
      <c r="BB501">
        <v>28</v>
      </c>
      <c r="BC501" t="s">
        <v>1418</v>
      </c>
      <c r="BD501" s="3">
        <v>47178</v>
      </c>
      <c r="BE501" t="s">
        <v>127</v>
      </c>
      <c r="BF501" s="2">
        <v>43641</v>
      </c>
      <c r="BG501">
        <v>24</v>
      </c>
      <c r="BH501" t="s">
        <v>1414</v>
      </c>
      <c r="BI501" s="3">
        <v>21671</v>
      </c>
    </row>
    <row r="502" spans="1:61" x14ac:dyDescent="0.25">
      <c r="A502" s="1">
        <v>40981</v>
      </c>
      <c r="B502" t="s">
        <v>150</v>
      </c>
      <c r="C502" t="s">
        <v>127</v>
      </c>
      <c r="D502" t="s">
        <v>62</v>
      </c>
      <c r="E502" t="s">
        <v>371</v>
      </c>
      <c r="F502" t="s">
        <v>68</v>
      </c>
      <c r="G502" t="s">
        <v>369</v>
      </c>
      <c r="H502" t="s">
        <v>68</v>
      </c>
      <c r="I502" t="s">
        <v>1303</v>
      </c>
      <c r="J502" t="s">
        <v>328</v>
      </c>
      <c r="K502" t="s">
        <v>329</v>
      </c>
      <c r="L502" t="s">
        <v>329</v>
      </c>
      <c r="M502" t="s">
        <v>155</v>
      </c>
      <c r="N502" t="s">
        <v>329</v>
      </c>
      <c r="O502" t="s">
        <v>251</v>
      </c>
      <c r="P502" t="s">
        <v>79</v>
      </c>
      <c r="Q502">
        <v>28</v>
      </c>
      <c r="R502" t="s">
        <v>121</v>
      </c>
      <c r="S502" t="s">
        <v>85</v>
      </c>
      <c r="T502">
        <v>12</v>
      </c>
      <c r="U502">
        <v>7</v>
      </c>
      <c r="V502">
        <v>8</v>
      </c>
      <c r="W502" t="s">
        <v>66</v>
      </c>
      <c r="X502" t="s">
        <v>192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 t="s">
        <v>154</v>
      </c>
      <c r="AM502" t="s">
        <v>65</v>
      </c>
      <c r="AN502">
        <v>2</v>
      </c>
      <c r="AO502" t="e" vm="1">
        <f>_FV(-7,"0")</f>
        <v>#VALUE!</v>
      </c>
      <c r="AP502" t="s">
        <v>68</v>
      </c>
      <c r="AQ502">
        <v>4</v>
      </c>
      <c r="AR502">
        <v>4</v>
      </c>
      <c r="AS502" t="s">
        <v>1604</v>
      </c>
      <c r="AT502" t="s">
        <v>65</v>
      </c>
      <c r="AU502" t="s">
        <v>1123</v>
      </c>
      <c r="AV502" t="s">
        <v>1123</v>
      </c>
      <c r="AW502" t="s">
        <v>65</v>
      </c>
      <c r="AX502">
        <v>1789</v>
      </c>
      <c r="AY502">
        <v>1768</v>
      </c>
      <c r="AZ502" t="s">
        <v>150</v>
      </c>
      <c r="BA502" t="s">
        <v>1398</v>
      </c>
      <c r="BB502">
        <v>16</v>
      </c>
      <c r="BC502" t="s">
        <v>1399</v>
      </c>
      <c r="BD502" s="3">
        <v>31260</v>
      </c>
      <c r="BE502" t="s">
        <v>127</v>
      </c>
      <c r="BF502" s="2">
        <v>43641</v>
      </c>
      <c r="BG502">
        <v>24</v>
      </c>
      <c r="BH502" t="s">
        <v>1414</v>
      </c>
      <c r="BI502" s="3">
        <v>21671</v>
      </c>
    </row>
    <row r="503" spans="1:61" x14ac:dyDescent="0.25">
      <c r="A503" s="1">
        <v>40810</v>
      </c>
      <c r="B503" t="s">
        <v>158</v>
      </c>
      <c r="C503" t="s">
        <v>127</v>
      </c>
      <c r="D503" t="s">
        <v>62</v>
      </c>
      <c r="E503" t="s">
        <v>1605</v>
      </c>
      <c r="F503" t="s">
        <v>68</v>
      </c>
      <c r="G503" t="s">
        <v>74</v>
      </c>
      <c r="H503" t="s">
        <v>68</v>
      </c>
      <c r="I503" t="s">
        <v>657</v>
      </c>
      <c r="J503" t="s">
        <v>76</v>
      </c>
      <c r="K503" t="s">
        <v>355</v>
      </c>
      <c r="L503" t="s">
        <v>80</v>
      </c>
      <c r="M503" t="s">
        <v>65</v>
      </c>
      <c r="N503" t="s">
        <v>80</v>
      </c>
      <c r="O503" t="s">
        <v>82</v>
      </c>
      <c r="P503" t="s">
        <v>82</v>
      </c>
      <c r="Q503">
        <v>6</v>
      </c>
      <c r="R503" t="s">
        <v>68</v>
      </c>
      <c r="S503" t="s">
        <v>85</v>
      </c>
      <c r="T503">
        <v>12</v>
      </c>
      <c r="U503">
        <v>2</v>
      </c>
      <c r="V503">
        <v>8</v>
      </c>
      <c r="W503" t="s">
        <v>191</v>
      </c>
      <c r="X503" t="s">
        <v>85</v>
      </c>
      <c r="Y503">
        <v>0</v>
      </c>
      <c r="Z503">
        <v>1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 t="s">
        <v>64</v>
      </c>
      <c r="AM503" t="s">
        <v>65</v>
      </c>
      <c r="AN503">
        <v>6</v>
      </c>
      <c r="AO503" t="s">
        <v>96</v>
      </c>
      <c r="AP503" t="e" vm="1">
        <f>_FV(-6,"0")</f>
        <v>#VALUE!</v>
      </c>
      <c r="AQ503">
        <v>0</v>
      </c>
      <c r="AR503">
        <v>9</v>
      </c>
      <c r="AS503" t="s">
        <v>68</v>
      </c>
      <c r="AT503" t="s">
        <v>68</v>
      </c>
      <c r="AU503" t="s">
        <v>68</v>
      </c>
      <c r="AV503" s="2">
        <v>43618</v>
      </c>
      <c r="AW503" s="3">
        <v>44562</v>
      </c>
      <c r="AX503">
        <v>1840</v>
      </c>
      <c r="AY503">
        <v>1768</v>
      </c>
      <c r="AZ503" t="s">
        <v>158</v>
      </c>
      <c r="BA503" s="2">
        <v>43670</v>
      </c>
      <c r="BB503">
        <v>22</v>
      </c>
      <c r="BC503" t="s">
        <v>1422</v>
      </c>
      <c r="BD503" t="s">
        <v>1423</v>
      </c>
      <c r="BE503" t="s">
        <v>127</v>
      </c>
      <c r="BF503" s="2">
        <v>43641</v>
      </c>
      <c r="BG503">
        <v>24</v>
      </c>
      <c r="BH503" t="s">
        <v>1414</v>
      </c>
      <c r="BI503" s="3">
        <v>21671</v>
      </c>
    </row>
    <row r="504" spans="1:61" x14ac:dyDescent="0.25">
      <c r="A504" s="1">
        <v>41021</v>
      </c>
      <c r="B504" t="s">
        <v>163</v>
      </c>
      <c r="C504" t="s">
        <v>127</v>
      </c>
      <c r="D504" t="s">
        <v>101</v>
      </c>
      <c r="E504" t="s">
        <v>1606</v>
      </c>
      <c r="F504" s="2">
        <v>43497</v>
      </c>
      <c r="G504" t="s">
        <v>124</v>
      </c>
      <c r="H504" t="s">
        <v>1092</v>
      </c>
      <c r="I504" t="s">
        <v>1606</v>
      </c>
      <c r="J504" t="s">
        <v>662</v>
      </c>
      <c r="K504" t="s">
        <v>1607</v>
      </c>
      <c r="L504" t="s">
        <v>666</v>
      </c>
      <c r="M504" t="s">
        <v>794</v>
      </c>
      <c r="N504" t="s">
        <v>665</v>
      </c>
      <c r="O504" t="s">
        <v>794</v>
      </c>
      <c r="P504" t="s">
        <v>793</v>
      </c>
      <c r="Q504">
        <v>35</v>
      </c>
      <c r="R504" t="s">
        <v>64</v>
      </c>
      <c r="S504" t="s">
        <v>85</v>
      </c>
      <c r="T504">
        <v>12</v>
      </c>
      <c r="U504">
        <v>1</v>
      </c>
      <c r="V504">
        <v>6</v>
      </c>
      <c r="W504" t="s">
        <v>179</v>
      </c>
      <c r="X504" t="s">
        <v>192</v>
      </c>
      <c r="Y504">
        <v>0</v>
      </c>
      <c r="Z504">
        <v>1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 t="s">
        <v>1608</v>
      </c>
      <c r="AM504" t="s">
        <v>794</v>
      </c>
      <c r="AN504">
        <v>34</v>
      </c>
      <c r="AO504" t="s">
        <v>68</v>
      </c>
      <c r="AP504" t="e" vm="1">
        <f>_FV(-5,"0")</f>
        <v>#VALUE!</v>
      </c>
      <c r="AQ504">
        <v>7</v>
      </c>
      <c r="AR504">
        <v>1</v>
      </c>
      <c r="AS504" t="s">
        <v>68</v>
      </c>
      <c r="AT504" t="s">
        <v>68</v>
      </c>
      <c r="AU504" t="s">
        <v>68</v>
      </c>
      <c r="AV504" s="2">
        <v>43498</v>
      </c>
      <c r="AW504" s="2">
        <v>43709</v>
      </c>
      <c r="AX504">
        <v>1982</v>
      </c>
      <c r="AY504">
        <v>1768</v>
      </c>
      <c r="AZ504" t="s">
        <v>163</v>
      </c>
      <c r="BA504" s="2">
        <v>43639</v>
      </c>
      <c r="BB504">
        <v>23</v>
      </c>
      <c r="BC504" t="s">
        <v>1427</v>
      </c>
      <c r="BD504" s="3">
        <v>26177</v>
      </c>
      <c r="BE504" t="s">
        <v>127</v>
      </c>
      <c r="BF504" s="2">
        <v>43641</v>
      </c>
      <c r="BG504">
        <v>24</v>
      </c>
      <c r="BH504" t="s">
        <v>1414</v>
      </c>
      <c r="BI504" s="3">
        <v>21671</v>
      </c>
    </row>
    <row r="505" spans="1:61" x14ac:dyDescent="0.25">
      <c r="A505" s="1">
        <v>40674</v>
      </c>
      <c r="B505" t="s">
        <v>178</v>
      </c>
      <c r="C505" t="s">
        <v>127</v>
      </c>
      <c r="D505" t="s">
        <v>62</v>
      </c>
      <c r="E505" t="s">
        <v>678</v>
      </c>
      <c r="F505" t="s">
        <v>68</v>
      </c>
      <c r="G505" t="s">
        <v>538</v>
      </c>
      <c r="H505" t="s">
        <v>678</v>
      </c>
      <c r="I505" t="s">
        <v>64</v>
      </c>
      <c r="J505" t="s">
        <v>537</v>
      </c>
      <c r="K505" t="s">
        <v>468</v>
      </c>
      <c r="L505" t="s">
        <v>223</v>
      </c>
      <c r="M505" t="s">
        <v>65</v>
      </c>
      <c r="N505" t="s">
        <v>468</v>
      </c>
      <c r="O505" t="s">
        <v>224</v>
      </c>
      <c r="P505" t="s">
        <v>540</v>
      </c>
      <c r="Q505">
        <v>11</v>
      </c>
      <c r="R505" t="s">
        <v>132</v>
      </c>
      <c r="S505" t="s">
        <v>85</v>
      </c>
      <c r="T505">
        <v>12</v>
      </c>
      <c r="U505">
        <v>3</v>
      </c>
      <c r="V505">
        <v>14</v>
      </c>
      <c r="W505" t="s">
        <v>191</v>
      </c>
      <c r="X505" t="s">
        <v>84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 t="s">
        <v>852</v>
      </c>
      <c r="AM505" t="e" vm="112">
        <f>_FV(0,"36363636363636365")</f>
        <v>#VALUE!</v>
      </c>
      <c r="AN505">
        <v>12</v>
      </c>
      <c r="AO505" t="s">
        <v>120</v>
      </c>
      <c r="AP505" t="e" vm="1">
        <f>_FV(-2,"0")</f>
        <v>#VALUE!</v>
      </c>
      <c r="AQ505">
        <v>3</v>
      </c>
      <c r="AR505">
        <v>3</v>
      </c>
      <c r="AS505" t="s">
        <v>68</v>
      </c>
      <c r="AT505" t="s">
        <v>68</v>
      </c>
      <c r="AU505" t="s">
        <v>68</v>
      </c>
      <c r="AV505" s="2">
        <v>43617</v>
      </c>
      <c r="AW505" s="3">
        <v>12055</v>
      </c>
      <c r="AX505">
        <v>1717</v>
      </c>
      <c r="AY505">
        <v>1768</v>
      </c>
      <c r="AZ505" t="s">
        <v>178</v>
      </c>
      <c r="BA505" s="2">
        <v>43489</v>
      </c>
      <c r="BB505">
        <v>21</v>
      </c>
      <c r="BC505" t="s">
        <v>1431</v>
      </c>
      <c r="BD505" s="3">
        <v>16132</v>
      </c>
      <c r="BE505" t="s">
        <v>127</v>
      </c>
      <c r="BF505" s="2">
        <v>43641</v>
      </c>
      <c r="BG505">
        <v>24</v>
      </c>
      <c r="BH505" t="s">
        <v>1414</v>
      </c>
      <c r="BI505" s="3">
        <v>21671</v>
      </c>
    </row>
    <row r="506" spans="1:61" x14ac:dyDescent="0.25">
      <c r="A506" s="1">
        <v>41094</v>
      </c>
      <c r="B506" t="s">
        <v>1432</v>
      </c>
      <c r="C506" t="s">
        <v>127</v>
      </c>
      <c r="D506" t="s">
        <v>101</v>
      </c>
      <c r="E506" s="3">
        <v>447424</v>
      </c>
      <c r="F506" t="s">
        <v>68</v>
      </c>
      <c r="G506" t="s">
        <v>1609</v>
      </c>
      <c r="H506" t="s">
        <v>68</v>
      </c>
      <c r="I506" t="s">
        <v>630</v>
      </c>
      <c r="J506" t="s">
        <v>412</v>
      </c>
      <c r="K506" t="s">
        <v>320</v>
      </c>
      <c r="L506" t="s">
        <v>323</v>
      </c>
      <c r="M506" t="s">
        <v>323</v>
      </c>
      <c r="N506" t="s">
        <v>323</v>
      </c>
      <c r="O506" t="s">
        <v>414</v>
      </c>
      <c r="P506" t="s">
        <v>933</v>
      </c>
      <c r="Q506">
        <v>32</v>
      </c>
      <c r="R506" t="s">
        <v>179</v>
      </c>
      <c r="S506" t="s">
        <v>85</v>
      </c>
      <c r="T506">
        <v>12</v>
      </c>
      <c r="U506">
        <v>10</v>
      </c>
      <c r="V506">
        <v>6</v>
      </c>
      <c r="W506" t="s">
        <v>66</v>
      </c>
      <c r="X506" t="s">
        <v>83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 t="e" vm="229">
        <f>_FV(0,"21875")</f>
        <v>#VALUE!</v>
      </c>
      <c r="AM506" t="s">
        <v>65</v>
      </c>
      <c r="AN506">
        <v>-4</v>
      </c>
      <c r="AO506" t="e" vm="1">
        <f>_FV(-5,"0")</f>
        <v>#VALUE!</v>
      </c>
      <c r="AP506" t="s">
        <v>132</v>
      </c>
      <c r="AQ506">
        <v>1</v>
      </c>
      <c r="AR506">
        <v>1</v>
      </c>
      <c r="AS506" t="s">
        <v>1078</v>
      </c>
      <c r="AT506" t="s">
        <v>68</v>
      </c>
      <c r="AU506" t="s">
        <v>1080</v>
      </c>
      <c r="AV506" t="s">
        <v>1054</v>
      </c>
      <c r="AW506" t="s">
        <v>1610</v>
      </c>
      <c r="AX506">
        <v>1571</v>
      </c>
      <c r="AY506">
        <v>1768</v>
      </c>
      <c r="AZ506" t="s">
        <v>1432</v>
      </c>
      <c r="BA506" s="2">
        <v>43609</v>
      </c>
      <c r="BB506">
        <v>12</v>
      </c>
      <c r="BC506" s="2">
        <v>43607</v>
      </c>
      <c r="BD506" t="s">
        <v>1435</v>
      </c>
      <c r="BE506" t="s">
        <v>127</v>
      </c>
      <c r="BF506" s="2">
        <v>43641</v>
      </c>
      <c r="BG506">
        <v>24</v>
      </c>
      <c r="BH506" t="s">
        <v>1414</v>
      </c>
      <c r="BI506" s="3">
        <v>21671</v>
      </c>
    </row>
    <row r="507" spans="1:61" x14ac:dyDescent="0.25">
      <c r="A507" s="1">
        <v>40971</v>
      </c>
      <c r="B507" t="s">
        <v>1436</v>
      </c>
      <c r="C507" t="s">
        <v>127</v>
      </c>
      <c r="D507" t="s">
        <v>101</v>
      </c>
      <c r="E507" t="s">
        <v>68</v>
      </c>
      <c r="F507" t="s">
        <v>68</v>
      </c>
      <c r="G507" t="s">
        <v>340</v>
      </c>
      <c r="H507" t="s">
        <v>696</v>
      </c>
      <c r="I507" t="s">
        <v>91</v>
      </c>
      <c r="J507" t="s">
        <v>605</v>
      </c>
      <c r="K507" t="s">
        <v>608</v>
      </c>
      <c r="L507" t="s">
        <v>80</v>
      </c>
      <c r="M507" t="s">
        <v>356</v>
      </c>
      <c r="N507" t="s">
        <v>638</v>
      </c>
      <c r="O507" t="s">
        <v>216</v>
      </c>
      <c r="P507" t="s">
        <v>607</v>
      </c>
      <c r="Q507">
        <v>27</v>
      </c>
      <c r="R507" t="s">
        <v>255</v>
      </c>
      <c r="S507" t="s">
        <v>85</v>
      </c>
      <c r="T507">
        <v>12</v>
      </c>
      <c r="U507">
        <v>17</v>
      </c>
      <c r="V507">
        <v>9</v>
      </c>
      <c r="W507" t="s">
        <v>66</v>
      </c>
      <c r="X507" t="s">
        <v>83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 t="e" vm="35">
        <f>_FV(0,"6666666666666666")</f>
        <v>#VALUE!</v>
      </c>
      <c r="AM507" t="e" vm="135">
        <f>_FV(0,"037037037037037035")</f>
        <v>#VALUE!</v>
      </c>
      <c r="AN507">
        <v>-13</v>
      </c>
      <c r="AO507" t="e" vm="1">
        <f>_FV(-5,"0")</f>
        <v>#VALUE!</v>
      </c>
      <c r="AP507" t="s">
        <v>120</v>
      </c>
      <c r="AQ507">
        <v>3</v>
      </c>
      <c r="AR507">
        <v>0</v>
      </c>
      <c r="AS507" t="s">
        <v>68</v>
      </c>
      <c r="AT507" t="s">
        <v>68</v>
      </c>
      <c r="AU507" t="s">
        <v>68</v>
      </c>
      <c r="AV507" s="2">
        <v>43556</v>
      </c>
      <c r="AW507" s="3">
        <v>44197</v>
      </c>
      <c r="AX507">
        <v>1588</v>
      </c>
      <c r="AY507">
        <v>1768</v>
      </c>
      <c r="AZ507" t="s">
        <v>1436</v>
      </c>
      <c r="BA507" t="s">
        <v>193</v>
      </c>
      <c r="BB507">
        <v>24</v>
      </c>
      <c r="BC507" t="s">
        <v>1439</v>
      </c>
      <c r="BD507" s="3">
        <v>11355</v>
      </c>
      <c r="BE507" t="s">
        <v>127</v>
      </c>
      <c r="BF507" s="2">
        <v>43641</v>
      </c>
      <c r="BG507">
        <v>24</v>
      </c>
      <c r="BH507" t="s">
        <v>1414</v>
      </c>
      <c r="BI507" s="3">
        <v>21671</v>
      </c>
    </row>
    <row r="508" spans="1:61" x14ac:dyDescent="0.25">
      <c r="A508" s="1">
        <v>40913</v>
      </c>
      <c r="B508" t="s">
        <v>182</v>
      </c>
      <c r="C508" t="s">
        <v>127</v>
      </c>
      <c r="D508" t="s">
        <v>101</v>
      </c>
      <c r="E508" t="s">
        <v>717</v>
      </c>
      <c r="F508" t="s">
        <v>1193</v>
      </c>
      <c r="G508" t="s">
        <v>503</v>
      </c>
      <c r="H508" t="s">
        <v>430</v>
      </c>
      <c r="I508" t="s">
        <v>434</v>
      </c>
      <c r="J508" t="s">
        <v>75</v>
      </c>
      <c r="K508" t="s">
        <v>435</v>
      </c>
      <c r="L508" t="s">
        <v>214</v>
      </c>
      <c r="M508" t="s">
        <v>214</v>
      </c>
      <c r="N508" t="s">
        <v>80</v>
      </c>
      <c r="O508" t="s">
        <v>341</v>
      </c>
      <c r="P508" t="s">
        <v>79</v>
      </c>
      <c r="Q508">
        <v>36</v>
      </c>
      <c r="R508" t="s">
        <v>119</v>
      </c>
      <c r="S508" t="s">
        <v>85</v>
      </c>
      <c r="T508">
        <v>12</v>
      </c>
      <c r="U508">
        <v>11</v>
      </c>
      <c r="V508">
        <v>6</v>
      </c>
      <c r="W508" t="s">
        <v>132</v>
      </c>
      <c r="X508" t="s">
        <v>192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 t="e" vm="4">
        <f>_FV(0,"4444444444444444")</f>
        <v>#VALUE!</v>
      </c>
      <c r="AM508" t="s">
        <v>216</v>
      </c>
      <c r="AN508">
        <v>-8</v>
      </c>
      <c r="AO508" t="e" vm="1">
        <f>_FV(-6,"0")</f>
        <v>#VALUE!</v>
      </c>
      <c r="AP508" t="s">
        <v>85</v>
      </c>
      <c r="AQ508">
        <v>6</v>
      </c>
      <c r="AR508">
        <v>3</v>
      </c>
      <c r="AS508" t="s">
        <v>68</v>
      </c>
      <c r="AT508" t="s">
        <v>68</v>
      </c>
      <c r="AU508" t="s">
        <v>68</v>
      </c>
      <c r="AV508" s="2">
        <v>43556</v>
      </c>
      <c r="AW508" s="2">
        <v>43647</v>
      </c>
      <c r="AX508">
        <v>1705</v>
      </c>
      <c r="AY508">
        <v>1768</v>
      </c>
      <c r="AZ508" t="s">
        <v>182</v>
      </c>
      <c r="BA508" s="2">
        <v>43735</v>
      </c>
      <c r="BB508">
        <v>15</v>
      </c>
      <c r="BC508" t="s">
        <v>1440</v>
      </c>
      <c r="BD508" s="3">
        <v>30742</v>
      </c>
      <c r="BE508" t="s">
        <v>127</v>
      </c>
      <c r="BF508" s="2">
        <v>43641</v>
      </c>
      <c r="BG508">
        <v>24</v>
      </c>
      <c r="BH508" t="s">
        <v>1414</v>
      </c>
      <c r="BI508" s="3">
        <v>21671</v>
      </c>
    </row>
    <row r="509" spans="1:61" x14ac:dyDescent="0.25">
      <c r="A509" s="1">
        <v>40903</v>
      </c>
      <c r="B509" t="s">
        <v>195</v>
      </c>
      <c r="C509" t="s">
        <v>127</v>
      </c>
      <c r="D509" t="s">
        <v>101</v>
      </c>
      <c r="E509" t="s">
        <v>76</v>
      </c>
      <c r="F509" t="s">
        <v>68</v>
      </c>
      <c r="G509" t="s">
        <v>76</v>
      </c>
      <c r="H509" t="s">
        <v>92</v>
      </c>
      <c r="I509" t="s">
        <v>433</v>
      </c>
      <c r="J509" t="s">
        <v>76</v>
      </c>
      <c r="K509" t="s">
        <v>216</v>
      </c>
      <c r="L509" t="s">
        <v>80</v>
      </c>
      <c r="M509" t="s">
        <v>94</v>
      </c>
      <c r="N509" t="s">
        <v>94</v>
      </c>
      <c r="O509" t="s">
        <v>341</v>
      </c>
      <c r="P509" t="s">
        <v>82</v>
      </c>
      <c r="Q509">
        <v>18</v>
      </c>
      <c r="R509" t="s">
        <v>191</v>
      </c>
      <c r="S509" t="s">
        <v>85</v>
      </c>
      <c r="T509">
        <v>12</v>
      </c>
      <c r="U509">
        <v>15</v>
      </c>
      <c r="V509">
        <v>9</v>
      </c>
      <c r="W509" t="s">
        <v>96</v>
      </c>
      <c r="X509" t="s">
        <v>132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 t="s">
        <v>65</v>
      </c>
      <c r="AM509" t="e" vm="136">
        <f>_FV(0,"1111111111111111")</f>
        <v>#VALUE!</v>
      </c>
      <c r="AN509">
        <v>-4</v>
      </c>
      <c r="AO509" t="s">
        <v>68</v>
      </c>
      <c r="AP509" t="s">
        <v>96</v>
      </c>
      <c r="AQ509">
        <v>1</v>
      </c>
      <c r="AR509">
        <v>7</v>
      </c>
      <c r="AS509" t="s">
        <v>68</v>
      </c>
      <c r="AT509" t="s">
        <v>68</v>
      </c>
      <c r="AU509" t="s">
        <v>68</v>
      </c>
      <c r="AV509" s="3">
        <v>45658</v>
      </c>
      <c r="AW509" s="3">
        <v>14977</v>
      </c>
      <c r="AX509">
        <v>1669</v>
      </c>
      <c r="AY509">
        <v>1768</v>
      </c>
      <c r="AZ509" t="s">
        <v>195</v>
      </c>
      <c r="BA509" t="s">
        <v>1398</v>
      </c>
      <c r="BB509">
        <v>18</v>
      </c>
      <c r="BC509" t="s">
        <v>1444</v>
      </c>
      <c r="BD509" s="3">
        <v>28915</v>
      </c>
      <c r="BE509" t="s">
        <v>127</v>
      </c>
      <c r="BF509" s="2">
        <v>43641</v>
      </c>
      <c r="BG509">
        <v>24</v>
      </c>
      <c r="BH509" t="s">
        <v>1414</v>
      </c>
      <c r="BI509" s="3">
        <v>21671</v>
      </c>
    </row>
    <row r="510" spans="1:61" x14ac:dyDescent="0.25">
      <c r="A510" s="1">
        <v>40992</v>
      </c>
      <c r="B510" t="s">
        <v>1445</v>
      </c>
      <c r="C510" t="s">
        <v>127</v>
      </c>
      <c r="D510" t="s">
        <v>151</v>
      </c>
      <c r="E510" t="s">
        <v>483</v>
      </c>
      <c r="F510" t="s">
        <v>263</v>
      </c>
      <c r="G510" t="s">
        <v>483</v>
      </c>
      <c r="H510" t="s">
        <v>385</v>
      </c>
      <c r="I510" s="2">
        <v>43525</v>
      </c>
      <c r="J510" t="s">
        <v>765</v>
      </c>
      <c r="K510" t="s">
        <v>80</v>
      </c>
      <c r="L510" t="s">
        <v>80</v>
      </c>
      <c r="M510" t="s">
        <v>80</v>
      </c>
      <c r="N510" t="s">
        <v>116</v>
      </c>
      <c r="O510" t="s">
        <v>266</v>
      </c>
      <c r="P510" t="s">
        <v>603</v>
      </c>
      <c r="Q510">
        <v>30</v>
      </c>
      <c r="R510" t="s">
        <v>192</v>
      </c>
      <c r="S510" t="s">
        <v>85</v>
      </c>
      <c r="T510">
        <v>12</v>
      </c>
      <c r="U510">
        <v>7</v>
      </c>
      <c r="V510">
        <v>9</v>
      </c>
      <c r="W510" t="s">
        <v>83</v>
      </c>
      <c r="X510" t="s">
        <v>85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 t="s">
        <v>65</v>
      </c>
      <c r="AM510" t="e" vm="62">
        <f>_FV(0,"13333333333333333")</f>
        <v>#VALUE!</v>
      </c>
      <c r="AN510">
        <v>2</v>
      </c>
      <c r="AO510" t="s">
        <v>64</v>
      </c>
      <c r="AP510" t="s">
        <v>66</v>
      </c>
      <c r="AQ510">
        <v>0</v>
      </c>
      <c r="AR510">
        <v>3</v>
      </c>
      <c r="AS510" t="s">
        <v>68</v>
      </c>
      <c r="AT510" t="s">
        <v>68</v>
      </c>
      <c r="AU510" t="s">
        <v>68</v>
      </c>
      <c r="AV510" t="s">
        <v>749</v>
      </c>
      <c r="AW510" s="2">
        <v>43709</v>
      </c>
      <c r="AX510">
        <v>1602</v>
      </c>
      <c r="AY510">
        <v>1768</v>
      </c>
      <c r="AZ510" t="s">
        <v>1445</v>
      </c>
      <c r="BA510" s="2">
        <v>43701</v>
      </c>
      <c r="BB510">
        <v>26</v>
      </c>
      <c r="BC510" t="s">
        <v>1447</v>
      </c>
      <c r="BD510" s="3">
        <v>46388</v>
      </c>
      <c r="BE510" t="s">
        <v>127</v>
      </c>
      <c r="BF510" s="2">
        <v>43641</v>
      </c>
      <c r="BG510">
        <v>24</v>
      </c>
      <c r="BH510" t="s">
        <v>1414</v>
      </c>
      <c r="BI510" s="3">
        <v>21671</v>
      </c>
    </row>
    <row r="511" spans="1:61" x14ac:dyDescent="0.25">
      <c r="A511" s="1">
        <v>41214</v>
      </c>
      <c r="B511" t="s">
        <v>209</v>
      </c>
      <c r="C511" t="s">
        <v>127</v>
      </c>
      <c r="D511" t="s">
        <v>62</v>
      </c>
      <c r="E511" s="2">
        <v>43678</v>
      </c>
      <c r="F511" t="s">
        <v>68</v>
      </c>
      <c r="G511" t="s">
        <v>68</v>
      </c>
      <c r="H511" s="2">
        <v>43466</v>
      </c>
      <c r="I511" s="2">
        <v>43467</v>
      </c>
      <c r="J511" s="2">
        <v>43497</v>
      </c>
      <c r="K511" t="s">
        <v>1478</v>
      </c>
      <c r="L511" t="s">
        <v>159</v>
      </c>
      <c r="M511" t="s">
        <v>797</v>
      </c>
      <c r="N511" t="s">
        <v>682</v>
      </c>
      <c r="O511" t="s">
        <v>797</v>
      </c>
      <c r="P511" t="s">
        <v>797</v>
      </c>
      <c r="Q511">
        <v>20</v>
      </c>
      <c r="R511" t="s">
        <v>66</v>
      </c>
      <c r="S511" t="s">
        <v>85</v>
      </c>
      <c r="T511">
        <v>12</v>
      </c>
      <c r="U511">
        <v>3</v>
      </c>
      <c r="V511">
        <v>9</v>
      </c>
      <c r="W511" t="s">
        <v>192</v>
      </c>
      <c r="X511" t="s">
        <v>121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 t="s">
        <v>124</v>
      </c>
      <c r="AM511" t="e" vm="124">
        <f>_FV(0,"1")</f>
        <v>#VALUE!</v>
      </c>
      <c r="AN511">
        <v>18</v>
      </c>
      <c r="AO511" t="s">
        <v>84</v>
      </c>
      <c r="AP511" t="e" vm="1">
        <f>_FV(-3,"0")</f>
        <v>#VALUE!</v>
      </c>
      <c r="AQ511">
        <v>4</v>
      </c>
      <c r="AR511">
        <v>4</v>
      </c>
      <c r="AS511" t="s">
        <v>160</v>
      </c>
      <c r="AT511" t="s">
        <v>468</v>
      </c>
      <c r="AU511" t="s">
        <v>1058</v>
      </c>
      <c r="AV511" t="s">
        <v>1611</v>
      </c>
      <c r="AW511" t="s">
        <v>1612</v>
      </c>
      <c r="AX511">
        <v>1802</v>
      </c>
      <c r="AY511">
        <v>1768</v>
      </c>
      <c r="AZ511" t="s">
        <v>209</v>
      </c>
      <c r="BA511" s="2">
        <v>43520</v>
      </c>
      <c r="BB511">
        <v>24</v>
      </c>
      <c r="BC511" t="s">
        <v>1449</v>
      </c>
      <c r="BD511" s="3">
        <v>16589</v>
      </c>
      <c r="BE511" t="s">
        <v>127</v>
      </c>
      <c r="BF511" s="2">
        <v>43641</v>
      </c>
      <c r="BG511">
        <v>24</v>
      </c>
      <c r="BH511" t="s">
        <v>1414</v>
      </c>
      <c r="BI511" s="3">
        <v>21671</v>
      </c>
    </row>
    <row r="512" spans="1:61" x14ac:dyDescent="0.25">
      <c r="A512" s="1">
        <v>40909</v>
      </c>
      <c r="B512" t="s">
        <v>218</v>
      </c>
      <c r="C512" t="s">
        <v>127</v>
      </c>
      <c r="D512" t="s">
        <v>151</v>
      </c>
      <c r="E512" t="s">
        <v>68</v>
      </c>
      <c r="F512" t="s">
        <v>68</v>
      </c>
      <c r="G512" t="s">
        <v>197</v>
      </c>
      <c r="H512" t="s">
        <v>1067</v>
      </c>
      <c r="I512" t="s">
        <v>680</v>
      </c>
      <c r="J512" t="s">
        <v>786</v>
      </c>
      <c r="K512" t="s">
        <v>202</v>
      </c>
      <c r="L512" t="s">
        <v>203</v>
      </c>
      <c r="M512" t="s">
        <v>304</v>
      </c>
      <c r="N512" t="s">
        <v>304</v>
      </c>
      <c r="O512" t="s">
        <v>205</v>
      </c>
      <c r="P512" t="s">
        <v>204</v>
      </c>
      <c r="Q512">
        <v>19</v>
      </c>
      <c r="R512" t="s">
        <v>120</v>
      </c>
      <c r="S512" t="s">
        <v>85</v>
      </c>
      <c r="T512">
        <v>12</v>
      </c>
      <c r="U512">
        <v>8</v>
      </c>
      <c r="V512">
        <v>7</v>
      </c>
      <c r="W512" t="s">
        <v>121</v>
      </c>
      <c r="X512" t="s">
        <v>121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 t="e" vm="165">
        <f>_FV(0,"3684210526315789")</f>
        <v>#VALUE!</v>
      </c>
      <c r="AM512" t="e" vm="97">
        <f>_FV(0,"05263157894736842")</f>
        <v>#VALUE!</v>
      </c>
      <c r="AN512">
        <v>-2</v>
      </c>
      <c r="AO512" t="s">
        <v>65</v>
      </c>
      <c r="AP512" t="s">
        <v>84</v>
      </c>
      <c r="AQ512">
        <v>6</v>
      </c>
      <c r="AR512">
        <v>0</v>
      </c>
      <c r="AS512" t="s">
        <v>1069</v>
      </c>
      <c r="AT512" t="s">
        <v>68</v>
      </c>
      <c r="AU512" t="s">
        <v>663</v>
      </c>
      <c r="AV512" t="s">
        <v>1613</v>
      </c>
      <c r="AW512" t="s">
        <v>1614</v>
      </c>
      <c r="AX512">
        <v>1647</v>
      </c>
      <c r="AY512">
        <v>1768</v>
      </c>
      <c r="AZ512" t="s">
        <v>218</v>
      </c>
      <c r="BA512" t="s">
        <v>1398</v>
      </c>
      <c r="BB512">
        <v>24</v>
      </c>
      <c r="BC512" t="s">
        <v>1450</v>
      </c>
      <c r="BD512" s="3">
        <v>46054</v>
      </c>
      <c r="BE512" t="s">
        <v>127</v>
      </c>
      <c r="BF512" s="2">
        <v>43641</v>
      </c>
      <c r="BG512">
        <v>24</v>
      </c>
      <c r="BH512" t="s">
        <v>1414</v>
      </c>
      <c r="BI512" s="3">
        <v>21671</v>
      </c>
    </row>
    <row r="513" spans="1:61" x14ac:dyDescent="0.25">
      <c r="A513" s="1">
        <v>41001</v>
      </c>
      <c r="B513" t="s">
        <v>241</v>
      </c>
      <c r="C513" t="s">
        <v>127</v>
      </c>
      <c r="D513" t="s">
        <v>101</v>
      </c>
      <c r="E513" t="s">
        <v>74</v>
      </c>
      <c r="F513" t="s">
        <v>833</v>
      </c>
      <c r="G513" t="s">
        <v>64</v>
      </c>
      <c r="H513" t="s">
        <v>78</v>
      </c>
      <c r="I513" t="s">
        <v>625</v>
      </c>
      <c r="J513" t="s">
        <v>690</v>
      </c>
      <c r="K513" t="s">
        <v>322</v>
      </c>
      <c r="L513" t="s">
        <v>80</v>
      </c>
      <c r="M513" t="s">
        <v>426</v>
      </c>
      <c r="N513" t="s">
        <v>81</v>
      </c>
      <c r="O513" t="s">
        <v>79</v>
      </c>
      <c r="P513" t="s">
        <v>693</v>
      </c>
      <c r="Q513">
        <v>24</v>
      </c>
      <c r="R513" t="s">
        <v>110</v>
      </c>
      <c r="S513" t="s">
        <v>85</v>
      </c>
      <c r="T513">
        <v>12</v>
      </c>
      <c r="U513">
        <v>20</v>
      </c>
      <c r="V513">
        <v>10</v>
      </c>
      <c r="W513" t="s">
        <v>68</v>
      </c>
      <c r="X513" t="s">
        <v>132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 t="e" vm="230">
        <f>_FV(-1,"1666666666666667")</f>
        <v>#VALUE!</v>
      </c>
      <c r="AM513" t="e" vm="93">
        <f>_FV(0,"125")</f>
        <v>#VALUE!</v>
      </c>
      <c r="AN513">
        <v>-14</v>
      </c>
      <c r="AO513" t="e" vm="1">
        <f>_FV(-4,"0")</f>
        <v>#VALUE!</v>
      </c>
      <c r="AP513" t="s">
        <v>121</v>
      </c>
      <c r="AQ513">
        <v>2</v>
      </c>
      <c r="AR513">
        <v>5</v>
      </c>
      <c r="AS513" t="s">
        <v>1028</v>
      </c>
      <c r="AT513" t="s">
        <v>68</v>
      </c>
      <c r="AU513" t="s">
        <v>1029</v>
      </c>
      <c r="AV513" t="s">
        <v>1615</v>
      </c>
      <c r="AW513" t="s">
        <v>1047</v>
      </c>
      <c r="AX513">
        <v>1640</v>
      </c>
      <c r="AY513">
        <v>1768</v>
      </c>
      <c r="AZ513" t="s">
        <v>241</v>
      </c>
      <c r="BA513" s="2">
        <v>43580</v>
      </c>
      <c r="BB513">
        <v>22</v>
      </c>
      <c r="BC513" t="s">
        <v>1451</v>
      </c>
      <c r="BD513" s="3">
        <v>15008</v>
      </c>
      <c r="BE513" t="s">
        <v>127</v>
      </c>
      <c r="BF513" s="2">
        <v>43641</v>
      </c>
      <c r="BG513">
        <v>24</v>
      </c>
      <c r="BH513" t="s">
        <v>1414</v>
      </c>
      <c r="BI513" s="3">
        <v>21671</v>
      </c>
    </row>
    <row r="514" spans="1:61" x14ac:dyDescent="0.25">
      <c r="A514" s="1">
        <v>41065</v>
      </c>
      <c r="B514" t="s">
        <v>245</v>
      </c>
      <c r="C514" t="s">
        <v>127</v>
      </c>
      <c r="D514" t="s">
        <v>101</v>
      </c>
      <c r="E514" t="s">
        <v>1616</v>
      </c>
      <c r="F514" t="s">
        <v>1563</v>
      </c>
      <c r="G514" t="s">
        <v>1617</v>
      </c>
      <c r="H514" t="s">
        <v>758</v>
      </c>
      <c r="I514" t="s">
        <v>1618</v>
      </c>
      <c r="J514" t="s">
        <v>652</v>
      </c>
      <c r="K514" t="s">
        <v>1462</v>
      </c>
      <c r="L514" t="s">
        <v>295</v>
      </c>
      <c r="M514" t="s">
        <v>1160</v>
      </c>
      <c r="N514" t="s">
        <v>293</v>
      </c>
      <c r="O514" t="s">
        <v>292</v>
      </c>
      <c r="P514" t="s">
        <v>296</v>
      </c>
      <c r="Q514">
        <v>37</v>
      </c>
      <c r="R514" t="s">
        <v>239</v>
      </c>
      <c r="S514" t="s">
        <v>85</v>
      </c>
      <c r="T514">
        <v>12</v>
      </c>
      <c r="U514">
        <v>20</v>
      </c>
      <c r="V514">
        <v>7</v>
      </c>
      <c r="W514" t="s">
        <v>64</v>
      </c>
      <c r="X514" t="s">
        <v>83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 t="e" vm="231">
        <f>_FV(-1,"1081081081081081")</f>
        <v>#VALUE!</v>
      </c>
      <c r="AM514" t="s">
        <v>656</v>
      </c>
      <c r="AN514">
        <v>-28</v>
      </c>
      <c r="AO514" t="e" vm="1">
        <f>_FV(-7,"0")</f>
        <v>#VALUE!</v>
      </c>
      <c r="AP514" t="s">
        <v>191</v>
      </c>
      <c r="AQ514">
        <v>1</v>
      </c>
      <c r="AR514">
        <v>7</v>
      </c>
      <c r="AS514" t="s">
        <v>1063</v>
      </c>
      <c r="AT514" t="s">
        <v>68</v>
      </c>
      <c r="AU514" t="s">
        <v>1064</v>
      </c>
      <c r="AV514" t="s">
        <v>1619</v>
      </c>
      <c r="AW514" t="s">
        <v>1066</v>
      </c>
      <c r="AX514">
        <v>1626</v>
      </c>
      <c r="AY514">
        <v>1768</v>
      </c>
      <c r="AZ514" t="s">
        <v>245</v>
      </c>
      <c r="BA514" s="2">
        <v>43489</v>
      </c>
      <c r="BB514">
        <v>23</v>
      </c>
      <c r="BC514" t="s">
        <v>1454</v>
      </c>
      <c r="BD514" s="3">
        <v>12451</v>
      </c>
      <c r="BE514" t="s">
        <v>127</v>
      </c>
      <c r="BF514" s="2">
        <v>43641</v>
      </c>
      <c r="BG514">
        <v>24</v>
      </c>
      <c r="BH514" t="s">
        <v>1414</v>
      </c>
      <c r="BI514" s="3">
        <v>21671</v>
      </c>
    </row>
    <row r="515" spans="1:61" x14ac:dyDescent="0.25">
      <c r="A515" s="1">
        <v>40904</v>
      </c>
      <c r="B515" t="s">
        <v>60</v>
      </c>
      <c r="C515" t="s">
        <v>245</v>
      </c>
      <c r="D515" t="s">
        <v>101</v>
      </c>
      <c r="E515" t="s">
        <v>366</v>
      </c>
      <c r="F515" t="s">
        <v>430</v>
      </c>
      <c r="G515" t="s">
        <v>685</v>
      </c>
      <c r="H515" t="s">
        <v>811</v>
      </c>
      <c r="I515" t="s">
        <v>811</v>
      </c>
      <c r="J515" t="s">
        <v>74</v>
      </c>
      <c r="K515" t="s">
        <v>356</v>
      </c>
      <c r="L515" t="s">
        <v>216</v>
      </c>
      <c r="M515" t="s">
        <v>341</v>
      </c>
      <c r="N515" t="s">
        <v>356</v>
      </c>
      <c r="O515" t="s">
        <v>93</v>
      </c>
      <c r="P515" t="s">
        <v>82</v>
      </c>
      <c r="Q515">
        <v>18</v>
      </c>
      <c r="R515" t="s">
        <v>84</v>
      </c>
      <c r="S515" t="s">
        <v>239</v>
      </c>
      <c r="T515">
        <v>12</v>
      </c>
      <c r="U515">
        <v>5</v>
      </c>
      <c r="V515">
        <v>17</v>
      </c>
      <c r="W515" t="s">
        <v>120</v>
      </c>
      <c r="X515" t="s">
        <v>66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 t="s">
        <v>94</v>
      </c>
      <c r="AM515" t="e" vm="232">
        <f>_FV(0,"7222222222222222")</f>
        <v>#VALUE!</v>
      </c>
      <c r="AN515">
        <v>17</v>
      </c>
      <c r="AO515" t="s">
        <v>96</v>
      </c>
      <c r="AP515" t="e" vm="1">
        <f>_FV(-17,"0")</f>
        <v>#VALUE!</v>
      </c>
      <c r="AQ515">
        <v>9</v>
      </c>
      <c r="AR515">
        <v>0</v>
      </c>
      <c r="AS515" t="s">
        <v>1620</v>
      </c>
      <c r="AT515" t="s">
        <v>68</v>
      </c>
      <c r="AU515" t="s">
        <v>1621</v>
      </c>
      <c r="AV515" t="s">
        <v>1209</v>
      </c>
      <c r="AW515" t="s">
        <v>1622</v>
      </c>
      <c r="AX515">
        <v>1814</v>
      </c>
      <c r="AY515">
        <v>1626</v>
      </c>
      <c r="AZ515" t="s">
        <v>60</v>
      </c>
      <c r="BA515" s="2">
        <v>43547</v>
      </c>
      <c r="BB515">
        <v>33</v>
      </c>
      <c r="BC515" t="s">
        <v>1397</v>
      </c>
      <c r="BD515" s="2">
        <v>43472</v>
      </c>
      <c r="BE515" t="s">
        <v>245</v>
      </c>
      <c r="BF515" s="2">
        <v>43489</v>
      </c>
      <c r="BG515">
        <v>23</v>
      </c>
      <c r="BH515" t="s">
        <v>1454</v>
      </c>
      <c r="BI515" s="3">
        <v>12451</v>
      </c>
    </row>
    <row r="516" spans="1:61" x14ac:dyDescent="0.25">
      <c r="A516" s="1">
        <v>40782</v>
      </c>
      <c r="B516" t="s">
        <v>73</v>
      </c>
      <c r="C516" t="s">
        <v>245</v>
      </c>
      <c r="D516" t="s">
        <v>101</v>
      </c>
      <c r="E516" t="s">
        <v>65</v>
      </c>
      <c r="F516" t="s">
        <v>68</v>
      </c>
      <c r="G516" t="s">
        <v>65</v>
      </c>
      <c r="H516" t="s">
        <v>63</v>
      </c>
      <c r="I516" t="s">
        <v>63</v>
      </c>
      <c r="J516" s="2">
        <v>43586</v>
      </c>
      <c r="K516" t="s">
        <v>65</v>
      </c>
      <c r="L516" t="s">
        <v>63</v>
      </c>
      <c r="M516" t="s">
        <v>65</v>
      </c>
      <c r="N516" t="s">
        <v>65</v>
      </c>
      <c r="O516" t="s">
        <v>63</v>
      </c>
      <c r="P516" t="s">
        <v>65</v>
      </c>
      <c r="Q516">
        <v>2</v>
      </c>
      <c r="R516" t="s">
        <v>242</v>
      </c>
      <c r="S516" t="s">
        <v>239</v>
      </c>
      <c r="T516">
        <v>12</v>
      </c>
      <c r="U516">
        <v>8</v>
      </c>
      <c r="V516">
        <v>3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 t="s">
        <v>65</v>
      </c>
      <c r="AM516" t="s">
        <v>63</v>
      </c>
      <c r="AN516">
        <v>-2</v>
      </c>
      <c r="AP516" t="e" vm="1">
        <f>_FV(-4,"0")</f>
        <v>#VALUE!</v>
      </c>
      <c r="AQ516">
        <v>4</v>
      </c>
      <c r="AR516">
        <v>4</v>
      </c>
      <c r="AS516" s="2">
        <v>43617</v>
      </c>
      <c r="AT516" t="s">
        <v>68</v>
      </c>
      <c r="AU516" t="s">
        <v>124</v>
      </c>
      <c r="AV516" t="s">
        <v>124</v>
      </c>
      <c r="AW516" t="s">
        <v>1546</v>
      </c>
      <c r="AX516">
        <v>1728</v>
      </c>
      <c r="AY516">
        <v>1626</v>
      </c>
      <c r="AZ516" t="s">
        <v>73</v>
      </c>
      <c r="BA516" s="2">
        <v>43549</v>
      </c>
      <c r="BB516">
        <v>21</v>
      </c>
      <c r="BC516" t="s">
        <v>1401</v>
      </c>
      <c r="BD516" s="3">
        <v>23468</v>
      </c>
      <c r="BE516" t="s">
        <v>245</v>
      </c>
      <c r="BF516" s="2">
        <v>43489</v>
      </c>
      <c r="BG516">
        <v>23</v>
      </c>
      <c r="BH516" t="s">
        <v>1454</v>
      </c>
      <c r="BI516" s="3">
        <v>12451</v>
      </c>
    </row>
    <row r="517" spans="1:61" x14ac:dyDescent="0.25">
      <c r="A517" s="1">
        <v>40768</v>
      </c>
      <c r="B517" t="s">
        <v>100</v>
      </c>
      <c r="C517" t="s">
        <v>245</v>
      </c>
      <c r="D517" t="s">
        <v>151</v>
      </c>
      <c r="E517" t="s">
        <v>65</v>
      </c>
      <c r="F517" t="s">
        <v>65</v>
      </c>
      <c r="G517" t="s">
        <v>65</v>
      </c>
      <c r="H517" t="s">
        <v>65</v>
      </c>
      <c r="I517" t="s">
        <v>65</v>
      </c>
      <c r="J517" t="s">
        <v>65</v>
      </c>
      <c r="K517" t="s">
        <v>65</v>
      </c>
      <c r="L517" t="s">
        <v>65</v>
      </c>
      <c r="M517" t="s">
        <v>65</v>
      </c>
      <c r="N517" t="s">
        <v>65</v>
      </c>
      <c r="O517" t="s">
        <v>65</v>
      </c>
      <c r="P517" t="s">
        <v>65</v>
      </c>
      <c r="Q517">
        <v>1</v>
      </c>
      <c r="R517" t="s">
        <v>67</v>
      </c>
      <c r="S517" t="s">
        <v>239</v>
      </c>
      <c r="T517">
        <v>12</v>
      </c>
      <c r="U517">
        <v>1</v>
      </c>
      <c r="V517">
        <v>11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 t="s">
        <v>65</v>
      </c>
      <c r="AM517" t="s">
        <v>65</v>
      </c>
      <c r="AN517">
        <v>0</v>
      </c>
      <c r="AP517" t="e" vm="1">
        <f>_FV(-1,"0")</f>
        <v>#VALUE!</v>
      </c>
      <c r="AQ517">
        <v>7</v>
      </c>
      <c r="AR517">
        <v>1</v>
      </c>
      <c r="AS517" t="s">
        <v>68</v>
      </c>
      <c r="AT517" t="s">
        <v>68</v>
      </c>
      <c r="AU517" t="s">
        <v>68</v>
      </c>
      <c r="AV517" t="s">
        <v>68</v>
      </c>
      <c r="AW517" s="3">
        <v>44562</v>
      </c>
      <c r="AX517">
        <v>1668</v>
      </c>
      <c r="AY517">
        <v>1626</v>
      </c>
      <c r="AZ517" t="s">
        <v>100</v>
      </c>
      <c r="BA517" s="2">
        <v>43609</v>
      </c>
      <c r="BB517">
        <v>24</v>
      </c>
      <c r="BC517" t="s">
        <v>1407</v>
      </c>
      <c r="BD517" s="3">
        <v>19025</v>
      </c>
      <c r="BE517" t="s">
        <v>245</v>
      </c>
      <c r="BF517" s="2">
        <v>43489</v>
      </c>
      <c r="BG517">
        <v>23</v>
      </c>
      <c r="BH517" t="s">
        <v>1454</v>
      </c>
      <c r="BI517" s="3">
        <v>12451</v>
      </c>
    </row>
    <row r="518" spans="1:61" x14ac:dyDescent="0.25">
      <c r="A518" s="1">
        <v>40908</v>
      </c>
      <c r="B518" t="s">
        <v>112</v>
      </c>
      <c r="C518" t="s">
        <v>245</v>
      </c>
      <c r="D518" t="s">
        <v>101</v>
      </c>
      <c r="E518" t="s">
        <v>680</v>
      </c>
      <c r="F518" t="s">
        <v>1067</v>
      </c>
      <c r="G518" t="s">
        <v>1623</v>
      </c>
      <c r="H518" t="s">
        <v>1583</v>
      </c>
      <c r="I518" t="s">
        <v>1624</v>
      </c>
      <c r="J518" t="s">
        <v>787</v>
      </c>
      <c r="K518" t="s">
        <v>205</v>
      </c>
      <c r="L518" t="s">
        <v>205</v>
      </c>
      <c r="M518" t="s">
        <v>1625</v>
      </c>
      <c r="N518" t="s">
        <v>788</v>
      </c>
      <c r="O518" t="s">
        <v>65</v>
      </c>
      <c r="P518" t="s">
        <v>205</v>
      </c>
      <c r="Q518">
        <v>19</v>
      </c>
      <c r="R518" t="s">
        <v>95</v>
      </c>
      <c r="S518" t="s">
        <v>239</v>
      </c>
      <c r="T518">
        <v>12</v>
      </c>
      <c r="U518">
        <v>17</v>
      </c>
      <c r="V518">
        <v>15</v>
      </c>
      <c r="W518" t="s">
        <v>84</v>
      </c>
      <c r="X518" t="s">
        <v>132</v>
      </c>
      <c r="Y518">
        <v>0</v>
      </c>
      <c r="Z518">
        <v>0</v>
      </c>
      <c r="AA518">
        <v>0</v>
      </c>
      <c r="AB518">
        <v>1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 t="e" vm="1">
        <f>_FV(-1,"0")</f>
        <v>#VALUE!</v>
      </c>
      <c r="AM518" t="e" vm="143">
        <f>_FV(0,"6842105263157895")</f>
        <v>#VALUE!</v>
      </c>
      <c r="AN518">
        <v>-4</v>
      </c>
      <c r="AO518" t="e" vm="1">
        <f>_FV(-2,"0")</f>
        <v>#VALUE!</v>
      </c>
      <c r="AP518" t="e" vm="1">
        <f>_FV(-2,"0")</f>
        <v>#VALUE!</v>
      </c>
      <c r="AQ518">
        <v>9</v>
      </c>
      <c r="AR518">
        <v>0</v>
      </c>
      <c r="AS518" t="s">
        <v>68</v>
      </c>
      <c r="AT518" t="s">
        <v>68</v>
      </c>
      <c r="AU518" t="s">
        <v>68</v>
      </c>
      <c r="AV518" s="2">
        <v>43497</v>
      </c>
      <c r="AW518" s="3">
        <v>13516</v>
      </c>
      <c r="AX518">
        <v>1641</v>
      </c>
      <c r="AY518">
        <v>1626</v>
      </c>
      <c r="AZ518" t="s">
        <v>112</v>
      </c>
      <c r="BA518" s="2">
        <v>43521</v>
      </c>
      <c r="BB518">
        <v>19</v>
      </c>
      <c r="BC518" t="s">
        <v>1411</v>
      </c>
      <c r="BD518" s="3">
        <v>23774</v>
      </c>
      <c r="BE518" t="s">
        <v>245</v>
      </c>
      <c r="BF518" s="2">
        <v>43489</v>
      </c>
      <c r="BG518">
        <v>23</v>
      </c>
      <c r="BH518" t="s">
        <v>1454</v>
      </c>
      <c r="BI518" s="3">
        <v>12451</v>
      </c>
    </row>
    <row r="519" spans="1:61" x14ac:dyDescent="0.25">
      <c r="A519" s="1">
        <v>40873</v>
      </c>
      <c r="B519" t="s">
        <v>123</v>
      </c>
      <c r="C519" t="s">
        <v>245</v>
      </c>
      <c r="D519" t="s">
        <v>62</v>
      </c>
      <c r="E519" t="s">
        <v>1084</v>
      </c>
      <c r="F519" t="s">
        <v>68</v>
      </c>
      <c r="G519" t="s">
        <v>360</v>
      </c>
      <c r="H519" t="s">
        <v>359</v>
      </c>
      <c r="I519" t="s">
        <v>231</v>
      </c>
      <c r="J519" t="s">
        <v>229</v>
      </c>
      <c r="K519" t="s">
        <v>364</v>
      </c>
      <c r="L519" t="s">
        <v>363</v>
      </c>
      <c r="M519" t="s">
        <v>235</v>
      </c>
      <c r="N519" t="s">
        <v>364</v>
      </c>
      <c r="O519" t="s">
        <v>234</v>
      </c>
      <c r="P519" t="s">
        <v>238</v>
      </c>
      <c r="Q519">
        <v>13</v>
      </c>
      <c r="R519" t="s">
        <v>96</v>
      </c>
      <c r="S519" t="s">
        <v>239</v>
      </c>
      <c r="T519">
        <v>12</v>
      </c>
      <c r="U519">
        <v>5</v>
      </c>
      <c r="V519">
        <v>15</v>
      </c>
      <c r="W519" t="s">
        <v>96</v>
      </c>
      <c r="X519" t="s">
        <v>66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 t="s">
        <v>232</v>
      </c>
      <c r="AM519" t="e" vm="22">
        <f>_FV(0,"5384615384615384")</f>
        <v>#VALUE!</v>
      </c>
      <c r="AN519">
        <v>11</v>
      </c>
      <c r="AO519" t="s">
        <v>64</v>
      </c>
      <c r="AP519" t="e" vm="1">
        <f>_FV(-14,"0")</f>
        <v>#VALUE!</v>
      </c>
      <c r="AQ519">
        <v>6</v>
      </c>
      <c r="AR519">
        <v>3</v>
      </c>
      <c r="AS519" t="s">
        <v>68</v>
      </c>
      <c r="AT519" t="s">
        <v>68</v>
      </c>
      <c r="AU519" t="s">
        <v>68</v>
      </c>
      <c r="AV519" s="2">
        <v>43679</v>
      </c>
      <c r="AW519" s="3">
        <v>14246</v>
      </c>
      <c r="AX519">
        <v>1889</v>
      </c>
      <c r="AY519">
        <v>1626</v>
      </c>
      <c r="AZ519" t="s">
        <v>123</v>
      </c>
      <c r="BA519" s="2">
        <v>43550</v>
      </c>
      <c r="BB519">
        <v>21</v>
      </c>
      <c r="BC519" t="s">
        <v>1412</v>
      </c>
      <c r="BD519" t="s">
        <v>1413</v>
      </c>
      <c r="BE519" t="s">
        <v>245</v>
      </c>
      <c r="BF519" s="2">
        <v>43489</v>
      </c>
      <c r="BG519">
        <v>23</v>
      </c>
      <c r="BH519" t="s">
        <v>1454</v>
      </c>
      <c r="BI519" s="3">
        <v>12451</v>
      </c>
    </row>
    <row r="520" spans="1:61" x14ac:dyDescent="0.25">
      <c r="A520" s="1">
        <v>40866</v>
      </c>
      <c r="B520" t="s">
        <v>127</v>
      </c>
      <c r="C520" t="s">
        <v>245</v>
      </c>
      <c r="D520" t="s">
        <v>62</v>
      </c>
      <c r="E520" t="s">
        <v>68</v>
      </c>
      <c r="F520" t="s">
        <v>801</v>
      </c>
      <c r="G520" t="s">
        <v>678</v>
      </c>
      <c r="H520" t="s">
        <v>677</v>
      </c>
      <c r="I520" t="s">
        <v>537</v>
      </c>
      <c r="J520" t="s">
        <v>852</v>
      </c>
      <c r="K520" t="s">
        <v>223</v>
      </c>
      <c r="L520" t="s">
        <v>226</v>
      </c>
      <c r="M520" t="s">
        <v>468</v>
      </c>
      <c r="N520" t="s">
        <v>468</v>
      </c>
      <c r="O520" t="s">
        <v>540</v>
      </c>
      <c r="P520" t="s">
        <v>226</v>
      </c>
      <c r="Q520">
        <v>11</v>
      </c>
      <c r="R520" t="s">
        <v>85</v>
      </c>
      <c r="S520" t="s">
        <v>239</v>
      </c>
      <c r="T520">
        <v>12</v>
      </c>
      <c r="U520">
        <v>14</v>
      </c>
      <c r="V520">
        <v>15</v>
      </c>
      <c r="W520" t="s">
        <v>84</v>
      </c>
      <c r="X520" t="s">
        <v>68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1</v>
      </c>
      <c r="AI520">
        <v>0</v>
      </c>
      <c r="AJ520">
        <v>0</v>
      </c>
      <c r="AK520">
        <v>0</v>
      </c>
      <c r="AL520" t="e" vm="112">
        <f>_FV(0,"36363636363636365")</f>
        <v>#VALUE!</v>
      </c>
      <c r="AM520" t="e" vm="184">
        <f>_FV(0,"7272727272727273")</f>
        <v>#VALUE!</v>
      </c>
      <c r="AN520">
        <v>2</v>
      </c>
      <c r="AO520" t="s">
        <v>64</v>
      </c>
      <c r="AP520" t="e" vm="1">
        <f>_FV(-13,"0")</f>
        <v>#VALUE!</v>
      </c>
      <c r="AQ520">
        <v>5</v>
      </c>
      <c r="AR520">
        <v>2</v>
      </c>
      <c r="AS520" t="s">
        <v>1108</v>
      </c>
      <c r="AT520" t="s">
        <v>68</v>
      </c>
      <c r="AU520" t="s">
        <v>250</v>
      </c>
      <c r="AV520" t="s">
        <v>250</v>
      </c>
      <c r="AW520" t="s">
        <v>1626</v>
      </c>
      <c r="AX520">
        <v>1768</v>
      </c>
      <c r="AY520">
        <v>1626</v>
      </c>
      <c r="AZ520" t="s">
        <v>127</v>
      </c>
      <c r="BA520" s="2">
        <v>43641</v>
      </c>
      <c r="BB520">
        <v>24</v>
      </c>
      <c r="BC520" t="s">
        <v>1414</v>
      </c>
      <c r="BD520" s="3">
        <v>21671</v>
      </c>
      <c r="BE520" t="s">
        <v>245</v>
      </c>
      <c r="BF520" s="2">
        <v>43489</v>
      </c>
      <c r="BG520">
        <v>23</v>
      </c>
      <c r="BH520" t="s">
        <v>1454</v>
      </c>
      <c r="BI520" s="3">
        <v>12451</v>
      </c>
    </row>
    <row r="521" spans="1:61" x14ac:dyDescent="0.25">
      <c r="A521" s="1">
        <v>41002</v>
      </c>
      <c r="B521" t="s">
        <v>136</v>
      </c>
      <c r="C521" t="s">
        <v>245</v>
      </c>
      <c r="D521" t="s">
        <v>62</v>
      </c>
      <c r="E521" t="s">
        <v>636</v>
      </c>
      <c r="F521" t="s">
        <v>92</v>
      </c>
      <c r="G521" t="s">
        <v>90</v>
      </c>
      <c r="H521" t="s">
        <v>606</v>
      </c>
      <c r="I521" t="s">
        <v>210</v>
      </c>
      <c r="J521" t="s">
        <v>847</v>
      </c>
      <c r="K521" t="s">
        <v>637</v>
      </c>
      <c r="L521" t="s">
        <v>608</v>
      </c>
      <c r="M521" t="s">
        <v>80</v>
      </c>
      <c r="N521" t="s">
        <v>1468</v>
      </c>
      <c r="O521" t="s">
        <v>80</v>
      </c>
      <c r="P521" t="s">
        <v>607</v>
      </c>
      <c r="Q521">
        <v>27</v>
      </c>
      <c r="R521" t="s">
        <v>83</v>
      </c>
      <c r="S521" t="s">
        <v>239</v>
      </c>
      <c r="T521">
        <v>12</v>
      </c>
      <c r="U521">
        <v>11</v>
      </c>
      <c r="V521">
        <v>16</v>
      </c>
      <c r="W521" t="s">
        <v>120</v>
      </c>
      <c r="X521" t="s">
        <v>66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 t="e" vm="224">
        <f>_FV(0,"14814814814814814")</f>
        <v>#VALUE!</v>
      </c>
      <c r="AM521" t="e" vm="233">
        <f>_FV(0,"7777777777777778")</f>
        <v>#VALUE!</v>
      </c>
      <c r="AN521">
        <v>11</v>
      </c>
      <c r="AO521" t="s">
        <v>96</v>
      </c>
      <c r="AP521" t="e" vm="1">
        <f>_FV(-11,"0")</f>
        <v>#VALUE!</v>
      </c>
      <c r="AQ521">
        <v>4</v>
      </c>
      <c r="AR521">
        <v>4</v>
      </c>
      <c r="AS521" t="s">
        <v>640</v>
      </c>
      <c r="AT521" t="s">
        <v>848</v>
      </c>
      <c r="AU521" t="s">
        <v>1128</v>
      </c>
      <c r="AV521" t="s">
        <v>1627</v>
      </c>
      <c r="AW521" t="s">
        <v>1628</v>
      </c>
      <c r="AX521">
        <v>1720</v>
      </c>
      <c r="AY521">
        <v>1626</v>
      </c>
      <c r="AZ521" t="s">
        <v>136</v>
      </c>
      <c r="BA521" s="2">
        <v>43491</v>
      </c>
      <c r="BB521">
        <v>28</v>
      </c>
      <c r="BC521" t="s">
        <v>1418</v>
      </c>
      <c r="BD521" s="3">
        <v>47178</v>
      </c>
      <c r="BE521" t="s">
        <v>245</v>
      </c>
      <c r="BF521" s="2">
        <v>43489</v>
      </c>
      <c r="BG521">
        <v>23</v>
      </c>
      <c r="BH521" t="s">
        <v>1454</v>
      </c>
      <c r="BI521" s="3">
        <v>12451</v>
      </c>
    </row>
    <row r="522" spans="1:61" x14ac:dyDescent="0.25">
      <c r="A522" s="1">
        <v>40810</v>
      </c>
      <c r="B522" t="s">
        <v>150</v>
      </c>
      <c r="C522" t="s">
        <v>245</v>
      </c>
      <c r="D522" t="s">
        <v>62</v>
      </c>
      <c r="E522" t="s">
        <v>68</v>
      </c>
      <c r="F522" t="s">
        <v>355</v>
      </c>
      <c r="G522" t="s">
        <v>76</v>
      </c>
      <c r="H522" t="s">
        <v>68</v>
      </c>
      <c r="I522" t="s">
        <v>76</v>
      </c>
      <c r="J522" t="s">
        <v>76</v>
      </c>
      <c r="K522" t="s">
        <v>80</v>
      </c>
      <c r="L522" t="s">
        <v>80</v>
      </c>
      <c r="M522" t="s">
        <v>80</v>
      </c>
      <c r="N522" t="s">
        <v>80</v>
      </c>
      <c r="O522" t="s">
        <v>82</v>
      </c>
      <c r="P522" t="s">
        <v>82</v>
      </c>
      <c r="Q522">
        <v>6</v>
      </c>
      <c r="R522" t="s">
        <v>121</v>
      </c>
      <c r="S522" t="s">
        <v>239</v>
      </c>
      <c r="T522">
        <v>12</v>
      </c>
      <c r="U522">
        <v>9</v>
      </c>
      <c r="V522">
        <v>11</v>
      </c>
      <c r="W522" t="s">
        <v>85</v>
      </c>
      <c r="X522" t="s">
        <v>85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 t="e" vm="68">
        <f>_FV(0,"16666666666666666")</f>
        <v>#VALUE!</v>
      </c>
      <c r="AM522" t="e" vm="2">
        <f>_FV(0,"3333333333333333")</f>
        <v>#VALUE!</v>
      </c>
      <c r="AN522">
        <v>0</v>
      </c>
      <c r="AO522" t="s">
        <v>65</v>
      </c>
      <c r="AP522" t="e" vm="1">
        <f>_FV(-12,"0")</f>
        <v>#VALUE!</v>
      </c>
      <c r="AQ522">
        <v>4</v>
      </c>
      <c r="AR522">
        <v>4</v>
      </c>
      <c r="AS522" t="s">
        <v>68</v>
      </c>
      <c r="AT522" t="s">
        <v>1200</v>
      </c>
      <c r="AU522" t="s">
        <v>68</v>
      </c>
      <c r="AV522" s="2">
        <v>43557</v>
      </c>
      <c r="AW522" t="s">
        <v>1629</v>
      </c>
      <c r="AX522">
        <v>1789</v>
      </c>
      <c r="AY522">
        <v>1626</v>
      </c>
      <c r="AZ522" t="s">
        <v>150</v>
      </c>
      <c r="BA522" t="s">
        <v>1398</v>
      </c>
      <c r="BB522">
        <v>16</v>
      </c>
      <c r="BC522" t="s">
        <v>1399</v>
      </c>
      <c r="BD522" s="3">
        <v>31260</v>
      </c>
      <c r="BE522" t="s">
        <v>245</v>
      </c>
      <c r="BF522" s="2">
        <v>43489</v>
      </c>
      <c r="BG522">
        <v>23</v>
      </c>
      <c r="BH522" t="s">
        <v>1454</v>
      </c>
      <c r="BI522" s="3">
        <v>12451</v>
      </c>
    </row>
    <row r="523" spans="1:61" x14ac:dyDescent="0.25">
      <c r="A523" s="1">
        <v>40845</v>
      </c>
      <c r="B523" t="s">
        <v>158</v>
      </c>
      <c r="C523" t="s">
        <v>245</v>
      </c>
      <c r="D523" t="s">
        <v>62</v>
      </c>
      <c r="E523" s="2">
        <v>43527</v>
      </c>
      <c r="F523" t="s">
        <v>124</v>
      </c>
      <c r="G523" t="s">
        <v>534</v>
      </c>
      <c r="H523" s="2">
        <v>43556</v>
      </c>
      <c r="I523" s="2">
        <v>43587</v>
      </c>
      <c r="J523" t="s">
        <v>124</v>
      </c>
      <c r="K523" t="s">
        <v>124</v>
      </c>
      <c r="L523" t="s">
        <v>118</v>
      </c>
      <c r="M523" t="s">
        <v>65</v>
      </c>
      <c r="N523" t="s">
        <v>63</v>
      </c>
      <c r="O523" t="s">
        <v>325</v>
      </c>
      <c r="P523" t="s">
        <v>118</v>
      </c>
      <c r="Q523">
        <v>10</v>
      </c>
      <c r="R523" t="s">
        <v>68</v>
      </c>
      <c r="S523" t="s">
        <v>239</v>
      </c>
      <c r="T523">
        <v>12</v>
      </c>
      <c r="U523">
        <v>1</v>
      </c>
      <c r="V523">
        <v>15</v>
      </c>
      <c r="W523" t="s">
        <v>191</v>
      </c>
      <c r="X523" t="s">
        <v>68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1</v>
      </c>
      <c r="AI523">
        <v>0</v>
      </c>
      <c r="AJ523">
        <v>0</v>
      </c>
      <c r="AK523">
        <v>0</v>
      </c>
      <c r="AL523" s="2">
        <v>43618</v>
      </c>
      <c r="AM523" t="e" vm="25">
        <f>_FV(0,"6")</f>
        <v>#VALUE!</v>
      </c>
      <c r="AN523">
        <v>17</v>
      </c>
      <c r="AO523" t="s">
        <v>179</v>
      </c>
      <c r="AP523" t="e" vm="1">
        <f>_FV(-19,"0")</f>
        <v>#VALUE!</v>
      </c>
      <c r="AQ523">
        <v>6</v>
      </c>
      <c r="AR523">
        <v>3</v>
      </c>
      <c r="AS523" t="s">
        <v>68</v>
      </c>
      <c r="AT523" t="s">
        <v>535</v>
      </c>
      <c r="AU523" t="s">
        <v>68</v>
      </c>
      <c r="AV523" t="s">
        <v>1630</v>
      </c>
      <c r="AW523" t="s">
        <v>1559</v>
      </c>
      <c r="AX523">
        <v>1840</v>
      </c>
      <c r="AY523">
        <v>1626</v>
      </c>
      <c r="AZ523" t="s">
        <v>158</v>
      </c>
      <c r="BA523" s="2">
        <v>43670</v>
      </c>
      <c r="BB523">
        <v>22</v>
      </c>
      <c r="BC523" t="s">
        <v>1422</v>
      </c>
      <c r="BD523" t="s">
        <v>1423</v>
      </c>
      <c r="BE523" t="s">
        <v>245</v>
      </c>
      <c r="BF523" s="2">
        <v>43489</v>
      </c>
      <c r="BG523">
        <v>23</v>
      </c>
      <c r="BH523" t="s">
        <v>1454</v>
      </c>
      <c r="BI523" s="3">
        <v>12451</v>
      </c>
    </row>
    <row r="524" spans="1:61" x14ac:dyDescent="0.25">
      <c r="A524" s="1">
        <v>40828</v>
      </c>
      <c r="B524" t="s">
        <v>163</v>
      </c>
      <c r="C524" t="s">
        <v>245</v>
      </c>
      <c r="D524" t="s">
        <v>62</v>
      </c>
      <c r="E524" t="s">
        <v>1631</v>
      </c>
      <c r="F524" t="s">
        <v>68</v>
      </c>
      <c r="G524" t="s">
        <v>1251</v>
      </c>
      <c r="H524" s="2">
        <v>43617</v>
      </c>
      <c r="I524" s="2">
        <v>43498</v>
      </c>
      <c r="J524" t="s">
        <v>263</v>
      </c>
      <c r="K524" t="s">
        <v>355</v>
      </c>
      <c r="L524" t="s">
        <v>386</v>
      </c>
      <c r="M524" t="s">
        <v>268</v>
      </c>
      <c r="N524" t="s">
        <v>484</v>
      </c>
      <c r="O524" t="s">
        <v>118</v>
      </c>
      <c r="P524" t="s">
        <v>115</v>
      </c>
      <c r="Q524">
        <v>15</v>
      </c>
      <c r="R524" t="s">
        <v>64</v>
      </c>
      <c r="S524" t="s">
        <v>239</v>
      </c>
      <c r="T524">
        <v>12</v>
      </c>
      <c r="U524">
        <v>2</v>
      </c>
      <c r="V524">
        <v>14</v>
      </c>
      <c r="W524" t="s">
        <v>191</v>
      </c>
      <c r="X524" t="s">
        <v>96</v>
      </c>
      <c r="Y524">
        <v>0</v>
      </c>
      <c r="Z524">
        <v>1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 s="2">
        <v>43497</v>
      </c>
      <c r="AM524" t="e" vm="25">
        <f>_FV(0,"6")</f>
        <v>#VALUE!</v>
      </c>
      <c r="AN524">
        <v>19</v>
      </c>
      <c r="AO524" t="s">
        <v>85</v>
      </c>
      <c r="AP524" t="e" vm="1">
        <f>_FV(-18,"0")</f>
        <v>#VALUE!</v>
      </c>
      <c r="AQ524">
        <v>6</v>
      </c>
      <c r="AR524">
        <v>3</v>
      </c>
      <c r="AS524" t="s">
        <v>68</v>
      </c>
      <c r="AT524" t="s">
        <v>68</v>
      </c>
      <c r="AU524" t="s">
        <v>68</v>
      </c>
      <c r="AV524" s="2">
        <v>43617</v>
      </c>
      <c r="AW524" s="3">
        <v>13881</v>
      </c>
      <c r="AX524">
        <v>1982</v>
      </c>
      <c r="AY524">
        <v>1626</v>
      </c>
      <c r="AZ524" t="s">
        <v>163</v>
      </c>
      <c r="BA524" s="2">
        <v>43639</v>
      </c>
      <c r="BB524">
        <v>23</v>
      </c>
      <c r="BC524" t="s">
        <v>1427</v>
      </c>
      <c r="BD524" s="3">
        <v>26177</v>
      </c>
      <c r="BE524" t="s">
        <v>245</v>
      </c>
      <c r="BF524" s="2">
        <v>43489</v>
      </c>
      <c r="BG524">
        <v>23</v>
      </c>
      <c r="BH524" t="s">
        <v>1454</v>
      </c>
      <c r="BI524" s="3">
        <v>12451</v>
      </c>
    </row>
    <row r="525" spans="1:61" x14ac:dyDescent="0.25">
      <c r="A525" s="1">
        <v>40964</v>
      </c>
      <c r="B525" t="s">
        <v>178</v>
      </c>
      <c r="C525" t="s">
        <v>245</v>
      </c>
      <c r="D525" t="s">
        <v>101</v>
      </c>
      <c r="E525" t="s">
        <v>358</v>
      </c>
      <c r="F525" t="s">
        <v>233</v>
      </c>
      <c r="G525" t="s">
        <v>358</v>
      </c>
      <c r="H525" t="s">
        <v>1375</v>
      </c>
      <c r="I525" t="s">
        <v>429</v>
      </c>
      <c r="J525" t="s">
        <v>1585</v>
      </c>
      <c r="K525" t="s">
        <v>236</v>
      </c>
      <c r="L525" t="s">
        <v>519</v>
      </c>
      <c r="M525" t="s">
        <v>521</v>
      </c>
      <c r="N525" t="s">
        <v>364</v>
      </c>
      <c r="O525" t="s">
        <v>363</v>
      </c>
      <c r="P525" t="s">
        <v>363</v>
      </c>
      <c r="Q525">
        <v>26</v>
      </c>
      <c r="R525" t="s">
        <v>132</v>
      </c>
      <c r="S525" t="s">
        <v>239</v>
      </c>
      <c r="T525">
        <v>12</v>
      </c>
      <c r="U525">
        <v>6</v>
      </c>
      <c r="V525">
        <v>16</v>
      </c>
      <c r="W525" t="s">
        <v>83</v>
      </c>
      <c r="X525" t="s">
        <v>66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 t="s">
        <v>65</v>
      </c>
      <c r="AM525" t="e" vm="234">
        <f>_FV(0,"8076923076923077")</f>
        <v>#VALUE!</v>
      </c>
      <c r="AN525">
        <v>21</v>
      </c>
      <c r="AO525" t="s">
        <v>132</v>
      </c>
      <c r="AP525" t="e" vm="1">
        <f>_FV(-15,"0")</f>
        <v>#VALUE!</v>
      </c>
      <c r="AQ525">
        <v>7</v>
      </c>
      <c r="AR525">
        <v>1</v>
      </c>
      <c r="AS525" t="s">
        <v>68</v>
      </c>
      <c r="AT525" t="s">
        <v>68</v>
      </c>
      <c r="AU525" t="s">
        <v>68</v>
      </c>
      <c r="AV525" s="2">
        <v>43617</v>
      </c>
      <c r="AW525" s="3">
        <v>44927</v>
      </c>
      <c r="AX525">
        <v>1717</v>
      </c>
      <c r="AY525">
        <v>1626</v>
      </c>
      <c r="AZ525" t="s">
        <v>178</v>
      </c>
      <c r="BA525" s="2">
        <v>43489</v>
      </c>
      <c r="BB525">
        <v>21</v>
      </c>
      <c r="BC525" t="s">
        <v>1431</v>
      </c>
      <c r="BD525" s="3">
        <v>16132</v>
      </c>
      <c r="BE525" t="s">
        <v>245</v>
      </c>
      <c r="BF525" s="2">
        <v>43489</v>
      </c>
      <c r="BG525">
        <v>23</v>
      </c>
      <c r="BH525" t="s">
        <v>1454</v>
      </c>
      <c r="BI525" s="3">
        <v>12451</v>
      </c>
    </row>
    <row r="526" spans="1:61" x14ac:dyDescent="0.25">
      <c r="A526" s="1">
        <v>40992</v>
      </c>
      <c r="B526" t="s">
        <v>1432</v>
      </c>
      <c r="C526" t="s">
        <v>245</v>
      </c>
      <c r="D526" t="s">
        <v>62</v>
      </c>
      <c r="E526" s="2">
        <v>43525</v>
      </c>
      <c r="F526" t="s">
        <v>68</v>
      </c>
      <c r="G526" t="s">
        <v>1023</v>
      </c>
      <c r="H526" s="2">
        <v>43467</v>
      </c>
      <c r="I526" s="2">
        <v>43497</v>
      </c>
      <c r="J526" t="s">
        <v>951</v>
      </c>
      <c r="K526" t="s">
        <v>266</v>
      </c>
      <c r="L526" t="s">
        <v>82</v>
      </c>
      <c r="M526" t="s">
        <v>673</v>
      </c>
      <c r="N526" t="s">
        <v>324</v>
      </c>
      <c r="O526" t="s">
        <v>266</v>
      </c>
      <c r="P526" t="s">
        <v>603</v>
      </c>
      <c r="Q526">
        <v>30</v>
      </c>
      <c r="R526" t="s">
        <v>179</v>
      </c>
      <c r="S526" t="s">
        <v>239</v>
      </c>
      <c r="T526">
        <v>12</v>
      </c>
      <c r="U526">
        <v>13</v>
      </c>
      <c r="V526">
        <v>19</v>
      </c>
      <c r="W526" t="s">
        <v>66</v>
      </c>
      <c r="X526" t="s">
        <v>68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 t="e" vm="235">
        <f>_FV(0,"23333333333333334")</f>
        <v>#VALUE!</v>
      </c>
      <c r="AM526" t="e" vm="124">
        <f>_FV(-1,"1")</f>
        <v>#VALUE!</v>
      </c>
      <c r="AN526">
        <v>14</v>
      </c>
      <c r="AO526" t="s">
        <v>84</v>
      </c>
      <c r="AP526" t="e" vm="1">
        <f>_FV(-8,"0")</f>
        <v>#VALUE!</v>
      </c>
      <c r="AQ526">
        <v>1</v>
      </c>
      <c r="AR526">
        <v>1</v>
      </c>
      <c r="AS526" t="s">
        <v>1632</v>
      </c>
      <c r="AT526" t="s">
        <v>68</v>
      </c>
      <c r="AU526" t="s">
        <v>249</v>
      </c>
      <c r="AV526" t="s">
        <v>505</v>
      </c>
      <c r="AW526" t="s">
        <v>1633</v>
      </c>
      <c r="AX526">
        <v>1571</v>
      </c>
      <c r="AY526">
        <v>1626</v>
      </c>
      <c r="AZ526" t="s">
        <v>1432</v>
      </c>
      <c r="BA526" s="2">
        <v>43609</v>
      </c>
      <c r="BB526">
        <v>12</v>
      </c>
      <c r="BC526" s="2">
        <v>43607</v>
      </c>
      <c r="BD526" t="s">
        <v>1435</v>
      </c>
      <c r="BE526" t="s">
        <v>245</v>
      </c>
      <c r="BF526" s="2">
        <v>43489</v>
      </c>
      <c r="BG526">
        <v>23</v>
      </c>
      <c r="BH526" t="s">
        <v>1454</v>
      </c>
      <c r="BI526" s="3">
        <v>12451</v>
      </c>
    </row>
    <row r="527" spans="1:61" x14ac:dyDescent="0.25">
      <c r="A527" s="1">
        <v>41001</v>
      </c>
      <c r="B527" t="s">
        <v>1436</v>
      </c>
      <c r="C527" t="s">
        <v>245</v>
      </c>
      <c r="D527" t="s">
        <v>151</v>
      </c>
      <c r="E527" t="s">
        <v>68</v>
      </c>
      <c r="F527" t="s">
        <v>769</v>
      </c>
      <c r="G527" t="s">
        <v>318</v>
      </c>
      <c r="H527" t="s">
        <v>1020</v>
      </c>
      <c r="I527" t="s">
        <v>400</v>
      </c>
      <c r="J527" t="s">
        <v>180</v>
      </c>
      <c r="K527" t="s">
        <v>693</v>
      </c>
      <c r="L527" t="s">
        <v>82</v>
      </c>
      <c r="M527" t="s">
        <v>63</v>
      </c>
      <c r="N527" t="s">
        <v>909</v>
      </c>
      <c r="O527" t="s">
        <v>79</v>
      </c>
      <c r="P527" t="s">
        <v>79</v>
      </c>
      <c r="Q527">
        <v>24</v>
      </c>
      <c r="R527" t="s">
        <v>255</v>
      </c>
      <c r="S527" t="s">
        <v>239</v>
      </c>
      <c r="T527">
        <v>12</v>
      </c>
      <c r="U527">
        <v>16</v>
      </c>
      <c r="V527">
        <v>19</v>
      </c>
      <c r="W527" t="s">
        <v>66</v>
      </c>
      <c r="X527" t="s">
        <v>64</v>
      </c>
      <c r="Y527">
        <v>0</v>
      </c>
      <c r="Z527">
        <v>0</v>
      </c>
      <c r="AA527">
        <v>0</v>
      </c>
      <c r="AB527">
        <v>1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 t="e" vm="92">
        <f>_FV(0,"625")</f>
        <v>#VALUE!</v>
      </c>
      <c r="AM527" t="e" vm="89">
        <f>_FV(0,"75")</f>
        <v>#VALUE!</v>
      </c>
      <c r="AN527">
        <v>3</v>
      </c>
      <c r="AO527" t="s">
        <v>64</v>
      </c>
      <c r="AP527" t="e" vm="1">
        <f>_FV(-3,"0")</f>
        <v>#VALUE!</v>
      </c>
      <c r="AQ527">
        <v>3</v>
      </c>
      <c r="AR527">
        <v>0</v>
      </c>
      <c r="AS527" t="s">
        <v>68</v>
      </c>
      <c r="AT527" t="s">
        <v>68</v>
      </c>
      <c r="AU527" t="s">
        <v>68</v>
      </c>
      <c r="AV527" s="2">
        <v>43556</v>
      </c>
      <c r="AW527" s="2">
        <v>43497</v>
      </c>
      <c r="AX527">
        <v>1588</v>
      </c>
      <c r="AY527">
        <v>1626</v>
      </c>
      <c r="AZ527" t="s">
        <v>1436</v>
      </c>
      <c r="BA527" t="s">
        <v>193</v>
      </c>
      <c r="BB527">
        <v>24</v>
      </c>
      <c r="BC527" t="s">
        <v>1439</v>
      </c>
      <c r="BD527" s="3">
        <v>11355</v>
      </c>
      <c r="BE527" t="s">
        <v>245</v>
      </c>
      <c r="BF527" s="2">
        <v>43489</v>
      </c>
      <c r="BG527">
        <v>23</v>
      </c>
      <c r="BH527" t="s">
        <v>1454</v>
      </c>
      <c r="BI527" s="3">
        <v>12451</v>
      </c>
    </row>
    <row r="528" spans="1:61" x14ac:dyDescent="0.25">
      <c r="A528" s="1">
        <v>41094</v>
      </c>
      <c r="B528" t="s">
        <v>182</v>
      </c>
      <c r="C528" t="s">
        <v>245</v>
      </c>
      <c r="D528" t="s">
        <v>62</v>
      </c>
      <c r="E528" t="s">
        <v>978</v>
      </c>
      <c r="F528" t="s">
        <v>411</v>
      </c>
      <c r="G528" t="s">
        <v>412</v>
      </c>
      <c r="H528" t="s">
        <v>780</v>
      </c>
      <c r="I528" t="s">
        <v>368</v>
      </c>
      <c r="J528" t="s">
        <v>1183</v>
      </c>
      <c r="K528" t="s">
        <v>320</v>
      </c>
      <c r="L528" t="s">
        <v>1076</v>
      </c>
      <c r="M528" t="s">
        <v>416</v>
      </c>
      <c r="N528" t="s">
        <v>782</v>
      </c>
      <c r="O528" t="s">
        <v>79</v>
      </c>
      <c r="P528" t="s">
        <v>933</v>
      </c>
      <c r="Q528">
        <v>32</v>
      </c>
      <c r="R528" t="s">
        <v>119</v>
      </c>
      <c r="S528" t="s">
        <v>239</v>
      </c>
      <c r="T528">
        <v>12</v>
      </c>
      <c r="U528">
        <v>11</v>
      </c>
      <c r="V528">
        <v>18</v>
      </c>
      <c r="W528" t="s">
        <v>132</v>
      </c>
      <c r="X528" t="s">
        <v>65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1</v>
      </c>
      <c r="AI528">
        <v>1</v>
      </c>
      <c r="AJ528">
        <v>0</v>
      </c>
      <c r="AK528">
        <v>0</v>
      </c>
      <c r="AL528" t="e" vm="36">
        <f>_FV(0,"4375")</f>
        <v>#VALUE!</v>
      </c>
      <c r="AM528" t="e" vm="226">
        <f>_FV(-1,"09375")</f>
        <v>#VALUE!</v>
      </c>
      <c r="AN528">
        <v>16</v>
      </c>
      <c r="AO528" t="s">
        <v>132</v>
      </c>
      <c r="AP528" t="e" vm="1">
        <f>_FV(-6,"0")</f>
        <v>#VALUE!</v>
      </c>
      <c r="AQ528">
        <v>6</v>
      </c>
      <c r="AR528">
        <v>3</v>
      </c>
      <c r="AS528" t="s">
        <v>1634</v>
      </c>
      <c r="AT528" t="s">
        <v>68</v>
      </c>
      <c r="AU528" t="s">
        <v>146</v>
      </c>
      <c r="AV528" t="s">
        <v>146</v>
      </c>
      <c r="AW528" t="s">
        <v>1635</v>
      </c>
      <c r="AX528">
        <v>1705</v>
      </c>
      <c r="AY528">
        <v>1626</v>
      </c>
      <c r="AZ528" t="s">
        <v>182</v>
      </c>
      <c r="BA528" s="2">
        <v>43735</v>
      </c>
      <c r="BB528">
        <v>15</v>
      </c>
      <c r="BC528" t="s">
        <v>1440</v>
      </c>
      <c r="BD528" s="3">
        <v>30742</v>
      </c>
      <c r="BE528" t="s">
        <v>245</v>
      </c>
      <c r="BF528" s="2">
        <v>43489</v>
      </c>
      <c r="BG528">
        <v>23</v>
      </c>
      <c r="BH528" t="s">
        <v>1454</v>
      </c>
      <c r="BI528" s="3">
        <v>12451</v>
      </c>
    </row>
    <row r="529" spans="1:61" x14ac:dyDescent="0.25">
      <c r="A529" s="1">
        <v>41013</v>
      </c>
      <c r="B529" t="s">
        <v>195</v>
      </c>
      <c r="C529" t="s">
        <v>245</v>
      </c>
      <c r="D529" t="s">
        <v>101</v>
      </c>
      <c r="E529" t="s">
        <v>183</v>
      </c>
      <c r="F529" t="s">
        <v>68</v>
      </c>
      <c r="G529" t="s">
        <v>419</v>
      </c>
      <c r="H529" t="s">
        <v>1636</v>
      </c>
      <c r="I529" t="s">
        <v>183</v>
      </c>
      <c r="J529" t="s">
        <v>877</v>
      </c>
      <c r="K529" t="s">
        <v>279</v>
      </c>
      <c r="L529" t="s">
        <v>1637</v>
      </c>
      <c r="M529" t="s">
        <v>422</v>
      </c>
      <c r="N529" t="s">
        <v>914</v>
      </c>
      <c r="O529" t="s">
        <v>277</v>
      </c>
      <c r="P529" t="s">
        <v>490</v>
      </c>
      <c r="Q529">
        <v>34</v>
      </c>
      <c r="R529" t="s">
        <v>191</v>
      </c>
      <c r="S529" t="s">
        <v>239</v>
      </c>
      <c r="T529">
        <v>12</v>
      </c>
      <c r="U529">
        <v>6</v>
      </c>
      <c r="V529">
        <v>14</v>
      </c>
      <c r="W529" t="s">
        <v>132</v>
      </c>
      <c r="X529" t="s">
        <v>65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1</v>
      </c>
      <c r="AI529">
        <v>1</v>
      </c>
      <c r="AJ529">
        <v>0</v>
      </c>
      <c r="AK529">
        <v>0</v>
      </c>
      <c r="AL529" t="s">
        <v>313</v>
      </c>
      <c r="AM529" t="e" vm="236">
        <f>_FV(-1,"1470588235294117")</f>
        <v>#VALUE!</v>
      </c>
      <c r="AN529">
        <v>20</v>
      </c>
      <c r="AO529" t="s">
        <v>132</v>
      </c>
      <c r="AP529" t="e" vm="1">
        <f>_FV(-7,"0")</f>
        <v>#VALUE!</v>
      </c>
      <c r="AQ529">
        <v>0</v>
      </c>
      <c r="AR529">
        <v>9</v>
      </c>
      <c r="AS529" t="s">
        <v>1116</v>
      </c>
      <c r="AT529" t="s">
        <v>68</v>
      </c>
      <c r="AU529" t="s">
        <v>1117</v>
      </c>
      <c r="AV529" t="s">
        <v>1638</v>
      </c>
      <c r="AW529" t="s">
        <v>1639</v>
      </c>
      <c r="AX529">
        <v>1669</v>
      </c>
      <c r="AY529">
        <v>1626</v>
      </c>
      <c r="AZ529" t="s">
        <v>195</v>
      </c>
      <c r="BA529" t="s">
        <v>1398</v>
      </c>
      <c r="BB529">
        <v>18</v>
      </c>
      <c r="BC529" t="s">
        <v>1444</v>
      </c>
      <c r="BD529" s="3">
        <v>28915</v>
      </c>
      <c r="BE529" t="s">
        <v>245</v>
      </c>
      <c r="BF529" s="2">
        <v>43489</v>
      </c>
      <c r="BG529">
        <v>23</v>
      </c>
      <c r="BH529" t="s">
        <v>1454</v>
      </c>
      <c r="BI529" s="3">
        <v>12451</v>
      </c>
    </row>
    <row r="530" spans="1:61" x14ac:dyDescent="0.25">
      <c r="A530" s="1">
        <v>41027</v>
      </c>
      <c r="B530" t="s">
        <v>1445</v>
      </c>
      <c r="C530" t="s">
        <v>245</v>
      </c>
      <c r="D530" t="s">
        <v>101</v>
      </c>
      <c r="E530" t="s">
        <v>78</v>
      </c>
      <c r="F530" t="s">
        <v>433</v>
      </c>
      <c r="G530" s="3">
        <v>45658</v>
      </c>
      <c r="H530" t="s">
        <v>761</v>
      </c>
      <c r="I530" t="s">
        <v>434</v>
      </c>
      <c r="J530" t="s">
        <v>1640</v>
      </c>
      <c r="K530" t="s">
        <v>435</v>
      </c>
      <c r="L530" t="s">
        <v>928</v>
      </c>
      <c r="M530" t="s">
        <v>214</v>
      </c>
      <c r="N530" t="s">
        <v>950</v>
      </c>
      <c r="O530" t="s">
        <v>341</v>
      </c>
      <c r="P530" t="s">
        <v>216</v>
      </c>
      <c r="Q530">
        <v>36</v>
      </c>
      <c r="R530" t="s">
        <v>192</v>
      </c>
      <c r="S530" t="s">
        <v>239</v>
      </c>
      <c r="T530">
        <v>12</v>
      </c>
      <c r="U530">
        <v>10</v>
      </c>
      <c r="V530">
        <v>17</v>
      </c>
      <c r="W530" t="s">
        <v>66</v>
      </c>
      <c r="X530" t="s">
        <v>68</v>
      </c>
      <c r="Y530">
        <v>0</v>
      </c>
      <c r="Z530">
        <v>0</v>
      </c>
      <c r="AA530">
        <v>0</v>
      </c>
      <c r="AB530">
        <v>1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1</v>
      </c>
      <c r="AI530">
        <v>0</v>
      </c>
      <c r="AJ530">
        <v>0</v>
      </c>
      <c r="AK530">
        <v>0</v>
      </c>
      <c r="AL530" t="e" vm="68">
        <f>_FV(0,"16666666666666666")</f>
        <v>#VALUE!</v>
      </c>
      <c r="AM530" t="e" vm="237">
        <f>_FV(-1,"1388888888888888")</f>
        <v>#VALUE!</v>
      </c>
      <c r="AN530">
        <v>20</v>
      </c>
      <c r="AO530" t="s">
        <v>84</v>
      </c>
      <c r="AP530" t="e" vm="1">
        <f>_FV(-9,"0")</f>
        <v>#VALUE!</v>
      </c>
      <c r="AQ530">
        <v>1</v>
      </c>
      <c r="AR530">
        <v>1</v>
      </c>
      <c r="AS530" t="s">
        <v>68</v>
      </c>
      <c r="AT530" t="s">
        <v>68</v>
      </c>
      <c r="AU530" t="s">
        <v>68</v>
      </c>
      <c r="AV530" t="s">
        <v>68</v>
      </c>
      <c r="AW530" s="2">
        <v>43647</v>
      </c>
      <c r="AX530">
        <v>1602</v>
      </c>
      <c r="AY530">
        <v>1626</v>
      </c>
      <c r="AZ530" t="s">
        <v>1445</v>
      </c>
      <c r="BA530" s="2">
        <v>43701</v>
      </c>
      <c r="BB530">
        <v>26</v>
      </c>
      <c r="BC530" t="s">
        <v>1447</v>
      </c>
      <c r="BD530" s="3">
        <v>46388</v>
      </c>
      <c r="BE530" t="s">
        <v>245</v>
      </c>
      <c r="BF530" s="2">
        <v>43489</v>
      </c>
      <c r="BG530">
        <v>23</v>
      </c>
      <c r="BH530" t="s">
        <v>1454</v>
      </c>
      <c r="BI530" s="3">
        <v>12451</v>
      </c>
    </row>
    <row r="531" spans="1:61" x14ac:dyDescent="0.25">
      <c r="A531" s="1">
        <v>40922</v>
      </c>
      <c r="B531" t="s">
        <v>209</v>
      </c>
      <c r="C531" t="s">
        <v>245</v>
      </c>
      <c r="D531" t="s">
        <v>101</v>
      </c>
      <c r="E531" t="s">
        <v>894</v>
      </c>
      <c r="F531" t="s">
        <v>392</v>
      </c>
      <c r="G531" t="s">
        <v>458</v>
      </c>
      <c r="H531" t="s">
        <v>391</v>
      </c>
      <c r="I531" t="s">
        <v>1332</v>
      </c>
      <c r="J531" t="s">
        <v>595</v>
      </c>
      <c r="K531" t="s">
        <v>355</v>
      </c>
      <c r="L531" t="s">
        <v>394</v>
      </c>
      <c r="M531" t="s">
        <v>154</v>
      </c>
      <c r="N531" t="s">
        <v>895</v>
      </c>
      <c r="O531" t="s">
        <v>154</v>
      </c>
      <c r="P531" t="s">
        <v>889</v>
      </c>
      <c r="Q531">
        <v>21</v>
      </c>
      <c r="R531" t="s">
        <v>66</v>
      </c>
      <c r="S531" t="s">
        <v>239</v>
      </c>
      <c r="T531">
        <v>12</v>
      </c>
      <c r="U531">
        <v>3</v>
      </c>
      <c r="V531">
        <v>16</v>
      </c>
      <c r="W531" t="s">
        <v>192</v>
      </c>
      <c r="X531" t="s">
        <v>84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 t="s">
        <v>152</v>
      </c>
      <c r="AM531" t="e" vm="35">
        <f>_FV(0,"6666666666666666")</f>
        <v>#VALUE!</v>
      </c>
      <c r="AN531">
        <v>28</v>
      </c>
      <c r="AO531" t="s">
        <v>121</v>
      </c>
      <c r="AP531" t="e" vm="1">
        <f>_FV(-16,"0")</f>
        <v>#VALUE!</v>
      </c>
      <c r="AQ531">
        <v>7</v>
      </c>
      <c r="AR531">
        <v>1</v>
      </c>
      <c r="AS531" t="s">
        <v>68</v>
      </c>
      <c r="AT531" t="s">
        <v>1641</v>
      </c>
      <c r="AU531" t="s">
        <v>68</v>
      </c>
      <c r="AV531" t="s">
        <v>340</v>
      </c>
      <c r="AW531" t="s">
        <v>1642</v>
      </c>
      <c r="AX531">
        <v>1802</v>
      </c>
      <c r="AY531">
        <v>1626</v>
      </c>
      <c r="AZ531" t="s">
        <v>209</v>
      </c>
      <c r="BA531" s="2">
        <v>43520</v>
      </c>
      <c r="BB531">
        <v>24</v>
      </c>
      <c r="BC531" t="s">
        <v>1449</v>
      </c>
      <c r="BD531" s="3">
        <v>16589</v>
      </c>
      <c r="BE531" t="s">
        <v>245</v>
      </c>
      <c r="BF531" s="2">
        <v>43489</v>
      </c>
      <c r="BG531">
        <v>23</v>
      </c>
      <c r="BH531" t="s">
        <v>1454</v>
      </c>
      <c r="BI531" s="3">
        <v>12451</v>
      </c>
    </row>
    <row r="532" spans="1:61" x14ac:dyDescent="0.25">
      <c r="A532" s="1">
        <v>40832</v>
      </c>
      <c r="B532" t="s">
        <v>218</v>
      </c>
      <c r="C532" t="s">
        <v>245</v>
      </c>
      <c r="D532" t="s">
        <v>62</v>
      </c>
      <c r="E532" t="s">
        <v>625</v>
      </c>
      <c r="F532" t="s">
        <v>180</v>
      </c>
      <c r="G532" s="3">
        <v>45658</v>
      </c>
      <c r="H532" s="3">
        <v>45658</v>
      </c>
      <c r="I532" t="s">
        <v>625</v>
      </c>
      <c r="J532" t="s">
        <v>400</v>
      </c>
      <c r="K532" t="s">
        <v>322</v>
      </c>
      <c r="L532" t="s">
        <v>79</v>
      </c>
      <c r="M532" t="s">
        <v>63</v>
      </c>
      <c r="N532" t="s">
        <v>63</v>
      </c>
      <c r="O532" t="s">
        <v>79</v>
      </c>
      <c r="P532" t="s">
        <v>322</v>
      </c>
      <c r="Q532">
        <v>8</v>
      </c>
      <c r="R532" t="s">
        <v>120</v>
      </c>
      <c r="S532" t="s">
        <v>239</v>
      </c>
      <c r="T532">
        <v>12</v>
      </c>
      <c r="U532">
        <v>15</v>
      </c>
      <c r="V532">
        <v>12</v>
      </c>
      <c r="W532" t="s">
        <v>132</v>
      </c>
      <c r="X532" t="s">
        <v>68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 t="e" vm="92">
        <f>_FV(0,"625")</f>
        <v>#VALUE!</v>
      </c>
      <c r="AM532" t="e" vm="3">
        <f>_FV(0,"5")</f>
        <v>#VALUE!</v>
      </c>
      <c r="AN532">
        <v>-2</v>
      </c>
      <c r="AO532" t="s">
        <v>66</v>
      </c>
      <c r="AP532" t="e" vm="1">
        <f>_FV(-10,"0")</f>
        <v>#VALUE!</v>
      </c>
      <c r="AQ532">
        <v>1</v>
      </c>
      <c r="AR532">
        <v>4</v>
      </c>
      <c r="AS532" t="s">
        <v>1643</v>
      </c>
      <c r="AT532" t="s">
        <v>68</v>
      </c>
      <c r="AU532" t="s">
        <v>1644</v>
      </c>
      <c r="AV532" t="s">
        <v>1645</v>
      </c>
      <c r="AW532" t="s">
        <v>1646</v>
      </c>
      <c r="AX532">
        <v>1647</v>
      </c>
      <c r="AY532">
        <v>1626</v>
      </c>
      <c r="AZ532" t="s">
        <v>218</v>
      </c>
      <c r="BA532" t="s">
        <v>1398</v>
      </c>
      <c r="BB532">
        <v>24</v>
      </c>
      <c r="BC532" t="s">
        <v>1450</v>
      </c>
      <c r="BD532" s="3">
        <v>46054</v>
      </c>
      <c r="BE532" t="s">
        <v>245</v>
      </c>
      <c r="BF532" s="2">
        <v>43489</v>
      </c>
      <c r="BG532">
        <v>23</v>
      </c>
      <c r="BH532" t="s">
        <v>1454</v>
      </c>
      <c r="BI532" s="3">
        <v>12451</v>
      </c>
    </row>
    <row r="533" spans="1:61" x14ac:dyDescent="0.25">
      <c r="A533" s="1">
        <v>41042</v>
      </c>
      <c r="B533" t="s">
        <v>241</v>
      </c>
      <c r="C533" t="s">
        <v>245</v>
      </c>
      <c r="D533" t="s">
        <v>62</v>
      </c>
      <c r="E533" t="s">
        <v>168</v>
      </c>
      <c r="F533" t="s">
        <v>68</v>
      </c>
      <c r="G533" t="s">
        <v>199</v>
      </c>
      <c r="H533" t="s">
        <v>1647</v>
      </c>
      <c r="I533" t="s">
        <v>1067</v>
      </c>
      <c r="J533" t="s">
        <v>920</v>
      </c>
      <c r="K533" t="s">
        <v>170</v>
      </c>
      <c r="L533" t="s">
        <v>843</v>
      </c>
      <c r="M533" t="s">
        <v>1013</v>
      </c>
      <c r="N533" t="s">
        <v>169</v>
      </c>
      <c r="O533" t="s">
        <v>170</v>
      </c>
      <c r="P533" t="s">
        <v>170</v>
      </c>
      <c r="Q533">
        <v>38</v>
      </c>
      <c r="R533" t="s">
        <v>110</v>
      </c>
      <c r="S533" t="s">
        <v>239</v>
      </c>
      <c r="T533">
        <v>12</v>
      </c>
      <c r="U533">
        <v>15</v>
      </c>
      <c r="V533">
        <v>20</v>
      </c>
      <c r="W533" t="s">
        <v>179</v>
      </c>
      <c r="X533" t="s">
        <v>84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 t="e" vm="15">
        <f>_FV(0,"5526315789473685")</f>
        <v>#VALUE!</v>
      </c>
      <c r="AM533" t="e" vm="238">
        <f>_FV(-1,"0789473684210527")</f>
        <v>#VALUE!</v>
      </c>
      <c r="AN533">
        <v>15</v>
      </c>
      <c r="AO533" t="s">
        <v>83</v>
      </c>
      <c r="AP533" t="e" vm="1">
        <f>_FV(-5,"0")</f>
        <v>#VALUE!</v>
      </c>
      <c r="AQ533">
        <v>6</v>
      </c>
      <c r="AR533">
        <v>3</v>
      </c>
      <c r="AS533" t="s">
        <v>68</v>
      </c>
      <c r="AT533" t="s">
        <v>68</v>
      </c>
      <c r="AU533" t="s">
        <v>68</v>
      </c>
      <c r="AV533" t="s">
        <v>64</v>
      </c>
      <c r="AW533" s="3">
        <v>41640</v>
      </c>
      <c r="AX533">
        <v>1640</v>
      </c>
      <c r="AY533">
        <v>1626</v>
      </c>
      <c r="AZ533" t="s">
        <v>241</v>
      </c>
      <c r="BA533" s="2">
        <v>43580</v>
      </c>
      <c r="BB533">
        <v>22</v>
      </c>
      <c r="BC533" t="s">
        <v>1451</v>
      </c>
      <c r="BD533" s="3">
        <v>15008</v>
      </c>
      <c r="BE533" t="s">
        <v>245</v>
      </c>
      <c r="BF533" s="2">
        <v>43489</v>
      </c>
      <c r="BG533">
        <v>23</v>
      </c>
      <c r="BH533" t="s">
        <v>1454</v>
      </c>
      <c r="BI533" s="3">
        <v>12451</v>
      </c>
    </row>
    <row r="534" spans="1:61" x14ac:dyDescent="0.25">
      <c r="A534" s="1">
        <v>40908</v>
      </c>
      <c r="B534" t="s">
        <v>60</v>
      </c>
      <c r="C534" t="s">
        <v>1436</v>
      </c>
      <c r="D534" t="s">
        <v>62</v>
      </c>
      <c r="E534" t="s">
        <v>403</v>
      </c>
      <c r="F534" t="s">
        <v>198</v>
      </c>
      <c r="G534" t="s">
        <v>197</v>
      </c>
      <c r="H534" t="s">
        <v>301</v>
      </c>
      <c r="I534" t="s">
        <v>1583</v>
      </c>
      <c r="J534" t="s">
        <v>305</v>
      </c>
      <c r="K534" t="s">
        <v>788</v>
      </c>
      <c r="L534" t="s">
        <v>205</v>
      </c>
      <c r="M534" t="s">
        <v>170</v>
      </c>
      <c r="N534" t="s">
        <v>172</v>
      </c>
      <c r="O534" t="s">
        <v>204</v>
      </c>
      <c r="P534" t="s">
        <v>170</v>
      </c>
      <c r="Q534">
        <v>19</v>
      </c>
      <c r="R534" t="s">
        <v>84</v>
      </c>
      <c r="S534" t="s">
        <v>255</v>
      </c>
      <c r="T534">
        <v>12</v>
      </c>
      <c r="U534">
        <v>5</v>
      </c>
      <c r="V534">
        <v>14</v>
      </c>
      <c r="W534" t="s">
        <v>120</v>
      </c>
      <c r="X534" t="s">
        <v>64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 t="s">
        <v>304</v>
      </c>
      <c r="AM534" t="e" vm="239">
        <f>_FV(0,"7368421052631579")</f>
        <v>#VALUE!</v>
      </c>
      <c r="AN534">
        <v>16</v>
      </c>
      <c r="AO534" t="s">
        <v>121</v>
      </c>
      <c r="AP534" t="e" vm="1">
        <f>_FV(-14,"0")</f>
        <v>#VALUE!</v>
      </c>
      <c r="AQ534">
        <v>1</v>
      </c>
      <c r="AR534">
        <v>1</v>
      </c>
      <c r="AS534" t="s">
        <v>68</v>
      </c>
      <c r="AT534" t="s">
        <v>737</v>
      </c>
      <c r="AU534" t="s">
        <v>68</v>
      </c>
      <c r="AV534" s="2">
        <v>43678</v>
      </c>
      <c r="AW534" t="s">
        <v>1648</v>
      </c>
      <c r="AX534">
        <v>1814</v>
      </c>
      <c r="AY534">
        <v>1588</v>
      </c>
      <c r="AZ534" t="s">
        <v>60</v>
      </c>
      <c r="BA534" s="2">
        <v>43547</v>
      </c>
      <c r="BB534">
        <v>33</v>
      </c>
      <c r="BC534" t="s">
        <v>1397</v>
      </c>
      <c r="BD534" s="2">
        <v>43472</v>
      </c>
      <c r="BE534" t="s">
        <v>1436</v>
      </c>
      <c r="BF534" t="s">
        <v>193</v>
      </c>
      <c r="BG534">
        <v>24</v>
      </c>
      <c r="BH534" t="s">
        <v>1439</v>
      </c>
      <c r="BI534" s="3">
        <v>11355</v>
      </c>
    </row>
    <row r="535" spans="1:61" x14ac:dyDescent="0.25">
      <c r="A535" s="1">
        <v>40910</v>
      </c>
      <c r="B535" t="s">
        <v>73</v>
      </c>
      <c r="C535" t="s">
        <v>1436</v>
      </c>
      <c r="D535" t="s">
        <v>101</v>
      </c>
      <c r="E535" t="s">
        <v>569</v>
      </c>
      <c r="F535" t="s">
        <v>566</v>
      </c>
      <c r="G535" t="s">
        <v>373</v>
      </c>
      <c r="H535" t="s">
        <v>727</v>
      </c>
      <c r="I535" t="s">
        <v>567</v>
      </c>
      <c r="J535" t="s">
        <v>570</v>
      </c>
      <c r="K535" t="s">
        <v>572</v>
      </c>
      <c r="L535" t="s">
        <v>571</v>
      </c>
      <c r="M535" t="s">
        <v>379</v>
      </c>
      <c r="N535" t="s">
        <v>906</v>
      </c>
      <c r="O535" t="s">
        <v>502</v>
      </c>
      <c r="P535" t="s">
        <v>571</v>
      </c>
      <c r="Q535">
        <v>23</v>
      </c>
      <c r="R535" t="s">
        <v>242</v>
      </c>
      <c r="S535" t="s">
        <v>255</v>
      </c>
      <c r="T535">
        <v>12</v>
      </c>
      <c r="U535">
        <v>11</v>
      </c>
      <c r="V535">
        <v>16</v>
      </c>
      <c r="W535" t="s">
        <v>121</v>
      </c>
      <c r="X535" t="s">
        <v>66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 t="e" vm="215">
        <f>_FV(0,"13043478260869565")</f>
        <v>#VALUE!</v>
      </c>
      <c r="AM535" t="e" vm="115">
        <f>_FV(0,"6521739130434783")</f>
        <v>#VALUE!</v>
      </c>
      <c r="AN535">
        <v>7</v>
      </c>
      <c r="AO535" t="s">
        <v>66</v>
      </c>
      <c r="AP535" t="e" vm="1">
        <f>_FV(-1,"0")</f>
        <v>#VALUE!</v>
      </c>
      <c r="AQ535">
        <v>1</v>
      </c>
      <c r="AR535">
        <v>1</v>
      </c>
      <c r="AS535" t="s">
        <v>68</v>
      </c>
      <c r="AT535" t="s">
        <v>68</v>
      </c>
      <c r="AU535" t="s">
        <v>68</v>
      </c>
      <c r="AV535" t="s">
        <v>116</v>
      </c>
      <c r="AW535" s="3">
        <v>44562</v>
      </c>
      <c r="AX535">
        <v>1728</v>
      </c>
      <c r="AY535">
        <v>1588</v>
      </c>
      <c r="AZ535" t="s">
        <v>73</v>
      </c>
      <c r="BA535" s="2">
        <v>43549</v>
      </c>
      <c r="BB535">
        <v>21</v>
      </c>
      <c r="BC535" t="s">
        <v>1401</v>
      </c>
      <c r="BD535" s="3">
        <v>23468</v>
      </c>
      <c r="BE535" t="s">
        <v>1436</v>
      </c>
      <c r="BF535" t="s">
        <v>193</v>
      </c>
      <c r="BG535">
        <v>24</v>
      </c>
      <c r="BH535" t="s">
        <v>1439</v>
      </c>
      <c r="BI535" s="3">
        <v>11355</v>
      </c>
    </row>
    <row r="536" spans="1:61" x14ac:dyDescent="0.25">
      <c r="A536" s="1">
        <v>41215</v>
      </c>
      <c r="B536" t="s">
        <v>100</v>
      </c>
      <c r="C536" t="s">
        <v>1436</v>
      </c>
      <c r="D536" t="s">
        <v>62</v>
      </c>
      <c r="E536" s="3">
        <v>13150</v>
      </c>
      <c r="F536" t="s">
        <v>68</v>
      </c>
      <c r="G536" s="3">
        <v>42401</v>
      </c>
      <c r="H536" s="3">
        <v>23377</v>
      </c>
      <c r="I536" t="s">
        <v>1649</v>
      </c>
      <c r="J536" t="s">
        <v>552</v>
      </c>
      <c r="K536" t="s">
        <v>131</v>
      </c>
      <c r="L536" t="s">
        <v>118</v>
      </c>
      <c r="M536" t="s">
        <v>1650</v>
      </c>
      <c r="N536" t="s">
        <v>396</v>
      </c>
      <c r="O536" t="s">
        <v>397</v>
      </c>
      <c r="P536" t="s">
        <v>397</v>
      </c>
      <c r="Q536">
        <v>25</v>
      </c>
      <c r="R536" t="s">
        <v>67</v>
      </c>
      <c r="S536" t="s">
        <v>255</v>
      </c>
      <c r="T536">
        <v>12</v>
      </c>
      <c r="U536">
        <v>19</v>
      </c>
      <c r="V536">
        <v>16</v>
      </c>
      <c r="W536" t="s">
        <v>66</v>
      </c>
      <c r="X536" t="s">
        <v>66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 t="e" vm="117">
        <f>_FV(0,"8")</f>
        <v>#VALUE!</v>
      </c>
      <c r="AM536" t="e" vm="240">
        <f>_FV(0,"64")</f>
        <v>#VALUE!</v>
      </c>
      <c r="AN536">
        <v>-3</v>
      </c>
      <c r="AO536" t="s">
        <v>65</v>
      </c>
      <c r="AP536" t="s">
        <v>64</v>
      </c>
      <c r="AQ536">
        <v>1</v>
      </c>
      <c r="AR536">
        <v>1</v>
      </c>
      <c r="AS536" t="s">
        <v>68</v>
      </c>
      <c r="AT536" t="s">
        <v>348</v>
      </c>
      <c r="AU536" t="s">
        <v>68</v>
      </c>
      <c r="AV536" s="2">
        <v>43497</v>
      </c>
      <c r="AW536" t="s">
        <v>1651</v>
      </c>
      <c r="AX536">
        <v>1668</v>
      </c>
      <c r="AY536">
        <v>1588</v>
      </c>
      <c r="AZ536" t="s">
        <v>100</v>
      </c>
      <c r="BA536" s="2">
        <v>43609</v>
      </c>
      <c r="BB536">
        <v>24</v>
      </c>
      <c r="BC536" t="s">
        <v>1407</v>
      </c>
      <c r="BD536" s="3">
        <v>19025</v>
      </c>
      <c r="BE536" t="s">
        <v>1436</v>
      </c>
      <c r="BF536" t="s">
        <v>193</v>
      </c>
      <c r="BG536">
        <v>24</v>
      </c>
      <c r="BH536" t="s">
        <v>1439</v>
      </c>
      <c r="BI536" s="3">
        <v>11355</v>
      </c>
    </row>
    <row r="537" spans="1:61" x14ac:dyDescent="0.25">
      <c r="A537" s="1">
        <v>41185</v>
      </c>
      <c r="B537" t="s">
        <v>112</v>
      </c>
      <c r="C537" t="s">
        <v>1436</v>
      </c>
      <c r="D537" t="s">
        <v>62</v>
      </c>
      <c r="E537" t="s">
        <v>1652</v>
      </c>
      <c r="F537" t="s">
        <v>68</v>
      </c>
      <c r="G537" t="s">
        <v>64</v>
      </c>
      <c r="H537" t="s">
        <v>247</v>
      </c>
      <c r="I537" t="s">
        <v>670</v>
      </c>
      <c r="J537" t="s">
        <v>575</v>
      </c>
      <c r="K537" t="s">
        <v>372</v>
      </c>
      <c r="L537" t="s">
        <v>254</v>
      </c>
      <c r="M537" t="s">
        <v>776</v>
      </c>
      <c r="N537" t="s">
        <v>437</v>
      </c>
      <c r="O537" t="s">
        <v>577</v>
      </c>
      <c r="P537" t="s">
        <v>79</v>
      </c>
      <c r="Q537">
        <v>28</v>
      </c>
      <c r="R537" t="s">
        <v>95</v>
      </c>
      <c r="S537" t="s">
        <v>255</v>
      </c>
      <c r="T537">
        <v>12</v>
      </c>
      <c r="U537">
        <v>17</v>
      </c>
      <c r="V537">
        <v>14</v>
      </c>
      <c r="W537" t="s">
        <v>68</v>
      </c>
      <c r="X537" t="s">
        <v>64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 t="e" vm="241">
        <f>_FV(0,"9642857142857143")</f>
        <v>#VALUE!</v>
      </c>
      <c r="AM537" t="e" vm="173">
        <f>_FV(0,"6428571428571429")</f>
        <v>#VALUE!</v>
      </c>
      <c r="AN537">
        <v>-2</v>
      </c>
      <c r="AO537" t="e" vm="1">
        <f>_FV(-1,"0")</f>
        <v>#VALUE!</v>
      </c>
      <c r="AP537" t="s">
        <v>68</v>
      </c>
      <c r="AQ537">
        <v>3</v>
      </c>
      <c r="AR537">
        <v>0</v>
      </c>
      <c r="AS537" t="s">
        <v>68</v>
      </c>
      <c r="AT537" t="s">
        <v>68</v>
      </c>
      <c r="AU537" t="s">
        <v>68</v>
      </c>
      <c r="AV537" s="3">
        <v>45658</v>
      </c>
      <c r="AW537" s="2">
        <v>43800</v>
      </c>
      <c r="AX537">
        <v>1641</v>
      </c>
      <c r="AY537">
        <v>1588</v>
      </c>
      <c r="AZ537" t="s">
        <v>112</v>
      </c>
      <c r="BA537" s="2">
        <v>43521</v>
      </c>
      <c r="BB537">
        <v>19</v>
      </c>
      <c r="BC537" t="s">
        <v>1411</v>
      </c>
      <c r="BD537" s="3">
        <v>23774</v>
      </c>
      <c r="BE537" t="s">
        <v>1436</v>
      </c>
      <c r="BF537" t="s">
        <v>193</v>
      </c>
      <c r="BG537">
        <v>24</v>
      </c>
      <c r="BH537" t="s">
        <v>1439</v>
      </c>
      <c r="BI537" s="3">
        <v>11355</v>
      </c>
    </row>
    <row r="538" spans="1:61" x14ac:dyDescent="0.25">
      <c r="A538" s="1">
        <v>41028</v>
      </c>
      <c r="B538" t="s">
        <v>123</v>
      </c>
      <c r="C538" t="s">
        <v>1436</v>
      </c>
      <c r="D538" t="s">
        <v>62</v>
      </c>
      <c r="E538" t="s">
        <v>718</v>
      </c>
      <c r="F538" t="s">
        <v>78</v>
      </c>
      <c r="G538" t="s">
        <v>78</v>
      </c>
      <c r="H538" t="s">
        <v>425</v>
      </c>
      <c r="I538" t="s">
        <v>431</v>
      </c>
      <c r="J538" t="s">
        <v>433</v>
      </c>
      <c r="K538" t="s">
        <v>1265</v>
      </c>
      <c r="L538" t="s">
        <v>79</v>
      </c>
      <c r="M538" t="s">
        <v>216</v>
      </c>
      <c r="N538" t="s">
        <v>436</v>
      </c>
      <c r="O538" t="s">
        <v>341</v>
      </c>
      <c r="P538" t="s">
        <v>215</v>
      </c>
      <c r="Q538">
        <v>36</v>
      </c>
      <c r="R538" t="s">
        <v>96</v>
      </c>
      <c r="S538" t="s">
        <v>255</v>
      </c>
      <c r="T538">
        <v>12</v>
      </c>
      <c r="U538">
        <v>5</v>
      </c>
      <c r="V538">
        <v>13</v>
      </c>
      <c r="W538" t="s">
        <v>192</v>
      </c>
      <c r="X538" t="s">
        <v>83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 t="s">
        <v>1640</v>
      </c>
      <c r="AM538" t="e" vm="3">
        <f>_FV(0,"5")</f>
        <v>#VALUE!</v>
      </c>
      <c r="AN538">
        <v>27</v>
      </c>
      <c r="AO538" t="s">
        <v>64</v>
      </c>
      <c r="AP538" t="e" vm="1">
        <f>_FV(-11,"0")</f>
        <v>#VALUE!</v>
      </c>
      <c r="AQ538">
        <v>0</v>
      </c>
      <c r="AR538">
        <v>3</v>
      </c>
      <c r="AS538" t="s">
        <v>68</v>
      </c>
      <c r="AT538" t="s">
        <v>719</v>
      </c>
      <c r="AU538" t="s">
        <v>68</v>
      </c>
      <c r="AV538" s="2">
        <v>43586</v>
      </c>
      <c r="AW538" t="s">
        <v>1653</v>
      </c>
      <c r="AX538">
        <v>1889</v>
      </c>
      <c r="AY538">
        <v>1588</v>
      </c>
      <c r="AZ538" t="s">
        <v>123</v>
      </c>
      <c r="BA538" s="2">
        <v>43550</v>
      </c>
      <c r="BB538">
        <v>21</v>
      </c>
      <c r="BC538" t="s">
        <v>1412</v>
      </c>
      <c r="BD538" t="s">
        <v>1413</v>
      </c>
      <c r="BE538" t="s">
        <v>1436</v>
      </c>
      <c r="BF538" t="s">
        <v>193</v>
      </c>
      <c r="BG538">
        <v>24</v>
      </c>
      <c r="BH538" t="s">
        <v>1439</v>
      </c>
      <c r="BI538" s="3">
        <v>11355</v>
      </c>
    </row>
    <row r="539" spans="1:61" x14ac:dyDescent="0.25">
      <c r="A539" s="1">
        <v>40775</v>
      </c>
      <c r="B539" t="s">
        <v>127</v>
      </c>
      <c r="C539" t="s">
        <v>1436</v>
      </c>
      <c r="D539" t="s">
        <v>151</v>
      </c>
      <c r="E539" t="s">
        <v>65</v>
      </c>
      <c r="F539" t="s">
        <v>65</v>
      </c>
      <c r="G539" t="s">
        <v>63</v>
      </c>
      <c r="H539" t="s">
        <v>64</v>
      </c>
      <c r="I539" t="s">
        <v>65</v>
      </c>
      <c r="J539" t="s">
        <v>65</v>
      </c>
      <c r="K539" t="s">
        <v>65</v>
      </c>
      <c r="L539" t="s">
        <v>65</v>
      </c>
      <c r="M539" t="s">
        <v>63</v>
      </c>
      <c r="N539" t="s">
        <v>63</v>
      </c>
      <c r="O539" t="s">
        <v>65</v>
      </c>
      <c r="P539" t="s">
        <v>65</v>
      </c>
      <c r="Q539">
        <v>2</v>
      </c>
      <c r="R539" t="s">
        <v>85</v>
      </c>
      <c r="S539" t="s">
        <v>255</v>
      </c>
      <c r="T539">
        <v>12</v>
      </c>
      <c r="U539">
        <v>15</v>
      </c>
      <c r="V539">
        <v>18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 t="e" vm="3">
        <f>_FV(0,"5")</f>
        <v>#VALUE!</v>
      </c>
      <c r="AM539" t="e" vm="1">
        <f>_FV(-2,"0")</f>
        <v>#VALUE!</v>
      </c>
      <c r="AN539">
        <v>0</v>
      </c>
      <c r="AP539" t="e" vm="1">
        <f>_FV(-10,"0")</f>
        <v>#VALUE!</v>
      </c>
      <c r="AQ539">
        <v>1</v>
      </c>
      <c r="AR539">
        <v>1</v>
      </c>
      <c r="AS539" t="s">
        <v>68</v>
      </c>
      <c r="AT539" t="s">
        <v>68</v>
      </c>
      <c r="AU539" t="s">
        <v>68</v>
      </c>
      <c r="AV539" t="s">
        <v>845</v>
      </c>
      <c r="AW539" s="3">
        <v>43466</v>
      </c>
      <c r="AX539">
        <v>1768</v>
      </c>
      <c r="AY539">
        <v>1588</v>
      </c>
      <c r="AZ539" t="s">
        <v>127</v>
      </c>
      <c r="BA539" s="2">
        <v>43641</v>
      </c>
      <c r="BB539">
        <v>24</v>
      </c>
      <c r="BC539" t="s">
        <v>1414</v>
      </c>
      <c r="BD539" s="3">
        <v>21671</v>
      </c>
      <c r="BE539" t="s">
        <v>1436</v>
      </c>
      <c r="BF539" t="s">
        <v>193</v>
      </c>
      <c r="BG539">
        <v>24</v>
      </c>
      <c r="BH539" t="s">
        <v>1439</v>
      </c>
      <c r="BI539" s="3">
        <v>11355</v>
      </c>
    </row>
    <row r="540" spans="1:61" x14ac:dyDescent="0.25">
      <c r="A540" s="1">
        <v>40584</v>
      </c>
      <c r="B540" t="s">
        <v>136</v>
      </c>
      <c r="C540" t="s">
        <v>1436</v>
      </c>
      <c r="D540" t="s">
        <v>62</v>
      </c>
      <c r="E540" t="s">
        <v>252</v>
      </c>
      <c r="F540" t="s">
        <v>670</v>
      </c>
      <c r="G540" t="s">
        <v>68</v>
      </c>
      <c r="H540" t="s">
        <v>68</v>
      </c>
      <c r="I540" t="s">
        <v>252</v>
      </c>
      <c r="J540" t="s">
        <v>250</v>
      </c>
      <c r="K540" t="s">
        <v>65</v>
      </c>
      <c r="L540" t="s">
        <v>155</v>
      </c>
      <c r="M540" t="s">
        <v>155</v>
      </c>
      <c r="N540" t="s">
        <v>155</v>
      </c>
      <c r="O540" t="s">
        <v>252</v>
      </c>
      <c r="P540" t="s">
        <v>155</v>
      </c>
      <c r="Q540">
        <v>7</v>
      </c>
      <c r="R540" t="s">
        <v>83</v>
      </c>
      <c r="S540" t="s">
        <v>255</v>
      </c>
      <c r="T540">
        <v>12</v>
      </c>
      <c r="U540">
        <v>15</v>
      </c>
      <c r="V540">
        <v>9</v>
      </c>
      <c r="W540" t="s">
        <v>84</v>
      </c>
      <c r="X540" t="s">
        <v>121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 t="e" vm="12">
        <f>_FV(0,"42857142857142855")</f>
        <v>#VALUE!</v>
      </c>
      <c r="AM540" t="e" vm="84">
        <f>_FV(0,"2857142857142857")</f>
        <v>#VALUE!</v>
      </c>
      <c r="AN540">
        <v>-4</v>
      </c>
      <c r="AO540" t="e" vm="1">
        <f>_FV(-5,"0")</f>
        <v>#VALUE!</v>
      </c>
      <c r="AP540" t="e" vm="1">
        <f>_FV(-8,"0")</f>
        <v>#VALUE!</v>
      </c>
      <c r="AQ540">
        <v>1</v>
      </c>
      <c r="AR540">
        <v>1</v>
      </c>
      <c r="AS540" t="s">
        <v>68</v>
      </c>
      <c r="AT540" t="s">
        <v>68</v>
      </c>
      <c r="AU540" t="s">
        <v>68</v>
      </c>
      <c r="AV540" s="2">
        <v>43556</v>
      </c>
      <c r="AW540" s="3">
        <v>44927</v>
      </c>
      <c r="AX540">
        <v>1720</v>
      </c>
      <c r="AY540">
        <v>1588</v>
      </c>
      <c r="AZ540" t="s">
        <v>136</v>
      </c>
      <c r="BA540" s="2">
        <v>43491</v>
      </c>
      <c r="BB540">
        <v>28</v>
      </c>
      <c r="BC540" t="s">
        <v>1418</v>
      </c>
      <c r="BD540" s="3">
        <v>47178</v>
      </c>
      <c r="BE540" t="s">
        <v>1436</v>
      </c>
      <c r="BF540" t="s">
        <v>193</v>
      </c>
      <c r="BG540">
        <v>24</v>
      </c>
      <c r="BH540" t="s">
        <v>1439</v>
      </c>
      <c r="BI540" s="3">
        <v>11355</v>
      </c>
    </row>
    <row r="541" spans="1:61" x14ac:dyDescent="0.25">
      <c r="A541" s="1">
        <v>40828</v>
      </c>
      <c r="B541" t="s">
        <v>150</v>
      </c>
      <c r="C541" t="s">
        <v>1436</v>
      </c>
      <c r="D541" t="s">
        <v>62</v>
      </c>
      <c r="E541" t="s">
        <v>483</v>
      </c>
      <c r="F541" t="s">
        <v>68</v>
      </c>
      <c r="G541" t="s">
        <v>1251</v>
      </c>
      <c r="H541" t="s">
        <v>340</v>
      </c>
      <c r="I541" t="s">
        <v>1023</v>
      </c>
      <c r="J541" t="s">
        <v>385</v>
      </c>
      <c r="K541" t="s">
        <v>116</v>
      </c>
      <c r="L541" t="s">
        <v>386</v>
      </c>
      <c r="M541" t="s">
        <v>118</v>
      </c>
      <c r="N541" t="s">
        <v>116</v>
      </c>
      <c r="O541" t="s">
        <v>80</v>
      </c>
      <c r="P541" t="s">
        <v>386</v>
      </c>
      <c r="Q541">
        <v>15</v>
      </c>
      <c r="R541" t="s">
        <v>121</v>
      </c>
      <c r="S541" t="s">
        <v>255</v>
      </c>
      <c r="T541">
        <v>12</v>
      </c>
      <c r="U541">
        <v>6</v>
      </c>
      <c r="V541">
        <v>10</v>
      </c>
      <c r="W541" t="s">
        <v>121</v>
      </c>
      <c r="X541" t="s">
        <v>66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 t="s">
        <v>386</v>
      </c>
      <c r="AM541" t="e" vm="35">
        <f>_FV(0,"6666666666666666")</f>
        <v>#VALUE!</v>
      </c>
      <c r="AN541">
        <v>7</v>
      </c>
      <c r="AO541" t="s">
        <v>66</v>
      </c>
      <c r="AP541" t="e" vm="1">
        <f>_FV(-9,"0")</f>
        <v>#VALUE!</v>
      </c>
      <c r="AQ541">
        <v>1</v>
      </c>
      <c r="AR541">
        <v>1</v>
      </c>
      <c r="AS541" t="s">
        <v>68</v>
      </c>
      <c r="AT541" t="s">
        <v>68</v>
      </c>
      <c r="AU541" t="s">
        <v>68</v>
      </c>
      <c r="AV541" t="s">
        <v>68</v>
      </c>
      <c r="AW541" s="3">
        <v>13881</v>
      </c>
      <c r="AX541">
        <v>1789</v>
      </c>
      <c r="AY541">
        <v>1588</v>
      </c>
      <c r="AZ541" t="s">
        <v>150</v>
      </c>
      <c r="BA541" t="s">
        <v>1398</v>
      </c>
      <c r="BB541">
        <v>16</v>
      </c>
      <c r="BC541" t="s">
        <v>1399</v>
      </c>
      <c r="BD541" s="3">
        <v>31260</v>
      </c>
      <c r="BE541" t="s">
        <v>1436</v>
      </c>
      <c r="BF541" t="s">
        <v>193</v>
      </c>
      <c r="BG541">
        <v>24</v>
      </c>
      <c r="BH541" t="s">
        <v>1439</v>
      </c>
      <c r="BI541" s="3">
        <v>11355</v>
      </c>
    </row>
    <row r="542" spans="1:61" x14ac:dyDescent="0.25">
      <c r="A542" s="1">
        <v>41042</v>
      </c>
      <c r="B542" t="s">
        <v>158</v>
      </c>
      <c r="C542" t="s">
        <v>1436</v>
      </c>
      <c r="D542" t="s">
        <v>62</v>
      </c>
      <c r="E542" t="s">
        <v>1654</v>
      </c>
      <c r="F542" t="s">
        <v>1587</v>
      </c>
      <c r="G542" t="s">
        <v>1655</v>
      </c>
      <c r="H542" t="s">
        <v>1269</v>
      </c>
      <c r="I542" t="s">
        <v>1656</v>
      </c>
      <c r="J542" t="s">
        <v>844</v>
      </c>
      <c r="K542" t="s">
        <v>1655</v>
      </c>
      <c r="L542" t="s">
        <v>170</v>
      </c>
      <c r="M542" t="s">
        <v>843</v>
      </c>
      <c r="N542" t="s">
        <v>788</v>
      </c>
      <c r="O542" t="s">
        <v>843</v>
      </c>
      <c r="P542" t="s">
        <v>1014</v>
      </c>
      <c r="Q542">
        <v>38</v>
      </c>
      <c r="R542" t="s">
        <v>68</v>
      </c>
      <c r="S542" t="s">
        <v>255</v>
      </c>
      <c r="T542">
        <v>12</v>
      </c>
      <c r="U542">
        <v>1</v>
      </c>
      <c r="V542">
        <v>17</v>
      </c>
      <c r="W542" t="s">
        <v>110</v>
      </c>
      <c r="X542" t="s">
        <v>83</v>
      </c>
      <c r="Y542">
        <v>1</v>
      </c>
      <c r="Z542">
        <v>1</v>
      </c>
      <c r="AA542">
        <v>1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 t="s">
        <v>1269</v>
      </c>
      <c r="AM542" t="e" vm="128">
        <f>_FV(0,"5789473684210527")</f>
        <v>#VALUE!</v>
      </c>
      <c r="AN542">
        <v>49</v>
      </c>
      <c r="AO542" t="s">
        <v>96</v>
      </c>
      <c r="AP542" t="e" vm="1">
        <f>_FV(-16,"0")</f>
        <v>#VALUE!</v>
      </c>
      <c r="AQ542">
        <v>3</v>
      </c>
      <c r="AR542">
        <v>0</v>
      </c>
      <c r="AS542" t="s">
        <v>68</v>
      </c>
      <c r="AT542" t="s">
        <v>68</v>
      </c>
      <c r="AU542" t="s">
        <v>68</v>
      </c>
      <c r="AV542" s="2">
        <v>43587</v>
      </c>
      <c r="AW542" s="3">
        <v>41640</v>
      </c>
      <c r="AX542">
        <v>1840</v>
      </c>
      <c r="AY542">
        <v>1588</v>
      </c>
      <c r="AZ542" t="s">
        <v>158</v>
      </c>
      <c r="BA542" s="2">
        <v>43670</v>
      </c>
      <c r="BB542">
        <v>22</v>
      </c>
      <c r="BC542" t="s">
        <v>1422</v>
      </c>
      <c r="BD542" t="s">
        <v>1423</v>
      </c>
      <c r="BE542" t="s">
        <v>1436</v>
      </c>
      <c r="BF542" t="s">
        <v>193</v>
      </c>
      <c r="BG542">
        <v>24</v>
      </c>
      <c r="BH542" t="s">
        <v>1439</v>
      </c>
      <c r="BI542" s="3">
        <v>11355</v>
      </c>
    </row>
    <row r="543" spans="1:61" x14ac:dyDescent="0.25">
      <c r="A543" s="1">
        <v>41125</v>
      </c>
      <c r="B543" t="s">
        <v>163</v>
      </c>
      <c r="C543" t="s">
        <v>1436</v>
      </c>
      <c r="D543" t="s">
        <v>62</v>
      </c>
      <c r="E543" t="s">
        <v>1657</v>
      </c>
      <c r="F543" t="s">
        <v>1190</v>
      </c>
      <c r="G543" t="s">
        <v>931</v>
      </c>
      <c r="H543" s="3">
        <v>1817084</v>
      </c>
      <c r="I543" t="s">
        <v>1657</v>
      </c>
      <c r="J543" t="s">
        <v>400</v>
      </c>
      <c r="K543" t="s">
        <v>180</v>
      </c>
      <c r="L543" t="s">
        <v>933</v>
      </c>
      <c r="M543" t="s">
        <v>783</v>
      </c>
      <c r="N543" t="s">
        <v>991</v>
      </c>
      <c r="O543" t="s">
        <v>322</v>
      </c>
      <c r="P543" t="s">
        <v>933</v>
      </c>
      <c r="Q543">
        <v>32</v>
      </c>
      <c r="R543" t="s">
        <v>64</v>
      </c>
      <c r="S543" t="s">
        <v>255</v>
      </c>
      <c r="T543">
        <v>12</v>
      </c>
      <c r="U543">
        <v>1</v>
      </c>
      <c r="V543">
        <v>15</v>
      </c>
      <c r="W543" t="s">
        <v>110</v>
      </c>
      <c r="X543" t="s">
        <v>85</v>
      </c>
      <c r="Y543">
        <v>1</v>
      </c>
      <c r="Z543">
        <v>1</v>
      </c>
      <c r="AA543">
        <v>1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 t="s">
        <v>1609</v>
      </c>
      <c r="AM543" t="e" vm="242">
        <f>_FV(0,"59375")</f>
        <v>#VALUE!</v>
      </c>
      <c r="AN543">
        <v>48</v>
      </c>
      <c r="AO543" t="s">
        <v>121</v>
      </c>
      <c r="AP543" t="e" vm="1">
        <f>_FV(-15,"0")</f>
        <v>#VALUE!</v>
      </c>
      <c r="AQ543">
        <v>3</v>
      </c>
      <c r="AR543">
        <v>0</v>
      </c>
      <c r="AS543" t="s">
        <v>68</v>
      </c>
      <c r="AT543" t="s">
        <v>68</v>
      </c>
      <c r="AU543" t="s">
        <v>68</v>
      </c>
      <c r="AV543" s="3">
        <v>27395</v>
      </c>
      <c r="AW543" s="3">
        <v>42370</v>
      </c>
      <c r="AX543">
        <v>1982</v>
      </c>
      <c r="AY543">
        <v>1588</v>
      </c>
      <c r="AZ543" t="s">
        <v>163</v>
      </c>
      <c r="BA543" s="2">
        <v>43639</v>
      </c>
      <c r="BB543">
        <v>23</v>
      </c>
      <c r="BC543" t="s">
        <v>1427</v>
      </c>
      <c r="BD543" s="3">
        <v>26177</v>
      </c>
      <c r="BE543" t="s">
        <v>1436</v>
      </c>
      <c r="BF543" t="s">
        <v>193</v>
      </c>
      <c r="BG543">
        <v>24</v>
      </c>
      <c r="BH543" t="s">
        <v>1439</v>
      </c>
      <c r="BI543" s="3">
        <v>11355</v>
      </c>
    </row>
    <row r="544" spans="1:61" x14ac:dyDescent="0.25">
      <c r="A544" s="1">
        <v>40923</v>
      </c>
      <c r="B544" t="s">
        <v>178</v>
      </c>
      <c r="C544" t="s">
        <v>1436</v>
      </c>
      <c r="D544" t="s">
        <v>62</v>
      </c>
      <c r="E544" t="s">
        <v>457</v>
      </c>
      <c r="F544" t="s">
        <v>389</v>
      </c>
      <c r="G544" t="s">
        <v>459</v>
      </c>
      <c r="H544" t="s">
        <v>340</v>
      </c>
      <c r="I544" t="s">
        <v>352</v>
      </c>
      <c r="J544" t="s">
        <v>595</v>
      </c>
      <c r="K544" t="s">
        <v>156</v>
      </c>
      <c r="L544" t="s">
        <v>394</v>
      </c>
      <c r="M544" t="s">
        <v>889</v>
      </c>
      <c r="N544" t="s">
        <v>895</v>
      </c>
      <c r="O544" t="s">
        <v>155</v>
      </c>
      <c r="P544" t="s">
        <v>889</v>
      </c>
      <c r="Q544">
        <v>21</v>
      </c>
      <c r="R544" t="s">
        <v>132</v>
      </c>
      <c r="S544" t="s">
        <v>255</v>
      </c>
      <c r="T544">
        <v>12</v>
      </c>
      <c r="U544">
        <v>7</v>
      </c>
      <c r="V544">
        <v>17</v>
      </c>
      <c r="W544" t="s">
        <v>85</v>
      </c>
      <c r="X544" t="s">
        <v>68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 t="s">
        <v>394</v>
      </c>
      <c r="AM544" t="e" vm="243">
        <f>_FV(0,"7619047619047619")</f>
        <v>#VALUE!</v>
      </c>
      <c r="AN544">
        <v>16</v>
      </c>
      <c r="AO544" t="s">
        <v>96</v>
      </c>
      <c r="AP544" t="e" vm="1">
        <f>_FV(-12,"0")</f>
        <v>#VALUE!</v>
      </c>
      <c r="AQ544">
        <v>1</v>
      </c>
      <c r="AR544">
        <v>1</v>
      </c>
      <c r="AS544" t="s">
        <v>68</v>
      </c>
      <c r="AT544" t="s">
        <v>68</v>
      </c>
      <c r="AU544" t="s">
        <v>68</v>
      </c>
      <c r="AV544" s="2">
        <v>43556</v>
      </c>
      <c r="AW544" s="3">
        <v>46023</v>
      </c>
      <c r="AX544">
        <v>1717</v>
      </c>
      <c r="AY544">
        <v>1588</v>
      </c>
      <c r="AZ544" t="s">
        <v>178</v>
      </c>
      <c r="BA544" s="2">
        <v>43489</v>
      </c>
      <c r="BB544">
        <v>21</v>
      </c>
      <c r="BC544" t="s">
        <v>1431</v>
      </c>
      <c r="BD544" s="3">
        <v>16132</v>
      </c>
      <c r="BE544" t="s">
        <v>1436</v>
      </c>
      <c r="BF544" t="s">
        <v>193</v>
      </c>
      <c r="BG544">
        <v>24</v>
      </c>
      <c r="BH544" t="s">
        <v>1439</v>
      </c>
      <c r="BI544" s="3">
        <v>11355</v>
      </c>
    </row>
    <row r="545" spans="1:61" x14ac:dyDescent="0.25">
      <c r="A545" s="1">
        <v>40873</v>
      </c>
      <c r="B545" t="s">
        <v>1432</v>
      </c>
      <c r="C545" t="s">
        <v>1436</v>
      </c>
      <c r="D545" t="s">
        <v>62</v>
      </c>
      <c r="E545" t="s">
        <v>360</v>
      </c>
      <c r="F545" t="s">
        <v>68</v>
      </c>
      <c r="G545" t="s">
        <v>359</v>
      </c>
      <c r="H545" t="s">
        <v>231</v>
      </c>
      <c r="I545" t="s">
        <v>68</v>
      </c>
      <c r="J545" t="s">
        <v>494</v>
      </c>
      <c r="K545" t="s">
        <v>363</v>
      </c>
      <c r="L545" t="s">
        <v>235</v>
      </c>
      <c r="M545" t="s">
        <v>237</v>
      </c>
      <c r="N545" t="s">
        <v>237</v>
      </c>
      <c r="O545" t="s">
        <v>235</v>
      </c>
      <c r="P545" t="s">
        <v>363</v>
      </c>
      <c r="Q545">
        <v>13</v>
      </c>
      <c r="R545" t="s">
        <v>179</v>
      </c>
      <c r="S545" t="s">
        <v>255</v>
      </c>
      <c r="T545">
        <v>12</v>
      </c>
      <c r="U545">
        <v>11</v>
      </c>
      <c r="V545">
        <v>9</v>
      </c>
      <c r="W545" t="s">
        <v>132</v>
      </c>
      <c r="X545" t="s">
        <v>85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 t="e" vm="64">
        <f>_FV(0,"23076923076923078")</f>
        <v>#VALUE!</v>
      </c>
      <c r="AM545" t="e" vm="34">
        <f>_FV(0,"6923076923076923")</f>
        <v>#VALUE!</v>
      </c>
      <c r="AN545">
        <v>-2</v>
      </c>
      <c r="AO545" t="e" vm="1">
        <f>_FV(-2,"0")</f>
        <v>#VALUE!</v>
      </c>
      <c r="AP545" t="e" vm="1">
        <f>_FV(-5,"0")</f>
        <v>#VALUE!</v>
      </c>
      <c r="AQ545">
        <v>1</v>
      </c>
      <c r="AR545">
        <v>1</v>
      </c>
      <c r="AS545" t="s">
        <v>68</v>
      </c>
      <c r="AT545" t="s">
        <v>68</v>
      </c>
      <c r="AU545" t="s">
        <v>68</v>
      </c>
      <c r="AV545" s="2">
        <v>43678</v>
      </c>
      <c r="AW545" s="3">
        <v>14246</v>
      </c>
      <c r="AX545">
        <v>1571</v>
      </c>
      <c r="AY545">
        <v>1588</v>
      </c>
      <c r="AZ545" t="s">
        <v>1432</v>
      </c>
      <c r="BA545" s="2">
        <v>43609</v>
      </c>
      <c r="BB545">
        <v>12</v>
      </c>
      <c r="BC545" s="2">
        <v>43607</v>
      </c>
      <c r="BD545" t="s">
        <v>1435</v>
      </c>
      <c r="BE545" t="s">
        <v>1436</v>
      </c>
      <c r="BF545" t="s">
        <v>193</v>
      </c>
      <c r="BG545">
        <v>24</v>
      </c>
      <c r="BH545" t="s">
        <v>1439</v>
      </c>
      <c r="BI545" s="3">
        <v>11355</v>
      </c>
    </row>
    <row r="546" spans="1:61" x14ac:dyDescent="0.25">
      <c r="A546" s="1">
        <v>40866</v>
      </c>
      <c r="B546" t="s">
        <v>182</v>
      </c>
      <c r="C546" t="s">
        <v>1436</v>
      </c>
      <c r="D546" t="s">
        <v>151</v>
      </c>
      <c r="E546" t="s">
        <v>355</v>
      </c>
      <c r="F546" t="s">
        <v>74</v>
      </c>
      <c r="G546" t="s">
        <v>425</v>
      </c>
      <c r="H546" t="s">
        <v>340</v>
      </c>
      <c r="I546" t="s">
        <v>68</v>
      </c>
      <c r="J546" t="s">
        <v>68</v>
      </c>
      <c r="K546" t="s">
        <v>79</v>
      </c>
      <c r="L546" t="s">
        <v>79</v>
      </c>
      <c r="M546" t="s">
        <v>81</v>
      </c>
      <c r="N546" t="s">
        <v>81</v>
      </c>
      <c r="O546" t="s">
        <v>79</v>
      </c>
      <c r="P546" t="s">
        <v>79</v>
      </c>
      <c r="Q546">
        <v>12</v>
      </c>
      <c r="R546" t="s">
        <v>119</v>
      </c>
      <c r="S546" t="s">
        <v>255</v>
      </c>
      <c r="T546">
        <v>12</v>
      </c>
      <c r="U546">
        <v>12</v>
      </c>
      <c r="V546">
        <v>11</v>
      </c>
      <c r="W546" t="s">
        <v>84</v>
      </c>
      <c r="X546" t="s">
        <v>66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 t="e" vm="52">
        <f>_FV(0,"9166666666666666")</f>
        <v>#VALUE!</v>
      </c>
      <c r="AM546" t="e" vm="83">
        <f>_FV(0,"8333333333333334")</f>
        <v>#VALUE!</v>
      </c>
      <c r="AN546">
        <v>0</v>
      </c>
      <c r="AO546" t="e" vm="1">
        <f>_FV(-1,"0")</f>
        <v>#VALUE!</v>
      </c>
      <c r="AP546" t="e" vm="1">
        <f>_FV(-3,"0")</f>
        <v>#VALUE!</v>
      </c>
      <c r="AQ546">
        <v>1</v>
      </c>
      <c r="AR546">
        <v>1</v>
      </c>
      <c r="AS546" t="s">
        <v>68</v>
      </c>
      <c r="AT546" t="s">
        <v>68</v>
      </c>
      <c r="AU546" t="s">
        <v>68</v>
      </c>
      <c r="AV546" s="3">
        <v>45658</v>
      </c>
      <c r="AW546" s="3">
        <v>12055</v>
      </c>
      <c r="AX546">
        <v>1705</v>
      </c>
      <c r="AY546">
        <v>1588</v>
      </c>
      <c r="AZ546" t="s">
        <v>182</v>
      </c>
      <c r="BA546" s="2">
        <v>43735</v>
      </c>
      <c r="BB546">
        <v>15</v>
      </c>
      <c r="BC546" t="s">
        <v>1440</v>
      </c>
      <c r="BD546" s="3">
        <v>30742</v>
      </c>
      <c r="BE546" t="s">
        <v>1436</v>
      </c>
      <c r="BF546" t="s">
        <v>193</v>
      </c>
      <c r="BG546">
        <v>24</v>
      </c>
      <c r="BH546" t="s">
        <v>1439</v>
      </c>
      <c r="BI546" s="3">
        <v>11355</v>
      </c>
    </row>
    <row r="547" spans="1:61" x14ac:dyDescent="0.25">
      <c r="A547" s="1">
        <v>40992</v>
      </c>
      <c r="B547" t="s">
        <v>195</v>
      </c>
      <c r="C547" t="s">
        <v>1436</v>
      </c>
      <c r="D547" t="s">
        <v>62</v>
      </c>
      <c r="E547" s="2">
        <v>43497</v>
      </c>
      <c r="F547" t="s">
        <v>385</v>
      </c>
      <c r="G547" s="2">
        <v>43466</v>
      </c>
      <c r="H547" t="s">
        <v>340</v>
      </c>
      <c r="I547" t="s">
        <v>765</v>
      </c>
      <c r="J547" t="s">
        <v>74</v>
      </c>
      <c r="K547" t="s">
        <v>80</v>
      </c>
      <c r="L547" t="s">
        <v>118</v>
      </c>
      <c r="M547" t="s">
        <v>116</v>
      </c>
      <c r="N547" t="s">
        <v>484</v>
      </c>
      <c r="O547" t="s">
        <v>603</v>
      </c>
      <c r="P547" t="s">
        <v>603</v>
      </c>
      <c r="Q547">
        <v>30</v>
      </c>
      <c r="R547" t="s">
        <v>191</v>
      </c>
      <c r="S547" t="s">
        <v>255</v>
      </c>
      <c r="T547">
        <v>12</v>
      </c>
      <c r="U547">
        <v>8</v>
      </c>
      <c r="V547">
        <v>17</v>
      </c>
      <c r="W547" t="s">
        <v>66</v>
      </c>
      <c r="X547" t="s">
        <v>66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 t="s">
        <v>325</v>
      </c>
      <c r="AM547" t="e" vm="25">
        <f>_FV(0,"6")</f>
        <v>#VALUE!</v>
      </c>
      <c r="AN547">
        <v>12</v>
      </c>
      <c r="AO547" t="s">
        <v>65</v>
      </c>
      <c r="AP547" t="e" vm="1">
        <f>_FV(-4,"0")</f>
        <v>#VALUE!</v>
      </c>
      <c r="AQ547">
        <v>3</v>
      </c>
      <c r="AR547">
        <v>0</v>
      </c>
      <c r="AS547" t="s">
        <v>68</v>
      </c>
      <c r="AT547" t="s">
        <v>1294</v>
      </c>
      <c r="AU547" t="s">
        <v>68</v>
      </c>
      <c r="AV547" t="s">
        <v>749</v>
      </c>
      <c r="AW547" t="s">
        <v>1658</v>
      </c>
      <c r="AX547">
        <v>1669</v>
      </c>
      <c r="AY547">
        <v>1588</v>
      </c>
      <c r="AZ547" t="s">
        <v>195</v>
      </c>
      <c r="BA547" t="s">
        <v>1398</v>
      </c>
      <c r="BB547">
        <v>18</v>
      </c>
      <c r="BC547" t="s">
        <v>1444</v>
      </c>
      <c r="BD547" s="3">
        <v>28915</v>
      </c>
      <c r="BE547" t="s">
        <v>1436</v>
      </c>
      <c r="BF547" t="s">
        <v>193</v>
      </c>
      <c r="BG547">
        <v>24</v>
      </c>
      <c r="BH547" t="s">
        <v>1439</v>
      </c>
      <c r="BI547" s="3">
        <v>11355</v>
      </c>
    </row>
    <row r="548" spans="1:61" x14ac:dyDescent="0.25">
      <c r="A548" s="1">
        <v>40904</v>
      </c>
      <c r="B548" t="s">
        <v>1445</v>
      </c>
      <c r="C548" t="s">
        <v>1436</v>
      </c>
      <c r="D548" t="s">
        <v>101</v>
      </c>
      <c r="E548" t="s">
        <v>88</v>
      </c>
      <c r="F548" t="s">
        <v>433</v>
      </c>
      <c r="G548" t="s">
        <v>76</v>
      </c>
      <c r="H548" t="s">
        <v>718</v>
      </c>
      <c r="I548" t="s">
        <v>68</v>
      </c>
      <c r="J548" t="s">
        <v>88</v>
      </c>
      <c r="K548" t="s">
        <v>216</v>
      </c>
      <c r="L548" t="s">
        <v>216</v>
      </c>
      <c r="M548" t="s">
        <v>214</v>
      </c>
      <c r="N548" t="s">
        <v>63</v>
      </c>
      <c r="O548" t="s">
        <v>80</v>
      </c>
      <c r="P548" t="s">
        <v>216</v>
      </c>
      <c r="Q548">
        <v>18</v>
      </c>
      <c r="R548" t="s">
        <v>192</v>
      </c>
      <c r="S548" t="s">
        <v>255</v>
      </c>
      <c r="T548">
        <v>12</v>
      </c>
      <c r="U548">
        <v>14</v>
      </c>
      <c r="V548">
        <v>16</v>
      </c>
      <c r="W548" t="s">
        <v>132</v>
      </c>
      <c r="X548" t="s">
        <v>68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 t="e" vm="42">
        <f>_FV(0,"2777777777777778")</f>
        <v>#VALUE!</v>
      </c>
      <c r="AM548" t="e" vm="233">
        <f>_FV(0,"7777777777777778")</f>
        <v>#VALUE!</v>
      </c>
      <c r="AN548">
        <v>2</v>
      </c>
      <c r="AO548" t="s">
        <v>66</v>
      </c>
      <c r="AP548" t="e" vm="1">
        <f>_FV(-6,"0")</f>
        <v>#VALUE!</v>
      </c>
      <c r="AQ548">
        <v>1</v>
      </c>
      <c r="AR548">
        <v>1</v>
      </c>
      <c r="AS548" t="s">
        <v>68</v>
      </c>
      <c r="AT548" t="s">
        <v>68</v>
      </c>
      <c r="AU548" t="s">
        <v>68</v>
      </c>
      <c r="AV548" s="3">
        <v>45658</v>
      </c>
      <c r="AW548" s="3">
        <v>14977</v>
      </c>
      <c r="AX548">
        <v>1602</v>
      </c>
      <c r="AY548">
        <v>1588</v>
      </c>
      <c r="AZ548" t="s">
        <v>1445</v>
      </c>
      <c r="BA548" s="2">
        <v>43701</v>
      </c>
      <c r="BB548">
        <v>26</v>
      </c>
      <c r="BC548" t="s">
        <v>1447</v>
      </c>
      <c r="BD548" s="3">
        <v>46388</v>
      </c>
      <c r="BE548" t="s">
        <v>1436</v>
      </c>
      <c r="BF548" t="s">
        <v>193</v>
      </c>
      <c r="BG548">
        <v>24</v>
      </c>
      <c r="BH548" t="s">
        <v>1439</v>
      </c>
      <c r="BI548" s="3">
        <v>11355</v>
      </c>
    </row>
    <row r="549" spans="1:61" x14ac:dyDescent="0.25">
      <c r="A549" s="1">
        <v>40846</v>
      </c>
      <c r="B549" t="s">
        <v>209</v>
      </c>
      <c r="C549" t="s">
        <v>1436</v>
      </c>
      <c r="D549" t="s">
        <v>62</v>
      </c>
      <c r="E549" s="2">
        <v>43678</v>
      </c>
      <c r="F549" t="s">
        <v>534</v>
      </c>
      <c r="G549" s="2">
        <v>43556</v>
      </c>
      <c r="H549" s="2">
        <v>43556</v>
      </c>
      <c r="I549" s="2">
        <v>43709</v>
      </c>
      <c r="J549" s="2">
        <v>43497</v>
      </c>
      <c r="K549" t="s">
        <v>97</v>
      </c>
      <c r="L549" t="s">
        <v>266</v>
      </c>
      <c r="M549" t="s">
        <v>118</v>
      </c>
      <c r="N549" t="s">
        <v>266</v>
      </c>
      <c r="O549" t="s">
        <v>325</v>
      </c>
      <c r="P549" t="s">
        <v>266</v>
      </c>
      <c r="Q549">
        <v>10</v>
      </c>
      <c r="R549" t="s">
        <v>66</v>
      </c>
      <c r="S549" t="s">
        <v>255</v>
      </c>
      <c r="T549">
        <v>12</v>
      </c>
      <c r="U549">
        <v>4</v>
      </c>
      <c r="V549">
        <v>9</v>
      </c>
      <c r="W549" t="s">
        <v>191</v>
      </c>
      <c r="X549" t="s">
        <v>121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 t="s">
        <v>116</v>
      </c>
      <c r="AM549" t="e" vm="41">
        <f>_FV(0,"7")</f>
        <v>#VALUE!</v>
      </c>
      <c r="AN549">
        <v>7</v>
      </c>
      <c r="AO549" t="s">
        <v>132</v>
      </c>
      <c r="AP549" t="e" vm="1">
        <f>_FV(-13,"0")</f>
        <v>#VALUE!</v>
      </c>
      <c r="AQ549">
        <v>1</v>
      </c>
      <c r="AR549">
        <v>1</v>
      </c>
      <c r="AS549" t="s">
        <v>68</v>
      </c>
      <c r="AT549" t="s">
        <v>963</v>
      </c>
      <c r="AU549" t="s">
        <v>68</v>
      </c>
      <c r="AV549" s="3">
        <v>45689</v>
      </c>
      <c r="AW549" t="s">
        <v>1659</v>
      </c>
      <c r="AX549">
        <v>1802</v>
      </c>
      <c r="AY549">
        <v>1588</v>
      </c>
      <c r="AZ549" t="s">
        <v>209</v>
      </c>
      <c r="BA549" s="2">
        <v>43520</v>
      </c>
      <c r="BB549">
        <v>24</v>
      </c>
      <c r="BC549" t="s">
        <v>1449</v>
      </c>
      <c r="BD549" s="3">
        <v>16589</v>
      </c>
      <c r="BE549" t="s">
        <v>1436</v>
      </c>
      <c r="BF549" t="s">
        <v>193</v>
      </c>
      <c r="BG549">
        <v>24</v>
      </c>
      <c r="BH549" t="s">
        <v>1439</v>
      </c>
      <c r="BI549" s="3">
        <v>11355</v>
      </c>
    </row>
    <row r="550" spans="1:61" x14ac:dyDescent="0.25">
      <c r="A550" s="1">
        <v>41013</v>
      </c>
      <c r="B550" t="s">
        <v>218</v>
      </c>
      <c r="C550" t="s">
        <v>1436</v>
      </c>
      <c r="D550" t="s">
        <v>62</v>
      </c>
      <c r="E550" t="s">
        <v>311</v>
      </c>
      <c r="F550" t="s">
        <v>489</v>
      </c>
      <c r="G550" t="s">
        <v>418</v>
      </c>
      <c r="H550" t="s">
        <v>945</v>
      </c>
      <c r="I550" t="s">
        <v>311</v>
      </c>
      <c r="J550" t="s">
        <v>1660</v>
      </c>
      <c r="K550" t="s">
        <v>279</v>
      </c>
      <c r="L550" t="s">
        <v>190</v>
      </c>
      <c r="M550" t="s">
        <v>278</v>
      </c>
      <c r="N550" t="s">
        <v>533</v>
      </c>
      <c r="O550" t="s">
        <v>189</v>
      </c>
      <c r="P550" t="s">
        <v>490</v>
      </c>
      <c r="Q550">
        <v>34</v>
      </c>
      <c r="R550" t="s">
        <v>120</v>
      </c>
      <c r="S550" t="s">
        <v>255</v>
      </c>
      <c r="T550">
        <v>12</v>
      </c>
      <c r="U550">
        <v>7</v>
      </c>
      <c r="V550">
        <v>10</v>
      </c>
      <c r="W550" t="s">
        <v>66</v>
      </c>
      <c r="X550" t="s">
        <v>83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 t="e" vm="76">
        <f>_FV(0,"23529411764705882")</f>
        <v>#VALUE!</v>
      </c>
      <c r="AM550" t="e" vm="244">
        <f>_FV(0,"5294117647058824")</f>
        <v>#VALUE!</v>
      </c>
      <c r="AN550">
        <v>8</v>
      </c>
      <c r="AO550" t="e" vm="1">
        <f>_FV(-5,"0")</f>
        <v>#VALUE!</v>
      </c>
      <c r="AP550" t="e" vm="1">
        <f>_FV(-7,"0")</f>
        <v>#VALUE!</v>
      </c>
      <c r="AQ550">
        <v>1</v>
      </c>
      <c r="AR550">
        <v>1</v>
      </c>
      <c r="AS550" t="s">
        <v>68</v>
      </c>
      <c r="AT550" t="s">
        <v>68</v>
      </c>
      <c r="AU550" t="s">
        <v>68</v>
      </c>
      <c r="AV550" t="s">
        <v>64</v>
      </c>
      <c r="AW550" s="3">
        <v>42370</v>
      </c>
      <c r="AX550">
        <v>1647</v>
      </c>
      <c r="AY550">
        <v>1588</v>
      </c>
      <c r="AZ550" t="s">
        <v>218</v>
      </c>
      <c r="BA550" t="s">
        <v>1398</v>
      </c>
      <c r="BB550">
        <v>24</v>
      </c>
      <c r="BC550" t="s">
        <v>1450</v>
      </c>
      <c r="BD550" s="3">
        <v>46054</v>
      </c>
      <c r="BE550" t="s">
        <v>1436</v>
      </c>
      <c r="BF550" t="s">
        <v>193</v>
      </c>
      <c r="BG550">
        <v>24</v>
      </c>
      <c r="BH550" t="s">
        <v>1439</v>
      </c>
      <c r="BI550" s="3">
        <v>11355</v>
      </c>
    </row>
    <row r="551" spans="1:61" x14ac:dyDescent="0.25">
      <c r="A551" s="1">
        <v>40782</v>
      </c>
      <c r="B551" t="s">
        <v>241</v>
      </c>
      <c r="C551" t="s">
        <v>1436</v>
      </c>
      <c r="D551" t="s">
        <v>62</v>
      </c>
      <c r="E551" t="s">
        <v>80</v>
      </c>
      <c r="F551" t="s">
        <v>80</v>
      </c>
      <c r="G551" t="s">
        <v>80</v>
      </c>
      <c r="H551" t="s">
        <v>90</v>
      </c>
      <c r="I551" t="s">
        <v>355</v>
      </c>
      <c r="J551" t="s">
        <v>68</v>
      </c>
      <c r="K551" t="s">
        <v>65</v>
      </c>
      <c r="L551" t="s">
        <v>80</v>
      </c>
      <c r="M551" t="s">
        <v>65</v>
      </c>
      <c r="N551" t="s">
        <v>80</v>
      </c>
      <c r="O551" t="s">
        <v>355</v>
      </c>
      <c r="P551" t="s">
        <v>65</v>
      </c>
      <c r="Q551">
        <v>3</v>
      </c>
      <c r="R551" t="s">
        <v>110</v>
      </c>
      <c r="S551" t="s">
        <v>255</v>
      </c>
      <c r="T551">
        <v>12</v>
      </c>
      <c r="U551">
        <v>10</v>
      </c>
      <c r="V551">
        <v>8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 t="s">
        <v>65</v>
      </c>
      <c r="AM551" t="e" vm="1">
        <f>_FV(-1,"0")</f>
        <v>#VALUE!</v>
      </c>
      <c r="AN551">
        <v>-1</v>
      </c>
      <c r="AP551" t="e" vm="1">
        <f>_FV(-2,"0")</f>
        <v>#VALUE!</v>
      </c>
      <c r="AQ551">
        <v>1</v>
      </c>
      <c r="AR551">
        <v>1</v>
      </c>
      <c r="AS551" t="s">
        <v>68</v>
      </c>
      <c r="AT551" t="s">
        <v>461</v>
      </c>
      <c r="AU551" t="s">
        <v>68</v>
      </c>
      <c r="AV551" s="3">
        <v>45658</v>
      </c>
      <c r="AW551" t="s">
        <v>1661</v>
      </c>
      <c r="AX551">
        <v>1640</v>
      </c>
      <c r="AY551">
        <v>1588</v>
      </c>
      <c r="AZ551" t="s">
        <v>241</v>
      </c>
      <c r="BA551" s="2">
        <v>43580</v>
      </c>
      <c r="BB551">
        <v>22</v>
      </c>
      <c r="BC551" t="s">
        <v>1451</v>
      </c>
      <c r="BD551" s="3">
        <v>15008</v>
      </c>
      <c r="BE551" t="s">
        <v>1436</v>
      </c>
      <c r="BF551" t="s">
        <v>193</v>
      </c>
      <c r="BG551">
        <v>24</v>
      </c>
      <c r="BH551" t="s">
        <v>1439</v>
      </c>
      <c r="BI551" s="3">
        <v>11355</v>
      </c>
    </row>
    <row r="552" spans="1:61" x14ac:dyDescent="0.25">
      <c r="A552" s="1">
        <v>40803</v>
      </c>
      <c r="B552" t="s">
        <v>245</v>
      </c>
      <c r="C552" t="s">
        <v>1436</v>
      </c>
      <c r="D552" t="s">
        <v>151</v>
      </c>
      <c r="E552" t="s">
        <v>124</v>
      </c>
      <c r="F552" t="s">
        <v>118</v>
      </c>
      <c r="G552" t="s">
        <v>97</v>
      </c>
      <c r="H552" s="2">
        <v>43497</v>
      </c>
      <c r="I552" s="2">
        <v>43556</v>
      </c>
      <c r="J552" t="s">
        <v>124</v>
      </c>
      <c r="K552" t="s">
        <v>116</v>
      </c>
      <c r="L552" t="s">
        <v>118</v>
      </c>
      <c r="M552" t="s">
        <v>118</v>
      </c>
      <c r="N552" t="s">
        <v>116</v>
      </c>
      <c r="O552" t="s">
        <v>118</v>
      </c>
      <c r="P552" t="s">
        <v>118</v>
      </c>
      <c r="Q552">
        <v>5</v>
      </c>
      <c r="R552" t="s">
        <v>239</v>
      </c>
      <c r="S552" t="s">
        <v>255</v>
      </c>
      <c r="T552">
        <v>12</v>
      </c>
      <c r="U552">
        <v>7</v>
      </c>
      <c r="V552">
        <v>10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 t="s">
        <v>118</v>
      </c>
      <c r="AM552" t="e" vm="1">
        <f>_FV(-1,"0")</f>
        <v>#VALUE!</v>
      </c>
      <c r="AN552">
        <v>3</v>
      </c>
      <c r="AP552" t="s">
        <v>84</v>
      </c>
      <c r="AQ552">
        <v>1</v>
      </c>
      <c r="AR552">
        <v>1</v>
      </c>
      <c r="AS552" t="s">
        <v>68</v>
      </c>
      <c r="AT552" t="s">
        <v>68</v>
      </c>
      <c r="AU552" t="s">
        <v>68</v>
      </c>
      <c r="AV552" s="2">
        <v>43617</v>
      </c>
      <c r="AW552" s="3">
        <v>44562</v>
      </c>
      <c r="AX552">
        <v>1626</v>
      </c>
      <c r="AY552">
        <v>1588</v>
      </c>
      <c r="AZ552" t="s">
        <v>245</v>
      </c>
      <c r="BA552" s="2">
        <v>43489</v>
      </c>
      <c r="BB552">
        <v>23</v>
      </c>
      <c r="BC552" t="s">
        <v>1454</v>
      </c>
      <c r="BD552" s="3">
        <v>12451</v>
      </c>
      <c r="BE552" t="s">
        <v>1436</v>
      </c>
      <c r="BF552" t="s">
        <v>193</v>
      </c>
      <c r="BG552">
        <v>24</v>
      </c>
      <c r="BH552" t="s">
        <v>1439</v>
      </c>
      <c r="BI552" s="3">
        <v>11355</v>
      </c>
    </row>
    <row r="553" spans="1:61" x14ac:dyDescent="0.25">
      <c r="A553" s="1">
        <v>40930</v>
      </c>
      <c r="B553" t="s">
        <v>60</v>
      </c>
      <c r="C553" t="s">
        <v>163</v>
      </c>
      <c r="D553" t="s">
        <v>151</v>
      </c>
      <c r="E553" t="s">
        <v>628</v>
      </c>
      <c r="F553" t="s">
        <v>1662</v>
      </c>
      <c r="G553" t="s">
        <v>220</v>
      </c>
      <c r="H553" t="s">
        <v>537</v>
      </c>
      <c r="I553" t="s">
        <v>221</v>
      </c>
      <c r="J553" t="s">
        <v>853</v>
      </c>
      <c r="K553" t="s">
        <v>63</v>
      </c>
      <c r="L553" t="s">
        <v>1408</v>
      </c>
      <c r="M553" t="s">
        <v>336</v>
      </c>
      <c r="N553" t="s">
        <v>338</v>
      </c>
      <c r="O553" t="s">
        <v>338</v>
      </c>
      <c r="P553" t="s">
        <v>338</v>
      </c>
      <c r="Q553">
        <v>22</v>
      </c>
      <c r="R553" t="s">
        <v>84</v>
      </c>
      <c r="S553" t="s">
        <v>64</v>
      </c>
      <c r="T553">
        <v>12</v>
      </c>
      <c r="U553">
        <v>5</v>
      </c>
      <c r="V553">
        <v>2</v>
      </c>
      <c r="W553" t="s">
        <v>85</v>
      </c>
      <c r="X553" t="s">
        <v>83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 t="s">
        <v>336</v>
      </c>
      <c r="AM553" t="s">
        <v>644</v>
      </c>
      <c r="AN553">
        <v>-12</v>
      </c>
      <c r="AO553" t="e" vm="1">
        <f>_FV(-2,"0")</f>
        <v>#VALUE!</v>
      </c>
      <c r="AP553" t="s">
        <v>68</v>
      </c>
      <c r="AQ553">
        <v>3</v>
      </c>
      <c r="AR553">
        <v>6</v>
      </c>
      <c r="AS553" t="s">
        <v>68</v>
      </c>
      <c r="AT553" t="s">
        <v>68</v>
      </c>
      <c r="AU553" t="s">
        <v>68</v>
      </c>
      <c r="AV553" t="s">
        <v>68</v>
      </c>
      <c r="AW553" s="3">
        <v>44562</v>
      </c>
      <c r="AX553">
        <v>1814</v>
      </c>
      <c r="AY553">
        <v>1982</v>
      </c>
      <c r="AZ553" t="s">
        <v>60</v>
      </c>
      <c r="BA553" s="2">
        <v>43547</v>
      </c>
      <c r="BB553">
        <v>33</v>
      </c>
      <c r="BC553" t="s">
        <v>1397</v>
      </c>
      <c r="BD553" s="2">
        <v>43472</v>
      </c>
      <c r="BE553" t="s">
        <v>163</v>
      </c>
      <c r="BF553" s="2">
        <v>43639</v>
      </c>
      <c r="BG553">
        <v>23</v>
      </c>
      <c r="BH553" t="s">
        <v>1427</v>
      </c>
      <c r="BI553" s="3">
        <v>26177</v>
      </c>
    </row>
    <row r="554" spans="1:61" x14ac:dyDescent="0.25">
      <c r="A554" s="1">
        <v>40614</v>
      </c>
      <c r="B554" t="s">
        <v>73</v>
      </c>
      <c r="C554" t="s">
        <v>163</v>
      </c>
      <c r="D554" t="s">
        <v>151</v>
      </c>
      <c r="E554" t="s">
        <v>362</v>
      </c>
      <c r="F554" t="s">
        <v>1597</v>
      </c>
      <c r="G554" t="s">
        <v>360</v>
      </c>
      <c r="H554" t="s">
        <v>496</v>
      </c>
      <c r="I554" t="s">
        <v>494</v>
      </c>
      <c r="J554" t="s">
        <v>1597</v>
      </c>
      <c r="K554" t="s">
        <v>363</v>
      </c>
      <c r="L554" t="s">
        <v>361</v>
      </c>
      <c r="M554" t="s">
        <v>363</v>
      </c>
      <c r="N554" t="s">
        <v>234</v>
      </c>
      <c r="O554" t="s">
        <v>236</v>
      </c>
      <c r="P554" t="s">
        <v>238</v>
      </c>
      <c r="Q554">
        <v>13</v>
      </c>
      <c r="R554" t="s">
        <v>242</v>
      </c>
      <c r="S554" t="s">
        <v>64</v>
      </c>
      <c r="T554">
        <v>12</v>
      </c>
      <c r="U554">
        <v>8</v>
      </c>
      <c r="V554">
        <v>2</v>
      </c>
      <c r="W554" t="s">
        <v>66</v>
      </c>
      <c r="X554" t="s">
        <v>120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 t="e" vm="162">
        <f>_FV(0,"07692307692307693")</f>
        <v>#VALUE!</v>
      </c>
      <c r="AM554" t="s">
        <v>360</v>
      </c>
      <c r="AN554">
        <v>-14</v>
      </c>
      <c r="AO554" t="e" vm="1">
        <f>_FV(-6,"0")</f>
        <v>#VALUE!</v>
      </c>
      <c r="AP554" t="s">
        <v>119</v>
      </c>
      <c r="AQ554">
        <v>2</v>
      </c>
      <c r="AR554">
        <v>5</v>
      </c>
      <c r="AS554" t="s">
        <v>68</v>
      </c>
      <c r="AT554" t="s">
        <v>689</v>
      </c>
      <c r="AU554" t="s">
        <v>68</v>
      </c>
      <c r="AV554" s="3">
        <v>27395</v>
      </c>
      <c r="AW554" t="s">
        <v>1663</v>
      </c>
      <c r="AX554">
        <v>1728</v>
      </c>
      <c r="AY554">
        <v>1982</v>
      </c>
      <c r="AZ554" t="s">
        <v>73</v>
      </c>
      <c r="BA554" s="2">
        <v>43549</v>
      </c>
      <c r="BB554">
        <v>21</v>
      </c>
      <c r="BC554" t="s">
        <v>1401</v>
      </c>
      <c r="BD554" s="3">
        <v>23468</v>
      </c>
      <c r="BE554" t="s">
        <v>163</v>
      </c>
      <c r="BF554" s="2">
        <v>43639</v>
      </c>
      <c r="BG554">
        <v>23</v>
      </c>
      <c r="BH554" t="s">
        <v>1427</v>
      </c>
      <c r="BI554" s="3">
        <v>26177</v>
      </c>
    </row>
    <row r="555" spans="1:61" x14ac:dyDescent="0.25">
      <c r="A555" s="1">
        <v>40943</v>
      </c>
      <c r="B555" t="s">
        <v>100</v>
      </c>
      <c r="C555" t="s">
        <v>163</v>
      </c>
      <c r="D555" t="s">
        <v>151</v>
      </c>
      <c r="E555" t="s">
        <v>1664</v>
      </c>
      <c r="F555" t="s">
        <v>1665</v>
      </c>
      <c r="G555" t="s">
        <v>64</v>
      </c>
      <c r="H555" t="s">
        <v>1201</v>
      </c>
      <c r="I555" t="s">
        <v>1666</v>
      </c>
      <c r="J555" t="s">
        <v>1667</v>
      </c>
      <c r="K555" t="s">
        <v>141</v>
      </c>
      <c r="L555" t="s">
        <v>1668</v>
      </c>
      <c r="M555" t="s">
        <v>869</v>
      </c>
      <c r="N555" t="s">
        <v>1360</v>
      </c>
      <c r="O555" t="s">
        <v>141</v>
      </c>
      <c r="P555" t="s">
        <v>870</v>
      </c>
      <c r="Q555">
        <v>31</v>
      </c>
      <c r="R555" t="s">
        <v>67</v>
      </c>
      <c r="S555" t="s">
        <v>64</v>
      </c>
      <c r="T555">
        <v>12</v>
      </c>
      <c r="U555">
        <v>15</v>
      </c>
      <c r="V555">
        <v>1</v>
      </c>
      <c r="W555" t="s">
        <v>85</v>
      </c>
      <c r="X555" t="s">
        <v>110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1</v>
      </c>
      <c r="AG555">
        <v>1</v>
      </c>
      <c r="AH555">
        <v>0</v>
      </c>
      <c r="AI555">
        <v>0</v>
      </c>
      <c r="AJ555">
        <v>0</v>
      </c>
      <c r="AK555">
        <v>0</v>
      </c>
      <c r="AL555" t="e" vm="245">
        <f>_FV(0,"6129032258064516")</f>
        <v>#VALUE!</v>
      </c>
      <c r="AM555" t="s">
        <v>1669</v>
      </c>
      <c r="AN555">
        <v>-45</v>
      </c>
      <c r="AO555" t="e" vm="1">
        <f>_FV(-8,"0")</f>
        <v>#VALUE!</v>
      </c>
      <c r="AP555" t="s">
        <v>255</v>
      </c>
      <c r="AQ555">
        <v>4</v>
      </c>
      <c r="AR555">
        <v>4</v>
      </c>
      <c r="AS555" t="s">
        <v>1361</v>
      </c>
      <c r="AT555" t="s">
        <v>453</v>
      </c>
      <c r="AU555" t="s">
        <v>1362</v>
      </c>
      <c r="AV555" t="s">
        <v>1670</v>
      </c>
      <c r="AW555" t="s">
        <v>1671</v>
      </c>
      <c r="AX555">
        <v>1668</v>
      </c>
      <c r="AY555">
        <v>1982</v>
      </c>
      <c r="AZ555" t="s">
        <v>100</v>
      </c>
      <c r="BA555" s="2">
        <v>43609</v>
      </c>
      <c r="BB555">
        <v>24</v>
      </c>
      <c r="BC555" t="s">
        <v>1407</v>
      </c>
      <c r="BD555" s="3">
        <v>19025</v>
      </c>
      <c r="BE555" t="s">
        <v>163</v>
      </c>
      <c r="BF555" s="2">
        <v>43639</v>
      </c>
      <c r="BG555">
        <v>23</v>
      </c>
      <c r="BH555" t="s">
        <v>1427</v>
      </c>
      <c r="BI555" s="3">
        <v>26177</v>
      </c>
    </row>
    <row r="556" spans="1:61" x14ac:dyDescent="0.25">
      <c r="A556" s="1">
        <v>40825</v>
      </c>
      <c r="B556" t="s">
        <v>112</v>
      </c>
      <c r="C556" t="s">
        <v>163</v>
      </c>
      <c r="D556" t="s">
        <v>151</v>
      </c>
      <c r="E556" s="3">
        <v>27395</v>
      </c>
      <c r="F556" s="3">
        <v>45717</v>
      </c>
      <c r="G556" s="2">
        <v>43586</v>
      </c>
      <c r="H556" t="s">
        <v>180</v>
      </c>
      <c r="I556" t="s">
        <v>180</v>
      </c>
      <c r="J556" s="3">
        <v>45689</v>
      </c>
      <c r="K556" t="s">
        <v>79</v>
      </c>
      <c r="L556" t="s">
        <v>180</v>
      </c>
      <c r="M556" t="s">
        <v>63</v>
      </c>
      <c r="N556" t="s">
        <v>65</v>
      </c>
      <c r="O556" t="s">
        <v>65</v>
      </c>
      <c r="P556" t="s">
        <v>65</v>
      </c>
      <c r="Q556">
        <v>4</v>
      </c>
      <c r="R556" t="s">
        <v>95</v>
      </c>
      <c r="S556" t="s">
        <v>64</v>
      </c>
      <c r="T556">
        <v>12</v>
      </c>
      <c r="U556">
        <v>11</v>
      </c>
      <c r="V556">
        <v>1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 t="s">
        <v>79</v>
      </c>
      <c r="AM556" s="2">
        <v>43587</v>
      </c>
      <c r="AN556">
        <v>-6</v>
      </c>
      <c r="AP556" t="s">
        <v>242</v>
      </c>
      <c r="AQ556">
        <v>1</v>
      </c>
      <c r="AR556">
        <v>7</v>
      </c>
      <c r="AS556" t="s">
        <v>68</v>
      </c>
      <c r="AT556" t="s">
        <v>68</v>
      </c>
      <c r="AU556" t="s">
        <v>68</v>
      </c>
      <c r="AV556" s="3">
        <v>45658</v>
      </c>
      <c r="AW556" s="3">
        <v>44562</v>
      </c>
      <c r="AX556">
        <v>1641</v>
      </c>
      <c r="AY556">
        <v>1982</v>
      </c>
      <c r="AZ556" t="s">
        <v>112</v>
      </c>
      <c r="BA556" s="2">
        <v>43521</v>
      </c>
      <c r="BB556">
        <v>19</v>
      </c>
      <c r="BC556" t="s">
        <v>1411</v>
      </c>
      <c r="BD556" s="3">
        <v>23774</v>
      </c>
      <c r="BE556" t="s">
        <v>163</v>
      </c>
      <c r="BF556" s="2">
        <v>43639</v>
      </c>
      <c r="BG556">
        <v>23</v>
      </c>
      <c r="BH556" t="s">
        <v>1427</v>
      </c>
      <c r="BI556" s="3">
        <v>26177</v>
      </c>
    </row>
    <row r="557" spans="1:61" x14ac:dyDescent="0.25">
      <c r="A557" s="1">
        <v>41031</v>
      </c>
      <c r="B557" t="s">
        <v>123</v>
      </c>
      <c r="C557" t="s">
        <v>163</v>
      </c>
      <c r="D557" t="s">
        <v>101</v>
      </c>
      <c r="E557" t="s">
        <v>832</v>
      </c>
      <c r="F557" t="s">
        <v>365</v>
      </c>
      <c r="G557" t="s">
        <v>78</v>
      </c>
      <c r="H557" t="s">
        <v>400</v>
      </c>
      <c r="I557" s="3">
        <v>27395</v>
      </c>
      <c r="J557" s="3">
        <v>45689</v>
      </c>
      <c r="K557" t="s">
        <v>63</v>
      </c>
      <c r="L557" t="s">
        <v>1580</v>
      </c>
      <c r="M557" t="s">
        <v>693</v>
      </c>
      <c r="N557" t="s">
        <v>322</v>
      </c>
      <c r="O557" t="s">
        <v>79</v>
      </c>
      <c r="P557" t="s">
        <v>322</v>
      </c>
      <c r="Q557">
        <v>24</v>
      </c>
      <c r="R557" t="s">
        <v>96</v>
      </c>
      <c r="S557" t="s">
        <v>64</v>
      </c>
      <c r="T557">
        <v>12</v>
      </c>
      <c r="U557">
        <v>4</v>
      </c>
      <c r="V557">
        <v>2</v>
      </c>
      <c r="W557" t="s">
        <v>121</v>
      </c>
      <c r="X557" t="s">
        <v>83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 t="s">
        <v>625</v>
      </c>
      <c r="AM557" t="s">
        <v>1525</v>
      </c>
      <c r="AN557">
        <v>-12</v>
      </c>
      <c r="AO557" t="e" vm="1">
        <f>_FV(-1,"0")</f>
        <v>#VALUE!</v>
      </c>
      <c r="AP557" t="s">
        <v>66</v>
      </c>
      <c r="AQ557">
        <v>3</v>
      </c>
      <c r="AR557">
        <v>6</v>
      </c>
      <c r="AS557" t="s">
        <v>68</v>
      </c>
      <c r="AT557" t="s">
        <v>68</v>
      </c>
      <c r="AU557" t="s">
        <v>68</v>
      </c>
      <c r="AV557" s="3">
        <v>45658</v>
      </c>
      <c r="AW557" s="2">
        <v>43497</v>
      </c>
      <c r="AX557">
        <v>1889</v>
      </c>
      <c r="AY557">
        <v>1982</v>
      </c>
      <c r="AZ557" t="s">
        <v>123</v>
      </c>
      <c r="BA557" s="2">
        <v>43550</v>
      </c>
      <c r="BB557">
        <v>21</v>
      </c>
      <c r="BC557" t="s">
        <v>1412</v>
      </c>
      <c r="BD557" t="s">
        <v>1413</v>
      </c>
      <c r="BE557" t="s">
        <v>163</v>
      </c>
      <c r="BF557" s="2">
        <v>43639</v>
      </c>
      <c r="BG557">
        <v>23</v>
      </c>
      <c r="BH557" t="s">
        <v>1427</v>
      </c>
      <c r="BI557" s="3">
        <v>26177</v>
      </c>
    </row>
    <row r="558" spans="1:61" x14ac:dyDescent="0.25">
      <c r="A558" s="1">
        <v>40845</v>
      </c>
      <c r="B558" t="s">
        <v>127</v>
      </c>
      <c r="C558" t="s">
        <v>163</v>
      </c>
      <c r="D558" t="s">
        <v>151</v>
      </c>
      <c r="E558" t="s">
        <v>68</v>
      </c>
      <c r="F558" s="2">
        <v>43618</v>
      </c>
      <c r="G558" s="2">
        <v>43525</v>
      </c>
      <c r="H558" s="2">
        <v>43497</v>
      </c>
      <c r="I558" t="s">
        <v>68</v>
      </c>
      <c r="J558" t="s">
        <v>64</v>
      </c>
      <c r="K558" t="s">
        <v>266</v>
      </c>
      <c r="L558" t="s">
        <v>97</v>
      </c>
      <c r="M558" t="s">
        <v>63</v>
      </c>
      <c r="N558" t="s">
        <v>325</v>
      </c>
      <c r="O558" t="s">
        <v>325</v>
      </c>
      <c r="P558" t="s">
        <v>118</v>
      </c>
      <c r="Q558">
        <v>10</v>
      </c>
      <c r="R558" t="s">
        <v>85</v>
      </c>
      <c r="S558" t="s">
        <v>64</v>
      </c>
      <c r="T558">
        <v>12</v>
      </c>
      <c r="U558">
        <v>12</v>
      </c>
      <c r="V558">
        <v>2</v>
      </c>
      <c r="W558" t="s">
        <v>84</v>
      </c>
      <c r="X558" t="s">
        <v>121</v>
      </c>
      <c r="Y558">
        <v>0</v>
      </c>
      <c r="Z558">
        <v>0</v>
      </c>
      <c r="AA558">
        <v>0</v>
      </c>
      <c r="AB558">
        <v>1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 t="e" vm="154">
        <f>_FV(0,"3")</f>
        <v>#VALUE!</v>
      </c>
      <c r="AM558" s="2">
        <v>43556</v>
      </c>
      <c r="AN558">
        <v>-10</v>
      </c>
      <c r="AO558" t="e" vm="1">
        <f>_FV(-5,"0")</f>
        <v>#VALUE!</v>
      </c>
      <c r="AP558" t="s">
        <v>132</v>
      </c>
      <c r="AQ558">
        <v>4</v>
      </c>
      <c r="AR558">
        <v>4</v>
      </c>
      <c r="AS558" t="s">
        <v>1672</v>
      </c>
      <c r="AT558" t="s">
        <v>825</v>
      </c>
      <c r="AU558" t="s">
        <v>1673</v>
      </c>
      <c r="AV558" t="s">
        <v>1674</v>
      </c>
      <c r="AW558" t="s">
        <v>1675</v>
      </c>
      <c r="AX558">
        <v>1768</v>
      </c>
      <c r="AY558">
        <v>1982</v>
      </c>
      <c r="AZ558" t="s">
        <v>127</v>
      </c>
      <c r="BA558" s="2">
        <v>43641</v>
      </c>
      <c r="BB558">
        <v>24</v>
      </c>
      <c r="BC558" t="s">
        <v>1414</v>
      </c>
      <c r="BD558" s="3">
        <v>21671</v>
      </c>
      <c r="BE558" t="s">
        <v>163</v>
      </c>
      <c r="BF558" s="2">
        <v>43639</v>
      </c>
      <c r="BG558">
        <v>23</v>
      </c>
      <c r="BH558" t="s">
        <v>1427</v>
      </c>
      <c r="BI558" s="3">
        <v>26177</v>
      </c>
    </row>
    <row r="559" spans="1:61" x14ac:dyDescent="0.25">
      <c r="A559" s="1">
        <v>40898</v>
      </c>
      <c r="B559" t="s">
        <v>136</v>
      </c>
      <c r="C559" t="s">
        <v>163</v>
      </c>
      <c r="D559" t="s">
        <v>151</v>
      </c>
      <c r="E559" t="s">
        <v>310</v>
      </c>
      <c r="F559" t="s">
        <v>1676</v>
      </c>
      <c r="G559" t="s">
        <v>310</v>
      </c>
      <c r="H559" t="s">
        <v>545</v>
      </c>
      <c r="I559" t="s">
        <v>310</v>
      </c>
      <c r="J559" t="s">
        <v>1677</v>
      </c>
      <c r="K559" t="s">
        <v>190</v>
      </c>
      <c r="L559" t="s">
        <v>531</v>
      </c>
      <c r="M559" t="s">
        <v>187</v>
      </c>
      <c r="N559" t="s">
        <v>1292</v>
      </c>
      <c r="O559" t="s">
        <v>187</v>
      </c>
      <c r="P559" t="s">
        <v>189</v>
      </c>
      <c r="Q559">
        <v>17</v>
      </c>
      <c r="R559" t="s">
        <v>83</v>
      </c>
      <c r="S559" t="s">
        <v>64</v>
      </c>
      <c r="T559">
        <v>12</v>
      </c>
      <c r="U559">
        <v>12</v>
      </c>
      <c r="V559">
        <v>2</v>
      </c>
      <c r="W559" t="s">
        <v>121</v>
      </c>
      <c r="X559" t="s">
        <v>191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 t="s">
        <v>65</v>
      </c>
      <c r="AM559" t="s">
        <v>276</v>
      </c>
      <c r="AN559">
        <v>-21</v>
      </c>
      <c r="AO559" t="e" vm="1">
        <f>_FV(-5,"0")</f>
        <v>#VALUE!</v>
      </c>
      <c r="AP559" t="s">
        <v>85</v>
      </c>
      <c r="AQ559">
        <v>1</v>
      </c>
      <c r="AR559">
        <v>7</v>
      </c>
      <c r="AS559" t="s">
        <v>68</v>
      </c>
      <c r="AT559" t="s">
        <v>68</v>
      </c>
      <c r="AU559" t="s">
        <v>68</v>
      </c>
      <c r="AV559" s="2">
        <v>43498</v>
      </c>
      <c r="AW559" s="2">
        <v>43556</v>
      </c>
      <c r="AX559">
        <v>1720</v>
      </c>
      <c r="AY559">
        <v>1982</v>
      </c>
      <c r="AZ559" t="s">
        <v>136</v>
      </c>
      <c r="BA559" s="2">
        <v>43491</v>
      </c>
      <c r="BB559">
        <v>28</v>
      </c>
      <c r="BC559" t="s">
        <v>1418</v>
      </c>
      <c r="BD559" s="3">
        <v>47178</v>
      </c>
      <c r="BE559" t="s">
        <v>163</v>
      </c>
      <c r="BF559" s="2">
        <v>43639</v>
      </c>
      <c r="BG559">
        <v>23</v>
      </c>
      <c r="BH559" t="s">
        <v>1427</v>
      </c>
      <c r="BI559" s="3">
        <v>26177</v>
      </c>
    </row>
    <row r="560" spans="1:61" x14ac:dyDescent="0.25">
      <c r="A560" s="1">
        <v>40831</v>
      </c>
      <c r="B560" t="s">
        <v>150</v>
      </c>
      <c r="C560" t="s">
        <v>163</v>
      </c>
      <c r="D560" t="s">
        <v>101</v>
      </c>
      <c r="E560" s="3">
        <v>45658</v>
      </c>
      <c r="F560" t="s">
        <v>84</v>
      </c>
      <c r="G560" t="s">
        <v>68</v>
      </c>
      <c r="H560" t="s">
        <v>625</v>
      </c>
      <c r="I560" t="s">
        <v>318</v>
      </c>
      <c r="J560" t="s">
        <v>1657</v>
      </c>
      <c r="K560" t="s">
        <v>63</v>
      </c>
      <c r="L560" t="s">
        <v>180</v>
      </c>
      <c r="M560" t="s">
        <v>79</v>
      </c>
      <c r="N560" t="s">
        <v>65</v>
      </c>
      <c r="O560" t="s">
        <v>322</v>
      </c>
      <c r="P560" t="s">
        <v>322</v>
      </c>
      <c r="Q560">
        <v>8</v>
      </c>
      <c r="R560" t="s">
        <v>121</v>
      </c>
      <c r="S560" t="s">
        <v>64</v>
      </c>
      <c r="T560">
        <v>12</v>
      </c>
      <c r="U560">
        <v>4</v>
      </c>
      <c r="V560">
        <v>1</v>
      </c>
      <c r="W560" t="s">
        <v>83</v>
      </c>
      <c r="X560" t="s">
        <v>191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1</v>
      </c>
      <c r="AG560">
        <v>0</v>
      </c>
      <c r="AH560">
        <v>0</v>
      </c>
      <c r="AI560">
        <v>0</v>
      </c>
      <c r="AJ560">
        <v>0</v>
      </c>
      <c r="AK560">
        <v>0</v>
      </c>
      <c r="AL560" t="s">
        <v>79</v>
      </c>
      <c r="AM560" t="s">
        <v>1657</v>
      </c>
      <c r="AN560">
        <v>-6</v>
      </c>
      <c r="AO560" t="e" vm="1">
        <f>_FV(-4,"0")</f>
        <v>#VALUE!</v>
      </c>
      <c r="AP560" t="s">
        <v>96</v>
      </c>
      <c r="AQ560">
        <v>3</v>
      </c>
      <c r="AR560">
        <v>6</v>
      </c>
      <c r="AS560" t="s">
        <v>68</v>
      </c>
      <c r="AT560" t="s">
        <v>68</v>
      </c>
      <c r="AU560" t="s">
        <v>68</v>
      </c>
      <c r="AV560" s="2">
        <v>43586</v>
      </c>
      <c r="AW560" s="3">
        <v>11324</v>
      </c>
      <c r="AX560">
        <v>1789</v>
      </c>
      <c r="AY560">
        <v>1982</v>
      </c>
      <c r="AZ560" t="s">
        <v>150</v>
      </c>
      <c r="BA560" t="s">
        <v>1398</v>
      </c>
      <c r="BB560">
        <v>16</v>
      </c>
      <c r="BC560" t="s">
        <v>1399</v>
      </c>
      <c r="BD560" s="3">
        <v>31260</v>
      </c>
      <c r="BE560" t="s">
        <v>163</v>
      </c>
      <c r="BF560" s="2">
        <v>43639</v>
      </c>
      <c r="BG560">
        <v>23</v>
      </c>
      <c r="BH560" t="s">
        <v>1427</v>
      </c>
      <c r="BI560" s="3">
        <v>26177</v>
      </c>
    </row>
    <row r="561" spans="1:61" x14ac:dyDescent="0.25">
      <c r="A561" s="1">
        <v>41029</v>
      </c>
      <c r="B561" t="s">
        <v>158</v>
      </c>
      <c r="C561" t="s">
        <v>163</v>
      </c>
      <c r="D561" t="s">
        <v>62</v>
      </c>
      <c r="E561" t="s">
        <v>1678</v>
      </c>
      <c r="F561" t="s">
        <v>1679</v>
      </c>
      <c r="G561" t="s">
        <v>180</v>
      </c>
      <c r="H561" t="s">
        <v>88</v>
      </c>
      <c r="I561" t="s">
        <v>1680</v>
      </c>
      <c r="J561" t="s">
        <v>1681</v>
      </c>
      <c r="K561" t="s">
        <v>1682</v>
      </c>
      <c r="L561" t="s">
        <v>948</v>
      </c>
      <c r="M561" t="s">
        <v>928</v>
      </c>
      <c r="N561" t="s">
        <v>93</v>
      </c>
      <c r="O561" t="s">
        <v>928</v>
      </c>
      <c r="P561" t="s">
        <v>928</v>
      </c>
      <c r="Q561">
        <v>36</v>
      </c>
      <c r="R561" t="s">
        <v>68</v>
      </c>
      <c r="S561" t="s">
        <v>64</v>
      </c>
      <c r="T561">
        <v>12</v>
      </c>
      <c r="U561">
        <v>2</v>
      </c>
      <c r="V561">
        <v>1</v>
      </c>
      <c r="W561" t="s">
        <v>120</v>
      </c>
      <c r="X561" t="s">
        <v>120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 t="s">
        <v>340</v>
      </c>
      <c r="AM561" s="2">
        <v>43586</v>
      </c>
      <c r="AN561">
        <v>-3</v>
      </c>
      <c r="AO561" t="s">
        <v>65</v>
      </c>
      <c r="AP561" t="e" vm="1">
        <f>_FV(-1,"0")</f>
        <v>#VALUE!</v>
      </c>
      <c r="AQ561">
        <v>4</v>
      </c>
      <c r="AR561">
        <v>4</v>
      </c>
      <c r="AS561" t="s">
        <v>68</v>
      </c>
      <c r="AT561" t="s">
        <v>670</v>
      </c>
      <c r="AU561" t="s">
        <v>68</v>
      </c>
      <c r="AV561" s="2">
        <v>43679</v>
      </c>
      <c r="AW561" t="s">
        <v>1683</v>
      </c>
      <c r="AX561">
        <v>1840</v>
      </c>
      <c r="AY561">
        <v>1982</v>
      </c>
      <c r="AZ561" t="s">
        <v>158</v>
      </c>
      <c r="BA561" s="2">
        <v>43670</v>
      </c>
      <c r="BB561">
        <v>22</v>
      </c>
      <c r="BC561" t="s">
        <v>1422</v>
      </c>
      <c r="BD561" t="s">
        <v>1423</v>
      </c>
      <c r="BE561" t="s">
        <v>163</v>
      </c>
      <c r="BF561" s="2">
        <v>43639</v>
      </c>
      <c r="BG561">
        <v>23</v>
      </c>
      <c r="BH561" t="s">
        <v>1427</v>
      </c>
      <c r="BI561" s="3">
        <v>26177</v>
      </c>
    </row>
    <row r="562" spans="1:61" x14ac:dyDescent="0.25">
      <c r="A562" s="1">
        <v>41000</v>
      </c>
      <c r="B562" t="s">
        <v>178</v>
      </c>
      <c r="C562" t="s">
        <v>163</v>
      </c>
      <c r="D562" t="s">
        <v>62</v>
      </c>
      <c r="E562" s="2">
        <v>43525</v>
      </c>
      <c r="F562" s="3">
        <v>16469</v>
      </c>
      <c r="G562" s="3">
        <v>45658</v>
      </c>
      <c r="H562" t="s">
        <v>681</v>
      </c>
      <c r="I562" s="2">
        <v>43586</v>
      </c>
      <c r="J562" s="3">
        <v>45689</v>
      </c>
      <c r="K562" t="s">
        <v>116</v>
      </c>
      <c r="L562" t="s">
        <v>534</v>
      </c>
      <c r="M562" t="s">
        <v>79</v>
      </c>
      <c r="N562" t="s">
        <v>325</v>
      </c>
      <c r="O562" t="s">
        <v>266</v>
      </c>
      <c r="P562" t="s">
        <v>797</v>
      </c>
      <c r="Q562">
        <v>20</v>
      </c>
      <c r="R562" t="s">
        <v>132</v>
      </c>
      <c r="S562" t="s">
        <v>64</v>
      </c>
      <c r="T562">
        <v>12</v>
      </c>
      <c r="U562">
        <v>7</v>
      </c>
      <c r="V562">
        <v>2</v>
      </c>
      <c r="W562" t="s">
        <v>66</v>
      </c>
      <c r="X562" t="s">
        <v>179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1</v>
      </c>
      <c r="AG562">
        <v>0</v>
      </c>
      <c r="AH562">
        <v>0</v>
      </c>
      <c r="AI562">
        <v>0</v>
      </c>
      <c r="AJ562">
        <v>0</v>
      </c>
      <c r="AK562">
        <v>0</v>
      </c>
      <c r="AL562" t="s">
        <v>1254</v>
      </c>
      <c r="AM562" s="2">
        <v>43617</v>
      </c>
      <c r="AN562">
        <v>-15</v>
      </c>
      <c r="AO562" t="e" vm="1">
        <f>_FV(-8,"0")</f>
        <v>#VALUE!</v>
      </c>
      <c r="AP562" t="s">
        <v>84</v>
      </c>
      <c r="AQ562">
        <v>2</v>
      </c>
      <c r="AR562">
        <v>5</v>
      </c>
      <c r="AS562" t="s">
        <v>383</v>
      </c>
      <c r="AT562" t="s">
        <v>68</v>
      </c>
      <c r="AU562" t="s">
        <v>1256</v>
      </c>
      <c r="AV562" t="s">
        <v>1256</v>
      </c>
      <c r="AW562" s="3">
        <v>42036</v>
      </c>
      <c r="AX562">
        <v>1717</v>
      </c>
      <c r="AY562">
        <v>1982</v>
      </c>
      <c r="AZ562" t="s">
        <v>178</v>
      </c>
      <c r="BA562" s="2">
        <v>43489</v>
      </c>
      <c r="BB562">
        <v>21</v>
      </c>
      <c r="BC562" t="s">
        <v>1431</v>
      </c>
      <c r="BD562" s="3">
        <v>16132</v>
      </c>
      <c r="BE562" t="s">
        <v>163</v>
      </c>
      <c r="BF562" s="2">
        <v>43639</v>
      </c>
      <c r="BG562">
        <v>23</v>
      </c>
      <c r="BH562" t="s">
        <v>1427</v>
      </c>
      <c r="BI562" s="3">
        <v>26177</v>
      </c>
    </row>
    <row r="563" spans="1:61" x14ac:dyDescent="0.25">
      <c r="A563" s="1">
        <v>40965</v>
      </c>
      <c r="B563" t="s">
        <v>1432</v>
      </c>
      <c r="C563" t="s">
        <v>163</v>
      </c>
      <c r="D563" t="s">
        <v>151</v>
      </c>
      <c r="E563" t="s">
        <v>1684</v>
      </c>
      <c r="F563" t="s">
        <v>1685</v>
      </c>
      <c r="G563" t="s">
        <v>996</v>
      </c>
      <c r="H563" t="s">
        <v>517</v>
      </c>
      <c r="I563" t="s">
        <v>997</v>
      </c>
      <c r="J563" t="s">
        <v>1597</v>
      </c>
      <c r="K563" t="s">
        <v>522</v>
      </c>
      <c r="L563" t="s">
        <v>361</v>
      </c>
      <c r="M563" t="s">
        <v>235</v>
      </c>
      <c r="N563" t="s">
        <v>1085</v>
      </c>
      <c r="O563" t="s">
        <v>235</v>
      </c>
      <c r="P563" t="s">
        <v>238</v>
      </c>
      <c r="Q563">
        <v>26</v>
      </c>
      <c r="R563" t="s">
        <v>179</v>
      </c>
      <c r="S563" t="s">
        <v>64</v>
      </c>
      <c r="T563">
        <v>12</v>
      </c>
      <c r="U563">
        <v>7</v>
      </c>
      <c r="V563">
        <v>2</v>
      </c>
      <c r="W563" t="s">
        <v>120</v>
      </c>
      <c r="X563" t="s">
        <v>191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1</v>
      </c>
      <c r="AG563">
        <v>0</v>
      </c>
      <c r="AH563">
        <v>0</v>
      </c>
      <c r="AI563">
        <v>0</v>
      </c>
      <c r="AJ563">
        <v>0</v>
      </c>
      <c r="AK563">
        <v>0</v>
      </c>
      <c r="AL563" t="e" vm="172">
        <f>_FV(0,"15384615384615385")</f>
        <v>#VALUE!</v>
      </c>
      <c r="AM563" t="s">
        <v>358</v>
      </c>
      <c r="AN563">
        <v>-23</v>
      </c>
      <c r="AO563" t="e" vm="1">
        <f>_FV(-3,"0")</f>
        <v>#VALUE!</v>
      </c>
      <c r="AP563" t="s">
        <v>120</v>
      </c>
      <c r="AQ563">
        <v>0</v>
      </c>
      <c r="AR563">
        <v>3</v>
      </c>
      <c r="AS563" t="s">
        <v>1369</v>
      </c>
      <c r="AT563" t="s">
        <v>68</v>
      </c>
      <c r="AU563" t="s">
        <v>1370</v>
      </c>
      <c r="AV563" t="s">
        <v>1686</v>
      </c>
      <c r="AW563" t="s">
        <v>1529</v>
      </c>
      <c r="AX563">
        <v>1571</v>
      </c>
      <c r="AY563">
        <v>1982</v>
      </c>
      <c r="AZ563" t="s">
        <v>1432</v>
      </c>
      <c r="BA563" s="2">
        <v>43609</v>
      </c>
      <c r="BB563">
        <v>12</v>
      </c>
      <c r="BC563" s="2">
        <v>43607</v>
      </c>
      <c r="BD563" t="s">
        <v>1435</v>
      </c>
      <c r="BE563" t="s">
        <v>163</v>
      </c>
      <c r="BF563" s="2">
        <v>43639</v>
      </c>
      <c r="BG563">
        <v>23</v>
      </c>
      <c r="BH563" t="s">
        <v>1427</v>
      </c>
      <c r="BI563" s="3">
        <v>26177</v>
      </c>
    </row>
    <row r="564" spans="1:61" x14ac:dyDescent="0.25">
      <c r="A564" s="1">
        <v>40895</v>
      </c>
      <c r="B564" t="s">
        <v>1436</v>
      </c>
      <c r="C564" t="s">
        <v>163</v>
      </c>
      <c r="D564" t="s">
        <v>151</v>
      </c>
      <c r="E564" t="s">
        <v>750</v>
      </c>
      <c r="F564" t="s">
        <v>1687</v>
      </c>
      <c r="G564" t="s">
        <v>318</v>
      </c>
      <c r="H564" t="s">
        <v>400</v>
      </c>
      <c r="I564" t="s">
        <v>68</v>
      </c>
      <c r="J564" s="3">
        <v>45689</v>
      </c>
      <c r="K564" t="s">
        <v>79</v>
      </c>
      <c r="L564" t="s">
        <v>1183</v>
      </c>
      <c r="M564" t="s">
        <v>319</v>
      </c>
      <c r="N564" t="s">
        <v>600</v>
      </c>
      <c r="O564" t="s">
        <v>79</v>
      </c>
      <c r="P564" t="s">
        <v>321</v>
      </c>
      <c r="Q564">
        <v>16</v>
      </c>
      <c r="R564" t="s">
        <v>255</v>
      </c>
      <c r="S564" t="s">
        <v>64</v>
      </c>
      <c r="T564">
        <v>12</v>
      </c>
      <c r="U564">
        <v>13</v>
      </c>
      <c r="V564">
        <v>2</v>
      </c>
      <c r="W564" t="s">
        <v>66</v>
      </c>
      <c r="X564" t="s">
        <v>191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 t="e" vm="122">
        <f>_FV(0,"6875")</f>
        <v>#VALUE!</v>
      </c>
      <c r="AM564" s="3">
        <v>447424</v>
      </c>
      <c r="AN564">
        <v>-20</v>
      </c>
      <c r="AO564" t="e" vm="1">
        <f>_FV(-9,"0")</f>
        <v>#VALUE!</v>
      </c>
      <c r="AP564" t="s">
        <v>110</v>
      </c>
      <c r="AQ564">
        <v>1</v>
      </c>
      <c r="AR564">
        <v>1</v>
      </c>
      <c r="AS564" t="s">
        <v>68</v>
      </c>
      <c r="AT564" t="s">
        <v>68</v>
      </c>
      <c r="AU564" t="s">
        <v>68</v>
      </c>
      <c r="AV564" s="2">
        <v>43497</v>
      </c>
      <c r="AW564" s="3">
        <v>13881</v>
      </c>
      <c r="AX564">
        <v>1588</v>
      </c>
      <c r="AY564">
        <v>1982</v>
      </c>
      <c r="AZ564" t="s">
        <v>1436</v>
      </c>
      <c r="BA564" t="s">
        <v>193</v>
      </c>
      <c r="BB564">
        <v>24</v>
      </c>
      <c r="BC564" t="s">
        <v>1439</v>
      </c>
      <c r="BD564" s="3">
        <v>11355</v>
      </c>
      <c r="BE564" t="s">
        <v>163</v>
      </c>
      <c r="BF564" s="2">
        <v>43639</v>
      </c>
      <c r="BG564">
        <v>23</v>
      </c>
      <c r="BH564" t="s">
        <v>1427</v>
      </c>
      <c r="BI564" s="3">
        <v>26177</v>
      </c>
    </row>
    <row r="565" spans="1:61" x14ac:dyDescent="0.25">
      <c r="A565" s="1">
        <v>40810</v>
      </c>
      <c r="B565" t="s">
        <v>182</v>
      </c>
      <c r="C565" t="s">
        <v>163</v>
      </c>
      <c r="D565" t="s">
        <v>101</v>
      </c>
      <c r="E565" t="s">
        <v>63</v>
      </c>
      <c r="F565" s="2">
        <v>43588</v>
      </c>
      <c r="G565" t="s">
        <v>74</v>
      </c>
      <c r="H565" t="s">
        <v>355</v>
      </c>
      <c r="I565" t="s">
        <v>90</v>
      </c>
      <c r="J565" s="2">
        <v>43587</v>
      </c>
      <c r="K565" t="s">
        <v>80</v>
      </c>
      <c r="L565" t="s">
        <v>74</v>
      </c>
      <c r="M565" t="s">
        <v>82</v>
      </c>
      <c r="N565" t="s">
        <v>65</v>
      </c>
      <c r="O565" t="s">
        <v>80</v>
      </c>
      <c r="P565" t="s">
        <v>65</v>
      </c>
      <c r="Q565">
        <v>6</v>
      </c>
      <c r="R565" t="s">
        <v>119</v>
      </c>
      <c r="S565" t="s">
        <v>64</v>
      </c>
      <c r="T565">
        <v>12</v>
      </c>
      <c r="U565">
        <v>6</v>
      </c>
      <c r="V565">
        <v>1</v>
      </c>
      <c r="W565" t="s">
        <v>121</v>
      </c>
      <c r="X565" t="s">
        <v>110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1</v>
      </c>
      <c r="AG565">
        <v>1</v>
      </c>
      <c r="AH565">
        <v>0</v>
      </c>
      <c r="AI565">
        <v>0</v>
      </c>
      <c r="AJ565">
        <v>0</v>
      </c>
      <c r="AK565">
        <v>0</v>
      </c>
      <c r="AL565" t="e" vm="2">
        <f>_FV(0,"3333333333333333")</f>
        <v>#VALUE!</v>
      </c>
      <c r="AM565" t="s">
        <v>1605</v>
      </c>
      <c r="AN565">
        <v>-7</v>
      </c>
      <c r="AO565" t="e" vm="1">
        <f>_FV(-7,"0")</f>
        <v>#VALUE!</v>
      </c>
      <c r="AP565" t="s">
        <v>179</v>
      </c>
      <c r="AQ565">
        <v>0</v>
      </c>
      <c r="AR565">
        <v>9</v>
      </c>
      <c r="AS565" t="s">
        <v>68</v>
      </c>
      <c r="AT565" t="s">
        <v>68</v>
      </c>
      <c r="AU565" t="s">
        <v>68</v>
      </c>
      <c r="AV565" s="2">
        <v>43556</v>
      </c>
      <c r="AW565" s="3">
        <v>44562</v>
      </c>
      <c r="AX565">
        <v>1705</v>
      </c>
      <c r="AY565">
        <v>1982</v>
      </c>
      <c r="AZ565" t="s">
        <v>182</v>
      </c>
      <c r="BA565" s="2">
        <v>43735</v>
      </c>
      <c r="BB565">
        <v>15</v>
      </c>
      <c r="BC565" t="s">
        <v>1440</v>
      </c>
      <c r="BD565" s="3">
        <v>30742</v>
      </c>
      <c r="BE565" t="s">
        <v>163</v>
      </c>
      <c r="BF565" s="2">
        <v>43639</v>
      </c>
      <c r="BG565">
        <v>23</v>
      </c>
      <c r="BH565" t="s">
        <v>1427</v>
      </c>
      <c r="BI565" s="3">
        <v>26177</v>
      </c>
    </row>
    <row r="566" spans="1:61" x14ac:dyDescent="0.25">
      <c r="A566" s="1">
        <v>41042</v>
      </c>
      <c r="B566" t="s">
        <v>195</v>
      </c>
      <c r="C566" t="s">
        <v>163</v>
      </c>
      <c r="D566" t="s">
        <v>151</v>
      </c>
      <c r="E566" t="s">
        <v>404</v>
      </c>
      <c r="F566" t="s">
        <v>1688</v>
      </c>
      <c r="G566" t="s">
        <v>404</v>
      </c>
      <c r="H566" t="s">
        <v>919</v>
      </c>
      <c r="I566" t="s">
        <v>404</v>
      </c>
      <c r="J566" t="s">
        <v>1656</v>
      </c>
      <c r="K566" t="s">
        <v>173</v>
      </c>
      <c r="L566" t="s">
        <v>1655</v>
      </c>
      <c r="M566" t="s">
        <v>203</v>
      </c>
      <c r="N566" t="s">
        <v>843</v>
      </c>
      <c r="O566" t="s">
        <v>202</v>
      </c>
      <c r="P566" t="s">
        <v>843</v>
      </c>
      <c r="Q566">
        <v>38</v>
      </c>
      <c r="R566" t="s">
        <v>191</v>
      </c>
      <c r="S566" t="s">
        <v>64</v>
      </c>
      <c r="T566">
        <v>12</v>
      </c>
      <c r="U566">
        <v>11</v>
      </c>
      <c r="V566">
        <v>2</v>
      </c>
      <c r="W566" t="s">
        <v>84</v>
      </c>
      <c r="X566" t="s">
        <v>85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 t="s">
        <v>65</v>
      </c>
      <c r="AM566" t="s">
        <v>1689</v>
      </c>
      <c r="AN566">
        <v>-41</v>
      </c>
      <c r="AO566" t="e" vm="1">
        <f>_FV(-4,"0")</f>
        <v>#VALUE!</v>
      </c>
      <c r="AP566" t="s">
        <v>192</v>
      </c>
      <c r="AQ566">
        <v>1</v>
      </c>
      <c r="AR566">
        <v>7</v>
      </c>
      <c r="AS566" t="s">
        <v>68</v>
      </c>
      <c r="AT566" t="s">
        <v>68</v>
      </c>
      <c r="AU566" t="s">
        <v>68</v>
      </c>
      <c r="AV566" s="2">
        <v>43497</v>
      </c>
      <c r="AW566" s="3">
        <v>41640</v>
      </c>
      <c r="AX566">
        <v>1669</v>
      </c>
      <c r="AY566">
        <v>1982</v>
      </c>
      <c r="AZ566" t="s">
        <v>195</v>
      </c>
      <c r="BA566" t="s">
        <v>1398</v>
      </c>
      <c r="BB566">
        <v>18</v>
      </c>
      <c r="BC566" t="s">
        <v>1444</v>
      </c>
      <c r="BD566" s="3">
        <v>28915</v>
      </c>
      <c r="BE566" t="s">
        <v>163</v>
      </c>
      <c r="BF566" s="2">
        <v>43639</v>
      </c>
      <c r="BG566">
        <v>23</v>
      </c>
      <c r="BH566" t="s">
        <v>1427</v>
      </c>
      <c r="BI566" s="3">
        <v>26177</v>
      </c>
    </row>
    <row r="567" spans="1:61" x14ac:dyDescent="0.25">
      <c r="A567" s="1">
        <v>40866</v>
      </c>
      <c r="B567" t="s">
        <v>1445</v>
      </c>
      <c r="C567" t="s">
        <v>163</v>
      </c>
      <c r="D567" t="s">
        <v>151</v>
      </c>
      <c r="E567" t="s">
        <v>68</v>
      </c>
      <c r="F567" t="s">
        <v>365</v>
      </c>
      <c r="G567" s="3">
        <v>45658</v>
      </c>
      <c r="H567" t="s">
        <v>68</v>
      </c>
      <c r="I567" t="s">
        <v>78</v>
      </c>
      <c r="J567" t="s">
        <v>657</v>
      </c>
      <c r="K567" t="s">
        <v>79</v>
      </c>
      <c r="L567" t="s">
        <v>355</v>
      </c>
      <c r="M567" t="s">
        <v>80</v>
      </c>
      <c r="N567" t="s">
        <v>308</v>
      </c>
      <c r="O567" t="s">
        <v>80</v>
      </c>
      <c r="P567" t="s">
        <v>82</v>
      </c>
      <c r="Q567">
        <v>12</v>
      </c>
      <c r="R567" t="s">
        <v>192</v>
      </c>
      <c r="S567" t="s">
        <v>64</v>
      </c>
      <c r="T567">
        <v>12</v>
      </c>
      <c r="U567">
        <v>10</v>
      </c>
      <c r="V567">
        <v>2</v>
      </c>
      <c r="W567" t="s">
        <v>121</v>
      </c>
      <c r="X567" t="s">
        <v>120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 t="e" vm="14">
        <f>_FV(0,"25")</f>
        <v>#VALUE!</v>
      </c>
      <c r="AM567" t="s">
        <v>90</v>
      </c>
      <c r="AN567">
        <v>-13</v>
      </c>
      <c r="AO567" t="e" vm="1">
        <f>_FV(-2,"0")</f>
        <v>#VALUE!</v>
      </c>
      <c r="AP567" t="s">
        <v>83</v>
      </c>
      <c r="AQ567">
        <v>1</v>
      </c>
      <c r="AR567">
        <v>1</v>
      </c>
      <c r="AS567" t="s">
        <v>427</v>
      </c>
      <c r="AT567" t="s">
        <v>68</v>
      </c>
      <c r="AU567" t="s">
        <v>1343</v>
      </c>
      <c r="AV567" t="s">
        <v>1690</v>
      </c>
      <c r="AW567" t="s">
        <v>1691</v>
      </c>
      <c r="AX567">
        <v>1602</v>
      </c>
      <c r="AY567">
        <v>1982</v>
      </c>
      <c r="AZ567" t="s">
        <v>1445</v>
      </c>
      <c r="BA567" s="2">
        <v>43701</v>
      </c>
      <c r="BB567">
        <v>26</v>
      </c>
      <c r="BC567" t="s">
        <v>1447</v>
      </c>
      <c r="BD567" s="3">
        <v>46388</v>
      </c>
      <c r="BE567" t="s">
        <v>163</v>
      </c>
      <c r="BF567" s="2">
        <v>43639</v>
      </c>
      <c r="BG567">
        <v>23</v>
      </c>
      <c r="BH567" t="s">
        <v>1427</v>
      </c>
      <c r="BI567" s="3">
        <v>26177</v>
      </c>
    </row>
    <row r="568" spans="1:61" x14ac:dyDescent="0.25">
      <c r="A568" s="1">
        <v>41002</v>
      </c>
      <c r="B568" t="s">
        <v>209</v>
      </c>
      <c r="C568" t="s">
        <v>163</v>
      </c>
      <c r="D568" t="s">
        <v>151</v>
      </c>
      <c r="E568" t="s">
        <v>606</v>
      </c>
      <c r="F568" t="s">
        <v>365</v>
      </c>
      <c r="G568" t="s">
        <v>92</v>
      </c>
      <c r="H568" t="s">
        <v>1126</v>
      </c>
      <c r="I568" t="s">
        <v>1135</v>
      </c>
      <c r="J568" t="s">
        <v>1692</v>
      </c>
      <c r="K568" t="s">
        <v>1127</v>
      </c>
      <c r="L568" t="s">
        <v>1480</v>
      </c>
      <c r="M568" t="s">
        <v>608</v>
      </c>
      <c r="N568" t="s">
        <v>93</v>
      </c>
      <c r="O568" t="s">
        <v>608</v>
      </c>
      <c r="P568" t="s">
        <v>1233</v>
      </c>
      <c r="Q568">
        <v>27</v>
      </c>
      <c r="R568" t="s">
        <v>66</v>
      </c>
      <c r="S568" t="s">
        <v>64</v>
      </c>
      <c r="T568">
        <v>12</v>
      </c>
      <c r="U568">
        <v>3</v>
      </c>
      <c r="V568">
        <v>2</v>
      </c>
      <c r="W568" t="s">
        <v>85</v>
      </c>
      <c r="X568" t="s">
        <v>191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 t="s">
        <v>91</v>
      </c>
      <c r="AM568" t="s">
        <v>694</v>
      </c>
      <c r="AN568">
        <v>-8</v>
      </c>
      <c r="AO568" t="e" vm="1">
        <f>_FV(-6,"0")</f>
        <v>#VALUE!</v>
      </c>
      <c r="AP568" t="s">
        <v>64</v>
      </c>
      <c r="AQ568">
        <v>1</v>
      </c>
      <c r="AR568">
        <v>7</v>
      </c>
      <c r="AS568" t="s">
        <v>68</v>
      </c>
      <c r="AT568" t="s">
        <v>68</v>
      </c>
      <c r="AU568" t="s">
        <v>68</v>
      </c>
      <c r="AV568" t="s">
        <v>657</v>
      </c>
      <c r="AW568" s="3">
        <v>44197</v>
      </c>
      <c r="AX568">
        <v>1802</v>
      </c>
      <c r="AY568">
        <v>1982</v>
      </c>
      <c r="AZ568" t="s">
        <v>209</v>
      </c>
      <c r="BA568" s="2">
        <v>43520</v>
      </c>
      <c r="BB568">
        <v>24</v>
      </c>
      <c r="BC568" t="s">
        <v>1449</v>
      </c>
      <c r="BD568" s="3">
        <v>16589</v>
      </c>
      <c r="BE568" t="s">
        <v>163</v>
      </c>
      <c r="BF568" s="2">
        <v>43639</v>
      </c>
      <c r="BG568">
        <v>23</v>
      </c>
      <c r="BH568" t="s">
        <v>1427</v>
      </c>
      <c r="BI568" s="3">
        <v>26177</v>
      </c>
    </row>
    <row r="569" spans="1:61" x14ac:dyDescent="0.25">
      <c r="A569" s="1">
        <v>40769</v>
      </c>
      <c r="B569" t="s">
        <v>218</v>
      </c>
      <c r="C569" t="s">
        <v>163</v>
      </c>
      <c r="D569" t="s">
        <v>151</v>
      </c>
      <c r="E569" t="s">
        <v>65</v>
      </c>
      <c r="F569" t="s">
        <v>65</v>
      </c>
      <c r="G569" t="s">
        <v>65</v>
      </c>
      <c r="H569" t="s">
        <v>65</v>
      </c>
      <c r="I569" t="s">
        <v>65</v>
      </c>
      <c r="J569" t="s">
        <v>65</v>
      </c>
      <c r="K569" t="s">
        <v>65</v>
      </c>
      <c r="L569" t="s">
        <v>65</v>
      </c>
      <c r="M569" t="s">
        <v>65</v>
      </c>
      <c r="N569" t="s">
        <v>65</v>
      </c>
      <c r="O569" t="s">
        <v>65</v>
      </c>
      <c r="P569" t="s">
        <v>65</v>
      </c>
      <c r="Q569">
        <v>1</v>
      </c>
      <c r="R569" t="s">
        <v>120</v>
      </c>
      <c r="S569" t="s">
        <v>64</v>
      </c>
      <c r="T569">
        <v>12</v>
      </c>
      <c r="U569">
        <v>8</v>
      </c>
      <c r="V569">
        <v>17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 t="s">
        <v>65</v>
      </c>
      <c r="AM569" t="s">
        <v>65</v>
      </c>
      <c r="AN569">
        <v>0</v>
      </c>
      <c r="AP569" t="s">
        <v>121</v>
      </c>
      <c r="AQ569">
        <v>1</v>
      </c>
      <c r="AR569">
        <v>4</v>
      </c>
      <c r="AS569" t="s">
        <v>68</v>
      </c>
      <c r="AT569" t="s">
        <v>68</v>
      </c>
      <c r="AU569" t="s">
        <v>68</v>
      </c>
      <c r="AV569" s="2">
        <v>43617</v>
      </c>
      <c r="AW569" s="3">
        <v>44562</v>
      </c>
      <c r="AX569">
        <v>1647</v>
      </c>
      <c r="AY569">
        <v>1982</v>
      </c>
      <c r="AZ569" t="s">
        <v>218</v>
      </c>
      <c r="BA569" t="s">
        <v>1398</v>
      </c>
      <c r="BB569">
        <v>24</v>
      </c>
      <c r="BC569" t="s">
        <v>1450</v>
      </c>
      <c r="BD569" s="3">
        <v>46054</v>
      </c>
      <c r="BE569" t="s">
        <v>163</v>
      </c>
      <c r="BF569" s="2">
        <v>43639</v>
      </c>
      <c r="BG569">
        <v>23</v>
      </c>
      <c r="BH569" t="s">
        <v>1427</v>
      </c>
      <c r="BI569" s="3">
        <v>26177</v>
      </c>
    </row>
    <row r="570" spans="1:61" x14ac:dyDescent="0.25">
      <c r="A570" s="1">
        <v>41217</v>
      </c>
      <c r="B570" t="s">
        <v>241</v>
      </c>
      <c r="C570" t="s">
        <v>163</v>
      </c>
      <c r="D570" t="s">
        <v>62</v>
      </c>
      <c r="E570" t="s">
        <v>537</v>
      </c>
      <c r="F570" t="s">
        <v>1662</v>
      </c>
      <c r="G570" t="s">
        <v>628</v>
      </c>
      <c r="H570" t="s">
        <v>801</v>
      </c>
      <c r="I570" t="s">
        <v>1404</v>
      </c>
      <c r="J570" t="s">
        <v>1693</v>
      </c>
      <c r="K570" t="s">
        <v>226</v>
      </c>
      <c r="L570" t="s">
        <v>1694</v>
      </c>
      <c r="M570" t="s">
        <v>1139</v>
      </c>
      <c r="N570" t="s">
        <v>540</v>
      </c>
      <c r="O570" t="s">
        <v>471</v>
      </c>
      <c r="P570" t="s">
        <v>1244</v>
      </c>
      <c r="Q570">
        <v>33</v>
      </c>
      <c r="R570" t="s">
        <v>110</v>
      </c>
      <c r="S570" t="s">
        <v>64</v>
      </c>
      <c r="T570">
        <v>12</v>
      </c>
      <c r="U570">
        <v>17</v>
      </c>
      <c r="V570">
        <v>1</v>
      </c>
      <c r="W570" t="s">
        <v>121</v>
      </c>
      <c r="X570" t="s">
        <v>110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1</v>
      </c>
      <c r="AG570">
        <v>1</v>
      </c>
      <c r="AH570">
        <v>0</v>
      </c>
      <c r="AI570">
        <v>0</v>
      </c>
      <c r="AJ570">
        <v>0</v>
      </c>
      <c r="AK570">
        <v>0</v>
      </c>
      <c r="AL570" t="e" vm="246">
        <f>_FV(0,"8181818181818182")</f>
        <v>#VALUE!</v>
      </c>
      <c r="AM570" t="s">
        <v>677</v>
      </c>
      <c r="AN570">
        <v>-51</v>
      </c>
      <c r="AO570" t="e" vm="1">
        <f>_FV(-7,"0")</f>
        <v>#VALUE!</v>
      </c>
      <c r="AP570" t="s">
        <v>191</v>
      </c>
      <c r="AQ570">
        <v>0</v>
      </c>
      <c r="AR570">
        <v>9</v>
      </c>
      <c r="AS570" t="s">
        <v>882</v>
      </c>
      <c r="AT570" t="s">
        <v>68</v>
      </c>
      <c r="AU570" t="s">
        <v>1155</v>
      </c>
      <c r="AV570" t="s">
        <v>1316</v>
      </c>
      <c r="AW570" t="s">
        <v>1695</v>
      </c>
      <c r="AX570">
        <v>1640</v>
      </c>
      <c r="AY570">
        <v>1982</v>
      </c>
      <c r="AZ570" t="s">
        <v>241</v>
      </c>
      <c r="BA570" s="2">
        <v>43580</v>
      </c>
      <c r="BB570">
        <v>22</v>
      </c>
      <c r="BC570" t="s">
        <v>1451</v>
      </c>
      <c r="BD570" s="3">
        <v>15008</v>
      </c>
      <c r="BE570" t="s">
        <v>163</v>
      </c>
      <c r="BF570" s="2">
        <v>43639</v>
      </c>
      <c r="BG570">
        <v>23</v>
      </c>
      <c r="BH570" t="s">
        <v>1427</v>
      </c>
      <c r="BI570" s="3">
        <v>26177</v>
      </c>
    </row>
    <row r="571" spans="1:61" x14ac:dyDescent="0.25">
      <c r="A571" s="1">
        <v>40986</v>
      </c>
      <c r="B571" t="s">
        <v>245</v>
      </c>
      <c r="C571" t="s">
        <v>163</v>
      </c>
      <c r="D571" t="s">
        <v>151</v>
      </c>
      <c r="E571" t="s">
        <v>1696</v>
      </c>
      <c r="F571" t="s">
        <v>1697</v>
      </c>
      <c r="G571" t="s">
        <v>64</v>
      </c>
      <c r="H571" t="s">
        <v>475</v>
      </c>
      <c r="I571" t="s">
        <v>1438</v>
      </c>
      <c r="J571" t="s">
        <v>1698</v>
      </c>
      <c r="K571" t="s">
        <v>109</v>
      </c>
      <c r="L571" t="s">
        <v>1571</v>
      </c>
      <c r="M571" t="s">
        <v>746</v>
      </c>
      <c r="N571" t="s">
        <v>1699</v>
      </c>
      <c r="O571" t="s">
        <v>748</v>
      </c>
      <c r="P571" t="s">
        <v>747</v>
      </c>
      <c r="Q571">
        <v>29</v>
      </c>
      <c r="R571" t="s">
        <v>239</v>
      </c>
      <c r="S571" t="s">
        <v>64</v>
      </c>
      <c r="T571">
        <v>12</v>
      </c>
      <c r="U571">
        <v>18</v>
      </c>
      <c r="V571">
        <v>1</v>
      </c>
      <c r="W571" t="s">
        <v>66</v>
      </c>
      <c r="X571" t="s">
        <v>191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 t="e" vm="247">
        <f>_FV(0,"9655172413793104")</f>
        <v>#VALUE!</v>
      </c>
      <c r="AM571" t="s">
        <v>742</v>
      </c>
      <c r="AN571">
        <v>-45</v>
      </c>
      <c r="AO571" t="e" vm="1">
        <f>_FV(-9,"0")</f>
        <v>#VALUE!</v>
      </c>
      <c r="AP571" t="s">
        <v>95</v>
      </c>
      <c r="AQ571">
        <v>3</v>
      </c>
      <c r="AR571">
        <v>6</v>
      </c>
      <c r="AS571" t="s">
        <v>68</v>
      </c>
      <c r="AT571" t="s">
        <v>68</v>
      </c>
      <c r="AU571" t="s">
        <v>68</v>
      </c>
      <c r="AV571" t="s">
        <v>124</v>
      </c>
      <c r="AW571" s="2">
        <v>43709</v>
      </c>
      <c r="AX571">
        <v>1626</v>
      </c>
      <c r="AY571">
        <v>1982</v>
      </c>
      <c r="AZ571" t="s">
        <v>245</v>
      </c>
      <c r="BA571" s="2">
        <v>43489</v>
      </c>
      <c r="BB571">
        <v>23</v>
      </c>
      <c r="BC571" t="s">
        <v>1454</v>
      </c>
      <c r="BD571" s="3">
        <v>12451</v>
      </c>
      <c r="BE571" t="s">
        <v>163</v>
      </c>
      <c r="BF571" s="2">
        <v>43639</v>
      </c>
      <c r="BG571">
        <v>23</v>
      </c>
      <c r="BH571" t="s">
        <v>1427</v>
      </c>
      <c r="BI571" s="3">
        <v>26177</v>
      </c>
    </row>
    <row r="572" spans="1:61" x14ac:dyDescent="0.25">
      <c r="A572" s="1">
        <v>41001</v>
      </c>
      <c r="B572" t="s">
        <v>60</v>
      </c>
      <c r="C572" t="s">
        <v>100</v>
      </c>
      <c r="D572" t="s">
        <v>62</v>
      </c>
      <c r="E572" t="s">
        <v>318</v>
      </c>
      <c r="F572" t="s">
        <v>317</v>
      </c>
      <c r="G572" t="s">
        <v>317</v>
      </c>
      <c r="H572" t="s">
        <v>1490</v>
      </c>
      <c r="I572" t="s">
        <v>691</v>
      </c>
      <c r="J572" t="s">
        <v>180</v>
      </c>
      <c r="K572" t="s">
        <v>692</v>
      </c>
      <c r="L572" t="s">
        <v>82</v>
      </c>
      <c r="M572" t="s">
        <v>80</v>
      </c>
      <c r="N572" t="s">
        <v>909</v>
      </c>
      <c r="O572" t="s">
        <v>82</v>
      </c>
      <c r="P572" t="s">
        <v>79</v>
      </c>
      <c r="Q572">
        <v>24</v>
      </c>
      <c r="R572" t="s">
        <v>84</v>
      </c>
      <c r="S572" t="s">
        <v>67</v>
      </c>
      <c r="T572">
        <v>12</v>
      </c>
      <c r="U572">
        <v>7</v>
      </c>
      <c r="V572">
        <v>18</v>
      </c>
      <c r="W572" t="s">
        <v>66</v>
      </c>
      <c r="X572" t="s">
        <v>85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 t="s">
        <v>79</v>
      </c>
      <c r="AM572" t="e" vm="131">
        <f>_FV(0,"5833333333333334")</f>
        <v>#VALUE!</v>
      </c>
      <c r="AN572">
        <v>19</v>
      </c>
      <c r="AO572" t="e" vm="1">
        <f>_FV(-3,"0")</f>
        <v>#VALUE!</v>
      </c>
      <c r="AP572" t="e" vm="1">
        <f>_FV(-16,"0")</f>
        <v>#VALUE!</v>
      </c>
      <c r="AQ572">
        <v>4</v>
      </c>
      <c r="AR572">
        <v>4</v>
      </c>
      <c r="AS572" t="s">
        <v>532</v>
      </c>
      <c r="AT572" t="s">
        <v>68</v>
      </c>
      <c r="AU572" t="s">
        <v>537</v>
      </c>
      <c r="AV572" t="s">
        <v>1700</v>
      </c>
      <c r="AW572" t="s">
        <v>531</v>
      </c>
      <c r="AX572">
        <v>1814</v>
      </c>
      <c r="AY572">
        <v>1668</v>
      </c>
      <c r="AZ572" t="s">
        <v>60</v>
      </c>
      <c r="BA572" s="2">
        <v>43547</v>
      </c>
      <c r="BB572">
        <v>33</v>
      </c>
      <c r="BC572" t="s">
        <v>1397</v>
      </c>
      <c r="BD572" s="2">
        <v>43472</v>
      </c>
      <c r="BE572" t="s">
        <v>100</v>
      </c>
      <c r="BF572" s="2">
        <v>43609</v>
      </c>
      <c r="BG572">
        <v>24</v>
      </c>
      <c r="BH572" t="s">
        <v>1407</v>
      </c>
      <c r="BI572" s="3">
        <v>19025</v>
      </c>
    </row>
    <row r="573" spans="1:61" x14ac:dyDescent="0.25">
      <c r="A573" s="1">
        <v>40775</v>
      </c>
      <c r="B573" t="s">
        <v>73</v>
      </c>
      <c r="C573" t="s">
        <v>100</v>
      </c>
      <c r="D573" t="s">
        <v>62</v>
      </c>
      <c r="E573" t="s">
        <v>65</v>
      </c>
      <c r="F573" t="s">
        <v>63</v>
      </c>
      <c r="G573" t="s">
        <v>65</v>
      </c>
      <c r="H573" t="s">
        <v>68</v>
      </c>
      <c r="I573" t="s">
        <v>63</v>
      </c>
      <c r="J573" t="s">
        <v>65</v>
      </c>
      <c r="K573" t="s">
        <v>65</v>
      </c>
      <c r="L573" t="s">
        <v>65</v>
      </c>
      <c r="M573" t="s">
        <v>65</v>
      </c>
      <c r="N573" t="s">
        <v>63</v>
      </c>
      <c r="O573" t="s">
        <v>63</v>
      </c>
      <c r="P573" t="s">
        <v>65</v>
      </c>
      <c r="Q573">
        <v>2</v>
      </c>
      <c r="R573" t="s">
        <v>242</v>
      </c>
      <c r="S573" t="s">
        <v>67</v>
      </c>
      <c r="T573">
        <v>12</v>
      </c>
      <c r="U573">
        <v>8</v>
      </c>
      <c r="V573">
        <v>13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 t="s">
        <v>65</v>
      </c>
      <c r="AM573" t="e" vm="3">
        <f>_FV(0,"5")</f>
        <v>#VALUE!</v>
      </c>
      <c r="AN573">
        <v>1</v>
      </c>
      <c r="AP573" t="e" vm="1">
        <f>_FV(-3,"0")</f>
        <v>#VALUE!</v>
      </c>
      <c r="AQ573">
        <v>3</v>
      </c>
      <c r="AR573">
        <v>6</v>
      </c>
      <c r="AS573" t="s">
        <v>68</v>
      </c>
      <c r="AT573" t="s">
        <v>68</v>
      </c>
      <c r="AU573" t="s">
        <v>68</v>
      </c>
      <c r="AV573" t="s">
        <v>68</v>
      </c>
      <c r="AW573" s="3">
        <v>43466</v>
      </c>
      <c r="AX573">
        <v>1728</v>
      </c>
      <c r="AY573">
        <v>1668</v>
      </c>
      <c r="AZ573" t="s">
        <v>73</v>
      </c>
      <c r="BA573" s="2">
        <v>43549</v>
      </c>
      <c r="BB573">
        <v>21</v>
      </c>
      <c r="BC573" t="s">
        <v>1401</v>
      </c>
      <c r="BD573" s="3">
        <v>23468</v>
      </c>
      <c r="BE573" t="s">
        <v>100</v>
      </c>
      <c r="BF573" s="2">
        <v>43609</v>
      </c>
      <c r="BG573">
        <v>24</v>
      </c>
      <c r="BH573" t="s">
        <v>1407</v>
      </c>
      <c r="BI573" s="3">
        <v>19025</v>
      </c>
    </row>
    <row r="574" spans="1:61" x14ac:dyDescent="0.25">
      <c r="A574" s="1">
        <v>40992</v>
      </c>
      <c r="B574" t="s">
        <v>112</v>
      </c>
      <c r="C574" t="s">
        <v>100</v>
      </c>
      <c r="D574" t="s">
        <v>62</v>
      </c>
      <c r="E574" s="2">
        <v>43466</v>
      </c>
      <c r="F574" s="2">
        <v>43556</v>
      </c>
      <c r="G574" t="s">
        <v>1229</v>
      </c>
      <c r="H574" t="s">
        <v>64</v>
      </c>
      <c r="I574" t="s">
        <v>1251</v>
      </c>
      <c r="J574" t="s">
        <v>263</v>
      </c>
      <c r="K574" t="s">
        <v>386</v>
      </c>
      <c r="L574" t="s">
        <v>603</v>
      </c>
      <c r="M574" t="s">
        <v>1701</v>
      </c>
      <c r="N574" t="s">
        <v>63</v>
      </c>
      <c r="O574" t="s">
        <v>268</v>
      </c>
      <c r="P574" t="s">
        <v>603</v>
      </c>
      <c r="Q574">
        <v>30</v>
      </c>
      <c r="R574" t="s">
        <v>95</v>
      </c>
      <c r="S574" t="s">
        <v>67</v>
      </c>
      <c r="T574">
        <v>12</v>
      </c>
      <c r="U574">
        <v>16</v>
      </c>
      <c r="V574">
        <v>15</v>
      </c>
      <c r="W574" t="s">
        <v>96</v>
      </c>
      <c r="X574" t="s">
        <v>120</v>
      </c>
      <c r="Y574">
        <v>0</v>
      </c>
      <c r="Z574">
        <v>0</v>
      </c>
      <c r="AA574">
        <v>0</v>
      </c>
      <c r="AB574">
        <v>1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 t="e" vm="83">
        <f>_FV(0,"8333333333333334")</f>
        <v>#VALUE!</v>
      </c>
      <c r="AM574" t="e" vm="25">
        <f>_FV(0,"6")</f>
        <v>#VALUE!</v>
      </c>
      <c r="AN574">
        <v>-2</v>
      </c>
      <c r="AO574" t="e" vm="1">
        <f>_FV(-4,"0")</f>
        <v>#VALUE!</v>
      </c>
      <c r="AP574" t="e" vm="1">
        <f>_FV(-1,"0")</f>
        <v>#VALUE!</v>
      </c>
      <c r="AQ574">
        <v>6</v>
      </c>
      <c r="AR574">
        <v>3</v>
      </c>
      <c r="AS574" t="s">
        <v>68</v>
      </c>
      <c r="AT574" t="s">
        <v>68</v>
      </c>
      <c r="AU574" t="s">
        <v>68</v>
      </c>
      <c r="AV574" s="2">
        <v>43586</v>
      </c>
      <c r="AW574" s="2">
        <v>43709</v>
      </c>
      <c r="AX574">
        <v>1641</v>
      </c>
      <c r="AY574">
        <v>1668</v>
      </c>
      <c r="AZ574" t="s">
        <v>112</v>
      </c>
      <c r="BA574" s="2">
        <v>43521</v>
      </c>
      <c r="BB574">
        <v>19</v>
      </c>
      <c r="BC574" t="s">
        <v>1411</v>
      </c>
      <c r="BD574" s="3">
        <v>23774</v>
      </c>
      <c r="BE574" t="s">
        <v>100</v>
      </c>
      <c r="BF574" s="2">
        <v>43609</v>
      </c>
      <c r="BG574">
        <v>24</v>
      </c>
      <c r="BH574" t="s">
        <v>1407</v>
      </c>
      <c r="BI574" s="3">
        <v>19025</v>
      </c>
    </row>
    <row r="575" spans="1:61" x14ac:dyDescent="0.25">
      <c r="A575" s="1">
        <v>41042</v>
      </c>
      <c r="B575" t="s">
        <v>123</v>
      </c>
      <c r="C575" t="s">
        <v>100</v>
      </c>
      <c r="D575" t="s">
        <v>62</v>
      </c>
      <c r="E575" t="s">
        <v>1269</v>
      </c>
      <c r="F575" t="s">
        <v>1010</v>
      </c>
      <c r="G575" t="s">
        <v>404</v>
      </c>
      <c r="H575" t="s">
        <v>64</v>
      </c>
      <c r="I575" t="s">
        <v>1011</v>
      </c>
      <c r="J575" t="s">
        <v>1702</v>
      </c>
      <c r="K575" t="s">
        <v>1013</v>
      </c>
      <c r="L575" t="s">
        <v>205</v>
      </c>
      <c r="M575" t="s">
        <v>170</v>
      </c>
      <c r="N575" t="s">
        <v>169</v>
      </c>
      <c r="O575" t="s">
        <v>170</v>
      </c>
      <c r="P575" t="s">
        <v>1014</v>
      </c>
      <c r="Q575">
        <v>38</v>
      </c>
      <c r="R575" t="s">
        <v>96</v>
      </c>
      <c r="S575" t="s">
        <v>67</v>
      </c>
      <c r="T575">
        <v>12</v>
      </c>
      <c r="U575">
        <v>6</v>
      </c>
      <c r="V575">
        <v>19</v>
      </c>
      <c r="W575" t="s">
        <v>132</v>
      </c>
      <c r="X575" t="s">
        <v>84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 t="s">
        <v>172</v>
      </c>
      <c r="AM575" t="e" vm="248">
        <f>_FV(0,"7631578947368421")</f>
        <v>#VALUE!</v>
      </c>
      <c r="AN575">
        <v>30</v>
      </c>
      <c r="AO575" t="s">
        <v>64</v>
      </c>
      <c r="AP575" t="e" vm="1">
        <f>_FV(-13,"0")</f>
        <v>#VALUE!</v>
      </c>
      <c r="AQ575">
        <v>9</v>
      </c>
      <c r="AR575">
        <v>0</v>
      </c>
      <c r="AS575" t="s">
        <v>1270</v>
      </c>
      <c r="AT575" t="s">
        <v>1217</v>
      </c>
      <c r="AU575" t="s">
        <v>1271</v>
      </c>
      <c r="AV575" t="s">
        <v>1703</v>
      </c>
      <c r="AW575" t="s">
        <v>1704</v>
      </c>
      <c r="AX575">
        <v>1889</v>
      </c>
      <c r="AY575">
        <v>1668</v>
      </c>
      <c r="AZ575" t="s">
        <v>123</v>
      </c>
      <c r="BA575" s="2">
        <v>43550</v>
      </c>
      <c r="BB575">
        <v>21</v>
      </c>
      <c r="BC575" t="s">
        <v>1412</v>
      </c>
      <c r="BD575" t="s">
        <v>1413</v>
      </c>
      <c r="BE575" t="s">
        <v>100</v>
      </c>
      <c r="BF575" s="2">
        <v>43609</v>
      </c>
      <c r="BG575">
        <v>24</v>
      </c>
      <c r="BH575" t="s">
        <v>1407</v>
      </c>
      <c r="BI575" s="3">
        <v>19025</v>
      </c>
    </row>
    <row r="576" spans="1:61" x14ac:dyDescent="0.25">
      <c r="A576" s="1">
        <v>40929</v>
      </c>
      <c r="B576" t="s">
        <v>127</v>
      </c>
      <c r="C576" t="s">
        <v>100</v>
      </c>
      <c r="D576" t="s">
        <v>101</v>
      </c>
      <c r="E576" t="s">
        <v>802</v>
      </c>
      <c r="F576" t="s">
        <v>644</v>
      </c>
      <c r="G576" t="s">
        <v>1042</v>
      </c>
      <c r="H576" t="s">
        <v>64</v>
      </c>
      <c r="I576" t="s">
        <v>1042</v>
      </c>
      <c r="J576" t="s">
        <v>1107</v>
      </c>
      <c r="K576" t="s">
        <v>336</v>
      </c>
      <c r="L576" t="s">
        <v>226</v>
      </c>
      <c r="M576" t="s">
        <v>337</v>
      </c>
      <c r="N576" t="s">
        <v>468</v>
      </c>
      <c r="O576" t="s">
        <v>226</v>
      </c>
      <c r="P576" t="s">
        <v>339</v>
      </c>
      <c r="Q576">
        <v>22</v>
      </c>
      <c r="R576" t="s">
        <v>85</v>
      </c>
      <c r="S576" t="s">
        <v>67</v>
      </c>
      <c r="T576">
        <v>12</v>
      </c>
      <c r="U576">
        <v>11</v>
      </c>
      <c r="V576">
        <v>17</v>
      </c>
      <c r="W576" t="s">
        <v>132</v>
      </c>
      <c r="X576" t="s">
        <v>85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 t="e" vm="75">
        <f>_FV(0,"18181818181818182")</f>
        <v>#VALUE!</v>
      </c>
      <c r="AM576" t="e" vm="79">
        <f>_FV(0,"5454545454545454")</f>
        <v>#VALUE!</v>
      </c>
      <c r="AN576">
        <v>8</v>
      </c>
      <c r="AO576" t="e" vm="1">
        <f>_FV(-2,"0")</f>
        <v>#VALUE!</v>
      </c>
      <c r="AP576" t="e" vm="1">
        <f>_FV(-12,"0")</f>
        <v>#VALUE!</v>
      </c>
      <c r="AQ576">
        <v>6</v>
      </c>
      <c r="AR576">
        <v>3</v>
      </c>
      <c r="AS576" t="s">
        <v>68</v>
      </c>
      <c r="AT576" t="s">
        <v>206</v>
      </c>
      <c r="AU576" t="s">
        <v>68</v>
      </c>
      <c r="AV576" t="s">
        <v>180</v>
      </c>
      <c r="AW576" t="s">
        <v>1705</v>
      </c>
      <c r="AX576">
        <v>1768</v>
      </c>
      <c r="AY576">
        <v>1668</v>
      </c>
      <c r="AZ576" t="s">
        <v>127</v>
      </c>
      <c r="BA576" s="2">
        <v>43641</v>
      </c>
      <c r="BB576">
        <v>24</v>
      </c>
      <c r="BC576" t="s">
        <v>1414</v>
      </c>
      <c r="BD576" s="3">
        <v>21671</v>
      </c>
      <c r="BE576" t="s">
        <v>100</v>
      </c>
      <c r="BF576" s="2">
        <v>43609</v>
      </c>
      <c r="BG576">
        <v>24</v>
      </c>
      <c r="BH576" t="s">
        <v>1407</v>
      </c>
      <c r="BI576" s="3">
        <v>19025</v>
      </c>
    </row>
    <row r="577" spans="1:61" x14ac:dyDescent="0.25">
      <c r="A577" s="1">
        <v>40856</v>
      </c>
      <c r="B577" t="s">
        <v>136</v>
      </c>
      <c r="C577" t="s">
        <v>100</v>
      </c>
      <c r="D577" t="s">
        <v>101</v>
      </c>
      <c r="E577" t="s">
        <v>79</v>
      </c>
      <c r="F577" t="s">
        <v>63</v>
      </c>
      <c r="G577" t="s">
        <v>68</v>
      </c>
      <c r="H577" s="2">
        <v>43586</v>
      </c>
      <c r="I577" t="s">
        <v>79</v>
      </c>
      <c r="J577" t="s">
        <v>65</v>
      </c>
      <c r="K577" t="s">
        <v>65</v>
      </c>
      <c r="L577" t="s">
        <v>65</v>
      </c>
      <c r="M577" t="s">
        <v>63</v>
      </c>
      <c r="N577" t="s">
        <v>180</v>
      </c>
      <c r="O577" t="s">
        <v>79</v>
      </c>
      <c r="P577" t="s">
        <v>65</v>
      </c>
      <c r="Q577">
        <v>4</v>
      </c>
      <c r="R577" t="s">
        <v>83</v>
      </c>
      <c r="S577" t="s">
        <v>67</v>
      </c>
      <c r="T577">
        <v>12</v>
      </c>
      <c r="U577">
        <v>16</v>
      </c>
      <c r="V577">
        <v>18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 t="e" vm="89">
        <f>_FV(0,"75")</f>
        <v>#VALUE!</v>
      </c>
      <c r="AM577" t="e" vm="1">
        <f>_FV(-1,"0")</f>
        <v>#VALUE!</v>
      </c>
      <c r="AN577">
        <v>1</v>
      </c>
      <c r="AP577" t="e" vm="1">
        <f>_FV(-10,"0")</f>
        <v>#VALUE!</v>
      </c>
      <c r="AQ577">
        <v>4</v>
      </c>
      <c r="AR577">
        <v>4</v>
      </c>
      <c r="AS577" t="s">
        <v>68</v>
      </c>
      <c r="AT577" t="s">
        <v>68</v>
      </c>
      <c r="AU577" t="s">
        <v>68</v>
      </c>
      <c r="AV577" s="3">
        <v>27395</v>
      </c>
      <c r="AW577" s="3">
        <v>44562</v>
      </c>
      <c r="AX577">
        <v>1720</v>
      </c>
      <c r="AY577">
        <v>1668</v>
      </c>
      <c r="AZ577" t="s">
        <v>136</v>
      </c>
      <c r="BA577" s="2">
        <v>43491</v>
      </c>
      <c r="BB577">
        <v>28</v>
      </c>
      <c r="BC577" t="s">
        <v>1418</v>
      </c>
      <c r="BD577" s="3">
        <v>47178</v>
      </c>
      <c r="BE577" t="s">
        <v>100</v>
      </c>
      <c r="BF577" s="2">
        <v>43609</v>
      </c>
      <c r="BG577">
        <v>24</v>
      </c>
      <c r="BH577" t="s">
        <v>1407</v>
      </c>
      <c r="BI577" s="3">
        <v>19025</v>
      </c>
    </row>
    <row r="578" spans="1:61" x14ac:dyDescent="0.25">
      <c r="A578" s="1">
        <v>40903</v>
      </c>
      <c r="B578" t="s">
        <v>150</v>
      </c>
      <c r="C578" t="s">
        <v>100</v>
      </c>
      <c r="D578" t="s">
        <v>101</v>
      </c>
      <c r="E578" t="s">
        <v>92</v>
      </c>
      <c r="F578" t="s">
        <v>90</v>
      </c>
      <c r="G578" t="s">
        <v>948</v>
      </c>
      <c r="H578" t="s">
        <v>1102</v>
      </c>
      <c r="I578" t="s">
        <v>340</v>
      </c>
      <c r="J578" t="s">
        <v>356</v>
      </c>
      <c r="K578" t="s">
        <v>94</v>
      </c>
      <c r="L578" t="s">
        <v>93</v>
      </c>
      <c r="M578" t="s">
        <v>82</v>
      </c>
      <c r="N578" t="s">
        <v>950</v>
      </c>
      <c r="O578" t="s">
        <v>80</v>
      </c>
      <c r="P578" t="s">
        <v>216</v>
      </c>
      <c r="Q578">
        <v>18</v>
      </c>
      <c r="R578" t="s">
        <v>121</v>
      </c>
      <c r="S578" t="s">
        <v>67</v>
      </c>
      <c r="T578">
        <v>12</v>
      </c>
      <c r="U578">
        <v>6</v>
      </c>
      <c r="V578">
        <v>19</v>
      </c>
      <c r="W578" t="s">
        <v>121</v>
      </c>
      <c r="X578" t="s">
        <v>84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 t="s">
        <v>214</v>
      </c>
      <c r="AM578" t="e" vm="233">
        <f>_FV(0,"7777777777777778")</f>
        <v>#VALUE!</v>
      </c>
      <c r="AN578">
        <v>20</v>
      </c>
      <c r="AO578" t="s">
        <v>132</v>
      </c>
      <c r="AP578" t="e" vm="1">
        <f>_FV(-11,"0")</f>
        <v>#VALUE!</v>
      </c>
      <c r="AQ578">
        <v>6</v>
      </c>
      <c r="AR578">
        <v>3</v>
      </c>
      <c r="AS578" t="s">
        <v>68</v>
      </c>
      <c r="AT578" t="s">
        <v>102</v>
      </c>
      <c r="AU578" t="s">
        <v>68</v>
      </c>
      <c r="AV578" t="s">
        <v>395</v>
      </c>
      <c r="AW578" t="s">
        <v>1706</v>
      </c>
      <c r="AX578">
        <v>1789</v>
      </c>
      <c r="AY578">
        <v>1668</v>
      </c>
      <c r="AZ578" t="s">
        <v>150</v>
      </c>
      <c r="BA578" t="s">
        <v>1398</v>
      </c>
      <c r="BB578">
        <v>16</v>
      </c>
      <c r="BC578" t="s">
        <v>1399</v>
      </c>
      <c r="BD578" s="3">
        <v>31260</v>
      </c>
      <c r="BE578" t="s">
        <v>100</v>
      </c>
      <c r="BF578" s="2">
        <v>43609</v>
      </c>
      <c r="BG578">
        <v>24</v>
      </c>
      <c r="BH578" t="s">
        <v>1407</v>
      </c>
      <c r="BI578" s="3">
        <v>19025</v>
      </c>
    </row>
    <row r="579" spans="1:61" x14ac:dyDescent="0.25">
      <c r="A579" s="1">
        <v>40964</v>
      </c>
      <c r="B579" t="s">
        <v>158</v>
      </c>
      <c r="C579" t="s">
        <v>100</v>
      </c>
      <c r="D579" t="s">
        <v>62</v>
      </c>
      <c r="E579" t="s">
        <v>1707</v>
      </c>
      <c r="F579" t="s">
        <v>1684</v>
      </c>
      <c r="G579" t="s">
        <v>1708</v>
      </c>
      <c r="H579" t="s">
        <v>1199</v>
      </c>
      <c r="I579" t="s">
        <v>953</v>
      </c>
      <c r="J579" t="s">
        <v>1585</v>
      </c>
      <c r="K579" t="s">
        <v>1708</v>
      </c>
      <c r="L579" t="s">
        <v>519</v>
      </c>
      <c r="M579" t="s">
        <v>1085</v>
      </c>
      <c r="N579" t="s">
        <v>364</v>
      </c>
      <c r="O579" t="s">
        <v>1085</v>
      </c>
      <c r="P579" t="s">
        <v>363</v>
      </c>
      <c r="Q579">
        <v>26</v>
      </c>
      <c r="R579" t="s">
        <v>68</v>
      </c>
      <c r="S579" t="s">
        <v>67</v>
      </c>
      <c r="T579">
        <v>12</v>
      </c>
      <c r="U579">
        <v>1</v>
      </c>
      <c r="V579">
        <v>15</v>
      </c>
      <c r="W579" t="s">
        <v>179</v>
      </c>
      <c r="X579" t="s">
        <v>85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 t="s">
        <v>1709</v>
      </c>
      <c r="AM579" t="e" vm="126">
        <f>_FV(0,"7307692307692307")</f>
        <v>#VALUE!</v>
      </c>
      <c r="AN579">
        <v>39</v>
      </c>
      <c r="AO579" t="s">
        <v>132</v>
      </c>
      <c r="AP579" t="e" vm="1">
        <f>_FV(-18,"0")</f>
        <v>#VALUE!</v>
      </c>
      <c r="AQ579">
        <v>7</v>
      </c>
      <c r="AR579">
        <v>1</v>
      </c>
      <c r="AS579" t="s">
        <v>68</v>
      </c>
      <c r="AT579" t="s">
        <v>68</v>
      </c>
      <c r="AU579" t="s">
        <v>68</v>
      </c>
      <c r="AV579" s="2">
        <v>43618</v>
      </c>
      <c r="AW579" s="3">
        <v>44927</v>
      </c>
      <c r="AX579">
        <v>1840</v>
      </c>
      <c r="AY579">
        <v>1668</v>
      </c>
      <c r="AZ579" t="s">
        <v>158</v>
      </c>
      <c r="BA579" s="2">
        <v>43670</v>
      </c>
      <c r="BB579">
        <v>22</v>
      </c>
      <c r="BC579" t="s">
        <v>1422</v>
      </c>
      <c r="BD579" t="s">
        <v>1423</v>
      </c>
      <c r="BE579" t="s">
        <v>100</v>
      </c>
      <c r="BF579" s="2">
        <v>43609</v>
      </c>
      <c r="BG579">
        <v>24</v>
      </c>
      <c r="BH579" t="s">
        <v>1407</v>
      </c>
      <c r="BI579" s="3">
        <v>19025</v>
      </c>
    </row>
    <row r="580" spans="1:61" x14ac:dyDescent="0.25">
      <c r="A580" s="1">
        <v>40908</v>
      </c>
      <c r="B580" t="s">
        <v>163</v>
      </c>
      <c r="C580" t="s">
        <v>100</v>
      </c>
      <c r="D580" t="s">
        <v>151</v>
      </c>
      <c r="E580" t="s">
        <v>1710</v>
      </c>
      <c r="F580" t="s">
        <v>201</v>
      </c>
      <c r="G580" t="s">
        <v>1625</v>
      </c>
      <c r="H580" t="s">
        <v>1320</v>
      </c>
      <c r="I580" t="s">
        <v>1654</v>
      </c>
      <c r="J580" t="s">
        <v>169</v>
      </c>
      <c r="K580" t="s">
        <v>1625</v>
      </c>
      <c r="L580" t="s">
        <v>171</v>
      </c>
      <c r="M580" t="s">
        <v>789</v>
      </c>
      <c r="N580" t="s">
        <v>169</v>
      </c>
      <c r="O580" t="s">
        <v>204</v>
      </c>
      <c r="P580" t="s">
        <v>170</v>
      </c>
      <c r="Q580">
        <v>19</v>
      </c>
      <c r="R580" t="s">
        <v>64</v>
      </c>
      <c r="S580" t="s">
        <v>67</v>
      </c>
      <c r="T580">
        <v>12</v>
      </c>
      <c r="U580">
        <v>2</v>
      </c>
      <c r="V580">
        <v>18</v>
      </c>
      <c r="W580" t="s">
        <v>110</v>
      </c>
      <c r="X580" t="s">
        <v>66</v>
      </c>
      <c r="Y580">
        <v>1</v>
      </c>
      <c r="Z580">
        <v>1</v>
      </c>
      <c r="AA580">
        <v>1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 t="s">
        <v>1583</v>
      </c>
      <c r="AM580" t="e" vm="239">
        <f>_FV(0,"7368421052631579")</f>
        <v>#VALUE!</v>
      </c>
      <c r="AN580">
        <v>34</v>
      </c>
      <c r="AO580" t="s">
        <v>192</v>
      </c>
      <c r="AP580" t="e" vm="1">
        <f>_FV(-17,"0")</f>
        <v>#VALUE!</v>
      </c>
      <c r="AQ580">
        <v>5</v>
      </c>
      <c r="AR580">
        <v>2</v>
      </c>
      <c r="AS580" t="s">
        <v>1262</v>
      </c>
      <c r="AT580" t="s">
        <v>68</v>
      </c>
      <c r="AU580" t="s">
        <v>250</v>
      </c>
      <c r="AV580" t="s">
        <v>1711</v>
      </c>
      <c r="AW580" t="s">
        <v>1712</v>
      </c>
      <c r="AX580">
        <v>1982</v>
      </c>
      <c r="AY580">
        <v>1668</v>
      </c>
      <c r="AZ580" t="s">
        <v>163</v>
      </c>
      <c r="BA580" s="2">
        <v>43639</v>
      </c>
      <c r="BB580">
        <v>23</v>
      </c>
      <c r="BC580" t="s">
        <v>1427</v>
      </c>
      <c r="BD580" s="3">
        <v>26177</v>
      </c>
      <c r="BE580" t="s">
        <v>100</v>
      </c>
      <c r="BF580" s="2">
        <v>43609</v>
      </c>
      <c r="BG580">
        <v>24</v>
      </c>
      <c r="BH580" t="s">
        <v>1407</v>
      </c>
      <c r="BI580" s="3">
        <v>19025</v>
      </c>
    </row>
    <row r="581" spans="1:61" x14ac:dyDescent="0.25">
      <c r="A581" s="1">
        <v>40810</v>
      </c>
      <c r="B581" t="s">
        <v>178</v>
      </c>
      <c r="C581" t="s">
        <v>100</v>
      </c>
      <c r="D581" t="s">
        <v>62</v>
      </c>
      <c r="E581" t="s">
        <v>355</v>
      </c>
      <c r="F581" t="s">
        <v>76</v>
      </c>
      <c r="G581" t="s">
        <v>80</v>
      </c>
      <c r="H581" t="s">
        <v>340</v>
      </c>
      <c r="I581" s="2">
        <v>43586</v>
      </c>
      <c r="J581" t="s">
        <v>355</v>
      </c>
      <c r="K581" t="s">
        <v>80</v>
      </c>
      <c r="L581" t="s">
        <v>82</v>
      </c>
      <c r="M581" t="s">
        <v>65</v>
      </c>
      <c r="N581" t="s">
        <v>63</v>
      </c>
      <c r="O581" t="s">
        <v>63</v>
      </c>
      <c r="P581" t="s">
        <v>82</v>
      </c>
      <c r="Q581">
        <v>6</v>
      </c>
      <c r="R581" t="s">
        <v>132</v>
      </c>
      <c r="S581" t="s">
        <v>67</v>
      </c>
      <c r="T581">
        <v>12</v>
      </c>
      <c r="U581">
        <v>4</v>
      </c>
      <c r="V581">
        <v>16</v>
      </c>
      <c r="W581" t="s">
        <v>83</v>
      </c>
      <c r="X581" t="s">
        <v>66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1</v>
      </c>
      <c r="AI581">
        <v>0</v>
      </c>
      <c r="AJ581">
        <v>0</v>
      </c>
      <c r="AK581">
        <v>0</v>
      </c>
      <c r="AL581" t="s">
        <v>80</v>
      </c>
      <c r="AM581" t="e" vm="3">
        <f>_FV(0,"5")</f>
        <v>#VALUE!</v>
      </c>
      <c r="AN581">
        <v>5</v>
      </c>
      <c r="AO581" t="s">
        <v>132</v>
      </c>
      <c r="AP581" t="e" vm="1">
        <f>_FV(-14,"0")</f>
        <v>#VALUE!</v>
      </c>
      <c r="AQ581">
        <v>1</v>
      </c>
      <c r="AR581">
        <v>4</v>
      </c>
      <c r="AS581" t="s">
        <v>1200</v>
      </c>
      <c r="AT581" t="s">
        <v>68</v>
      </c>
      <c r="AU581" t="s">
        <v>289</v>
      </c>
      <c r="AV581" t="s">
        <v>1713</v>
      </c>
      <c r="AW581" t="s">
        <v>1629</v>
      </c>
      <c r="AX581">
        <v>1717</v>
      </c>
      <c r="AY581">
        <v>1668</v>
      </c>
      <c r="AZ581" t="s">
        <v>178</v>
      </c>
      <c r="BA581" s="2">
        <v>43489</v>
      </c>
      <c r="BB581">
        <v>21</v>
      </c>
      <c r="BC581" t="s">
        <v>1431</v>
      </c>
      <c r="BD581" s="3">
        <v>16132</v>
      </c>
      <c r="BE581" t="s">
        <v>100</v>
      </c>
      <c r="BF581" s="2">
        <v>43609</v>
      </c>
      <c r="BG581">
        <v>24</v>
      </c>
      <c r="BH581" t="s">
        <v>1407</v>
      </c>
      <c r="BI581" s="3">
        <v>19025</v>
      </c>
    </row>
    <row r="582" spans="1:61" x14ac:dyDescent="0.25">
      <c r="A582" s="1">
        <v>40845</v>
      </c>
      <c r="B582" t="s">
        <v>1432</v>
      </c>
      <c r="C582" t="s">
        <v>100</v>
      </c>
      <c r="D582" t="s">
        <v>101</v>
      </c>
      <c r="E582" s="2">
        <v>43466</v>
      </c>
      <c r="F582" t="s">
        <v>68</v>
      </c>
      <c r="G582" s="2">
        <v>43497</v>
      </c>
      <c r="H582" t="s">
        <v>64</v>
      </c>
      <c r="I582" s="2">
        <v>43497</v>
      </c>
      <c r="J582" t="s">
        <v>63</v>
      </c>
      <c r="K582" t="s">
        <v>266</v>
      </c>
      <c r="L582" t="s">
        <v>325</v>
      </c>
      <c r="M582" t="s">
        <v>266</v>
      </c>
      <c r="N582" t="s">
        <v>97</v>
      </c>
      <c r="O582" t="s">
        <v>266</v>
      </c>
      <c r="P582" t="s">
        <v>118</v>
      </c>
      <c r="Q582">
        <v>10</v>
      </c>
      <c r="R582" t="s">
        <v>179</v>
      </c>
      <c r="S582" t="s">
        <v>67</v>
      </c>
      <c r="T582">
        <v>12</v>
      </c>
      <c r="U582">
        <v>7</v>
      </c>
      <c r="V582">
        <v>19</v>
      </c>
      <c r="W582" t="s">
        <v>120</v>
      </c>
      <c r="X582" t="s">
        <v>66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 t="e" vm="124">
        <f>_FV(0,"1")</f>
        <v>#VALUE!</v>
      </c>
      <c r="AM582" t="e" vm="1">
        <f>_FV(-1,"0")</f>
        <v>#VALUE!</v>
      </c>
      <c r="AN582">
        <v>7</v>
      </c>
      <c r="AO582" t="s">
        <v>96</v>
      </c>
      <c r="AP582" t="e" vm="1">
        <f>_FV(-7,"0")</f>
        <v>#VALUE!</v>
      </c>
      <c r="AQ582">
        <v>1</v>
      </c>
      <c r="AR582">
        <v>1</v>
      </c>
      <c r="AS582" t="s">
        <v>68</v>
      </c>
      <c r="AT582" t="s">
        <v>68</v>
      </c>
      <c r="AU582" t="s">
        <v>68</v>
      </c>
      <c r="AV582" s="2">
        <v>43586</v>
      </c>
      <c r="AW582" s="3">
        <v>12420</v>
      </c>
      <c r="AX582">
        <v>1571</v>
      </c>
      <c r="AY582">
        <v>1668</v>
      </c>
      <c r="AZ582" t="s">
        <v>1432</v>
      </c>
      <c r="BA582" s="2">
        <v>43609</v>
      </c>
      <c r="BB582">
        <v>12</v>
      </c>
      <c r="BC582" s="2">
        <v>43607</v>
      </c>
      <c r="BD582" t="s">
        <v>1435</v>
      </c>
      <c r="BE582" t="s">
        <v>100</v>
      </c>
      <c r="BF582" s="2">
        <v>43609</v>
      </c>
      <c r="BG582">
        <v>24</v>
      </c>
      <c r="BH582" t="s">
        <v>1407</v>
      </c>
      <c r="BI582" s="3">
        <v>19025</v>
      </c>
    </row>
    <row r="583" spans="1:61" x14ac:dyDescent="0.25">
      <c r="A583" s="1">
        <v>40831</v>
      </c>
      <c r="B583" t="s">
        <v>1436</v>
      </c>
      <c r="C583" t="s">
        <v>100</v>
      </c>
      <c r="D583" t="s">
        <v>101</v>
      </c>
      <c r="E583" t="s">
        <v>625</v>
      </c>
      <c r="F583" t="s">
        <v>68</v>
      </c>
      <c r="G583" t="s">
        <v>318</v>
      </c>
      <c r="H583" t="s">
        <v>780</v>
      </c>
      <c r="I583" t="s">
        <v>68</v>
      </c>
      <c r="J583" t="s">
        <v>63</v>
      </c>
      <c r="K583" t="s">
        <v>79</v>
      </c>
      <c r="L583" t="s">
        <v>322</v>
      </c>
      <c r="M583" t="s">
        <v>323</v>
      </c>
      <c r="N583" t="s">
        <v>625</v>
      </c>
      <c r="O583" t="s">
        <v>79</v>
      </c>
      <c r="P583" t="s">
        <v>322</v>
      </c>
      <c r="Q583">
        <v>8</v>
      </c>
      <c r="R583" t="s">
        <v>255</v>
      </c>
      <c r="S583" t="s">
        <v>67</v>
      </c>
      <c r="T583">
        <v>12</v>
      </c>
      <c r="U583">
        <v>10</v>
      </c>
      <c r="V583">
        <v>17</v>
      </c>
      <c r="W583" t="s">
        <v>132</v>
      </c>
      <c r="X583" t="s">
        <v>66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 t="e" vm="1">
        <f>_FV(-1,"0")</f>
        <v>#VALUE!</v>
      </c>
      <c r="AM583" t="e" vm="93">
        <f>_FV(-1,"125")</f>
        <v>#VALUE!</v>
      </c>
      <c r="AN583">
        <v>4</v>
      </c>
      <c r="AO583" t="s">
        <v>68</v>
      </c>
      <c r="AP583" t="e" vm="1">
        <f>_FV(-2,"0")</f>
        <v>#VALUE!</v>
      </c>
      <c r="AQ583">
        <v>1</v>
      </c>
      <c r="AR583">
        <v>1</v>
      </c>
      <c r="AS583" t="s">
        <v>440</v>
      </c>
      <c r="AT583" t="s">
        <v>68</v>
      </c>
      <c r="AU583" t="s">
        <v>1144</v>
      </c>
      <c r="AV583" t="s">
        <v>1714</v>
      </c>
      <c r="AW583" t="s">
        <v>1506</v>
      </c>
      <c r="AX583">
        <v>1588</v>
      </c>
      <c r="AY583">
        <v>1668</v>
      </c>
      <c r="AZ583" t="s">
        <v>1436</v>
      </c>
      <c r="BA583" t="s">
        <v>193</v>
      </c>
      <c r="BB583">
        <v>24</v>
      </c>
      <c r="BC583" t="s">
        <v>1439</v>
      </c>
      <c r="BD583" s="3">
        <v>11355</v>
      </c>
      <c r="BE583" t="s">
        <v>100</v>
      </c>
      <c r="BF583" s="2">
        <v>43609</v>
      </c>
      <c r="BG583">
        <v>24</v>
      </c>
      <c r="BH583" t="s">
        <v>1407</v>
      </c>
      <c r="BI583" s="3">
        <v>19025</v>
      </c>
    </row>
    <row r="584" spans="1:61" x14ac:dyDescent="0.25">
      <c r="A584" s="1">
        <v>40873</v>
      </c>
      <c r="B584" t="s">
        <v>182</v>
      </c>
      <c r="C584" t="s">
        <v>100</v>
      </c>
      <c r="D584" t="s">
        <v>62</v>
      </c>
      <c r="E584" t="s">
        <v>495</v>
      </c>
      <c r="F584" t="s">
        <v>362</v>
      </c>
      <c r="G584" t="s">
        <v>231</v>
      </c>
      <c r="H584" t="s">
        <v>941</v>
      </c>
      <c r="I584" t="s">
        <v>496</v>
      </c>
      <c r="J584" t="s">
        <v>364</v>
      </c>
      <c r="K584" t="s">
        <v>363</v>
      </c>
      <c r="L584" t="s">
        <v>234</v>
      </c>
      <c r="M584" t="s">
        <v>236</v>
      </c>
      <c r="N584" t="s">
        <v>364</v>
      </c>
      <c r="O584" t="s">
        <v>363</v>
      </c>
      <c r="P584" t="s">
        <v>235</v>
      </c>
      <c r="Q584">
        <v>13</v>
      </c>
      <c r="R584" t="s">
        <v>119</v>
      </c>
      <c r="S584" t="s">
        <v>67</v>
      </c>
      <c r="T584">
        <v>12</v>
      </c>
      <c r="U584">
        <v>13</v>
      </c>
      <c r="V584">
        <v>17</v>
      </c>
      <c r="W584" t="s">
        <v>84</v>
      </c>
      <c r="X584" t="s">
        <v>84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 t="e" vm="54">
        <f>_FV(0,"9230769230769231")</f>
        <v>#VALUE!</v>
      </c>
      <c r="AM584" t="e" vm="21">
        <f>_FV(0,"8461538461538461")</f>
        <v>#VALUE!</v>
      </c>
      <c r="AN584">
        <v>5</v>
      </c>
      <c r="AO584" t="s">
        <v>65</v>
      </c>
      <c r="AP584" t="e" vm="1">
        <f>_FV(-5,"0")</f>
        <v>#VALUE!</v>
      </c>
      <c r="AQ584">
        <v>9</v>
      </c>
      <c r="AR584">
        <v>0</v>
      </c>
      <c r="AS584" t="s">
        <v>689</v>
      </c>
      <c r="AT584" t="s">
        <v>273</v>
      </c>
      <c r="AU584" t="s">
        <v>1259</v>
      </c>
      <c r="AV584" t="s">
        <v>1715</v>
      </c>
      <c r="AW584" t="s">
        <v>1716</v>
      </c>
      <c r="AX584">
        <v>1705</v>
      </c>
      <c r="AY584">
        <v>1668</v>
      </c>
      <c r="AZ584" t="s">
        <v>182</v>
      </c>
      <c r="BA584" s="2">
        <v>43735</v>
      </c>
      <c r="BB584">
        <v>15</v>
      </c>
      <c r="BC584" t="s">
        <v>1440</v>
      </c>
      <c r="BD584" s="3">
        <v>30742</v>
      </c>
      <c r="BE584" t="s">
        <v>100</v>
      </c>
      <c r="BF584" s="2">
        <v>43609</v>
      </c>
      <c r="BG584">
        <v>24</v>
      </c>
      <c r="BH584" t="s">
        <v>1407</v>
      </c>
      <c r="BI584" s="3">
        <v>19025</v>
      </c>
    </row>
    <row r="585" spans="1:61" x14ac:dyDescent="0.25">
      <c r="A585" s="1">
        <v>40859</v>
      </c>
      <c r="B585" t="s">
        <v>195</v>
      </c>
      <c r="C585" t="s">
        <v>100</v>
      </c>
      <c r="D585" t="s">
        <v>62</v>
      </c>
      <c r="E585" t="s">
        <v>385</v>
      </c>
      <c r="F585" s="2">
        <v>43556</v>
      </c>
      <c r="G585" t="s">
        <v>483</v>
      </c>
      <c r="H585" t="s">
        <v>1561</v>
      </c>
      <c r="I585" t="s">
        <v>951</v>
      </c>
      <c r="J585" t="s">
        <v>355</v>
      </c>
      <c r="K585" t="s">
        <v>115</v>
      </c>
      <c r="L585" t="s">
        <v>115</v>
      </c>
      <c r="M585" t="s">
        <v>117</v>
      </c>
      <c r="N585" t="s">
        <v>484</v>
      </c>
      <c r="O585" t="s">
        <v>80</v>
      </c>
      <c r="P585" t="s">
        <v>386</v>
      </c>
      <c r="Q585">
        <v>15</v>
      </c>
      <c r="R585" t="s">
        <v>191</v>
      </c>
      <c r="S585" t="s">
        <v>67</v>
      </c>
      <c r="T585">
        <v>12</v>
      </c>
      <c r="U585">
        <v>15</v>
      </c>
      <c r="V585">
        <v>16</v>
      </c>
      <c r="W585" t="s">
        <v>64</v>
      </c>
      <c r="X585" t="s">
        <v>132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 t="e" vm="168">
        <f>_FV(0,"06666666666666667")</f>
        <v>#VALUE!</v>
      </c>
      <c r="AM585" t="e" vm="166">
        <f>_FV(0,"7333333333333333")</f>
        <v>#VALUE!</v>
      </c>
      <c r="AN585">
        <v>1</v>
      </c>
      <c r="AO585" t="e" vm="1">
        <f>_FV(-3,"0")</f>
        <v>#VALUE!</v>
      </c>
      <c r="AP585" t="e" vm="1">
        <f>_FV(-6,"0")</f>
        <v>#VALUE!</v>
      </c>
      <c r="AQ585">
        <v>5</v>
      </c>
      <c r="AR585">
        <v>2</v>
      </c>
      <c r="AS585" t="s">
        <v>68</v>
      </c>
      <c r="AT585" t="s">
        <v>68</v>
      </c>
      <c r="AU585" t="s">
        <v>68</v>
      </c>
      <c r="AV585" s="2">
        <v>43678</v>
      </c>
      <c r="AW585" s="3">
        <v>13881</v>
      </c>
      <c r="AX585">
        <v>1669</v>
      </c>
      <c r="AY585">
        <v>1668</v>
      </c>
      <c r="AZ585" t="s">
        <v>195</v>
      </c>
      <c r="BA585" t="s">
        <v>1398</v>
      </c>
      <c r="BB585">
        <v>18</v>
      </c>
      <c r="BC585" t="s">
        <v>1444</v>
      </c>
      <c r="BD585" s="3">
        <v>28915</v>
      </c>
      <c r="BE585" t="s">
        <v>100</v>
      </c>
      <c r="BF585" s="2">
        <v>43609</v>
      </c>
      <c r="BG585">
        <v>24</v>
      </c>
      <c r="BH585" t="s">
        <v>1407</v>
      </c>
      <c r="BI585" s="3">
        <v>19025</v>
      </c>
    </row>
    <row r="586" spans="1:61" x14ac:dyDescent="0.25">
      <c r="A586" s="1">
        <v>41013</v>
      </c>
      <c r="B586" t="s">
        <v>1445</v>
      </c>
      <c r="C586" t="s">
        <v>100</v>
      </c>
      <c r="D586" t="s">
        <v>62</v>
      </c>
      <c r="E586" t="s">
        <v>275</v>
      </c>
      <c r="F586" t="s">
        <v>1717</v>
      </c>
      <c r="G586" t="s">
        <v>186</v>
      </c>
      <c r="H586" t="s">
        <v>1047</v>
      </c>
      <c r="I586" t="s">
        <v>311</v>
      </c>
      <c r="J586" t="s">
        <v>545</v>
      </c>
      <c r="K586" t="s">
        <v>280</v>
      </c>
      <c r="L586" t="s">
        <v>490</v>
      </c>
      <c r="M586" t="s">
        <v>188</v>
      </c>
      <c r="N586" t="s">
        <v>1718</v>
      </c>
      <c r="O586" t="s">
        <v>277</v>
      </c>
      <c r="P586" t="s">
        <v>490</v>
      </c>
      <c r="Q586">
        <v>34</v>
      </c>
      <c r="R586" t="s">
        <v>192</v>
      </c>
      <c r="S586" t="s">
        <v>67</v>
      </c>
      <c r="T586">
        <v>12</v>
      </c>
      <c r="U586">
        <v>8</v>
      </c>
      <c r="V586">
        <v>13</v>
      </c>
      <c r="W586" t="s">
        <v>84</v>
      </c>
      <c r="X586" t="s">
        <v>84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 t="e" vm="191">
        <f>_FV(0,"2647058823529412")</f>
        <v>#VALUE!</v>
      </c>
      <c r="AM586" t="e" vm="249">
        <f>_FV(0,"7352941176470589")</f>
        <v>#VALUE!</v>
      </c>
      <c r="AN586">
        <v>11</v>
      </c>
      <c r="AO586" t="s">
        <v>65</v>
      </c>
      <c r="AP586" t="e" vm="1">
        <f>_FV(-8,"0")</f>
        <v>#VALUE!</v>
      </c>
      <c r="AQ586">
        <v>0</v>
      </c>
      <c r="AR586">
        <v>3</v>
      </c>
      <c r="AS586" t="s">
        <v>68</v>
      </c>
      <c r="AT586" t="s">
        <v>68</v>
      </c>
      <c r="AU586" t="s">
        <v>68</v>
      </c>
      <c r="AV586" t="s">
        <v>180</v>
      </c>
      <c r="AW586" s="3">
        <v>42370</v>
      </c>
      <c r="AX586">
        <v>1602</v>
      </c>
      <c r="AY586">
        <v>1668</v>
      </c>
      <c r="AZ586" t="s">
        <v>1445</v>
      </c>
      <c r="BA586" s="2">
        <v>43701</v>
      </c>
      <c r="BB586">
        <v>26</v>
      </c>
      <c r="BC586" t="s">
        <v>1447</v>
      </c>
      <c r="BD586" s="3">
        <v>46388</v>
      </c>
      <c r="BE586" t="s">
        <v>100</v>
      </c>
      <c r="BF586" s="2">
        <v>43609</v>
      </c>
      <c r="BG586">
        <v>24</v>
      </c>
      <c r="BH586" t="s">
        <v>1407</v>
      </c>
      <c r="BI586" s="3">
        <v>19025</v>
      </c>
    </row>
    <row r="587" spans="1:61" x14ac:dyDescent="0.25">
      <c r="A587" s="1">
        <v>41028</v>
      </c>
      <c r="B587" t="s">
        <v>209</v>
      </c>
      <c r="C587" t="s">
        <v>100</v>
      </c>
      <c r="D587" t="s">
        <v>62</v>
      </c>
      <c r="E587" t="s">
        <v>1719</v>
      </c>
      <c r="F587" t="s">
        <v>1720</v>
      </c>
      <c r="G587" t="s">
        <v>78</v>
      </c>
      <c r="H587" t="s">
        <v>856</v>
      </c>
      <c r="I587" t="s">
        <v>718</v>
      </c>
      <c r="J587" t="s">
        <v>1721</v>
      </c>
      <c r="K587" t="s">
        <v>63</v>
      </c>
      <c r="L587" t="s">
        <v>216</v>
      </c>
      <c r="M587" t="s">
        <v>79</v>
      </c>
      <c r="N587" t="s">
        <v>356</v>
      </c>
      <c r="O587" t="s">
        <v>216</v>
      </c>
      <c r="P587" t="s">
        <v>215</v>
      </c>
      <c r="Q587">
        <v>36</v>
      </c>
      <c r="R587" t="s">
        <v>66</v>
      </c>
      <c r="S587" t="s">
        <v>67</v>
      </c>
      <c r="T587">
        <v>12</v>
      </c>
      <c r="U587">
        <v>3</v>
      </c>
      <c r="V587">
        <v>16</v>
      </c>
      <c r="W587" t="s">
        <v>85</v>
      </c>
      <c r="X587" t="s">
        <v>84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1</v>
      </c>
      <c r="AI587">
        <v>0</v>
      </c>
      <c r="AJ587">
        <v>0</v>
      </c>
      <c r="AK587">
        <v>0</v>
      </c>
      <c r="AL587" t="s">
        <v>356</v>
      </c>
      <c r="AM587" t="e" vm="232">
        <f>_FV(0,"7222222222222222")</f>
        <v>#VALUE!</v>
      </c>
      <c r="AN587">
        <v>31</v>
      </c>
      <c r="AO587" t="s">
        <v>66</v>
      </c>
      <c r="AP587" t="e" vm="1">
        <f>_FV(-15,"0")</f>
        <v>#VALUE!</v>
      </c>
      <c r="AQ587">
        <v>9</v>
      </c>
      <c r="AR587">
        <v>0</v>
      </c>
      <c r="AS587" t="s">
        <v>857</v>
      </c>
      <c r="AT587" t="s">
        <v>68</v>
      </c>
      <c r="AU587" t="s">
        <v>720</v>
      </c>
      <c r="AV587" t="s">
        <v>1722</v>
      </c>
      <c r="AW587" t="s">
        <v>858</v>
      </c>
      <c r="AX587">
        <v>1802</v>
      </c>
      <c r="AY587">
        <v>1668</v>
      </c>
      <c r="AZ587" t="s">
        <v>209</v>
      </c>
      <c r="BA587" s="2">
        <v>43520</v>
      </c>
      <c r="BB587">
        <v>24</v>
      </c>
      <c r="BC587" t="s">
        <v>1449</v>
      </c>
      <c r="BD587" s="3">
        <v>16589</v>
      </c>
      <c r="BE587" t="s">
        <v>100</v>
      </c>
      <c r="BF587" s="2">
        <v>43609</v>
      </c>
      <c r="BG587">
        <v>24</v>
      </c>
      <c r="BH587" t="s">
        <v>1407</v>
      </c>
      <c r="BI587" s="3">
        <v>19025</v>
      </c>
    </row>
    <row r="588" spans="1:61" x14ac:dyDescent="0.25">
      <c r="A588" s="1">
        <v>41094</v>
      </c>
      <c r="B588" t="s">
        <v>218</v>
      </c>
      <c r="C588" t="s">
        <v>100</v>
      </c>
      <c r="D588" t="s">
        <v>62</v>
      </c>
      <c r="E588" t="s">
        <v>399</v>
      </c>
      <c r="F588" t="s">
        <v>412</v>
      </c>
      <c r="G588" t="s">
        <v>412</v>
      </c>
      <c r="H588" t="s">
        <v>64</v>
      </c>
      <c r="I588" t="s">
        <v>399</v>
      </c>
      <c r="J588" t="s">
        <v>400</v>
      </c>
      <c r="K588" t="s">
        <v>320</v>
      </c>
      <c r="L588" t="s">
        <v>933</v>
      </c>
      <c r="M588" t="s">
        <v>1173</v>
      </c>
      <c r="N588" t="s">
        <v>991</v>
      </c>
      <c r="O588" t="s">
        <v>321</v>
      </c>
      <c r="P588" t="s">
        <v>933</v>
      </c>
      <c r="Q588">
        <v>32</v>
      </c>
      <c r="R588" t="s">
        <v>120</v>
      </c>
      <c r="S588" t="s">
        <v>67</v>
      </c>
      <c r="T588">
        <v>12</v>
      </c>
      <c r="U588">
        <v>12</v>
      </c>
      <c r="V588">
        <v>16</v>
      </c>
      <c r="W588" t="s">
        <v>66</v>
      </c>
      <c r="X588" t="s">
        <v>85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 t="e" vm="229">
        <f>_FV(0,"21875")</f>
        <v>#VALUE!</v>
      </c>
      <c r="AM588" t="e" vm="250">
        <f>_FV(0,"65625")</f>
        <v>#VALUE!</v>
      </c>
      <c r="AN588">
        <v>8</v>
      </c>
      <c r="AO588" t="e" vm="1">
        <f>_FV(-3,"0")</f>
        <v>#VALUE!</v>
      </c>
      <c r="AP588" t="e" vm="1">
        <f>_FV(-9,"0")</f>
        <v>#VALUE!</v>
      </c>
      <c r="AQ588">
        <v>3</v>
      </c>
      <c r="AR588">
        <v>6</v>
      </c>
      <c r="AS588" t="s">
        <v>982</v>
      </c>
      <c r="AT588" t="s">
        <v>68</v>
      </c>
      <c r="AU588" t="s">
        <v>983</v>
      </c>
      <c r="AV588" t="s">
        <v>1723</v>
      </c>
      <c r="AW588" t="s">
        <v>1724</v>
      </c>
      <c r="AX588">
        <v>1647</v>
      </c>
      <c r="AY588">
        <v>1668</v>
      </c>
      <c r="AZ588" t="s">
        <v>218</v>
      </c>
      <c r="BA588" t="s">
        <v>1398</v>
      </c>
      <c r="BB588">
        <v>24</v>
      </c>
      <c r="BC588" t="s">
        <v>1450</v>
      </c>
      <c r="BD588" s="3">
        <v>46054</v>
      </c>
      <c r="BE588" t="s">
        <v>100</v>
      </c>
      <c r="BF588" s="2">
        <v>43609</v>
      </c>
      <c r="BG588">
        <v>24</v>
      </c>
      <c r="BH588" t="s">
        <v>1407</v>
      </c>
      <c r="BI588" s="3">
        <v>19025</v>
      </c>
    </row>
    <row r="589" spans="1:61" x14ac:dyDescent="0.25">
      <c r="A589" s="1">
        <v>40866</v>
      </c>
      <c r="B589" t="s">
        <v>241</v>
      </c>
      <c r="C589" t="s">
        <v>100</v>
      </c>
      <c r="D589" t="s">
        <v>101</v>
      </c>
      <c r="E589" t="s">
        <v>426</v>
      </c>
      <c r="F589" t="s">
        <v>78</v>
      </c>
      <c r="G589" t="s">
        <v>340</v>
      </c>
      <c r="H589" t="s">
        <v>64</v>
      </c>
      <c r="I589" t="s">
        <v>81</v>
      </c>
      <c r="J589" t="s">
        <v>63</v>
      </c>
      <c r="K589" t="s">
        <v>308</v>
      </c>
      <c r="L589" t="s">
        <v>308</v>
      </c>
      <c r="M589" t="s">
        <v>355</v>
      </c>
      <c r="N589" t="s">
        <v>426</v>
      </c>
      <c r="O589" t="s">
        <v>82</v>
      </c>
      <c r="P589" t="s">
        <v>79</v>
      </c>
      <c r="Q589">
        <v>12</v>
      </c>
      <c r="R589" t="s">
        <v>110</v>
      </c>
      <c r="S589" t="s">
        <v>67</v>
      </c>
      <c r="T589">
        <v>12</v>
      </c>
      <c r="U589">
        <v>18</v>
      </c>
      <c r="V589">
        <v>17</v>
      </c>
      <c r="W589" t="s">
        <v>65</v>
      </c>
      <c r="X589" t="s">
        <v>64</v>
      </c>
      <c r="Y589">
        <v>0</v>
      </c>
      <c r="Z589">
        <v>0</v>
      </c>
      <c r="AA589">
        <v>0</v>
      </c>
      <c r="AB589">
        <v>1</v>
      </c>
      <c r="AC589">
        <v>1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 t="e" vm="251">
        <f>_FV(-1,"0833333333333333")</f>
        <v>#VALUE!</v>
      </c>
      <c r="AM589" t="e" vm="52">
        <f>_FV(0,"9166666666666666")</f>
        <v>#VALUE!</v>
      </c>
      <c r="AN589">
        <v>-1</v>
      </c>
      <c r="AO589" t="e" vm="1">
        <f>_FV(-2,"0")</f>
        <v>#VALUE!</v>
      </c>
      <c r="AP589" t="e" vm="1">
        <f>_FV(-4,"0")</f>
        <v>#VALUE!</v>
      </c>
      <c r="AQ589">
        <v>3</v>
      </c>
      <c r="AR589">
        <v>6</v>
      </c>
      <c r="AS589" t="s">
        <v>68</v>
      </c>
      <c r="AT589" t="s">
        <v>1224</v>
      </c>
      <c r="AU589" t="s">
        <v>68</v>
      </c>
      <c r="AV589" t="s">
        <v>68</v>
      </c>
      <c r="AW589" t="s">
        <v>1725</v>
      </c>
      <c r="AX589">
        <v>1640</v>
      </c>
      <c r="AY589">
        <v>1668</v>
      </c>
      <c r="AZ589" t="s">
        <v>241</v>
      </c>
      <c r="BA589" s="2">
        <v>43580</v>
      </c>
      <c r="BB589">
        <v>22</v>
      </c>
      <c r="BC589" t="s">
        <v>1451</v>
      </c>
      <c r="BD589" s="3">
        <v>15008</v>
      </c>
      <c r="BE589" t="s">
        <v>100</v>
      </c>
      <c r="BF589" s="2">
        <v>43609</v>
      </c>
      <c r="BG589">
        <v>24</v>
      </c>
      <c r="BH589" t="s">
        <v>1407</v>
      </c>
      <c r="BI589" s="3">
        <v>19025</v>
      </c>
    </row>
    <row r="590" spans="1:61" x14ac:dyDescent="0.25">
      <c r="A590" s="1">
        <v>41185</v>
      </c>
      <c r="B590" t="s">
        <v>245</v>
      </c>
      <c r="C590" t="s">
        <v>100</v>
      </c>
      <c r="D590" t="s">
        <v>151</v>
      </c>
      <c r="E590" t="s">
        <v>371</v>
      </c>
      <c r="F590" t="s">
        <v>327</v>
      </c>
      <c r="G590" t="s">
        <v>64</v>
      </c>
      <c r="H590" t="s">
        <v>1332</v>
      </c>
      <c r="I590" t="s">
        <v>575</v>
      </c>
      <c r="J590" t="s">
        <v>575</v>
      </c>
      <c r="K590" t="s">
        <v>254</v>
      </c>
      <c r="L590" t="s">
        <v>254</v>
      </c>
      <c r="M590" t="s">
        <v>437</v>
      </c>
      <c r="N590" t="s">
        <v>437</v>
      </c>
      <c r="O590" t="s">
        <v>79</v>
      </c>
      <c r="P590" t="s">
        <v>79</v>
      </c>
      <c r="Q590">
        <v>28</v>
      </c>
      <c r="R590" t="s">
        <v>239</v>
      </c>
      <c r="S590" t="s">
        <v>67</v>
      </c>
      <c r="T590">
        <v>12</v>
      </c>
      <c r="U590">
        <v>16</v>
      </c>
      <c r="V590">
        <v>15</v>
      </c>
      <c r="W590" t="s">
        <v>66</v>
      </c>
      <c r="X590" t="s">
        <v>66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 t="e" vm="189">
        <f>_FV(0,"9285714285714286")</f>
        <v>#VALUE!</v>
      </c>
      <c r="AM590" t="e" vm="85">
        <f>_FV(0,"7857142857142857")</f>
        <v>#VALUE!</v>
      </c>
      <c r="AN590">
        <v>0</v>
      </c>
      <c r="AO590" t="s">
        <v>65</v>
      </c>
      <c r="AP590" t="s">
        <v>68</v>
      </c>
      <c r="AQ590">
        <v>3</v>
      </c>
      <c r="AR590">
        <v>6</v>
      </c>
      <c r="AS590" t="s">
        <v>331</v>
      </c>
      <c r="AT590" t="s">
        <v>256</v>
      </c>
      <c r="AU590" t="s">
        <v>298</v>
      </c>
      <c r="AV590" t="s">
        <v>298</v>
      </c>
      <c r="AW590" t="s">
        <v>1726</v>
      </c>
      <c r="AX590">
        <v>1626</v>
      </c>
      <c r="AY590">
        <v>1668</v>
      </c>
      <c r="AZ590" t="s">
        <v>245</v>
      </c>
      <c r="BA590" s="2">
        <v>43489</v>
      </c>
      <c r="BB590">
        <v>23</v>
      </c>
      <c r="BC590" t="s">
        <v>1454</v>
      </c>
      <c r="BD590" s="3">
        <v>12451</v>
      </c>
      <c r="BE590" t="s">
        <v>100</v>
      </c>
      <c r="BF590" s="2">
        <v>43609</v>
      </c>
      <c r="BG590">
        <v>24</v>
      </c>
      <c r="BH590" t="s">
        <v>1407</v>
      </c>
      <c r="BI590" s="3">
        <v>19025</v>
      </c>
    </row>
    <row r="591" spans="1:61" x14ac:dyDescent="0.25">
      <c r="A591" s="1">
        <v>40965</v>
      </c>
      <c r="B591" t="s">
        <v>60</v>
      </c>
      <c r="C591" t="s">
        <v>209</v>
      </c>
      <c r="D591" t="s">
        <v>62</v>
      </c>
      <c r="E591" t="s">
        <v>1259</v>
      </c>
      <c r="F591" t="s">
        <v>1375</v>
      </c>
      <c r="G591" t="s">
        <v>997</v>
      </c>
      <c r="H591" t="s">
        <v>517</v>
      </c>
      <c r="I591" t="s">
        <v>1083</v>
      </c>
      <c r="J591" t="s">
        <v>1727</v>
      </c>
      <c r="K591" t="s">
        <v>63</v>
      </c>
      <c r="L591" t="s">
        <v>232</v>
      </c>
      <c r="M591" t="s">
        <v>235</v>
      </c>
      <c r="N591" t="s">
        <v>238</v>
      </c>
      <c r="O591" t="s">
        <v>238</v>
      </c>
      <c r="P591" t="s">
        <v>519</v>
      </c>
      <c r="Q591">
        <v>26</v>
      </c>
      <c r="R591" t="s">
        <v>84</v>
      </c>
      <c r="S591" t="s">
        <v>66</v>
      </c>
      <c r="T591">
        <v>12</v>
      </c>
      <c r="U591">
        <v>4</v>
      </c>
      <c r="V591">
        <v>3</v>
      </c>
      <c r="W591" t="s">
        <v>85</v>
      </c>
      <c r="X591" t="s">
        <v>121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 t="s">
        <v>63</v>
      </c>
      <c r="AM591" t="s">
        <v>496</v>
      </c>
      <c r="AN591">
        <v>-10</v>
      </c>
      <c r="AO591" t="e" vm="1">
        <f>_FV(-1,"0")</f>
        <v>#VALUE!</v>
      </c>
      <c r="AP591" t="e" vm="1">
        <f>_FV(-1,"0")</f>
        <v>#VALUE!</v>
      </c>
      <c r="AQ591">
        <v>1</v>
      </c>
      <c r="AR591">
        <v>7</v>
      </c>
      <c r="AS591" t="s">
        <v>259</v>
      </c>
      <c r="AT591" t="s">
        <v>1086</v>
      </c>
      <c r="AU591" t="s">
        <v>1173</v>
      </c>
      <c r="AV591" t="s">
        <v>1728</v>
      </c>
      <c r="AW591" t="s">
        <v>1729</v>
      </c>
      <c r="AX591">
        <v>1814</v>
      </c>
      <c r="AY591">
        <v>1802</v>
      </c>
      <c r="AZ591" t="s">
        <v>60</v>
      </c>
      <c r="BA591" s="2">
        <v>43547</v>
      </c>
      <c r="BB591">
        <v>33</v>
      </c>
      <c r="BC591" t="s">
        <v>1397</v>
      </c>
      <c r="BD591" s="2">
        <v>43472</v>
      </c>
      <c r="BE591" t="s">
        <v>209</v>
      </c>
      <c r="BF591" s="2">
        <v>43520</v>
      </c>
      <c r="BG591">
        <v>24</v>
      </c>
      <c r="BH591" t="s">
        <v>1449</v>
      </c>
      <c r="BI591" s="3">
        <v>16589</v>
      </c>
    </row>
    <row r="592" spans="1:61" x14ac:dyDescent="0.25">
      <c r="A592" s="1">
        <v>41065</v>
      </c>
      <c r="B592" t="s">
        <v>73</v>
      </c>
      <c r="C592" t="s">
        <v>209</v>
      </c>
      <c r="D592" t="s">
        <v>101</v>
      </c>
      <c r="E592" t="s">
        <v>290</v>
      </c>
      <c r="F592" t="s">
        <v>1548</v>
      </c>
      <c r="G592" t="s">
        <v>289</v>
      </c>
      <c r="H592" t="s">
        <v>1547</v>
      </c>
      <c r="I592" t="s">
        <v>68</v>
      </c>
      <c r="J592" t="s">
        <v>1158</v>
      </c>
      <c r="K592" t="s">
        <v>617</v>
      </c>
      <c r="L592" t="s">
        <v>1122</v>
      </c>
      <c r="M592" t="s">
        <v>759</v>
      </c>
      <c r="N592" t="s">
        <v>292</v>
      </c>
      <c r="O592" t="s">
        <v>1159</v>
      </c>
      <c r="P592" t="s">
        <v>656</v>
      </c>
      <c r="Q592">
        <v>37</v>
      </c>
      <c r="R592" t="s">
        <v>242</v>
      </c>
      <c r="S592" t="s">
        <v>66</v>
      </c>
      <c r="T592">
        <v>12</v>
      </c>
      <c r="U592">
        <v>15</v>
      </c>
      <c r="V592">
        <v>4</v>
      </c>
      <c r="W592" t="s">
        <v>84</v>
      </c>
      <c r="X592" t="s">
        <v>85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 t="e" vm="177">
        <f>_FV(0,"3783783783783784")</f>
        <v>#VALUE!</v>
      </c>
      <c r="AM592" t="s">
        <v>1730</v>
      </c>
      <c r="AN592">
        <v>-28</v>
      </c>
      <c r="AO592" t="e" vm="1">
        <f>_FV(-4,"0")</f>
        <v>#VALUE!</v>
      </c>
      <c r="AP592" t="s">
        <v>179</v>
      </c>
      <c r="AQ592">
        <v>0</v>
      </c>
      <c r="AR592">
        <v>9</v>
      </c>
      <c r="AS592" t="s">
        <v>714</v>
      </c>
      <c r="AT592" t="s">
        <v>68</v>
      </c>
      <c r="AU592" t="s">
        <v>377</v>
      </c>
      <c r="AV592" t="s">
        <v>377</v>
      </c>
      <c r="AW592" t="s">
        <v>1731</v>
      </c>
      <c r="AX592">
        <v>1728</v>
      </c>
      <c r="AY592">
        <v>1802</v>
      </c>
      <c r="AZ592" t="s">
        <v>73</v>
      </c>
      <c r="BA592" s="2">
        <v>43549</v>
      </c>
      <c r="BB592">
        <v>21</v>
      </c>
      <c r="BC592" t="s">
        <v>1401</v>
      </c>
      <c r="BD592" s="3">
        <v>23468</v>
      </c>
      <c r="BE592" t="s">
        <v>209</v>
      </c>
      <c r="BF592" s="2">
        <v>43520</v>
      </c>
      <c r="BG592">
        <v>24</v>
      </c>
      <c r="BH592" t="s">
        <v>1449</v>
      </c>
      <c r="BI592" s="3">
        <v>16589</v>
      </c>
    </row>
    <row r="593" spans="1:61" x14ac:dyDescent="0.25">
      <c r="A593" s="1">
        <v>40839</v>
      </c>
      <c r="B593" t="s">
        <v>100</v>
      </c>
      <c r="C593" t="s">
        <v>209</v>
      </c>
      <c r="D593" t="s">
        <v>151</v>
      </c>
      <c r="E593" t="s">
        <v>68</v>
      </c>
      <c r="F593" t="s">
        <v>340</v>
      </c>
      <c r="G593" t="s">
        <v>64</v>
      </c>
      <c r="H593" t="s">
        <v>89</v>
      </c>
      <c r="I593" t="s">
        <v>356</v>
      </c>
      <c r="J593" t="s">
        <v>811</v>
      </c>
      <c r="K593" t="s">
        <v>93</v>
      </c>
      <c r="L593" t="s">
        <v>356</v>
      </c>
      <c r="M593" t="s">
        <v>356</v>
      </c>
      <c r="N593" t="s">
        <v>216</v>
      </c>
      <c r="O593" t="s">
        <v>216</v>
      </c>
      <c r="P593" t="s">
        <v>93</v>
      </c>
      <c r="Q593">
        <v>9</v>
      </c>
      <c r="R593" t="s">
        <v>67</v>
      </c>
      <c r="S593" t="s">
        <v>66</v>
      </c>
      <c r="T593">
        <v>12</v>
      </c>
      <c r="U593">
        <v>18</v>
      </c>
      <c r="V593">
        <v>5</v>
      </c>
      <c r="W593" t="s">
        <v>132</v>
      </c>
      <c r="X593" t="s">
        <v>191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1</v>
      </c>
      <c r="AG593">
        <v>0</v>
      </c>
      <c r="AH593">
        <v>0</v>
      </c>
      <c r="AI593">
        <v>0</v>
      </c>
      <c r="AJ593">
        <v>0</v>
      </c>
      <c r="AK593">
        <v>0</v>
      </c>
      <c r="AL593" t="e" vm="1">
        <f>_FV(-1,"0")</f>
        <v>#VALUE!</v>
      </c>
      <c r="AM593" t="s">
        <v>216</v>
      </c>
      <c r="AN593">
        <v>-11</v>
      </c>
      <c r="AO593" t="e" vm="1">
        <f>_FV(-8,"0")</f>
        <v>#VALUE!</v>
      </c>
      <c r="AP593" t="s">
        <v>110</v>
      </c>
      <c r="AQ593">
        <v>0</v>
      </c>
      <c r="AR593">
        <v>9</v>
      </c>
      <c r="AS593" s="2">
        <v>43678</v>
      </c>
      <c r="AT593" t="s">
        <v>124</v>
      </c>
      <c r="AU593" t="s">
        <v>1732</v>
      </c>
      <c r="AV593" t="s">
        <v>1733</v>
      </c>
      <c r="AW593" t="s">
        <v>1734</v>
      </c>
      <c r="AX593">
        <v>1668</v>
      </c>
      <c r="AY593">
        <v>1802</v>
      </c>
      <c r="AZ593" t="s">
        <v>100</v>
      </c>
      <c r="BA593" s="2">
        <v>43609</v>
      </c>
      <c r="BB593">
        <v>24</v>
      </c>
      <c r="BC593" t="s">
        <v>1407</v>
      </c>
      <c r="BD593" s="3">
        <v>19025</v>
      </c>
      <c r="BE593" t="s">
        <v>209</v>
      </c>
      <c r="BF593" s="2">
        <v>43520</v>
      </c>
      <c r="BG593">
        <v>24</v>
      </c>
      <c r="BH593" t="s">
        <v>1449</v>
      </c>
      <c r="BI593" s="3">
        <v>16589</v>
      </c>
    </row>
    <row r="594" spans="1:61" x14ac:dyDescent="0.25">
      <c r="A594" s="1">
        <v>40944</v>
      </c>
      <c r="B594" t="s">
        <v>112</v>
      </c>
      <c r="C594" t="s">
        <v>209</v>
      </c>
      <c r="D594" t="s">
        <v>151</v>
      </c>
      <c r="E594" t="s">
        <v>504</v>
      </c>
      <c r="F594" t="s">
        <v>1719</v>
      </c>
      <c r="G594" t="s">
        <v>77</v>
      </c>
      <c r="H594" t="s">
        <v>78</v>
      </c>
      <c r="I594" t="s">
        <v>433</v>
      </c>
      <c r="J594" t="s">
        <v>718</v>
      </c>
      <c r="K594" t="s">
        <v>341</v>
      </c>
      <c r="L594" t="s">
        <v>63</v>
      </c>
      <c r="M594" t="s">
        <v>426</v>
      </c>
      <c r="N594" t="s">
        <v>79</v>
      </c>
      <c r="O594" t="s">
        <v>93</v>
      </c>
      <c r="P594" t="s">
        <v>216</v>
      </c>
      <c r="Q594">
        <v>36</v>
      </c>
      <c r="R594" t="s">
        <v>95</v>
      </c>
      <c r="S594" t="s">
        <v>66</v>
      </c>
      <c r="T594">
        <v>12</v>
      </c>
      <c r="U594">
        <v>15</v>
      </c>
      <c r="V594">
        <v>3</v>
      </c>
      <c r="W594" t="s">
        <v>132</v>
      </c>
      <c r="X594" t="s">
        <v>85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 t="e" vm="233">
        <f>_FV(0,"7777777777777778")</f>
        <v>#VALUE!</v>
      </c>
      <c r="AM594" t="s">
        <v>356</v>
      </c>
      <c r="AN594">
        <v>-28</v>
      </c>
      <c r="AO594" t="e" vm="1">
        <f>_FV(-2,"0")</f>
        <v>#VALUE!</v>
      </c>
      <c r="AP594" t="s">
        <v>119</v>
      </c>
      <c r="AQ594">
        <v>3</v>
      </c>
      <c r="AR594">
        <v>6</v>
      </c>
      <c r="AS594" t="s">
        <v>719</v>
      </c>
      <c r="AT594" t="s">
        <v>68</v>
      </c>
      <c r="AU594" t="s">
        <v>720</v>
      </c>
      <c r="AV594" t="s">
        <v>1735</v>
      </c>
      <c r="AW594" t="s">
        <v>1653</v>
      </c>
      <c r="AX594">
        <v>1641</v>
      </c>
      <c r="AY594">
        <v>1802</v>
      </c>
      <c r="AZ594" t="s">
        <v>112</v>
      </c>
      <c r="BA594" s="2">
        <v>43521</v>
      </c>
      <c r="BB594">
        <v>19</v>
      </c>
      <c r="BC594" t="s">
        <v>1411</v>
      </c>
      <c r="BD594" s="3">
        <v>23774</v>
      </c>
      <c r="BE594" t="s">
        <v>209</v>
      </c>
      <c r="BF594" s="2">
        <v>43520</v>
      </c>
      <c r="BG594">
        <v>24</v>
      </c>
      <c r="BH594" t="s">
        <v>1449</v>
      </c>
      <c r="BI594" s="3">
        <v>16589</v>
      </c>
    </row>
    <row r="595" spans="1:61" x14ac:dyDescent="0.25">
      <c r="A595" s="1">
        <v>40992</v>
      </c>
      <c r="B595" t="s">
        <v>123</v>
      </c>
      <c r="C595" t="s">
        <v>209</v>
      </c>
      <c r="D595" t="s">
        <v>101</v>
      </c>
      <c r="E595" t="s">
        <v>602</v>
      </c>
      <c r="F595" t="s">
        <v>926</v>
      </c>
      <c r="G595" t="s">
        <v>483</v>
      </c>
      <c r="H595" t="s">
        <v>76</v>
      </c>
      <c r="I595" t="s">
        <v>602</v>
      </c>
      <c r="J595" s="2">
        <v>43678</v>
      </c>
      <c r="K595" t="s">
        <v>117</v>
      </c>
      <c r="L595" t="s">
        <v>484</v>
      </c>
      <c r="M595" t="s">
        <v>386</v>
      </c>
      <c r="N595" t="s">
        <v>603</v>
      </c>
      <c r="O595" t="s">
        <v>603</v>
      </c>
      <c r="P595" t="s">
        <v>118</v>
      </c>
      <c r="Q595">
        <v>30</v>
      </c>
      <c r="R595" t="s">
        <v>96</v>
      </c>
      <c r="S595" t="s">
        <v>66</v>
      </c>
      <c r="T595">
        <v>12</v>
      </c>
      <c r="U595">
        <v>4</v>
      </c>
      <c r="V595">
        <v>3</v>
      </c>
      <c r="W595" t="s">
        <v>96</v>
      </c>
      <c r="X595" t="s">
        <v>66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 t="s">
        <v>63</v>
      </c>
      <c r="AM595" t="s">
        <v>97</v>
      </c>
      <c r="AN595">
        <v>-5</v>
      </c>
      <c r="AO595" t="s">
        <v>64</v>
      </c>
      <c r="AP595" t="s">
        <v>64</v>
      </c>
      <c r="AQ595">
        <v>5</v>
      </c>
      <c r="AR595">
        <v>2</v>
      </c>
      <c r="AS595" t="s">
        <v>527</v>
      </c>
      <c r="AT595" t="s">
        <v>68</v>
      </c>
      <c r="AU595" t="s">
        <v>872</v>
      </c>
      <c r="AV595" t="s">
        <v>459</v>
      </c>
      <c r="AW595" t="s">
        <v>1736</v>
      </c>
      <c r="AX595">
        <v>1889</v>
      </c>
      <c r="AY595">
        <v>1802</v>
      </c>
      <c r="AZ595" t="s">
        <v>123</v>
      </c>
      <c r="BA595" s="2">
        <v>43550</v>
      </c>
      <c r="BB595">
        <v>21</v>
      </c>
      <c r="BC595" t="s">
        <v>1412</v>
      </c>
      <c r="BD595" t="s">
        <v>1413</v>
      </c>
      <c r="BE595" t="s">
        <v>209</v>
      </c>
      <c r="BF595" s="2">
        <v>43520</v>
      </c>
      <c r="BG595">
        <v>24</v>
      </c>
      <c r="BH595" t="s">
        <v>1449</v>
      </c>
      <c r="BI595" s="3">
        <v>16589</v>
      </c>
    </row>
    <row r="596" spans="1:61" x14ac:dyDescent="0.25">
      <c r="A596" s="1">
        <v>41185</v>
      </c>
      <c r="B596" t="s">
        <v>127</v>
      </c>
      <c r="C596" t="s">
        <v>209</v>
      </c>
      <c r="D596" t="s">
        <v>62</v>
      </c>
      <c r="E596" t="s">
        <v>68</v>
      </c>
      <c r="F596" t="s">
        <v>370</v>
      </c>
      <c r="G596" t="s">
        <v>68</v>
      </c>
      <c r="H596" t="s">
        <v>409</v>
      </c>
      <c r="I596" t="s">
        <v>328</v>
      </c>
      <c r="J596" t="s">
        <v>1737</v>
      </c>
      <c r="K596" t="s">
        <v>329</v>
      </c>
      <c r="L596" t="s">
        <v>252</v>
      </c>
      <c r="M596" t="s">
        <v>329</v>
      </c>
      <c r="N596" t="s">
        <v>372</v>
      </c>
      <c r="O596" t="s">
        <v>79</v>
      </c>
      <c r="P596" t="s">
        <v>254</v>
      </c>
      <c r="Q596">
        <v>28</v>
      </c>
      <c r="R596" t="s">
        <v>85</v>
      </c>
      <c r="S596" t="s">
        <v>66</v>
      </c>
      <c r="T596">
        <v>12</v>
      </c>
      <c r="U596">
        <v>8</v>
      </c>
      <c r="V596">
        <v>3</v>
      </c>
      <c r="W596" t="s">
        <v>192</v>
      </c>
      <c r="X596" t="s">
        <v>85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 t="s">
        <v>65</v>
      </c>
      <c r="AM596" t="s">
        <v>776</v>
      </c>
      <c r="AN596">
        <v>-16</v>
      </c>
      <c r="AO596" t="s">
        <v>66</v>
      </c>
      <c r="AP596" t="s">
        <v>84</v>
      </c>
      <c r="AQ596">
        <v>4</v>
      </c>
      <c r="AR596">
        <v>4</v>
      </c>
      <c r="AS596" t="s">
        <v>68</v>
      </c>
      <c r="AT596" t="s">
        <v>331</v>
      </c>
      <c r="AU596" t="s">
        <v>68</v>
      </c>
      <c r="AV596" s="3">
        <v>45658</v>
      </c>
      <c r="AW596" t="s">
        <v>1738</v>
      </c>
      <c r="AX596">
        <v>1768</v>
      </c>
      <c r="AY596">
        <v>1802</v>
      </c>
      <c r="AZ596" t="s">
        <v>127</v>
      </c>
      <c r="BA596" s="2">
        <v>43641</v>
      </c>
      <c r="BB596">
        <v>24</v>
      </c>
      <c r="BC596" t="s">
        <v>1414</v>
      </c>
      <c r="BD596" s="3">
        <v>21671</v>
      </c>
      <c r="BE596" t="s">
        <v>209</v>
      </c>
      <c r="BF596" s="2">
        <v>43520</v>
      </c>
      <c r="BG596">
        <v>24</v>
      </c>
      <c r="BH596" t="s">
        <v>1449</v>
      </c>
      <c r="BI596" s="3">
        <v>16589</v>
      </c>
    </row>
    <row r="597" spans="1:61" x14ac:dyDescent="0.25">
      <c r="A597" s="1">
        <v>40705</v>
      </c>
      <c r="B597" t="s">
        <v>136</v>
      </c>
      <c r="C597" t="s">
        <v>209</v>
      </c>
      <c r="D597" t="s">
        <v>151</v>
      </c>
      <c r="E597" t="s">
        <v>219</v>
      </c>
      <c r="F597" t="s">
        <v>1037</v>
      </c>
      <c r="G597" t="s">
        <v>539</v>
      </c>
      <c r="H597" t="s">
        <v>678</v>
      </c>
      <c r="I597" t="s">
        <v>537</v>
      </c>
      <c r="J597" t="s">
        <v>64</v>
      </c>
      <c r="K597" t="s">
        <v>226</v>
      </c>
      <c r="L597" t="s">
        <v>538</v>
      </c>
      <c r="M597" t="s">
        <v>224</v>
      </c>
      <c r="N597" t="s">
        <v>226</v>
      </c>
      <c r="O597" t="s">
        <v>224</v>
      </c>
      <c r="P597" t="s">
        <v>540</v>
      </c>
      <c r="Q597">
        <v>11</v>
      </c>
      <c r="R597" t="s">
        <v>83</v>
      </c>
      <c r="S597" t="s">
        <v>66</v>
      </c>
      <c r="T597">
        <v>12</v>
      </c>
      <c r="U597">
        <v>13</v>
      </c>
      <c r="V597">
        <v>4</v>
      </c>
      <c r="W597" t="s">
        <v>85</v>
      </c>
      <c r="X597" t="s">
        <v>191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 t="s">
        <v>540</v>
      </c>
      <c r="AM597" t="s">
        <v>468</v>
      </c>
      <c r="AN597">
        <v>-12</v>
      </c>
      <c r="AO597" t="e" vm="1">
        <f>_FV(-6,"0")</f>
        <v>#VALUE!</v>
      </c>
      <c r="AP597" t="s">
        <v>132</v>
      </c>
      <c r="AQ597">
        <v>0</v>
      </c>
      <c r="AR597">
        <v>9</v>
      </c>
      <c r="AS597" t="s">
        <v>68</v>
      </c>
      <c r="AT597" t="s">
        <v>1108</v>
      </c>
      <c r="AU597" t="s">
        <v>68</v>
      </c>
      <c r="AV597" t="s">
        <v>64</v>
      </c>
      <c r="AW597" t="s">
        <v>1626</v>
      </c>
      <c r="AX597">
        <v>1720</v>
      </c>
      <c r="AY597">
        <v>1802</v>
      </c>
      <c r="AZ597" t="s">
        <v>136</v>
      </c>
      <c r="BA597" s="2">
        <v>43491</v>
      </c>
      <c r="BB597">
        <v>28</v>
      </c>
      <c r="BC597" t="s">
        <v>1418</v>
      </c>
      <c r="BD597" s="3">
        <v>47178</v>
      </c>
      <c r="BE597" t="s">
        <v>209</v>
      </c>
      <c r="BF597" s="2">
        <v>43520</v>
      </c>
      <c r="BG597">
        <v>24</v>
      </c>
      <c r="BH597" t="s">
        <v>1449</v>
      </c>
      <c r="BI597" s="3">
        <v>16589</v>
      </c>
    </row>
    <row r="598" spans="1:61" x14ac:dyDescent="0.25">
      <c r="A598" s="1">
        <v>41062</v>
      </c>
      <c r="B598" t="s">
        <v>150</v>
      </c>
      <c r="C598" t="s">
        <v>209</v>
      </c>
      <c r="D598" t="s">
        <v>101</v>
      </c>
      <c r="E598" t="s">
        <v>76</v>
      </c>
      <c r="F598" t="s">
        <v>366</v>
      </c>
      <c r="G598" t="s">
        <v>400</v>
      </c>
      <c r="H598" t="s">
        <v>769</v>
      </c>
      <c r="I598" t="s">
        <v>425</v>
      </c>
      <c r="J598" t="s">
        <v>1739</v>
      </c>
      <c r="K598" t="s">
        <v>81</v>
      </c>
      <c r="L598" t="s">
        <v>625</v>
      </c>
      <c r="M598" t="s">
        <v>693</v>
      </c>
      <c r="N598" t="s">
        <v>82</v>
      </c>
      <c r="O598" t="s">
        <v>80</v>
      </c>
      <c r="P598" t="s">
        <v>82</v>
      </c>
      <c r="Q598">
        <v>24</v>
      </c>
      <c r="R598" t="s">
        <v>121</v>
      </c>
      <c r="S598" t="s">
        <v>66</v>
      </c>
      <c r="T598">
        <v>12</v>
      </c>
      <c r="U598">
        <v>6</v>
      </c>
      <c r="V598">
        <v>3</v>
      </c>
      <c r="W598" t="s">
        <v>85</v>
      </c>
      <c r="X598" t="s">
        <v>120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 t="s">
        <v>771</v>
      </c>
      <c r="AM598" t="s">
        <v>831</v>
      </c>
      <c r="AN598">
        <v>-11</v>
      </c>
      <c r="AO598" t="e" vm="1">
        <f>_FV(-3,"0")</f>
        <v>#VALUE!</v>
      </c>
      <c r="AP598" t="s">
        <v>66</v>
      </c>
      <c r="AQ598">
        <v>0</v>
      </c>
      <c r="AR598">
        <v>9</v>
      </c>
      <c r="AS598" t="s">
        <v>68</v>
      </c>
      <c r="AT598" t="s">
        <v>532</v>
      </c>
      <c r="AU598" t="s">
        <v>68</v>
      </c>
      <c r="AV598" s="3">
        <v>45658</v>
      </c>
      <c r="AW598" t="s">
        <v>531</v>
      </c>
      <c r="AX598">
        <v>1789</v>
      </c>
      <c r="AY598">
        <v>1802</v>
      </c>
      <c r="AZ598" t="s">
        <v>150</v>
      </c>
      <c r="BA598" t="s">
        <v>1398</v>
      </c>
      <c r="BB598">
        <v>16</v>
      </c>
      <c r="BC598" t="s">
        <v>1399</v>
      </c>
      <c r="BD598" s="3">
        <v>31260</v>
      </c>
      <c r="BE598" t="s">
        <v>209</v>
      </c>
      <c r="BF598" s="2">
        <v>43520</v>
      </c>
      <c r="BG598">
        <v>24</v>
      </c>
      <c r="BH598" t="s">
        <v>1449</v>
      </c>
      <c r="BI598" s="3">
        <v>16589</v>
      </c>
    </row>
    <row r="599" spans="1:61" x14ac:dyDescent="0.25">
      <c r="A599" s="1">
        <v>40930</v>
      </c>
      <c r="B599" t="s">
        <v>158</v>
      </c>
      <c r="C599" t="s">
        <v>209</v>
      </c>
      <c r="D599" t="s">
        <v>62</v>
      </c>
      <c r="E599" t="s">
        <v>1740</v>
      </c>
      <c r="F599" t="s">
        <v>161</v>
      </c>
      <c r="G599" t="s">
        <v>852</v>
      </c>
      <c r="H599" t="s">
        <v>802</v>
      </c>
      <c r="I599" t="s">
        <v>1741</v>
      </c>
      <c r="J599" t="s">
        <v>1346</v>
      </c>
      <c r="K599" t="s">
        <v>852</v>
      </c>
      <c r="L599" t="s">
        <v>538</v>
      </c>
      <c r="M599" t="s">
        <v>540</v>
      </c>
      <c r="N599" t="s">
        <v>338</v>
      </c>
      <c r="O599" t="s">
        <v>338</v>
      </c>
      <c r="P599" t="s">
        <v>226</v>
      </c>
      <c r="Q599">
        <v>22</v>
      </c>
      <c r="R599" t="s">
        <v>68</v>
      </c>
      <c r="S599" t="s">
        <v>66</v>
      </c>
      <c r="T599">
        <v>12</v>
      </c>
      <c r="U599">
        <v>1</v>
      </c>
      <c r="V599">
        <v>3</v>
      </c>
      <c r="W599" t="s">
        <v>120</v>
      </c>
      <c r="X599" t="s">
        <v>192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 t="s">
        <v>1106</v>
      </c>
      <c r="AM599" t="s">
        <v>801</v>
      </c>
      <c r="AN599">
        <v>5</v>
      </c>
      <c r="AO599" t="e" vm="1">
        <f>_FV(-1,"0")</f>
        <v>#VALUE!</v>
      </c>
      <c r="AP599" t="e" vm="1">
        <f>_FV(-3,"0")</f>
        <v>#VALUE!</v>
      </c>
      <c r="AQ599">
        <v>7</v>
      </c>
      <c r="AR599">
        <v>1</v>
      </c>
      <c r="AS599" t="s">
        <v>790</v>
      </c>
      <c r="AT599" t="s">
        <v>68</v>
      </c>
      <c r="AU599" t="s">
        <v>312</v>
      </c>
      <c r="AV599" t="s">
        <v>1742</v>
      </c>
      <c r="AW599" t="s">
        <v>1743</v>
      </c>
      <c r="AX599">
        <v>1840</v>
      </c>
      <c r="AY599">
        <v>1802</v>
      </c>
      <c r="AZ599" t="s">
        <v>158</v>
      </c>
      <c r="BA599" s="2">
        <v>43670</v>
      </c>
      <c r="BB599">
        <v>22</v>
      </c>
      <c r="BC599" t="s">
        <v>1422</v>
      </c>
      <c r="BD599" t="s">
        <v>1423</v>
      </c>
      <c r="BE599" t="s">
        <v>209</v>
      </c>
      <c r="BF599" s="2">
        <v>43520</v>
      </c>
      <c r="BG599">
        <v>24</v>
      </c>
      <c r="BH599" t="s">
        <v>1449</v>
      </c>
      <c r="BI599" s="3">
        <v>16589</v>
      </c>
    </row>
    <row r="600" spans="1:61" x14ac:dyDescent="0.25">
      <c r="A600" s="1">
        <v>40777</v>
      </c>
      <c r="B600" t="s">
        <v>163</v>
      </c>
      <c r="C600" t="s">
        <v>209</v>
      </c>
      <c r="D600" t="s">
        <v>62</v>
      </c>
      <c r="E600" t="s">
        <v>68</v>
      </c>
      <c r="F600" t="s">
        <v>65</v>
      </c>
      <c r="G600" t="s">
        <v>63</v>
      </c>
      <c r="H600" s="2">
        <v>43586</v>
      </c>
      <c r="I600" s="2">
        <v>43586</v>
      </c>
      <c r="J600" t="s">
        <v>65</v>
      </c>
      <c r="K600" t="s">
        <v>63</v>
      </c>
      <c r="L600" t="s">
        <v>65</v>
      </c>
      <c r="M600" t="s">
        <v>65</v>
      </c>
      <c r="N600" t="s">
        <v>63</v>
      </c>
      <c r="O600" t="s">
        <v>65</v>
      </c>
      <c r="P600" t="s">
        <v>65</v>
      </c>
      <c r="Q600">
        <v>2</v>
      </c>
      <c r="R600" t="s">
        <v>64</v>
      </c>
      <c r="S600" t="s">
        <v>66</v>
      </c>
      <c r="T600">
        <v>12</v>
      </c>
      <c r="U600">
        <v>4</v>
      </c>
      <c r="V600">
        <v>16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 t="s">
        <v>63</v>
      </c>
      <c r="AM600" t="e" vm="3">
        <f>_FV(-1,"5")</f>
        <v>#VALUE!</v>
      </c>
      <c r="AN600">
        <v>3</v>
      </c>
      <c r="AP600" t="e" vm="1">
        <f>_FV(-2,"0")</f>
        <v>#VALUE!</v>
      </c>
      <c r="AQ600">
        <v>7</v>
      </c>
      <c r="AR600">
        <v>1</v>
      </c>
      <c r="AS600" s="2">
        <v>43617</v>
      </c>
      <c r="AT600" t="s">
        <v>68</v>
      </c>
      <c r="AU600" t="s">
        <v>124</v>
      </c>
      <c r="AV600" s="2">
        <v>43617</v>
      </c>
      <c r="AW600" t="s">
        <v>1546</v>
      </c>
      <c r="AX600">
        <v>1982</v>
      </c>
      <c r="AY600">
        <v>1802</v>
      </c>
      <c r="AZ600" t="s">
        <v>163</v>
      </c>
      <c r="BA600" s="2">
        <v>43639</v>
      </c>
      <c r="BB600">
        <v>23</v>
      </c>
      <c r="BC600" t="s">
        <v>1427</v>
      </c>
      <c r="BD600" s="3">
        <v>26177</v>
      </c>
      <c r="BE600" t="s">
        <v>209</v>
      </c>
      <c r="BF600" s="2">
        <v>43520</v>
      </c>
      <c r="BG600">
        <v>24</v>
      </c>
      <c r="BH600" t="s">
        <v>1449</v>
      </c>
      <c r="BI600" s="3">
        <v>16589</v>
      </c>
    </row>
    <row r="601" spans="1:61" x14ac:dyDescent="0.25">
      <c r="A601" s="1">
        <v>40832</v>
      </c>
      <c r="B601" t="s">
        <v>178</v>
      </c>
      <c r="C601" t="s">
        <v>209</v>
      </c>
      <c r="D601" t="s">
        <v>101</v>
      </c>
      <c r="E601" t="s">
        <v>399</v>
      </c>
      <c r="F601" t="s">
        <v>318</v>
      </c>
      <c r="G601" t="s">
        <v>63</v>
      </c>
      <c r="H601" s="2">
        <v>43586</v>
      </c>
      <c r="I601" t="s">
        <v>908</v>
      </c>
      <c r="J601" t="s">
        <v>318</v>
      </c>
      <c r="K601" t="s">
        <v>63</v>
      </c>
      <c r="L601" t="s">
        <v>63</v>
      </c>
      <c r="M601" t="s">
        <v>65</v>
      </c>
      <c r="N601" t="s">
        <v>79</v>
      </c>
      <c r="O601" t="s">
        <v>323</v>
      </c>
      <c r="P601" t="s">
        <v>322</v>
      </c>
      <c r="Q601">
        <v>8</v>
      </c>
      <c r="R601" t="s">
        <v>132</v>
      </c>
      <c r="S601" t="s">
        <v>66</v>
      </c>
      <c r="T601">
        <v>12</v>
      </c>
      <c r="U601">
        <v>3</v>
      </c>
      <c r="V601">
        <v>5</v>
      </c>
      <c r="W601" t="s">
        <v>192</v>
      </c>
      <c r="X601" t="s">
        <v>191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1</v>
      </c>
      <c r="AG601">
        <v>0</v>
      </c>
      <c r="AH601">
        <v>0</v>
      </c>
      <c r="AI601">
        <v>0</v>
      </c>
      <c r="AJ601">
        <v>0</v>
      </c>
      <c r="AK601">
        <v>0</v>
      </c>
      <c r="AL601" t="s">
        <v>625</v>
      </c>
      <c r="AM601" t="s">
        <v>322</v>
      </c>
      <c r="AN601">
        <v>2</v>
      </c>
      <c r="AO601" t="e" vm="1">
        <f>_FV(-2,"0")</f>
        <v>#VALUE!</v>
      </c>
      <c r="AP601" t="s">
        <v>68</v>
      </c>
      <c r="AQ601">
        <v>1</v>
      </c>
      <c r="AR601">
        <v>4</v>
      </c>
      <c r="AS601" t="s">
        <v>68</v>
      </c>
      <c r="AT601" t="s">
        <v>68</v>
      </c>
      <c r="AU601" t="s">
        <v>68</v>
      </c>
      <c r="AV601" t="s">
        <v>64</v>
      </c>
      <c r="AW601" s="3">
        <v>11324</v>
      </c>
      <c r="AX601">
        <v>1717</v>
      </c>
      <c r="AY601">
        <v>1802</v>
      </c>
      <c r="AZ601" t="s">
        <v>178</v>
      </c>
      <c r="BA601" s="2">
        <v>43489</v>
      </c>
      <c r="BB601">
        <v>21</v>
      </c>
      <c r="BC601" t="s">
        <v>1431</v>
      </c>
      <c r="BD601" s="3">
        <v>16132</v>
      </c>
      <c r="BE601" t="s">
        <v>209</v>
      </c>
      <c r="BF601" s="2">
        <v>43520</v>
      </c>
      <c r="BG601">
        <v>24</v>
      </c>
      <c r="BH601" t="s">
        <v>1449</v>
      </c>
      <c r="BI601" s="3">
        <v>16589</v>
      </c>
    </row>
    <row r="602" spans="1:61" x14ac:dyDescent="0.25">
      <c r="A602" s="1">
        <v>40904</v>
      </c>
      <c r="B602" t="s">
        <v>1432</v>
      </c>
      <c r="C602" t="s">
        <v>209</v>
      </c>
      <c r="D602" t="s">
        <v>151</v>
      </c>
      <c r="E602" s="2">
        <v>43586</v>
      </c>
      <c r="F602" t="s">
        <v>606</v>
      </c>
      <c r="G602" t="s">
        <v>718</v>
      </c>
      <c r="H602" t="s">
        <v>430</v>
      </c>
      <c r="I602" t="s">
        <v>76</v>
      </c>
      <c r="J602" t="s">
        <v>1102</v>
      </c>
      <c r="K602" t="s">
        <v>341</v>
      </c>
      <c r="L602" t="s">
        <v>355</v>
      </c>
      <c r="M602" t="s">
        <v>80</v>
      </c>
      <c r="N602" t="s">
        <v>82</v>
      </c>
      <c r="O602" t="s">
        <v>80</v>
      </c>
      <c r="P602" t="s">
        <v>93</v>
      </c>
      <c r="Q602">
        <v>18</v>
      </c>
      <c r="R602" t="s">
        <v>179</v>
      </c>
      <c r="S602" t="s">
        <v>66</v>
      </c>
      <c r="T602">
        <v>12</v>
      </c>
      <c r="U602">
        <v>10</v>
      </c>
      <c r="V602">
        <v>3</v>
      </c>
      <c r="W602" t="s">
        <v>121</v>
      </c>
      <c r="X602" t="s">
        <v>120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 t="e" vm="82">
        <f>_FV(0,"2222222222222222")</f>
        <v>#VALUE!</v>
      </c>
      <c r="AM602" t="s">
        <v>74</v>
      </c>
      <c r="AN602">
        <v>-17</v>
      </c>
      <c r="AO602" t="e" vm="1">
        <f>_FV(-2,"0")</f>
        <v>#VALUE!</v>
      </c>
      <c r="AP602" t="s">
        <v>121</v>
      </c>
      <c r="AQ602">
        <v>1</v>
      </c>
      <c r="AR602">
        <v>1</v>
      </c>
      <c r="AS602" t="s">
        <v>102</v>
      </c>
      <c r="AT602" t="s">
        <v>68</v>
      </c>
      <c r="AU602" t="s">
        <v>686</v>
      </c>
      <c r="AV602" t="s">
        <v>1744</v>
      </c>
      <c r="AW602" t="s">
        <v>1706</v>
      </c>
      <c r="AX602">
        <v>1571</v>
      </c>
      <c r="AY602">
        <v>1802</v>
      </c>
      <c r="AZ602" t="s">
        <v>1432</v>
      </c>
      <c r="BA602" s="2">
        <v>43609</v>
      </c>
      <c r="BB602">
        <v>12</v>
      </c>
      <c r="BC602" s="2">
        <v>43607</v>
      </c>
      <c r="BD602" t="s">
        <v>1435</v>
      </c>
      <c r="BE602" t="s">
        <v>209</v>
      </c>
      <c r="BF602" s="2">
        <v>43520</v>
      </c>
      <c r="BG602">
        <v>24</v>
      </c>
      <c r="BH602" t="s">
        <v>1449</v>
      </c>
      <c r="BI602" s="3">
        <v>16589</v>
      </c>
    </row>
    <row r="603" spans="1:61" x14ac:dyDescent="0.25">
      <c r="A603" s="1">
        <v>41020</v>
      </c>
      <c r="B603" t="s">
        <v>1436</v>
      </c>
      <c r="C603" t="s">
        <v>209</v>
      </c>
      <c r="D603" t="s">
        <v>62</v>
      </c>
      <c r="E603" t="s">
        <v>1092</v>
      </c>
      <c r="F603" t="s">
        <v>971</v>
      </c>
      <c r="G603" t="s">
        <v>971</v>
      </c>
      <c r="H603" t="s">
        <v>579</v>
      </c>
      <c r="I603" t="s">
        <v>580</v>
      </c>
      <c r="J603" t="s">
        <v>1745</v>
      </c>
      <c r="K603" t="s">
        <v>585</v>
      </c>
      <c r="L603" t="s">
        <v>1746</v>
      </c>
      <c r="M603" t="s">
        <v>1094</v>
      </c>
      <c r="N603" t="s">
        <v>793</v>
      </c>
      <c r="O603" t="s">
        <v>118</v>
      </c>
      <c r="P603" t="s">
        <v>585</v>
      </c>
      <c r="Q603">
        <v>35</v>
      </c>
      <c r="R603" t="s">
        <v>255</v>
      </c>
      <c r="S603" t="s">
        <v>66</v>
      </c>
      <c r="T603">
        <v>12</v>
      </c>
      <c r="U603">
        <v>15</v>
      </c>
      <c r="V603">
        <v>5</v>
      </c>
      <c r="W603" t="s">
        <v>96</v>
      </c>
      <c r="X603" t="s">
        <v>132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 t="e" vm="252">
        <f>_FV(0,"5428571428571428")</f>
        <v>#VALUE!</v>
      </c>
      <c r="AM603" t="s">
        <v>584</v>
      </c>
      <c r="AN603">
        <v>-28</v>
      </c>
      <c r="AO603" t="s">
        <v>68</v>
      </c>
      <c r="AP603" t="s">
        <v>191</v>
      </c>
      <c r="AQ603">
        <v>0</v>
      </c>
      <c r="AR603">
        <v>3</v>
      </c>
      <c r="AS603" t="s">
        <v>68</v>
      </c>
      <c r="AT603" t="s">
        <v>68</v>
      </c>
      <c r="AU603" t="s">
        <v>68</v>
      </c>
      <c r="AV603" s="2">
        <v>43678</v>
      </c>
      <c r="AW603" s="2">
        <v>43709</v>
      </c>
      <c r="AX603">
        <v>1588</v>
      </c>
      <c r="AY603">
        <v>1802</v>
      </c>
      <c r="AZ603" t="s">
        <v>1436</v>
      </c>
      <c r="BA603" t="s">
        <v>193</v>
      </c>
      <c r="BB603">
        <v>24</v>
      </c>
      <c r="BC603" t="s">
        <v>1439</v>
      </c>
      <c r="BD603" s="3">
        <v>11355</v>
      </c>
      <c r="BE603" t="s">
        <v>209</v>
      </c>
      <c r="BF603" s="2">
        <v>43520</v>
      </c>
      <c r="BG603">
        <v>24</v>
      </c>
      <c r="BH603" t="s">
        <v>1449</v>
      </c>
      <c r="BI603" s="3">
        <v>16589</v>
      </c>
    </row>
    <row r="604" spans="1:61" x14ac:dyDescent="0.25">
      <c r="A604" s="1">
        <v>40859</v>
      </c>
      <c r="B604" t="s">
        <v>182</v>
      </c>
      <c r="C604" t="s">
        <v>209</v>
      </c>
      <c r="D604" t="s">
        <v>62</v>
      </c>
      <c r="E604" t="s">
        <v>263</v>
      </c>
      <c r="F604" t="s">
        <v>64</v>
      </c>
      <c r="G604" t="s">
        <v>1023</v>
      </c>
      <c r="H604" s="2">
        <v>43497</v>
      </c>
      <c r="I604" s="2">
        <v>43497</v>
      </c>
      <c r="J604" t="s">
        <v>1631</v>
      </c>
      <c r="K604" t="s">
        <v>80</v>
      </c>
      <c r="L604" t="s">
        <v>355</v>
      </c>
      <c r="M604" t="s">
        <v>116</v>
      </c>
      <c r="N604" t="s">
        <v>118</v>
      </c>
      <c r="O604" t="s">
        <v>118</v>
      </c>
      <c r="P604" t="s">
        <v>268</v>
      </c>
      <c r="Q604">
        <v>15</v>
      </c>
      <c r="R604" t="s">
        <v>119</v>
      </c>
      <c r="S604" t="s">
        <v>66</v>
      </c>
      <c r="T604">
        <v>12</v>
      </c>
      <c r="U604">
        <v>7</v>
      </c>
      <c r="V604">
        <v>3</v>
      </c>
      <c r="W604" t="s">
        <v>96</v>
      </c>
      <c r="X604" t="s">
        <v>179</v>
      </c>
      <c r="Y604">
        <v>0</v>
      </c>
      <c r="Z604">
        <v>0</v>
      </c>
      <c r="AA604">
        <v>0</v>
      </c>
      <c r="AB604">
        <v>1</v>
      </c>
      <c r="AC604">
        <v>0</v>
      </c>
      <c r="AD604">
        <v>0</v>
      </c>
      <c r="AE604">
        <v>0</v>
      </c>
      <c r="AF604">
        <v>1</v>
      </c>
      <c r="AG604">
        <v>0</v>
      </c>
      <c r="AH604">
        <v>0</v>
      </c>
      <c r="AI604">
        <v>0</v>
      </c>
      <c r="AJ604">
        <v>0</v>
      </c>
      <c r="AK604">
        <v>0</v>
      </c>
      <c r="AL604" t="e" vm="25">
        <f>_FV(0,"6")</f>
        <v>#VALUE!</v>
      </c>
      <c r="AM604" t="s">
        <v>124</v>
      </c>
      <c r="AN604">
        <v>-13</v>
      </c>
      <c r="AO604" t="e" vm="1">
        <f>_FV(-6,"0")</f>
        <v>#VALUE!</v>
      </c>
      <c r="AP604" t="s">
        <v>120</v>
      </c>
      <c r="AQ604">
        <v>0</v>
      </c>
      <c r="AR604">
        <v>9</v>
      </c>
      <c r="AS604" t="s">
        <v>387</v>
      </c>
      <c r="AT604" t="s">
        <v>68</v>
      </c>
      <c r="AU604" t="s">
        <v>1225</v>
      </c>
      <c r="AV604" t="s">
        <v>1747</v>
      </c>
      <c r="AW604" t="s">
        <v>1562</v>
      </c>
      <c r="AX604">
        <v>1705</v>
      </c>
      <c r="AY604">
        <v>1802</v>
      </c>
      <c r="AZ604" t="s">
        <v>182</v>
      </c>
      <c r="BA604" s="2">
        <v>43735</v>
      </c>
      <c r="BB604">
        <v>15</v>
      </c>
      <c r="BC604" t="s">
        <v>1440</v>
      </c>
      <c r="BD604" s="3">
        <v>30742</v>
      </c>
      <c r="BE604" t="s">
        <v>209</v>
      </c>
      <c r="BF604" s="2">
        <v>43520</v>
      </c>
      <c r="BG604">
        <v>24</v>
      </c>
      <c r="BH604" t="s">
        <v>1449</v>
      </c>
      <c r="BI604" s="3">
        <v>16589</v>
      </c>
    </row>
    <row r="605" spans="1:61" x14ac:dyDescent="0.25">
      <c r="A605" s="1">
        <v>41094</v>
      </c>
      <c r="B605" t="s">
        <v>195</v>
      </c>
      <c r="C605" t="s">
        <v>209</v>
      </c>
      <c r="D605" t="s">
        <v>101</v>
      </c>
      <c r="E605" s="3">
        <v>447424</v>
      </c>
      <c r="F605" s="3">
        <v>27395</v>
      </c>
      <c r="G605" t="s">
        <v>1172</v>
      </c>
      <c r="H605" t="s">
        <v>399</v>
      </c>
      <c r="I605" t="s">
        <v>1075</v>
      </c>
      <c r="J605" s="3">
        <v>2273637</v>
      </c>
      <c r="K605" t="s">
        <v>415</v>
      </c>
      <c r="L605" t="s">
        <v>991</v>
      </c>
      <c r="M605" t="s">
        <v>323</v>
      </c>
      <c r="N605" t="s">
        <v>933</v>
      </c>
      <c r="O605" t="s">
        <v>79</v>
      </c>
      <c r="P605" t="s">
        <v>933</v>
      </c>
      <c r="Q605">
        <v>32</v>
      </c>
      <c r="R605" t="s">
        <v>191</v>
      </c>
      <c r="S605" t="s">
        <v>66</v>
      </c>
      <c r="T605">
        <v>12</v>
      </c>
      <c r="U605">
        <v>8</v>
      </c>
      <c r="V605">
        <v>4</v>
      </c>
      <c r="W605" t="s">
        <v>121</v>
      </c>
      <c r="X605" t="s">
        <v>132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 t="s">
        <v>1076</v>
      </c>
      <c r="AM605" t="s">
        <v>625</v>
      </c>
      <c r="AN605">
        <v>-17</v>
      </c>
      <c r="AO605" t="s">
        <v>84</v>
      </c>
      <c r="AP605" t="s">
        <v>83</v>
      </c>
      <c r="AQ605">
        <v>1</v>
      </c>
      <c r="AR605">
        <v>7</v>
      </c>
      <c r="AS605" t="s">
        <v>68</v>
      </c>
      <c r="AT605" t="s">
        <v>68</v>
      </c>
      <c r="AU605" t="s">
        <v>68</v>
      </c>
      <c r="AV605" t="s">
        <v>64</v>
      </c>
      <c r="AW605" s="3">
        <v>42370</v>
      </c>
      <c r="AX605">
        <v>1669</v>
      </c>
      <c r="AY605">
        <v>1802</v>
      </c>
      <c r="AZ605" t="s">
        <v>195</v>
      </c>
      <c r="BA605" t="s">
        <v>1398</v>
      </c>
      <c r="BB605">
        <v>18</v>
      </c>
      <c r="BC605" t="s">
        <v>1444</v>
      </c>
      <c r="BD605" s="3">
        <v>28915</v>
      </c>
      <c r="BE605" t="s">
        <v>209</v>
      </c>
      <c r="BF605" s="2">
        <v>43520</v>
      </c>
      <c r="BG605">
        <v>24</v>
      </c>
      <c r="BH605" t="s">
        <v>1449</v>
      </c>
      <c r="BI605" s="3">
        <v>16589</v>
      </c>
    </row>
    <row r="606" spans="1:61" x14ac:dyDescent="0.25">
      <c r="A606" s="1">
        <v>40908</v>
      </c>
      <c r="B606" t="s">
        <v>1445</v>
      </c>
      <c r="C606" t="s">
        <v>209</v>
      </c>
      <c r="D606" t="s">
        <v>101</v>
      </c>
      <c r="E606" t="s">
        <v>305</v>
      </c>
      <c r="F606" t="s">
        <v>1748</v>
      </c>
      <c r="G606" t="s">
        <v>680</v>
      </c>
      <c r="H606" t="s">
        <v>1067</v>
      </c>
      <c r="I606" t="s">
        <v>68</v>
      </c>
      <c r="J606" t="s">
        <v>1320</v>
      </c>
      <c r="K606" t="s">
        <v>205</v>
      </c>
      <c r="L606" t="s">
        <v>1624</v>
      </c>
      <c r="M606" t="s">
        <v>203</v>
      </c>
      <c r="N606" t="s">
        <v>204</v>
      </c>
      <c r="O606" t="s">
        <v>203</v>
      </c>
      <c r="P606" t="s">
        <v>204</v>
      </c>
      <c r="Q606">
        <v>19</v>
      </c>
      <c r="R606" t="s">
        <v>192</v>
      </c>
      <c r="S606" t="s">
        <v>66</v>
      </c>
      <c r="T606">
        <v>12</v>
      </c>
      <c r="U606">
        <v>12</v>
      </c>
      <c r="V606">
        <v>3</v>
      </c>
      <c r="W606" t="s">
        <v>132</v>
      </c>
      <c r="X606" t="s">
        <v>121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 t="e" vm="170">
        <f>_FV(0,"2631578947368421")</f>
        <v>#VALUE!</v>
      </c>
      <c r="AM606" t="s">
        <v>302</v>
      </c>
      <c r="AN606">
        <v>-20</v>
      </c>
      <c r="AO606" t="e" vm="1">
        <f>_FV(-3,"0")</f>
        <v>#VALUE!</v>
      </c>
      <c r="AP606" t="s">
        <v>85</v>
      </c>
      <c r="AQ606">
        <v>1</v>
      </c>
      <c r="AR606">
        <v>1</v>
      </c>
      <c r="AS606" t="s">
        <v>68</v>
      </c>
      <c r="AT606" t="s">
        <v>68</v>
      </c>
      <c r="AU606" t="s">
        <v>68</v>
      </c>
      <c r="AV606" s="2">
        <v>43497</v>
      </c>
      <c r="AW606" s="3">
        <v>13516</v>
      </c>
      <c r="AX606">
        <v>1602</v>
      </c>
      <c r="AY606">
        <v>1802</v>
      </c>
      <c r="AZ606" t="s">
        <v>1445</v>
      </c>
      <c r="BA606" s="2">
        <v>43701</v>
      </c>
      <c r="BB606">
        <v>26</v>
      </c>
      <c r="BC606" t="s">
        <v>1447</v>
      </c>
      <c r="BD606" s="3">
        <v>46388</v>
      </c>
      <c r="BE606" t="s">
        <v>209</v>
      </c>
      <c r="BF606" s="2">
        <v>43520</v>
      </c>
      <c r="BG606">
        <v>24</v>
      </c>
      <c r="BH606" t="s">
        <v>1449</v>
      </c>
      <c r="BI606" s="3">
        <v>16589</v>
      </c>
    </row>
    <row r="607" spans="1:61" x14ac:dyDescent="0.25">
      <c r="A607" s="1">
        <v>40873</v>
      </c>
      <c r="B607" t="s">
        <v>218</v>
      </c>
      <c r="C607" t="s">
        <v>209</v>
      </c>
      <c r="D607" t="s">
        <v>151</v>
      </c>
      <c r="E607" t="s">
        <v>229</v>
      </c>
      <c r="F607" t="s">
        <v>64</v>
      </c>
      <c r="G607" t="s">
        <v>360</v>
      </c>
      <c r="H607" t="s">
        <v>362</v>
      </c>
      <c r="I607" t="s">
        <v>233</v>
      </c>
      <c r="J607" t="s">
        <v>1199</v>
      </c>
      <c r="K607" t="s">
        <v>235</v>
      </c>
      <c r="L607" t="s">
        <v>361</v>
      </c>
      <c r="M607" t="s">
        <v>236</v>
      </c>
      <c r="N607" t="s">
        <v>238</v>
      </c>
      <c r="O607" t="s">
        <v>238</v>
      </c>
      <c r="P607" t="s">
        <v>234</v>
      </c>
      <c r="Q607">
        <v>13</v>
      </c>
      <c r="R607" t="s">
        <v>120</v>
      </c>
      <c r="S607" t="s">
        <v>66</v>
      </c>
      <c r="T607">
        <v>12</v>
      </c>
      <c r="U607">
        <v>10</v>
      </c>
      <c r="V607">
        <v>3</v>
      </c>
      <c r="W607" t="s">
        <v>83</v>
      </c>
      <c r="X607" t="s">
        <v>110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1</v>
      </c>
      <c r="AG607">
        <v>1</v>
      </c>
      <c r="AH607">
        <v>0</v>
      </c>
      <c r="AI607">
        <v>0</v>
      </c>
      <c r="AJ607">
        <v>0</v>
      </c>
      <c r="AK607">
        <v>0</v>
      </c>
      <c r="AL607" t="e" vm="253">
        <f>_FV(0,"46153846153846156")</f>
        <v>#VALUE!</v>
      </c>
      <c r="AM607" t="s">
        <v>495</v>
      </c>
      <c r="AN607">
        <v>-14</v>
      </c>
      <c r="AO607" t="e" vm="1">
        <f>_FV(-6,"0")</f>
        <v>#VALUE!</v>
      </c>
      <c r="AP607" t="s">
        <v>96</v>
      </c>
      <c r="AQ607">
        <v>2</v>
      </c>
      <c r="AR607">
        <v>2</v>
      </c>
      <c r="AS607" t="s">
        <v>752</v>
      </c>
      <c r="AT607" t="s">
        <v>68</v>
      </c>
      <c r="AU607" t="s">
        <v>1040</v>
      </c>
      <c r="AV607" t="s">
        <v>1749</v>
      </c>
      <c r="AW607" t="s">
        <v>1750</v>
      </c>
      <c r="AX607">
        <v>1647</v>
      </c>
      <c r="AY607">
        <v>1802</v>
      </c>
      <c r="AZ607" t="s">
        <v>218</v>
      </c>
      <c r="BA607" t="s">
        <v>1398</v>
      </c>
      <c r="BB607">
        <v>24</v>
      </c>
      <c r="BC607" t="s">
        <v>1450</v>
      </c>
      <c r="BD607" s="3">
        <v>46054</v>
      </c>
      <c r="BE607" t="s">
        <v>209</v>
      </c>
      <c r="BF607" s="2">
        <v>43520</v>
      </c>
      <c r="BG607">
        <v>24</v>
      </c>
      <c r="BH607" t="s">
        <v>1449</v>
      </c>
      <c r="BI607" s="3">
        <v>16589</v>
      </c>
    </row>
    <row r="608" spans="1:61" x14ac:dyDescent="0.25">
      <c r="A608" s="1">
        <v>40810</v>
      </c>
      <c r="B608" t="s">
        <v>241</v>
      </c>
      <c r="C608" t="s">
        <v>209</v>
      </c>
      <c r="D608" t="s">
        <v>151</v>
      </c>
      <c r="E608" t="s">
        <v>355</v>
      </c>
      <c r="F608" s="2">
        <v>43586</v>
      </c>
      <c r="G608" t="s">
        <v>76</v>
      </c>
      <c r="H608" s="2">
        <v>43586</v>
      </c>
      <c r="I608" t="s">
        <v>74</v>
      </c>
      <c r="J608" s="2">
        <v>43586</v>
      </c>
      <c r="K608" t="s">
        <v>82</v>
      </c>
      <c r="L608" t="s">
        <v>63</v>
      </c>
      <c r="M608" t="s">
        <v>80</v>
      </c>
      <c r="N608" t="s">
        <v>80</v>
      </c>
      <c r="O608" t="s">
        <v>80</v>
      </c>
      <c r="P608" t="s">
        <v>65</v>
      </c>
      <c r="Q608">
        <v>6</v>
      </c>
      <c r="R608" t="s">
        <v>110</v>
      </c>
      <c r="S608" t="s">
        <v>66</v>
      </c>
      <c r="T608">
        <v>12</v>
      </c>
      <c r="U608">
        <v>15</v>
      </c>
      <c r="V608">
        <v>5</v>
      </c>
      <c r="W608" t="s">
        <v>132</v>
      </c>
      <c r="X608" t="s">
        <v>83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 t="e" vm="3">
        <f>_FV(0,"5")</f>
        <v>#VALUE!</v>
      </c>
      <c r="AM608" t="s">
        <v>65</v>
      </c>
      <c r="AN608">
        <v>-4</v>
      </c>
      <c r="AO608" t="e" vm="1">
        <f>_FV(-4,"0")</f>
        <v>#VALUE!</v>
      </c>
      <c r="AP608" t="s">
        <v>192</v>
      </c>
      <c r="AQ608">
        <v>4</v>
      </c>
      <c r="AR608">
        <v>4</v>
      </c>
      <c r="AS608" t="s">
        <v>735</v>
      </c>
      <c r="AT608" t="s">
        <v>68</v>
      </c>
      <c r="AU608" t="s">
        <v>737</v>
      </c>
      <c r="AV608" t="s">
        <v>1751</v>
      </c>
      <c r="AW608" t="s">
        <v>1752</v>
      </c>
      <c r="AX608">
        <v>1640</v>
      </c>
      <c r="AY608">
        <v>1802</v>
      </c>
      <c r="AZ608" t="s">
        <v>241</v>
      </c>
      <c r="BA608" s="2">
        <v>43580</v>
      </c>
      <c r="BB608">
        <v>22</v>
      </c>
      <c r="BC608" t="s">
        <v>1451</v>
      </c>
      <c r="BD608" s="3">
        <v>15008</v>
      </c>
      <c r="BE608" t="s">
        <v>209</v>
      </c>
      <c r="BF608" s="2">
        <v>43520</v>
      </c>
      <c r="BG608">
        <v>24</v>
      </c>
      <c r="BH608" t="s">
        <v>1449</v>
      </c>
      <c r="BI608" s="3">
        <v>16589</v>
      </c>
    </row>
    <row r="609" spans="1:61" x14ac:dyDescent="0.25">
      <c r="A609" s="1">
        <v>40825</v>
      </c>
      <c r="B609" t="s">
        <v>245</v>
      </c>
      <c r="C609" t="s">
        <v>209</v>
      </c>
      <c r="D609" t="s">
        <v>151</v>
      </c>
      <c r="E609" t="s">
        <v>68</v>
      </c>
      <c r="F609" t="s">
        <v>180</v>
      </c>
      <c r="G609" t="s">
        <v>79</v>
      </c>
      <c r="H609" t="s">
        <v>64</v>
      </c>
      <c r="I609" s="3">
        <v>27395</v>
      </c>
      <c r="J609" t="s">
        <v>180</v>
      </c>
      <c r="K609" t="s">
        <v>63</v>
      </c>
      <c r="L609" t="s">
        <v>79</v>
      </c>
      <c r="M609" t="s">
        <v>65</v>
      </c>
      <c r="N609" t="s">
        <v>63</v>
      </c>
      <c r="O609" t="s">
        <v>79</v>
      </c>
      <c r="P609" t="s">
        <v>65</v>
      </c>
      <c r="Q609">
        <v>4</v>
      </c>
      <c r="R609" t="s">
        <v>239</v>
      </c>
      <c r="S609" t="s">
        <v>66</v>
      </c>
      <c r="T609">
        <v>12</v>
      </c>
      <c r="U609">
        <v>5</v>
      </c>
      <c r="V609">
        <v>12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 t="s">
        <v>180</v>
      </c>
      <c r="AM609" t="e" vm="14">
        <f>_FV(-1,"25")</f>
        <v>#VALUE!</v>
      </c>
      <c r="AN609">
        <v>4</v>
      </c>
      <c r="AP609" t="s">
        <v>242</v>
      </c>
      <c r="AQ609">
        <v>4</v>
      </c>
      <c r="AR609">
        <v>4</v>
      </c>
      <c r="AS609" t="s">
        <v>68</v>
      </c>
      <c r="AT609" t="s">
        <v>1753</v>
      </c>
      <c r="AU609" t="s">
        <v>68</v>
      </c>
      <c r="AV609" s="2">
        <v>43617</v>
      </c>
      <c r="AW609" t="s">
        <v>1754</v>
      </c>
      <c r="AX609">
        <v>1626</v>
      </c>
      <c r="AY609">
        <v>1802</v>
      </c>
      <c r="AZ609" t="s">
        <v>245</v>
      </c>
      <c r="BA609" s="2">
        <v>43489</v>
      </c>
      <c r="BB609">
        <v>23</v>
      </c>
      <c r="BC609" t="s">
        <v>1454</v>
      </c>
      <c r="BD609" s="3">
        <v>12451</v>
      </c>
      <c r="BE609" t="s">
        <v>209</v>
      </c>
      <c r="BF609" s="2">
        <v>43520</v>
      </c>
      <c r="BG609">
        <v>24</v>
      </c>
      <c r="BH609" t="s">
        <v>1449</v>
      </c>
      <c r="BI609" s="3">
        <v>16589</v>
      </c>
    </row>
    <row r="610" spans="1:61" x14ac:dyDescent="0.25">
      <c r="A610" s="1">
        <v>41246</v>
      </c>
      <c r="B610" t="s">
        <v>60</v>
      </c>
      <c r="C610" t="s">
        <v>178</v>
      </c>
      <c r="D610" t="s">
        <v>62</v>
      </c>
      <c r="E610" t="s">
        <v>1755</v>
      </c>
      <c r="F610" t="s">
        <v>1303</v>
      </c>
      <c r="G610" t="s">
        <v>327</v>
      </c>
      <c r="H610" t="s">
        <v>1303</v>
      </c>
      <c r="I610" s="3">
        <v>27395</v>
      </c>
      <c r="J610" t="s">
        <v>352</v>
      </c>
      <c r="K610" t="s">
        <v>437</v>
      </c>
      <c r="L610" t="s">
        <v>156</v>
      </c>
      <c r="M610" t="s">
        <v>155</v>
      </c>
      <c r="N610" t="s">
        <v>79</v>
      </c>
      <c r="O610" t="s">
        <v>154</v>
      </c>
      <c r="P610" t="s">
        <v>155</v>
      </c>
      <c r="Q610">
        <v>28</v>
      </c>
      <c r="R610" t="s">
        <v>84</v>
      </c>
      <c r="S610" t="s">
        <v>132</v>
      </c>
      <c r="T610">
        <v>12</v>
      </c>
      <c r="U610">
        <v>4</v>
      </c>
      <c r="V610">
        <v>6</v>
      </c>
      <c r="W610" t="s">
        <v>191</v>
      </c>
      <c r="X610" t="s">
        <v>121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 t="s">
        <v>1185</v>
      </c>
      <c r="AM610" t="s">
        <v>65</v>
      </c>
      <c r="AN610">
        <v>5</v>
      </c>
      <c r="AO610" t="s">
        <v>132</v>
      </c>
      <c r="AP610" t="e" vm="1">
        <f>_FV(-2,"0")</f>
        <v>#VALUE!</v>
      </c>
      <c r="AQ610">
        <v>2</v>
      </c>
      <c r="AR610">
        <v>5</v>
      </c>
      <c r="AS610" t="s">
        <v>68</v>
      </c>
      <c r="AT610" t="s">
        <v>256</v>
      </c>
      <c r="AU610" t="s">
        <v>68</v>
      </c>
      <c r="AV610" t="s">
        <v>84</v>
      </c>
      <c r="AW610" t="s">
        <v>1756</v>
      </c>
      <c r="AX610">
        <v>1814</v>
      </c>
      <c r="AY610">
        <v>1717</v>
      </c>
      <c r="AZ610" t="s">
        <v>60</v>
      </c>
      <c r="BA610" s="2">
        <v>43547</v>
      </c>
      <c r="BB610">
        <v>33</v>
      </c>
      <c r="BC610" t="s">
        <v>1397</v>
      </c>
      <c r="BD610" s="2">
        <v>43472</v>
      </c>
      <c r="BE610" t="s">
        <v>178</v>
      </c>
      <c r="BF610" s="2">
        <v>43489</v>
      </c>
      <c r="BG610">
        <v>21</v>
      </c>
      <c r="BH610" t="s">
        <v>1431</v>
      </c>
      <c r="BI610" s="3">
        <v>16132</v>
      </c>
    </row>
    <row r="611" spans="1:61" x14ac:dyDescent="0.25">
      <c r="A611" s="1">
        <v>40803</v>
      </c>
      <c r="B611" t="s">
        <v>73</v>
      </c>
      <c r="C611" t="s">
        <v>178</v>
      </c>
      <c r="D611" t="s">
        <v>101</v>
      </c>
      <c r="E611" t="s">
        <v>180</v>
      </c>
      <c r="F611" t="s">
        <v>180</v>
      </c>
      <c r="G611" t="s">
        <v>79</v>
      </c>
      <c r="H611" t="s">
        <v>79</v>
      </c>
      <c r="I611" s="3">
        <v>45658</v>
      </c>
      <c r="J611" s="3">
        <v>27395</v>
      </c>
      <c r="K611" t="s">
        <v>79</v>
      </c>
      <c r="L611" t="s">
        <v>63</v>
      </c>
      <c r="M611" t="s">
        <v>65</v>
      </c>
      <c r="N611" t="s">
        <v>65</v>
      </c>
      <c r="O611" t="s">
        <v>63</v>
      </c>
      <c r="P611" t="s">
        <v>79</v>
      </c>
      <c r="Q611">
        <v>4</v>
      </c>
      <c r="R611" t="s">
        <v>242</v>
      </c>
      <c r="S611" t="s">
        <v>132</v>
      </c>
      <c r="T611">
        <v>12</v>
      </c>
      <c r="U611">
        <v>7</v>
      </c>
      <c r="V611">
        <v>6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 t="s">
        <v>63</v>
      </c>
      <c r="AM611" t="s">
        <v>63</v>
      </c>
      <c r="AN611">
        <v>-2</v>
      </c>
      <c r="AP611" t="s">
        <v>192</v>
      </c>
      <c r="AQ611">
        <v>3</v>
      </c>
      <c r="AR611">
        <v>3</v>
      </c>
      <c r="AS611" t="s">
        <v>68</v>
      </c>
      <c r="AT611" t="s">
        <v>1753</v>
      </c>
      <c r="AU611" t="s">
        <v>68</v>
      </c>
      <c r="AV611" t="s">
        <v>76</v>
      </c>
      <c r="AW611" t="s">
        <v>1754</v>
      </c>
      <c r="AX611">
        <v>1728</v>
      </c>
      <c r="AY611">
        <v>1717</v>
      </c>
      <c r="AZ611" t="s">
        <v>73</v>
      </c>
      <c r="BA611" s="2">
        <v>43549</v>
      </c>
      <c r="BB611">
        <v>21</v>
      </c>
      <c r="BC611" t="s">
        <v>1401</v>
      </c>
      <c r="BD611" s="3">
        <v>23468</v>
      </c>
      <c r="BE611" t="s">
        <v>178</v>
      </c>
      <c r="BF611" s="2">
        <v>43489</v>
      </c>
      <c r="BG611">
        <v>21</v>
      </c>
      <c r="BH611" t="s">
        <v>1431</v>
      </c>
      <c r="BI611" s="3">
        <v>16132</v>
      </c>
    </row>
    <row r="612" spans="1:61" x14ac:dyDescent="0.25">
      <c r="A612" s="1">
        <v>40910</v>
      </c>
      <c r="B612" t="s">
        <v>100</v>
      </c>
      <c r="C612" t="s">
        <v>178</v>
      </c>
      <c r="D612" t="s">
        <v>151</v>
      </c>
      <c r="E612" t="s">
        <v>902</v>
      </c>
      <c r="F612" t="s">
        <v>726</v>
      </c>
      <c r="G612" t="s">
        <v>965</v>
      </c>
      <c r="H612" t="s">
        <v>1150</v>
      </c>
      <c r="I612" t="s">
        <v>1453</v>
      </c>
      <c r="J612" t="s">
        <v>1757</v>
      </c>
      <c r="K612" t="s">
        <v>382</v>
      </c>
      <c r="L612" t="s">
        <v>380</v>
      </c>
      <c r="M612" t="s">
        <v>906</v>
      </c>
      <c r="N612" t="s">
        <v>572</v>
      </c>
      <c r="O612" t="s">
        <v>572</v>
      </c>
      <c r="P612" t="s">
        <v>572</v>
      </c>
      <c r="Q612">
        <v>23</v>
      </c>
      <c r="R612" t="s">
        <v>67</v>
      </c>
      <c r="S612" t="s">
        <v>132</v>
      </c>
      <c r="T612">
        <v>12</v>
      </c>
      <c r="U612">
        <v>18</v>
      </c>
      <c r="V612">
        <v>6</v>
      </c>
      <c r="W612" t="s">
        <v>121</v>
      </c>
      <c r="X612" t="s">
        <v>83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 t="e" vm="40">
        <f>_FV(0,"5217391304347826")</f>
        <v>#VALUE!</v>
      </c>
      <c r="AM612" t="s">
        <v>1151</v>
      </c>
      <c r="AN612">
        <v>-18</v>
      </c>
      <c r="AO612" t="e" vm="1">
        <f>_FV(-1,"0")</f>
        <v>#VALUE!</v>
      </c>
      <c r="AP612" t="s">
        <v>119</v>
      </c>
      <c r="AQ612">
        <v>4</v>
      </c>
      <c r="AR612">
        <v>4</v>
      </c>
      <c r="AS612" t="s">
        <v>68</v>
      </c>
      <c r="AT612" t="s">
        <v>68</v>
      </c>
      <c r="AU612" t="s">
        <v>68</v>
      </c>
      <c r="AV612" t="s">
        <v>64</v>
      </c>
      <c r="AW612" s="3">
        <v>44562</v>
      </c>
      <c r="AX612">
        <v>1668</v>
      </c>
      <c r="AY612">
        <v>1717</v>
      </c>
      <c r="AZ612" t="s">
        <v>100</v>
      </c>
      <c r="BA612" s="2">
        <v>43609</v>
      </c>
      <c r="BB612">
        <v>24</v>
      </c>
      <c r="BC612" t="s">
        <v>1407</v>
      </c>
      <c r="BD612" s="3">
        <v>19025</v>
      </c>
      <c r="BE612" t="s">
        <v>178</v>
      </c>
      <c r="BF612" s="2">
        <v>43489</v>
      </c>
      <c r="BG612">
        <v>21</v>
      </c>
      <c r="BH612" t="s">
        <v>1431</v>
      </c>
      <c r="BI612" s="3">
        <v>16132</v>
      </c>
    </row>
    <row r="613" spans="1:61" x14ac:dyDescent="0.25">
      <c r="A613" s="1">
        <v>40903</v>
      </c>
      <c r="B613" t="s">
        <v>112</v>
      </c>
      <c r="C613" t="s">
        <v>178</v>
      </c>
      <c r="D613" t="s">
        <v>151</v>
      </c>
      <c r="E613" t="s">
        <v>273</v>
      </c>
      <c r="F613" t="s">
        <v>183</v>
      </c>
      <c r="G613" t="s">
        <v>1758</v>
      </c>
      <c r="H613" t="s">
        <v>489</v>
      </c>
      <c r="I613" t="s">
        <v>533</v>
      </c>
      <c r="J613" t="s">
        <v>274</v>
      </c>
      <c r="K613" t="s">
        <v>189</v>
      </c>
      <c r="L613" t="s">
        <v>188</v>
      </c>
      <c r="M613" t="s">
        <v>993</v>
      </c>
      <c r="N613" t="s">
        <v>189</v>
      </c>
      <c r="O613" t="s">
        <v>65</v>
      </c>
      <c r="P613" t="s">
        <v>187</v>
      </c>
      <c r="Q613">
        <v>17</v>
      </c>
      <c r="R613" t="s">
        <v>95</v>
      </c>
      <c r="S613" t="s">
        <v>132</v>
      </c>
      <c r="T613">
        <v>12</v>
      </c>
      <c r="U613">
        <v>19</v>
      </c>
      <c r="V613">
        <v>7</v>
      </c>
      <c r="W613" t="s">
        <v>65</v>
      </c>
      <c r="X613" t="s">
        <v>64</v>
      </c>
      <c r="Y613">
        <v>0</v>
      </c>
      <c r="Z613">
        <v>0</v>
      </c>
      <c r="AA613">
        <v>0</v>
      </c>
      <c r="AB613">
        <v>1</v>
      </c>
      <c r="AC613">
        <v>1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 t="e" vm="254">
        <f>_FV(-1,"0588235294117647")</f>
        <v>#VALUE!</v>
      </c>
      <c r="AM613" t="s">
        <v>281</v>
      </c>
      <c r="AN613">
        <v>-18</v>
      </c>
      <c r="AO613" t="e" vm="1">
        <f>_FV(-2,"0")</f>
        <v>#VALUE!</v>
      </c>
      <c r="AP613" t="s">
        <v>191</v>
      </c>
      <c r="AQ613">
        <v>4</v>
      </c>
      <c r="AR613">
        <v>1</v>
      </c>
      <c r="AS613" t="s">
        <v>68</v>
      </c>
      <c r="AT613" t="s">
        <v>1235</v>
      </c>
      <c r="AU613" t="s">
        <v>68</v>
      </c>
      <c r="AV613" s="2">
        <v>43556</v>
      </c>
      <c r="AW613" t="s">
        <v>1759</v>
      </c>
      <c r="AX613">
        <v>1641</v>
      </c>
      <c r="AY613">
        <v>1717</v>
      </c>
      <c r="AZ613" t="s">
        <v>112</v>
      </c>
      <c r="BA613" s="2">
        <v>43521</v>
      </c>
      <c r="BB613">
        <v>19</v>
      </c>
      <c r="BC613" t="s">
        <v>1411</v>
      </c>
      <c r="BD613" s="3">
        <v>23774</v>
      </c>
      <c r="BE613" t="s">
        <v>178</v>
      </c>
      <c r="BF613" s="2">
        <v>43489</v>
      </c>
      <c r="BG613">
        <v>21</v>
      </c>
      <c r="BH613" t="s">
        <v>1431</v>
      </c>
      <c r="BI613" s="3">
        <v>16132</v>
      </c>
    </row>
    <row r="614" spans="1:61" x14ac:dyDescent="0.25">
      <c r="A614" s="1">
        <v>40944</v>
      </c>
      <c r="B614" t="s">
        <v>123</v>
      </c>
      <c r="C614" t="s">
        <v>178</v>
      </c>
      <c r="D614" t="s">
        <v>151</v>
      </c>
      <c r="E614" t="s">
        <v>718</v>
      </c>
      <c r="F614" t="s">
        <v>1760</v>
      </c>
      <c r="G614" t="s">
        <v>78</v>
      </c>
      <c r="H614" t="s">
        <v>1193</v>
      </c>
      <c r="I614" t="s">
        <v>431</v>
      </c>
      <c r="J614" t="s">
        <v>718</v>
      </c>
      <c r="K614" t="s">
        <v>1265</v>
      </c>
      <c r="L614" t="s">
        <v>63</v>
      </c>
      <c r="M614" t="s">
        <v>216</v>
      </c>
      <c r="N614" t="s">
        <v>79</v>
      </c>
      <c r="O614" t="s">
        <v>341</v>
      </c>
      <c r="P614" t="s">
        <v>216</v>
      </c>
      <c r="Q614">
        <v>36</v>
      </c>
      <c r="R614" t="s">
        <v>96</v>
      </c>
      <c r="S614" t="s">
        <v>132</v>
      </c>
      <c r="T614">
        <v>12</v>
      </c>
      <c r="U614">
        <v>5</v>
      </c>
      <c r="V614">
        <v>4</v>
      </c>
      <c r="W614" t="s">
        <v>192</v>
      </c>
      <c r="X614" t="s">
        <v>179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1</v>
      </c>
      <c r="AG614">
        <v>0</v>
      </c>
      <c r="AH614">
        <v>0</v>
      </c>
      <c r="AI614">
        <v>0</v>
      </c>
      <c r="AJ614">
        <v>0</v>
      </c>
      <c r="AK614">
        <v>0</v>
      </c>
      <c r="AL614" t="s">
        <v>1640</v>
      </c>
      <c r="AM614" t="s">
        <v>215</v>
      </c>
      <c r="AN614">
        <v>-1</v>
      </c>
      <c r="AO614" t="e" vm="1">
        <f>_FV(-1,"0")</f>
        <v>#VALUE!</v>
      </c>
      <c r="AP614" t="s">
        <v>68</v>
      </c>
      <c r="AQ614">
        <v>5</v>
      </c>
      <c r="AR614">
        <v>2</v>
      </c>
      <c r="AS614" t="s">
        <v>68</v>
      </c>
      <c r="AT614" t="s">
        <v>719</v>
      </c>
      <c r="AU614" t="s">
        <v>68</v>
      </c>
      <c r="AV614" s="2">
        <v>43586</v>
      </c>
      <c r="AW614" t="s">
        <v>1653</v>
      </c>
      <c r="AX614">
        <v>1889</v>
      </c>
      <c r="AY614">
        <v>1717</v>
      </c>
      <c r="AZ614" t="s">
        <v>123</v>
      </c>
      <c r="BA614" s="2">
        <v>43550</v>
      </c>
      <c r="BB614">
        <v>21</v>
      </c>
      <c r="BC614" t="s">
        <v>1412</v>
      </c>
      <c r="BD614" t="s">
        <v>1413</v>
      </c>
      <c r="BE614" t="s">
        <v>178</v>
      </c>
      <c r="BF614" s="2">
        <v>43489</v>
      </c>
      <c r="BG614">
        <v>21</v>
      </c>
      <c r="BH614" t="s">
        <v>1431</v>
      </c>
      <c r="BI614" s="3">
        <v>16132</v>
      </c>
    </row>
    <row r="615" spans="1:61" x14ac:dyDescent="0.25">
      <c r="A615" s="1">
        <v>41042</v>
      </c>
      <c r="B615" t="s">
        <v>127</v>
      </c>
      <c r="C615" t="s">
        <v>178</v>
      </c>
      <c r="D615" t="s">
        <v>62</v>
      </c>
      <c r="E615" t="s">
        <v>1010</v>
      </c>
      <c r="F615" t="s">
        <v>1689</v>
      </c>
      <c r="G615" t="s">
        <v>168</v>
      </c>
      <c r="H615" t="s">
        <v>786</v>
      </c>
      <c r="I615" t="s">
        <v>165</v>
      </c>
      <c r="J615" t="s">
        <v>1761</v>
      </c>
      <c r="K615" t="s">
        <v>203</v>
      </c>
      <c r="L615" t="s">
        <v>63</v>
      </c>
      <c r="M615" t="s">
        <v>202</v>
      </c>
      <c r="N615" t="s">
        <v>170</v>
      </c>
      <c r="O615" t="s">
        <v>173</v>
      </c>
      <c r="P615" t="s">
        <v>205</v>
      </c>
      <c r="Q615">
        <v>38</v>
      </c>
      <c r="R615" t="s">
        <v>85</v>
      </c>
      <c r="S615" t="s">
        <v>132</v>
      </c>
      <c r="T615">
        <v>12</v>
      </c>
      <c r="U615">
        <v>7</v>
      </c>
      <c r="V615">
        <v>5</v>
      </c>
      <c r="W615" t="s">
        <v>83</v>
      </c>
      <c r="X615" t="s">
        <v>83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 t="s">
        <v>205</v>
      </c>
      <c r="AM615" t="s">
        <v>1014</v>
      </c>
      <c r="AN615">
        <v>-12</v>
      </c>
      <c r="AO615" t="s">
        <v>65</v>
      </c>
      <c r="AP615" t="s">
        <v>64</v>
      </c>
      <c r="AQ615">
        <v>3</v>
      </c>
      <c r="AR615">
        <v>6</v>
      </c>
      <c r="AS615" t="s">
        <v>68</v>
      </c>
      <c r="AT615" t="s">
        <v>175</v>
      </c>
      <c r="AU615" t="s">
        <v>68</v>
      </c>
      <c r="AV615" s="2">
        <v>43498</v>
      </c>
      <c r="AW615" t="s">
        <v>68</v>
      </c>
      <c r="AX615">
        <v>1768</v>
      </c>
      <c r="AY615">
        <v>1717</v>
      </c>
      <c r="AZ615" t="s">
        <v>127</v>
      </c>
      <c r="BA615" s="2">
        <v>43641</v>
      </c>
      <c r="BB615">
        <v>24</v>
      </c>
      <c r="BC615" t="s">
        <v>1414</v>
      </c>
      <c r="BD615" s="3">
        <v>21671</v>
      </c>
      <c r="BE615" t="s">
        <v>178</v>
      </c>
      <c r="BF615" s="2">
        <v>43489</v>
      </c>
      <c r="BG615">
        <v>21</v>
      </c>
      <c r="BH615" t="s">
        <v>1431</v>
      </c>
      <c r="BI615" s="3">
        <v>16132</v>
      </c>
    </row>
    <row r="616" spans="1:61" x14ac:dyDescent="0.25">
      <c r="A616" s="1">
        <v>40929</v>
      </c>
      <c r="B616" t="s">
        <v>136</v>
      </c>
      <c r="C616" t="s">
        <v>178</v>
      </c>
      <c r="D616" t="s">
        <v>62</v>
      </c>
      <c r="E616" t="s">
        <v>1043</v>
      </c>
      <c r="F616" t="s">
        <v>678</v>
      </c>
      <c r="G616" t="s">
        <v>335</v>
      </c>
      <c r="H616" t="s">
        <v>1042</v>
      </c>
      <c r="I616" t="s">
        <v>1043</v>
      </c>
      <c r="J616" t="s">
        <v>221</v>
      </c>
      <c r="K616" t="s">
        <v>339</v>
      </c>
      <c r="L616" t="s">
        <v>337</v>
      </c>
      <c r="M616" t="s">
        <v>224</v>
      </c>
      <c r="N616" t="s">
        <v>339</v>
      </c>
      <c r="O616" t="s">
        <v>224</v>
      </c>
      <c r="P616" t="s">
        <v>223</v>
      </c>
      <c r="Q616">
        <v>22</v>
      </c>
      <c r="R616" t="s">
        <v>83</v>
      </c>
      <c r="S616" t="s">
        <v>132</v>
      </c>
      <c r="T616">
        <v>12</v>
      </c>
      <c r="U616">
        <v>14</v>
      </c>
      <c r="V616">
        <v>6</v>
      </c>
      <c r="W616" t="s">
        <v>132</v>
      </c>
      <c r="X616" t="s">
        <v>83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 t="e" vm="116">
        <f>_FV(0,"2727272727272727")</f>
        <v>#VALUE!</v>
      </c>
      <c r="AM616" t="s">
        <v>339</v>
      </c>
      <c r="AN616">
        <v>-13</v>
      </c>
      <c r="AO616" t="e" vm="1">
        <f>_FV(-4,"0")</f>
        <v>#VALUE!</v>
      </c>
      <c r="AP616" t="s">
        <v>66</v>
      </c>
      <c r="AQ616">
        <v>4</v>
      </c>
      <c r="AR616">
        <v>4</v>
      </c>
      <c r="AS616" t="s">
        <v>68</v>
      </c>
      <c r="AT616" t="s">
        <v>68</v>
      </c>
      <c r="AU616" t="s">
        <v>68</v>
      </c>
      <c r="AV616" s="3">
        <v>45658</v>
      </c>
      <c r="AW616" s="3">
        <v>44562</v>
      </c>
      <c r="AX616">
        <v>1720</v>
      </c>
      <c r="AY616">
        <v>1717</v>
      </c>
      <c r="AZ616" t="s">
        <v>136</v>
      </c>
      <c r="BA616" s="2">
        <v>43491</v>
      </c>
      <c r="BB616">
        <v>28</v>
      </c>
      <c r="BC616" t="s">
        <v>1418</v>
      </c>
      <c r="BD616" s="3">
        <v>47178</v>
      </c>
      <c r="BE616" t="s">
        <v>178</v>
      </c>
      <c r="BF616" s="2">
        <v>43489</v>
      </c>
      <c r="BG616">
        <v>21</v>
      </c>
      <c r="BH616" t="s">
        <v>1431</v>
      </c>
      <c r="BI616" s="3">
        <v>16132</v>
      </c>
    </row>
    <row r="617" spans="1:61" x14ac:dyDescent="0.25">
      <c r="A617" s="1">
        <v>40907</v>
      </c>
      <c r="B617" t="s">
        <v>150</v>
      </c>
      <c r="C617" t="s">
        <v>178</v>
      </c>
      <c r="D617" t="s">
        <v>62</v>
      </c>
      <c r="E617" t="s">
        <v>92</v>
      </c>
      <c r="F617" t="s">
        <v>1193</v>
      </c>
      <c r="G617" t="s">
        <v>948</v>
      </c>
      <c r="H617" t="s">
        <v>210</v>
      </c>
      <c r="I617" t="s">
        <v>340</v>
      </c>
      <c r="J617" s="2">
        <v>43586</v>
      </c>
      <c r="K617" t="s">
        <v>94</v>
      </c>
      <c r="L617" t="s">
        <v>214</v>
      </c>
      <c r="M617" t="s">
        <v>82</v>
      </c>
      <c r="N617" t="s">
        <v>216</v>
      </c>
      <c r="O617" t="s">
        <v>80</v>
      </c>
      <c r="P617" t="s">
        <v>80</v>
      </c>
      <c r="Q617">
        <v>18</v>
      </c>
      <c r="R617" t="s">
        <v>121</v>
      </c>
      <c r="S617" t="s">
        <v>132</v>
      </c>
      <c r="T617">
        <v>12</v>
      </c>
      <c r="U617">
        <v>6</v>
      </c>
      <c r="V617">
        <v>7</v>
      </c>
      <c r="W617" t="s">
        <v>121</v>
      </c>
      <c r="X617" t="s">
        <v>64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 t="s">
        <v>214</v>
      </c>
      <c r="AM617" t="s">
        <v>949</v>
      </c>
      <c r="AN617">
        <v>3</v>
      </c>
      <c r="AO617" t="s">
        <v>96</v>
      </c>
      <c r="AP617" t="s">
        <v>84</v>
      </c>
      <c r="AQ617">
        <v>3</v>
      </c>
      <c r="AR617">
        <v>3</v>
      </c>
      <c r="AS617" t="s">
        <v>68</v>
      </c>
      <c r="AT617" t="s">
        <v>102</v>
      </c>
      <c r="AU617" t="s">
        <v>68</v>
      </c>
      <c r="AV617" t="s">
        <v>395</v>
      </c>
      <c r="AW617" t="s">
        <v>1706</v>
      </c>
      <c r="AX617">
        <v>1789</v>
      </c>
      <c r="AY617">
        <v>1717</v>
      </c>
      <c r="AZ617" t="s">
        <v>150</v>
      </c>
      <c r="BA617" t="s">
        <v>1398</v>
      </c>
      <c r="BB617">
        <v>16</v>
      </c>
      <c r="BC617" t="s">
        <v>1399</v>
      </c>
      <c r="BD617" s="3">
        <v>31260</v>
      </c>
      <c r="BE617" t="s">
        <v>178</v>
      </c>
      <c r="BF617" s="2">
        <v>43489</v>
      </c>
      <c r="BG617">
        <v>21</v>
      </c>
      <c r="BH617" t="s">
        <v>1431</v>
      </c>
      <c r="BI617" s="3">
        <v>16132</v>
      </c>
    </row>
    <row r="618" spans="1:61" x14ac:dyDescent="0.25">
      <c r="A618" s="1">
        <v>40866</v>
      </c>
      <c r="B618" t="s">
        <v>158</v>
      </c>
      <c r="C618" t="s">
        <v>178</v>
      </c>
      <c r="D618" t="s">
        <v>62</v>
      </c>
      <c r="E618" s="3">
        <v>45717</v>
      </c>
      <c r="F618" t="s">
        <v>75</v>
      </c>
      <c r="G618" t="s">
        <v>74</v>
      </c>
      <c r="H618" t="s">
        <v>355</v>
      </c>
      <c r="I618" t="s">
        <v>1762</v>
      </c>
      <c r="J618" t="s">
        <v>761</v>
      </c>
      <c r="K618" t="s">
        <v>74</v>
      </c>
      <c r="L618" t="s">
        <v>426</v>
      </c>
      <c r="M618" t="s">
        <v>65</v>
      </c>
      <c r="N618" t="s">
        <v>65</v>
      </c>
      <c r="O618" t="s">
        <v>308</v>
      </c>
      <c r="P618" t="s">
        <v>80</v>
      </c>
      <c r="Q618">
        <v>12</v>
      </c>
      <c r="R618" t="s">
        <v>68</v>
      </c>
      <c r="S618" t="s">
        <v>132</v>
      </c>
      <c r="T618">
        <v>12</v>
      </c>
      <c r="U618">
        <v>1</v>
      </c>
      <c r="V618">
        <v>3</v>
      </c>
      <c r="W618" t="s">
        <v>110</v>
      </c>
      <c r="X618" t="s">
        <v>191</v>
      </c>
      <c r="Y618">
        <v>1</v>
      </c>
      <c r="Z618">
        <v>1</v>
      </c>
      <c r="AA618">
        <v>1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 t="s">
        <v>1678</v>
      </c>
      <c r="AM618" t="s">
        <v>180</v>
      </c>
      <c r="AN618">
        <v>6</v>
      </c>
      <c r="AO618" t="s">
        <v>64</v>
      </c>
      <c r="AP618" t="e" vm="1">
        <f>_FV(-4,"0")</f>
        <v>#VALUE!</v>
      </c>
      <c r="AQ618">
        <v>6</v>
      </c>
      <c r="AR618">
        <v>0</v>
      </c>
      <c r="AS618" t="s">
        <v>68</v>
      </c>
      <c r="AT618" t="s">
        <v>68</v>
      </c>
      <c r="AU618" t="s">
        <v>68</v>
      </c>
      <c r="AV618" t="s">
        <v>84</v>
      </c>
      <c r="AW618" s="3">
        <v>12055</v>
      </c>
      <c r="AX618">
        <v>1840</v>
      </c>
      <c r="AY618">
        <v>1717</v>
      </c>
      <c r="AZ618" t="s">
        <v>158</v>
      </c>
      <c r="BA618" s="2">
        <v>43670</v>
      </c>
      <c r="BB618">
        <v>22</v>
      </c>
      <c r="BC618" t="s">
        <v>1422</v>
      </c>
      <c r="BD618" t="s">
        <v>1423</v>
      </c>
      <c r="BE618" t="s">
        <v>178</v>
      </c>
      <c r="BF618" s="2">
        <v>43489</v>
      </c>
      <c r="BG618">
        <v>21</v>
      </c>
      <c r="BH618" t="s">
        <v>1431</v>
      </c>
      <c r="BI618" s="3">
        <v>16132</v>
      </c>
    </row>
    <row r="619" spans="1:61" x14ac:dyDescent="0.25">
      <c r="A619" s="1">
        <v>40873</v>
      </c>
      <c r="B619" t="s">
        <v>163</v>
      </c>
      <c r="C619" t="s">
        <v>178</v>
      </c>
      <c r="D619" t="s">
        <v>101</v>
      </c>
      <c r="E619" t="s">
        <v>1597</v>
      </c>
      <c r="F619" t="s">
        <v>358</v>
      </c>
      <c r="G619" t="s">
        <v>496</v>
      </c>
      <c r="H619" t="s">
        <v>229</v>
      </c>
      <c r="I619" t="s">
        <v>1597</v>
      </c>
      <c r="J619" t="s">
        <v>1084</v>
      </c>
      <c r="K619" t="s">
        <v>361</v>
      </c>
      <c r="L619" t="s">
        <v>364</v>
      </c>
      <c r="M619" t="s">
        <v>234</v>
      </c>
      <c r="N619" t="s">
        <v>234</v>
      </c>
      <c r="O619" t="s">
        <v>238</v>
      </c>
      <c r="P619" t="s">
        <v>235</v>
      </c>
      <c r="Q619">
        <v>13</v>
      </c>
      <c r="R619" t="s">
        <v>64</v>
      </c>
      <c r="S619" t="s">
        <v>132</v>
      </c>
      <c r="T619">
        <v>12</v>
      </c>
      <c r="U619">
        <v>2</v>
      </c>
      <c r="V619">
        <v>4</v>
      </c>
      <c r="W619" t="s">
        <v>120</v>
      </c>
      <c r="X619" t="s">
        <v>120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 t="s">
        <v>360</v>
      </c>
      <c r="AM619" t="s">
        <v>364</v>
      </c>
      <c r="AN619">
        <v>4</v>
      </c>
      <c r="AO619" t="s">
        <v>65</v>
      </c>
      <c r="AP619" t="e" vm="1">
        <f>_FV(-3,"0")</f>
        <v>#VALUE!</v>
      </c>
      <c r="AQ619">
        <v>4</v>
      </c>
      <c r="AR619">
        <v>1</v>
      </c>
      <c r="AS619" t="s">
        <v>68</v>
      </c>
      <c r="AT619" t="s">
        <v>273</v>
      </c>
      <c r="AU619" t="s">
        <v>68</v>
      </c>
      <c r="AV619" t="s">
        <v>84</v>
      </c>
      <c r="AW619" t="s">
        <v>1763</v>
      </c>
      <c r="AX619">
        <v>1982</v>
      </c>
      <c r="AY619">
        <v>1717</v>
      </c>
      <c r="AZ619" t="s">
        <v>163</v>
      </c>
      <c r="BA619" s="2">
        <v>43639</v>
      </c>
      <c r="BB619">
        <v>23</v>
      </c>
      <c r="BC619" t="s">
        <v>1427</v>
      </c>
      <c r="BD619" s="3">
        <v>26177</v>
      </c>
      <c r="BE619" t="s">
        <v>178</v>
      </c>
      <c r="BF619" s="2">
        <v>43489</v>
      </c>
      <c r="BG619">
        <v>21</v>
      </c>
      <c r="BH619" t="s">
        <v>1431</v>
      </c>
      <c r="BI619" s="3">
        <v>16132</v>
      </c>
    </row>
    <row r="620" spans="1:61" x14ac:dyDescent="0.25">
      <c r="A620" s="1">
        <v>40828</v>
      </c>
      <c r="B620" t="s">
        <v>1432</v>
      </c>
      <c r="C620" t="s">
        <v>178</v>
      </c>
      <c r="D620" t="s">
        <v>62</v>
      </c>
      <c r="E620" t="s">
        <v>90</v>
      </c>
      <c r="F620" t="s">
        <v>672</v>
      </c>
      <c r="G620" t="s">
        <v>113</v>
      </c>
      <c r="H620" t="s">
        <v>68</v>
      </c>
      <c r="I620" t="s">
        <v>385</v>
      </c>
      <c r="J620" t="s">
        <v>113</v>
      </c>
      <c r="K620" t="s">
        <v>386</v>
      </c>
      <c r="L620" t="s">
        <v>117</v>
      </c>
      <c r="M620" t="s">
        <v>116</v>
      </c>
      <c r="N620" t="s">
        <v>115</v>
      </c>
      <c r="O620" t="s">
        <v>386</v>
      </c>
      <c r="P620" t="s">
        <v>80</v>
      </c>
      <c r="Q620">
        <v>15</v>
      </c>
      <c r="R620" t="s">
        <v>179</v>
      </c>
      <c r="S620" t="s">
        <v>132</v>
      </c>
      <c r="T620">
        <v>12</v>
      </c>
      <c r="U620">
        <v>9</v>
      </c>
      <c r="V620">
        <v>5</v>
      </c>
      <c r="W620" t="s">
        <v>66</v>
      </c>
      <c r="X620" t="s">
        <v>85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 t="e" vm="8">
        <f>_FV(0,"4")</f>
        <v>#VALUE!</v>
      </c>
      <c r="AM620" t="s">
        <v>386</v>
      </c>
      <c r="AN620">
        <v>-10</v>
      </c>
      <c r="AO620" t="e" vm="1">
        <f>_FV(-3,"0")</f>
        <v>#VALUE!</v>
      </c>
      <c r="AP620" t="s">
        <v>85</v>
      </c>
      <c r="AQ620">
        <v>1</v>
      </c>
      <c r="AR620">
        <v>1</v>
      </c>
      <c r="AS620" t="s">
        <v>68</v>
      </c>
      <c r="AT620" t="s">
        <v>68</v>
      </c>
      <c r="AU620" t="s">
        <v>68</v>
      </c>
      <c r="AV620" s="2">
        <v>43498</v>
      </c>
      <c r="AW620" s="3">
        <v>13881</v>
      </c>
      <c r="AX620">
        <v>1571</v>
      </c>
      <c r="AY620">
        <v>1717</v>
      </c>
      <c r="AZ620" t="s">
        <v>1432</v>
      </c>
      <c r="BA620" s="2">
        <v>43609</v>
      </c>
      <c r="BB620">
        <v>12</v>
      </c>
      <c r="BC620" s="2">
        <v>43607</v>
      </c>
      <c r="BD620" t="s">
        <v>1435</v>
      </c>
      <c r="BE620" t="s">
        <v>178</v>
      </c>
      <c r="BF620" s="2">
        <v>43489</v>
      </c>
      <c r="BG620">
        <v>21</v>
      </c>
      <c r="BH620" t="s">
        <v>1431</v>
      </c>
      <c r="BI620" s="3">
        <v>16132</v>
      </c>
    </row>
    <row r="621" spans="1:61" x14ac:dyDescent="0.25">
      <c r="A621" s="1">
        <v>40886</v>
      </c>
      <c r="B621" t="s">
        <v>1436</v>
      </c>
      <c r="C621" t="s">
        <v>178</v>
      </c>
      <c r="D621" t="s">
        <v>101</v>
      </c>
      <c r="E621" t="s">
        <v>79</v>
      </c>
      <c r="F621" t="s">
        <v>180</v>
      </c>
      <c r="G621" s="2">
        <v>43586</v>
      </c>
      <c r="H621" t="s">
        <v>79</v>
      </c>
      <c r="I621" t="s">
        <v>180</v>
      </c>
      <c r="J621" s="3">
        <v>27395</v>
      </c>
      <c r="K621" t="s">
        <v>79</v>
      </c>
      <c r="L621" t="s">
        <v>63</v>
      </c>
      <c r="M621" t="s">
        <v>63</v>
      </c>
      <c r="N621" t="s">
        <v>65</v>
      </c>
      <c r="O621" t="s">
        <v>65</v>
      </c>
      <c r="P621" t="s">
        <v>79</v>
      </c>
      <c r="Q621">
        <v>4</v>
      </c>
      <c r="R621" t="s">
        <v>255</v>
      </c>
      <c r="S621" t="s">
        <v>132</v>
      </c>
      <c r="T621">
        <v>12</v>
      </c>
      <c r="U621">
        <v>13</v>
      </c>
      <c r="V621">
        <v>6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 t="e" vm="14">
        <f>_FV(-1,"25")</f>
        <v>#VALUE!</v>
      </c>
      <c r="AM621" t="s">
        <v>63</v>
      </c>
      <c r="AN621">
        <v>-4</v>
      </c>
      <c r="AP621" t="s">
        <v>179</v>
      </c>
      <c r="AQ621">
        <v>1</v>
      </c>
      <c r="AR621">
        <v>1</v>
      </c>
      <c r="AS621" t="s">
        <v>68</v>
      </c>
      <c r="AT621" t="s">
        <v>68</v>
      </c>
      <c r="AU621" t="s">
        <v>68</v>
      </c>
      <c r="AV621" t="s">
        <v>65</v>
      </c>
      <c r="AW621" s="3">
        <v>44562</v>
      </c>
      <c r="AX621">
        <v>1588</v>
      </c>
      <c r="AY621">
        <v>1717</v>
      </c>
      <c r="AZ621" t="s">
        <v>1436</v>
      </c>
      <c r="BA621" t="s">
        <v>193</v>
      </c>
      <c r="BB621">
        <v>24</v>
      </c>
      <c r="BC621" t="s">
        <v>1439</v>
      </c>
      <c r="BD621" s="3">
        <v>11355</v>
      </c>
      <c r="BE621" t="s">
        <v>178</v>
      </c>
      <c r="BF621" s="2">
        <v>43489</v>
      </c>
      <c r="BG621">
        <v>21</v>
      </c>
      <c r="BH621" t="s">
        <v>1431</v>
      </c>
      <c r="BI621" s="3">
        <v>16132</v>
      </c>
    </row>
    <row r="622" spans="1:61" x14ac:dyDescent="0.25">
      <c r="A622" s="1">
        <v>40847</v>
      </c>
      <c r="B622" t="s">
        <v>182</v>
      </c>
      <c r="C622" t="s">
        <v>178</v>
      </c>
      <c r="D622" t="s">
        <v>151</v>
      </c>
      <c r="E622" t="s">
        <v>534</v>
      </c>
      <c r="F622" s="2">
        <v>43497</v>
      </c>
      <c r="G622" s="2">
        <v>43466</v>
      </c>
      <c r="H622" t="s">
        <v>97</v>
      </c>
      <c r="I622" s="2">
        <v>43497</v>
      </c>
      <c r="J622" s="2">
        <v>43709</v>
      </c>
      <c r="K622" t="s">
        <v>266</v>
      </c>
      <c r="L622" t="s">
        <v>63</v>
      </c>
      <c r="M622" t="s">
        <v>266</v>
      </c>
      <c r="N622" t="s">
        <v>65</v>
      </c>
      <c r="O622" t="s">
        <v>266</v>
      </c>
      <c r="P622" t="s">
        <v>116</v>
      </c>
      <c r="Q622">
        <v>10</v>
      </c>
      <c r="R622" t="s">
        <v>119</v>
      </c>
      <c r="S622" t="s">
        <v>132</v>
      </c>
      <c r="T622">
        <v>12</v>
      </c>
      <c r="U622">
        <v>8</v>
      </c>
      <c r="V622">
        <v>3</v>
      </c>
      <c r="W622" t="s">
        <v>66</v>
      </c>
      <c r="X622" t="s">
        <v>192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 t="e" vm="8">
        <f>_FV(0,"4")</f>
        <v>#VALUE!</v>
      </c>
      <c r="AM622" t="s">
        <v>97</v>
      </c>
      <c r="AN622">
        <v>-7</v>
      </c>
      <c r="AO622" t="e" vm="1">
        <f>_FV(-7,"0")</f>
        <v>#VALUE!</v>
      </c>
      <c r="AP622" t="s">
        <v>83</v>
      </c>
      <c r="AQ622">
        <v>6</v>
      </c>
      <c r="AR622">
        <v>0</v>
      </c>
      <c r="AS622" t="s">
        <v>68</v>
      </c>
      <c r="AT622" t="s">
        <v>68</v>
      </c>
      <c r="AU622" t="s">
        <v>68</v>
      </c>
      <c r="AV622" t="s">
        <v>124</v>
      </c>
      <c r="AW622" s="3">
        <v>12420</v>
      </c>
      <c r="AX622">
        <v>1705</v>
      </c>
      <c r="AY622">
        <v>1717</v>
      </c>
      <c r="AZ622" t="s">
        <v>182</v>
      </c>
      <c r="BA622" s="2">
        <v>43735</v>
      </c>
      <c r="BB622">
        <v>15</v>
      </c>
      <c r="BC622" t="s">
        <v>1440</v>
      </c>
      <c r="BD622" s="3">
        <v>30742</v>
      </c>
      <c r="BE622" t="s">
        <v>178</v>
      </c>
      <c r="BF622" s="2">
        <v>43489</v>
      </c>
      <c r="BG622">
        <v>21</v>
      </c>
      <c r="BH622" t="s">
        <v>1431</v>
      </c>
      <c r="BI622" s="3">
        <v>16132</v>
      </c>
    </row>
    <row r="623" spans="1:61" x14ac:dyDescent="0.25">
      <c r="A623" s="1">
        <v>40775</v>
      </c>
      <c r="B623" t="s">
        <v>195</v>
      </c>
      <c r="C623" t="s">
        <v>178</v>
      </c>
      <c r="D623" t="s">
        <v>151</v>
      </c>
      <c r="E623" t="s">
        <v>63</v>
      </c>
      <c r="F623" t="s">
        <v>65</v>
      </c>
      <c r="G623" t="s">
        <v>63</v>
      </c>
      <c r="H623" t="s">
        <v>65</v>
      </c>
      <c r="I623" t="s">
        <v>63</v>
      </c>
      <c r="J623" t="s">
        <v>63</v>
      </c>
      <c r="K623" t="s">
        <v>65</v>
      </c>
      <c r="L623" t="s">
        <v>65</v>
      </c>
      <c r="M623" t="s">
        <v>65</v>
      </c>
      <c r="N623" t="s">
        <v>65</v>
      </c>
      <c r="O623" t="s">
        <v>63</v>
      </c>
      <c r="P623" t="s">
        <v>63</v>
      </c>
      <c r="Q623">
        <v>2</v>
      </c>
      <c r="R623" t="s">
        <v>191</v>
      </c>
      <c r="S623" t="s">
        <v>132</v>
      </c>
      <c r="T623">
        <v>12</v>
      </c>
      <c r="U623">
        <v>5</v>
      </c>
      <c r="V623">
        <v>10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 t="s">
        <v>65</v>
      </c>
      <c r="AM623" t="s">
        <v>65</v>
      </c>
      <c r="AN623">
        <v>0</v>
      </c>
      <c r="AP623" t="s">
        <v>121</v>
      </c>
      <c r="AQ623">
        <v>1</v>
      </c>
      <c r="AR623">
        <v>4</v>
      </c>
      <c r="AS623" t="s">
        <v>68</v>
      </c>
      <c r="AT623" s="2">
        <v>43617</v>
      </c>
      <c r="AU623" t="s">
        <v>68</v>
      </c>
      <c r="AV623" s="2">
        <v>43556</v>
      </c>
      <c r="AW623" t="s">
        <v>1546</v>
      </c>
      <c r="AX623">
        <v>1669</v>
      </c>
      <c r="AY623">
        <v>1717</v>
      </c>
      <c r="AZ623" t="s">
        <v>195</v>
      </c>
      <c r="BA623" t="s">
        <v>1398</v>
      </c>
      <c r="BB623">
        <v>18</v>
      </c>
      <c r="BC623" t="s">
        <v>1444</v>
      </c>
      <c r="BD623" s="3">
        <v>28915</v>
      </c>
      <c r="BE623" t="s">
        <v>178</v>
      </c>
      <c r="BF623" s="2">
        <v>43489</v>
      </c>
      <c r="BG623">
        <v>21</v>
      </c>
      <c r="BH623" t="s">
        <v>1431</v>
      </c>
      <c r="BI623" s="3">
        <v>16132</v>
      </c>
    </row>
    <row r="624" spans="1:61" x14ac:dyDescent="0.25">
      <c r="A624" s="1">
        <v>41064</v>
      </c>
      <c r="B624" t="s">
        <v>1445</v>
      </c>
      <c r="C624" t="s">
        <v>178</v>
      </c>
      <c r="D624" t="s">
        <v>151</v>
      </c>
      <c r="E624" t="s">
        <v>449</v>
      </c>
      <c r="F624" t="s">
        <v>1111</v>
      </c>
      <c r="G624" t="s">
        <v>553</v>
      </c>
      <c r="H624" t="s">
        <v>448</v>
      </c>
      <c r="I624" t="s">
        <v>445</v>
      </c>
      <c r="J624" t="s">
        <v>741</v>
      </c>
      <c r="K624" t="s">
        <v>450</v>
      </c>
      <c r="L624" t="s">
        <v>144</v>
      </c>
      <c r="M624" t="s">
        <v>559</v>
      </c>
      <c r="N624" t="s">
        <v>1203</v>
      </c>
      <c r="O624" t="s">
        <v>142</v>
      </c>
      <c r="P624" t="s">
        <v>1203</v>
      </c>
      <c r="Q624">
        <v>31</v>
      </c>
      <c r="R624" t="s">
        <v>192</v>
      </c>
      <c r="S624" t="s">
        <v>132</v>
      </c>
      <c r="T624">
        <v>12</v>
      </c>
      <c r="U624">
        <v>9</v>
      </c>
      <c r="V624">
        <v>5</v>
      </c>
      <c r="W624" t="s">
        <v>83</v>
      </c>
      <c r="X624" t="s">
        <v>121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 t="e" vm="113">
        <f>_FV(0,"06451612903225806")</f>
        <v>#VALUE!</v>
      </c>
      <c r="AM624" t="s">
        <v>1428</v>
      </c>
      <c r="AN624">
        <v>-11</v>
      </c>
      <c r="AO624" t="s">
        <v>68</v>
      </c>
      <c r="AP624" t="s">
        <v>96</v>
      </c>
      <c r="AQ624">
        <v>1</v>
      </c>
      <c r="AR624">
        <v>1</v>
      </c>
      <c r="AS624" t="s">
        <v>68</v>
      </c>
      <c r="AT624" t="s">
        <v>68</v>
      </c>
      <c r="AU624" t="s">
        <v>68</v>
      </c>
      <c r="AV624" s="2">
        <v>43556</v>
      </c>
      <c r="AW624" s="2">
        <v>43770</v>
      </c>
      <c r="AX624">
        <v>1602</v>
      </c>
      <c r="AY624">
        <v>1717</v>
      </c>
      <c r="AZ624" t="s">
        <v>1445</v>
      </c>
      <c r="BA624" s="2">
        <v>43701</v>
      </c>
      <c r="BB624">
        <v>26</v>
      </c>
      <c r="BC624" t="s">
        <v>1447</v>
      </c>
      <c r="BD624" s="3">
        <v>46388</v>
      </c>
      <c r="BE624" t="s">
        <v>178</v>
      </c>
      <c r="BF624" s="2">
        <v>43489</v>
      </c>
      <c r="BG624">
        <v>21</v>
      </c>
      <c r="BH624" t="s">
        <v>1431</v>
      </c>
      <c r="BI624" s="3">
        <v>16132</v>
      </c>
    </row>
    <row r="625" spans="1:61" x14ac:dyDescent="0.25">
      <c r="A625" s="1">
        <v>41215</v>
      </c>
      <c r="B625" t="s">
        <v>209</v>
      </c>
      <c r="C625" t="s">
        <v>178</v>
      </c>
      <c r="D625" t="s">
        <v>62</v>
      </c>
      <c r="E625" s="3">
        <v>27760</v>
      </c>
      <c r="F625" s="3">
        <v>16072</v>
      </c>
      <c r="G625" t="s">
        <v>68</v>
      </c>
      <c r="H625" s="3">
        <v>45292</v>
      </c>
      <c r="I625" t="s">
        <v>64</v>
      </c>
      <c r="J625" s="3">
        <v>24838</v>
      </c>
      <c r="K625" t="s">
        <v>97</v>
      </c>
      <c r="L625" t="s">
        <v>130</v>
      </c>
      <c r="M625" t="s">
        <v>131</v>
      </c>
      <c r="N625" t="s">
        <v>397</v>
      </c>
      <c r="O625" t="s">
        <v>118</v>
      </c>
      <c r="P625" t="s">
        <v>397</v>
      </c>
      <c r="Q625">
        <v>25</v>
      </c>
      <c r="R625" t="s">
        <v>66</v>
      </c>
      <c r="S625" t="s">
        <v>132</v>
      </c>
      <c r="T625">
        <v>12</v>
      </c>
      <c r="U625">
        <v>3</v>
      </c>
      <c r="V625">
        <v>5</v>
      </c>
      <c r="W625" t="s">
        <v>121</v>
      </c>
      <c r="X625" t="s">
        <v>179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 t="s">
        <v>1764</v>
      </c>
      <c r="AM625" t="s">
        <v>118</v>
      </c>
      <c r="AN625">
        <v>8</v>
      </c>
      <c r="AO625" t="e" vm="1">
        <f>_FV(-4,"0")</f>
        <v>#VALUE!</v>
      </c>
      <c r="AP625" t="e" vm="1">
        <f>_FV(-1,"0")</f>
        <v>#VALUE!</v>
      </c>
      <c r="AQ625">
        <v>5</v>
      </c>
      <c r="AR625">
        <v>2</v>
      </c>
      <c r="AS625" t="s">
        <v>68</v>
      </c>
      <c r="AT625" t="s">
        <v>68</v>
      </c>
      <c r="AU625" t="s">
        <v>68</v>
      </c>
      <c r="AV625" s="2">
        <v>43586</v>
      </c>
      <c r="AW625" s="3">
        <v>43101</v>
      </c>
      <c r="AX625">
        <v>1802</v>
      </c>
      <c r="AY625">
        <v>1717</v>
      </c>
      <c r="AZ625" t="s">
        <v>209</v>
      </c>
      <c r="BA625" s="2">
        <v>43520</v>
      </c>
      <c r="BB625">
        <v>24</v>
      </c>
      <c r="BC625" t="s">
        <v>1449</v>
      </c>
      <c r="BD625" s="3">
        <v>16589</v>
      </c>
      <c r="BE625" t="s">
        <v>178</v>
      </c>
      <c r="BF625" s="2">
        <v>43489</v>
      </c>
      <c r="BG625">
        <v>21</v>
      </c>
      <c r="BH625" t="s">
        <v>1431</v>
      </c>
      <c r="BI625" s="3">
        <v>16132</v>
      </c>
    </row>
    <row r="626" spans="1:61" x14ac:dyDescent="0.25">
      <c r="A626" s="1">
        <v>40993</v>
      </c>
      <c r="B626" t="s">
        <v>218</v>
      </c>
      <c r="C626" t="s">
        <v>178</v>
      </c>
      <c r="D626" t="s">
        <v>151</v>
      </c>
      <c r="E626" t="s">
        <v>76</v>
      </c>
      <c r="F626" t="s">
        <v>264</v>
      </c>
      <c r="G626" t="s">
        <v>672</v>
      </c>
      <c r="H626" t="s">
        <v>264</v>
      </c>
      <c r="I626" s="2">
        <v>43497</v>
      </c>
      <c r="J626" t="s">
        <v>1765</v>
      </c>
      <c r="K626" t="s">
        <v>80</v>
      </c>
      <c r="L626" t="s">
        <v>267</v>
      </c>
      <c r="M626" t="s">
        <v>267</v>
      </c>
      <c r="N626" t="s">
        <v>386</v>
      </c>
      <c r="O626" t="s">
        <v>118</v>
      </c>
      <c r="P626" t="s">
        <v>386</v>
      </c>
      <c r="Q626">
        <v>30</v>
      </c>
      <c r="R626" t="s">
        <v>120</v>
      </c>
      <c r="S626" t="s">
        <v>132</v>
      </c>
      <c r="T626">
        <v>12</v>
      </c>
      <c r="U626">
        <v>12</v>
      </c>
      <c r="V626">
        <v>5</v>
      </c>
      <c r="W626" t="s">
        <v>120</v>
      </c>
      <c r="X626" t="s">
        <v>132</v>
      </c>
      <c r="Y626">
        <v>0</v>
      </c>
      <c r="Z626">
        <v>1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 t="e" vm="124">
        <f>_FV(0,"1")</f>
        <v>#VALUE!</v>
      </c>
      <c r="AM626" t="s">
        <v>65</v>
      </c>
      <c r="AN626">
        <v>-11</v>
      </c>
      <c r="AO626" t="s">
        <v>132</v>
      </c>
      <c r="AP626" t="s">
        <v>132</v>
      </c>
      <c r="AQ626">
        <v>7</v>
      </c>
      <c r="AR626">
        <v>1</v>
      </c>
      <c r="AS626" t="s">
        <v>68</v>
      </c>
      <c r="AT626" t="s">
        <v>68</v>
      </c>
      <c r="AU626" t="s">
        <v>68</v>
      </c>
      <c r="AV626" t="s">
        <v>749</v>
      </c>
      <c r="AW626" s="2">
        <v>43709</v>
      </c>
      <c r="AX626">
        <v>1647</v>
      </c>
      <c r="AY626">
        <v>1717</v>
      </c>
      <c r="AZ626" t="s">
        <v>218</v>
      </c>
      <c r="BA626" t="s">
        <v>1398</v>
      </c>
      <c r="BB626">
        <v>24</v>
      </c>
      <c r="BC626" t="s">
        <v>1450</v>
      </c>
      <c r="BD626" s="3">
        <v>46054</v>
      </c>
      <c r="BE626" t="s">
        <v>178</v>
      </c>
      <c r="BF626" s="2">
        <v>43489</v>
      </c>
      <c r="BG626">
        <v>21</v>
      </c>
      <c r="BH626" t="s">
        <v>1431</v>
      </c>
      <c r="BI626" s="3">
        <v>16132</v>
      </c>
    </row>
    <row r="627" spans="1:61" x14ac:dyDescent="0.25">
      <c r="A627" s="1">
        <v>41027</v>
      </c>
      <c r="B627" t="s">
        <v>241</v>
      </c>
      <c r="C627" t="s">
        <v>178</v>
      </c>
      <c r="D627" t="s">
        <v>62</v>
      </c>
      <c r="E627" t="s">
        <v>433</v>
      </c>
      <c r="F627" t="s">
        <v>1760</v>
      </c>
      <c r="G627" t="s">
        <v>340</v>
      </c>
      <c r="H627" t="s">
        <v>1193</v>
      </c>
      <c r="I627" t="s">
        <v>433</v>
      </c>
      <c r="J627" t="s">
        <v>718</v>
      </c>
      <c r="K627" t="s">
        <v>216</v>
      </c>
      <c r="L627" t="s">
        <v>63</v>
      </c>
      <c r="M627" t="s">
        <v>1265</v>
      </c>
      <c r="N627" t="s">
        <v>79</v>
      </c>
      <c r="O627" t="s">
        <v>341</v>
      </c>
      <c r="P627" t="s">
        <v>216</v>
      </c>
      <c r="Q627">
        <v>36</v>
      </c>
      <c r="R627" t="s">
        <v>110</v>
      </c>
      <c r="S627" t="s">
        <v>132</v>
      </c>
      <c r="T627">
        <v>12</v>
      </c>
      <c r="U627">
        <v>14</v>
      </c>
      <c r="V627">
        <v>4</v>
      </c>
      <c r="W627" t="s">
        <v>83</v>
      </c>
      <c r="X627" t="s">
        <v>179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1</v>
      </c>
      <c r="AG627">
        <v>0</v>
      </c>
      <c r="AH627">
        <v>0</v>
      </c>
      <c r="AI627">
        <v>0</v>
      </c>
      <c r="AJ627">
        <v>0</v>
      </c>
      <c r="AK627">
        <v>0</v>
      </c>
      <c r="AL627" t="e" vm="232">
        <f>_FV(0,"7222222222222222")</f>
        <v>#VALUE!</v>
      </c>
      <c r="AM627" t="s">
        <v>215</v>
      </c>
      <c r="AN627">
        <v>-28</v>
      </c>
      <c r="AO627" t="e" vm="1">
        <f>_FV(-3,"0")</f>
        <v>#VALUE!</v>
      </c>
      <c r="AP627" t="s">
        <v>120</v>
      </c>
      <c r="AQ627">
        <v>1</v>
      </c>
      <c r="AR627">
        <v>7</v>
      </c>
      <c r="AS627" t="s">
        <v>68</v>
      </c>
      <c r="AT627" t="s">
        <v>68</v>
      </c>
      <c r="AU627" t="s">
        <v>68</v>
      </c>
      <c r="AV627" t="s">
        <v>395</v>
      </c>
      <c r="AW627" s="2">
        <v>43647</v>
      </c>
      <c r="AX627">
        <v>1640</v>
      </c>
      <c r="AY627">
        <v>1717</v>
      </c>
      <c r="AZ627" t="s">
        <v>241</v>
      </c>
      <c r="BA627" s="2">
        <v>43580</v>
      </c>
      <c r="BB627">
        <v>22</v>
      </c>
      <c r="BC627" t="s">
        <v>1451</v>
      </c>
      <c r="BD627" s="3">
        <v>15008</v>
      </c>
      <c r="BE627" t="s">
        <v>178</v>
      </c>
      <c r="BF627" s="2">
        <v>43489</v>
      </c>
      <c r="BG627">
        <v>21</v>
      </c>
      <c r="BH627" t="s">
        <v>1431</v>
      </c>
      <c r="BI627" s="3">
        <v>16132</v>
      </c>
    </row>
    <row r="628" spans="1:61" x14ac:dyDescent="0.25">
      <c r="A628" s="1">
        <v>40553</v>
      </c>
      <c r="B628" t="s">
        <v>245</v>
      </c>
      <c r="C628" t="s">
        <v>178</v>
      </c>
      <c r="D628" t="s">
        <v>151</v>
      </c>
      <c r="E628" t="s">
        <v>670</v>
      </c>
      <c r="F628" t="s">
        <v>68</v>
      </c>
      <c r="G628" t="s">
        <v>250</v>
      </c>
      <c r="H628" t="s">
        <v>156</v>
      </c>
      <c r="I628" t="s">
        <v>68</v>
      </c>
      <c r="J628" t="s">
        <v>391</v>
      </c>
      <c r="K628" t="s">
        <v>155</v>
      </c>
      <c r="L628" t="s">
        <v>156</v>
      </c>
      <c r="M628" t="s">
        <v>156</v>
      </c>
      <c r="N628" t="s">
        <v>65</v>
      </c>
      <c r="O628" t="s">
        <v>154</v>
      </c>
      <c r="P628" t="s">
        <v>156</v>
      </c>
      <c r="Q628">
        <v>7</v>
      </c>
      <c r="R628" t="s">
        <v>239</v>
      </c>
      <c r="S628" t="s">
        <v>132</v>
      </c>
      <c r="T628">
        <v>12</v>
      </c>
      <c r="U628">
        <v>11</v>
      </c>
      <c r="V628">
        <v>4</v>
      </c>
      <c r="W628" t="s">
        <v>66</v>
      </c>
      <c r="X628" t="s">
        <v>192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 t="e" vm="12">
        <f>_FV(0,"42857142857142855")</f>
        <v>#VALUE!</v>
      </c>
      <c r="AM628" t="s">
        <v>252</v>
      </c>
      <c r="AN628">
        <v>-5</v>
      </c>
      <c r="AO628" t="e" vm="1">
        <f>_FV(-7,"0")</f>
        <v>#VALUE!</v>
      </c>
      <c r="AP628" t="s">
        <v>110</v>
      </c>
      <c r="AQ628">
        <v>1</v>
      </c>
      <c r="AR628">
        <v>4</v>
      </c>
      <c r="AS628" t="s">
        <v>68</v>
      </c>
      <c r="AT628" t="s">
        <v>68</v>
      </c>
      <c r="AU628" t="s">
        <v>68</v>
      </c>
      <c r="AV628" s="2">
        <v>43556</v>
      </c>
      <c r="AW628" s="3">
        <v>44927</v>
      </c>
      <c r="AX628">
        <v>1626</v>
      </c>
      <c r="AY628">
        <v>1717</v>
      </c>
      <c r="AZ628" t="s">
        <v>245</v>
      </c>
      <c r="BA628" s="2">
        <v>43489</v>
      </c>
      <c r="BB628">
        <v>23</v>
      </c>
      <c r="BC628" t="s">
        <v>1454</v>
      </c>
      <c r="BD628" s="3">
        <v>12451</v>
      </c>
      <c r="BE628" t="s">
        <v>178</v>
      </c>
      <c r="BF628" s="2">
        <v>43489</v>
      </c>
      <c r="BG628">
        <v>21</v>
      </c>
      <c r="BH628" t="s">
        <v>1431</v>
      </c>
      <c r="BI628" s="3">
        <v>16132</v>
      </c>
    </row>
    <row r="629" spans="1:61" x14ac:dyDescent="0.25">
      <c r="A629" s="1">
        <v>40992</v>
      </c>
      <c r="B629" t="s">
        <v>60</v>
      </c>
      <c r="C629" t="s">
        <v>73</v>
      </c>
      <c r="D629" t="s">
        <v>62</v>
      </c>
      <c r="E629" t="s">
        <v>1766</v>
      </c>
      <c r="F629" t="s">
        <v>478</v>
      </c>
      <c r="G629" t="s">
        <v>476</v>
      </c>
      <c r="H629" t="s">
        <v>102</v>
      </c>
      <c r="I629" t="s">
        <v>1553</v>
      </c>
      <c r="J629" t="s">
        <v>1089</v>
      </c>
      <c r="K629" t="s">
        <v>746</v>
      </c>
      <c r="L629" t="s">
        <v>748</v>
      </c>
      <c r="M629" t="s">
        <v>479</v>
      </c>
      <c r="N629" t="s">
        <v>107</v>
      </c>
      <c r="O629" t="s">
        <v>747</v>
      </c>
      <c r="P629" t="s">
        <v>481</v>
      </c>
      <c r="Q629">
        <v>29</v>
      </c>
      <c r="R629" t="s">
        <v>84</v>
      </c>
      <c r="S629" t="s">
        <v>242</v>
      </c>
      <c r="T629">
        <v>12</v>
      </c>
      <c r="U629">
        <v>4</v>
      </c>
      <c r="V629">
        <v>15</v>
      </c>
      <c r="W629" t="s">
        <v>110</v>
      </c>
      <c r="X629" t="s">
        <v>132</v>
      </c>
      <c r="Y629">
        <v>1</v>
      </c>
      <c r="Z629">
        <v>1</v>
      </c>
      <c r="AA629">
        <v>1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 t="s">
        <v>1555</v>
      </c>
      <c r="AM629" t="e" vm="255">
        <f>_FV(0,"13793103448275862")</f>
        <v>#VALUE!</v>
      </c>
      <c r="AN629">
        <v>19</v>
      </c>
      <c r="AO629" t="s">
        <v>120</v>
      </c>
      <c r="AP629" t="e" vm="1">
        <f>_FV(-13,"0")</f>
        <v>#VALUE!</v>
      </c>
      <c r="AQ629">
        <v>6</v>
      </c>
      <c r="AR629">
        <v>3</v>
      </c>
      <c r="AS629" t="s">
        <v>1767</v>
      </c>
      <c r="AT629" t="s">
        <v>68</v>
      </c>
      <c r="AU629" t="s">
        <v>1080</v>
      </c>
      <c r="AV629" t="s">
        <v>1768</v>
      </c>
      <c r="AW629" t="s">
        <v>1769</v>
      </c>
      <c r="AX629">
        <v>1814</v>
      </c>
      <c r="AY629">
        <v>1728</v>
      </c>
      <c r="AZ629" t="s">
        <v>60</v>
      </c>
      <c r="BA629" s="2">
        <v>43547</v>
      </c>
      <c r="BB629">
        <v>33</v>
      </c>
      <c r="BC629" t="s">
        <v>1397</v>
      </c>
      <c r="BD629" s="2">
        <v>43472</v>
      </c>
      <c r="BE629" t="s">
        <v>73</v>
      </c>
      <c r="BF629" s="2">
        <v>43549</v>
      </c>
      <c r="BG629">
        <v>21</v>
      </c>
      <c r="BH629" t="s">
        <v>1401</v>
      </c>
      <c r="BI629" s="3">
        <v>23468</v>
      </c>
    </row>
    <row r="630" spans="1:61" x14ac:dyDescent="0.25">
      <c r="A630" s="1">
        <v>40971</v>
      </c>
      <c r="B630" t="s">
        <v>100</v>
      </c>
      <c r="C630" t="s">
        <v>73</v>
      </c>
      <c r="D630" t="s">
        <v>101</v>
      </c>
      <c r="E630" t="s">
        <v>1684</v>
      </c>
      <c r="F630" t="s">
        <v>1474</v>
      </c>
      <c r="G630" t="s">
        <v>1199</v>
      </c>
      <c r="H630" t="s">
        <v>360</v>
      </c>
      <c r="I630" t="s">
        <v>1585</v>
      </c>
      <c r="J630" t="s">
        <v>233</v>
      </c>
      <c r="K630" t="s">
        <v>519</v>
      </c>
      <c r="L630" t="s">
        <v>363</v>
      </c>
      <c r="M630" t="s">
        <v>364</v>
      </c>
      <c r="N630" t="s">
        <v>522</v>
      </c>
      <c r="O630" t="s">
        <v>363</v>
      </c>
      <c r="P630" t="s">
        <v>237</v>
      </c>
      <c r="Q630">
        <v>26</v>
      </c>
      <c r="R630" t="s">
        <v>67</v>
      </c>
      <c r="S630" t="s">
        <v>242</v>
      </c>
      <c r="T630">
        <v>12</v>
      </c>
      <c r="U630">
        <v>15</v>
      </c>
      <c r="V630">
        <v>13</v>
      </c>
      <c r="W630" t="s">
        <v>85</v>
      </c>
      <c r="X630" t="s">
        <v>132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 t="e" vm="126">
        <f>_FV(0,"7307692307692307")</f>
        <v>#VALUE!</v>
      </c>
      <c r="AM630" t="e" vm="227">
        <f>_FV(0,"19230769230769232")</f>
        <v>#VALUE!</v>
      </c>
      <c r="AN630">
        <v>-7</v>
      </c>
      <c r="AO630" t="s">
        <v>64</v>
      </c>
      <c r="AP630" t="s">
        <v>84</v>
      </c>
      <c r="AQ630">
        <v>3</v>
      </c>
      <c r="AR630">
        <v>6</v>
      </c>
      <c r="AS630" t="s">
        <v>68</v>
      </c>
      <c r="AT630" t="s">
        <v>68</v>
      </c>
      <c r="AU630" t="s">
        <v>68</v>
      </c>
      <c r="AV630" s="2">
        <v>43617</v>
      </c>
      <c r="AW630" s="3">
        <v>44927</v>
      </c>
      <c r="AX630">
        <v>1668</v>
      </c>
      <c r="AY630">
        <v>1728</v>
      </c>
      <c r="AZ630" t="s">
        <v>100</v>
      </c>
      <c r="BA630" s="2">
        <v>43609</v>
      </c>
      <c r="BB630">
        <v>24</v>
      </c>
      <c r="BC630" t="s">
        <v>1407</v>
      </c>
      <c r="BD630" s="3">
        <v>19025</v>
      </c>
      <c r="BE630" t="s">
        <v>73</v>
      </c>
      <c r="BF630" s="2">
        <v>43549</v>
      </c>
      <c r="BG630">
        <v>21</v>
      </c>
      <c r="BH630" t="s">
        <v>1401</v>
      </c>
      <c r="BI630" s="3">
        <v>23468</v>
      </c>
    </row>
    <row r="631" spans="1:61" x14ac:dyDescent="0.25">
      <c r="A631" s="1">
        <v>40828</v>
      </c>
      <c r="B631" t="s">
        <v>112</v>
      </c>
      <c r="C631" t="s">
        <v>73</v>
      </c>
      <c r="D631" t="s">
        <v>151</v>
      </c>
      <c r="E631" t="s">
        <v>672</v>
      </c>
      <c r="F631" t="s">
        <v>385</v>
      </c>
      <c r="G631" t="s">
        <v>1770</v>
      </c>
      <c r="H631" s="2">
        <v>43497</v>
      </c>
      <c r="I631" t="s">
        <v>97</v>
      </c>
      <c r="J631" t="s">
        <v>385</v>
      </c>
      <c r="K631" t="s">
        <v>118</v>
      </c>
      <c r="L631" t="s">
        <v>118</v>
      </c>
      <c r="M631" t="s">
        <v>951</v>
      </c>
      <c r="N631" t="s">
        <v>386</v>
      </c>
      <c r="O631" t="s">
        <v>65</v>
      </c>
      <c r="P631" t="s">
        <v>117</v>
      </c>
      <c r="Q631">
        <v>15</v>
      </c>
      <c r="R631" t="s">
        <v>95</v>
      </c>
      <c r="S631" t="s">
        <v>242</v>
      </c>
      <c r="T631">
        <v>12</v>
      </c>
      <c r="U631">
        <v>17</v>
      </c>
      <c r="V631">
        <v>8</v>
      </c>
      <c r="W631" t="s">
        <v>84</v>
      </c>
      <c r="X631" t="s">
        <v>132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 t="e" vm="1">
        <f>_FV(-1,"0")</f>
        <v>#VALUE!</v>
      </c>
      <c r="AM631" t="e" vm="62">
        <f>_FV(0,"13333333333333333")</f>
        <v>#VALUE!</v>
      </c>
      <c r="AN631">
        <v>-7</v>
      </c>
      <c r="AO631" t="e" vm="1">
        <f>_FV(-2,"0")</f>
        <v>#VALUE!</v>
      </c>
      <c r="AP631" t="s">
        <v>64</v>
      </c>
      <c r="AQ631">
        <v>4</v>
      </c>
      <c r="AR631">
        <v>4</v>
      </c>
      <c r="AS631" t="s">
        <v>68</v>
      </c>
      <c r="AT631" t="s">
        <v>68</v>
      </c>
      <c r="AU631" t="s">
        <v>68</v>
      </c>
      <c r="AV631" s="2">
        <v>43556</v>
      </c>
      <c r="AW631" s="3">
        <v>13881</v>
      </c>
      <c r="AX631">
        <v>1641</v>
      </c>
      <c r="AY631">
        <v>1728</v>
      </c>
      <c r="AZ631" t="s">
        <v>112</v>
      </c>
      <c r="BA631" s="2">
        <v>43521</v>
      </c>
      <c r="BB631">
        <v>19</v>
      </c>
      <c r="BC631" t="s">
        <v>1411</v>
      </c>
      <c r="BD631" s="3">
        <v>23774</v>
      </c>
      <c r="BE631" t="s">
        <v>73</v>
      </c>
      <c r="BF631" s="2">
        <v>43549</v>
      </c>
      <c r="BG631">
        <v>21</v>
      </c>
      <c r="BH631" t="s">
        <v>1401</v>
      </c>
      <c r="BI631" s="3">
        <v>23468</v>
      </c>
    </row>
    <row r="632" spans="1:61" x14ac:dyDescent="0.25">
      <c r="A632" s="1">
        <v>40908</v>
      </c>
      <c r="B632" t="s">
        <v>123</v>
      </c>
      <c r="C632" t="s">
        <v>73</v>
      </c>
      <c r="D632" t="s">
        <v>151</v>
      </c>
      <c r="E632" t="s">
        <v>1771</v>
      </c>
      <c r="F632" t="s">
        <v>68</v>
      </c>
      <c r="G632" t="s">
        <v>196</v>
      </c>
      <c r="H632" t="s">
        <v>405</v>
      </c>
      <c r="I632" t="s">
        <v>403</v>
      </c>
      <c r="J632" t="s">
        <v>1067</v>
      </c>
      <c r="K632" t="s">
        <v>788</v>
      </c>
      <c r="L632" t="s">
        <v>205</v>
      </c>
      <c r="M632" t="s">
        <v>205</v>
      </c>
      <c r="N632" t="s">
        <v>202</v>
      </c>
      <c r="O632" t="s">
        <v>205</v>
      </c>
      <c r="P632" t="s">
        <v>304</v>
      </c>
      <c r="Q632">
        <v>19</v>
      </c>
      <c r="R632" t="s">
        <v>96</v>
      </c>
      <c r="S632" t="s">
        <v>242</v>
      </c>
      <c r="T632">
        <v>12</v>
      </c>
      <c r="U632">
        <v>4</v>
      </c>
      <c r="V632">
        <v>10</v>
      </c>
      <c r="W632" t="s">
        <v>83</v>
      </c>
      <c r="X632" t="s">
        <v>66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 t="s">
        <v>302</v>
      </c>
      <c r="AM632" t="e" vm="17">
        <f>_FV(0,"21052631578947367")</f>
        <v>#VALUE!</v>
      </c>
      <c r="AN632">
        <v>14</v>
      </c>
      <c r="AO632" t="s">
        <v>132</v>
      </c>
      <c r="AP632" t="e" vm="1">
        <f>_FV(-10,"0")</f>
        <v>#VALUE!</v>
      </c>
      <c r="AQ632">
        <v>5</v>
      </c>
      <c r="AR632">
        <v>2</v>
      </c>
      <c r="AS632" t="s">
        <v>1239</v>
      </c>
      <c r="AT632" t="s">
        <v>306</v>
      </c>
      <c r="AU632" t="s">
        <v>1382</v>
      </c>
      <c r="AV632" t="s">
        <v>458</v>
      </c>
      <c r="AW632" t="s">
        <v>1772</v>
      </c>
      <c r="AX632">
        <v>1889</v>
      </c>
      <c r="AY632">
        <v>1728</v>
      </c>
      <c r="AZ632" t="s">
        <v>123</v>
      </c>
      <c r="BA632" s="2">
        <v>43550</v>
      </c>
      <c r="BB632">
        <v>21</v>
      </c>
      <c r="BC632" t="s">
        <v>1412</v>
      </c>
      <c r="BD632" t="s">
        <v>1413</v>
      </c>
      <c r="BE632" t="s">
        <v>73</v>
      </c>
      <c r="BF632" s="2">
        <v>43549</v>
      </c>
      <c r="BG632">
        <v>21</v>
      </c>
      <c r="BH632" t="s">
        <v>1401</v>
      </c>
      <c r="BI632" s="3">
        <v>23468</v>
      </c>
    </row>
    <row r="633" spans="1:61" x14ac:dyDescent="0.25">
      <c r="A633" s="1">
        <v>40825</v>
      </c>
      <c r="B633" t="s">
        <v>127</v>
      </c>
      <c r="C633" t="s">
        <v>73</v>
      </c>
      <c r="D633" t="s">
        <v>101</v>
      </c>
      <c r="E633" t="s">
        <v>180</v>
      </c>
      <c r="F633" t="s">
        <v>180</v>
      </c>
      <c r="G633" t="s">
        <v>180</v>
      </c>
      <c r="H633" t="s">
        <v>79</v>
      </c>
      <c r="I633" t="s">
        <v>68</v>
      </c>
      <c r="J633" s="3">
        <v>45658</v>
      </c>
      <c r="K633" t="s">
        <v>79</v>
      </c>
      <c r="L633" t="s">
        <v>79</v>
      </c>
      <c r="M633" t="s">
        <v>79</v>
      </c>
      <c r="N633" t="s">
        <v>65</v>
      </c>
      <c r="O633" t="s">
        <v>79</v>
      </c>
      <c r="P633" t="s">
        <v>63</v>
      </c>
      <c r="Q633">
        <v>4</v>
      </c>
      <c r="R633" t="s">
        <v>85</v>
      </c>
      <c r="S633" t="s">
        <v>242</v>
      </c>
      <c r="T633">
        <v>12</v>
      </c>
      <c r="U633">
        <v>10</v>
      </c>
      <c r="V633">
        <v>7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 t="s">
        <v>65</v>
      </c>
      <c r="AM633" t="s">
        <v>63</v>
      </c>
      <c r="AN633">
        <v>-1</v>
      </c>
      <c r="AP633" t="e" vm="1">
        <f>_FV(-9,"0")</f>
        <v>#VALUE!</v>
      </c>
      <c r="AQ633">
        <v>2</v>
      </c>
      <c r="AR633">
        <v>5</v>
      </c>
      <c r="AS633" t="s">
        <v>68</v>
      </c>
      <c r="AT633" t="s">
        <v>1337</v>
      </c>
      <c r="AU633" t="s">
        <v>68</v>
      </c>
      <c r="AV633" s="3">
        <v>45658</v>
      </c>
      <c r="AW633" t="s">
        <v>1773</v>
      </c>
      <c r="AX633">
        <v>1768</v>
      </c>
      <c r="AY633">
        <v>1728</v>
      </c>
      <c r="AZ633" t="s">
        <v>127</v>
      </c>
      <c r="BA633" s="2">
        <v>43641</v>
      </c>
      <c r="BB633">
        <v>24</v>
      </c>
      <c r="BC633" t="s">
        <v>1414</v>
      </c>
      <c r="BD633" s="3">
        <v>21671</v>
      </c>
      <c r="BE633" t="s">
        <v>73</v>
      </c>
      <c r="BF633" s="2">
        <v>43549</v>
      </c>
      <c r="BG633">
        <v>21</v>
      </c>
      <c r="BH633" t="s">
        <v>1401</v>
      </c>
      <c r="BI633" s="3">
        <v>23468</v>
      </c>
    </row>
    <row r="634" spans="1:61" x14ac:dyDescent="0.25">
      <c r="A634" s="1">
        <v>40768</v>
      </c>
      <c r="B634" t="s">
        <v>136</v>
      </c>
      <c r="C634" t="s">
        <v>73</v>
      </c>
      <c r="D634" t="s">
        <v>101</v>
      </c>
      <c r="E634" t="s">
        <v>65</v>
      </c>
      <c r="F634" t="s">
        <v>65</v>
      </c>
      <c r="G634" t="s">
        <v>65</v>
      </c>
      <c r="H634" t="s">
        <v>65</v>
      </c>
      <c r="I634" t="s">
        <v>65</v>
      </c>
      <c r="J634" t="s">
        <v>65</v>
      </c>
      <c r="K634" t="s">
        <v>65</v>
      </c>
      <c r="L634" t="s">
        <v>65</v>
      </c>
      <c r="M634" t="s">
        <v>65</v>
      </c>
      <c r="N634" t="s">
        <v>65</v>
      </c>
      <c r="O634" t="s">
        <v>65</v>
      </c>
      <c r="P634" t="s">
        <v>65</v>
      </c>
      <c r="Q634">
        <v>1</v>
      </c>
      <c r="R634" t="s">
        <v>83</v>
      </c>
      <c r="S634" t="s">
        <v>242</v>
      </c>
      <c r="T634">
        <v>12</v>
      </c>
      <c r="U634">
        <v>2</v>
      </c>
      <c r="V634">
        <v>12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 t="s">
        <v>65</v>
      </c>
      <c r="AM634" t="s">
        <v>65</v>
      </c>
      <c r="AN634">
        <v>0</v>
      </c>
      <c r="AP634" t="e" vm="1">
        <f>_FV(-7,"0")</f>
        <v>#VALUE!</v>
      </c>
      <c r="AQ634">
        <v>2</v>
      </c>
      <c r="AR634">
        <v>5</v>
      </c>
      <c r="AS634" t="s">
        <v>68</v>
      </c>
      <c r="AT634" t="s">
        <v>68</v>
      </c>
      <c r="AU634" t="s">
        <v>68</v>
      </c>
      <c r="AV634" s="2">
        <v>43618</v>
      </c>
      <c r="AW634" s="3">
        <v>44562</v>
      </c>
      <c r="AX634">
        <v>1720</v>
      </c>
      <c r="AY634">
        <v>1728</v>
      </c>
      <c r="AZ634" t="s">
        <v>136</v>
      </c>
      <c r="BA634" s="2">
        <v>43491</v>
      </c>
      <c r="BB634">
        <v>28</v>
      </c>
      <c r="BC634" t="s">
        <v>1418</v>
      </c>
      <c r="BD634" s="3">
        <v>47178</v>
      </c>
      <c r="BE634" t="s">
        <v>73</v>
      </c>
      <c r="BF634" s="2">
        <v>43549</v>
      </c>
      <c r="BG634">
        <v>21</v>
      </c>
      <c r="BH634" t="s">
        <v>1401</v>
      </c>
      <c r="BI634" s="3">
        <v>23468</v>
      </c>
    </row>
    <row r="635" spans="1:61" x14ac:dyDescent="0.25">
      <c r="A635" s="1">
        <v>41094</v>
      </c>
      <c r="B635" t="s">
        <v>150</v>
      </c>
      <c r="C635" t="s">
        <v>73</v>
      </c>
      <c r="D635" t="s">
        <v>101</v>
      </c>
      <c r="E635" t="s">
        <v>399</v>
      </c>
      <c r="F635" t="s">
        <v>367</v>
      </c>
      <c r="G635" t="s">
        <v>411</v>
      </c>
      <c r="H635" t="s">
        <v>412</v>
      </c>
      <c r="I635" s="3">
        <v>447424</v>
      </c>
      <c r="J635" t="s">
        <v>367</v>
      </c>
      <c r="K635" t="s">
        <v>415</v>
      </c>
      <c r="L635" t="s">
        <v>933</v>
      </c>
      <c r="M635" t="s">
        <v>415</v>
      </c>
      <c r="N635" t="s">
        <v>415</v>
      </c>
      <c r="O635" t="s">
        <v>414</v>
      </c>
      <c r="P635" t="s">
        <v>416</v>
      </c>
      <c r="Q635">
        <v>32</v>
      </c>
      <c r="R635" t="s">
        <v>121</v>
      </c>
      <c r="S635" t="s">
        <v>242</v>
      </c>
      <c r="T635">
        <v>12</v>
      </c>
      <c r="U635">
        <v>7</v>
      </c>
      <c r="V635">
        <v>13</v>
      </c>
      <c r="W635" t="s">
        <v>84</v>
      </c>
      <c r="X635" t="s">
        <v>132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 t="s">
        <v>783</v>
      </c>
      <c r="AM635" t="e" vm="50">
        <f>_FV(0,"28125")</f>
        <v>#VALUE!</v>
      </c>
      <c r="AN635">
        <v>8</v>
      </c>
      <c r="AO635" t="e" vm="1">
        <f>_FV(-2,"0")</f>
        <v>#VALUE!</v>
      </c>
      <c r="AP635" t="e" vm="1">
        <f>_FV(-8,"0")</f>
        <v>#VALUE!</v>
      </c>
      <c r="AQ635">
        <v>6</v>
      </c>
      <c r="AR635">
        <v>3</v>
      </c>
      <c r="AS635" t="s">
        <v>1174</v>
      </c>
      <c r="AT635" t="s">
        <v>936</v>
      </c>
      <c r="AU635" t="s">
        <v>452</v>
      </c>
      <c r="AV635" t="s">
        <v>1576</v>
      </c>
      <c r="AW635" t="s">
        <v>1774</v>
      </c>
      <c r="AX635">
        <v>1789</v>
      </c>
      <c r="AY635">
        <v>1728</v>
      </c>
      <c r="AZ635" t="s">
        <v>150</v>
      </c>
      <c r="BA635" t="s">
        <v>1398</v>
      </c>
      <c r="BB635">
        <v>16</v>
      </c>
      <c r="BC635" t="s">
        <v>1399</v>
      </c>
      <c r="BD635" s="3">
        <v>31260</v>
      </c>
      <c r="BE635" t="s">
        <v>73</v>
      </c>
      <c r="BF635" s="2">
        <v>43549</v>
      </c>
      <c r="BG635">
        <v>21</v>
      </c>
      <c r="BH635" t="s">
        <v>1401</v>
      </c>
      <c r="BI635" s="3">
        <v>23468</v>
      </c>
    </row>
    <row r="636" spans="1:61" x14ac:dyDescent="0.25">
      <c r="A636" s="1">
        <v>40831</v>
      </c>
      <c r="B636" t="s">
        <v>158</v>
      </c>
      <c r="C636" t="s">
        <v>73</v>
      </c>
      <c r="D636" t="s">
        <v>62</v>
      </c>
      <c r="E636" t="s">
        <v>815</v>
      </c>
      <c r="F636" t="s">
        <v>399</v>
      </c>
      <c r="G636" t="s">
        <v>625</v>
      </c>
      <c r="H636" t="s">
        <v>625</v>
      </c>
      <c r="I636" t="s">
        <v>1657</v>
      </c>
      <c r="J636" t="s">
        <v>317</v>
      </c>
      <c r="K636" t="s">
        <v>180</v>
      </c>
      <c r="L636" t="s">
        <v>79</v>
      </c>
      <c r="M636" t="s">
        <v>65</v>
      </c>
      <c r="N636" t="s">
        <v>65</v>
      </c>
      <c r="O636" t="s">
        <v>322</v>
      </c>
      <c r="P636" t="s">
        <v>625</v>
      </c>
      <c r="Q636">
        <v>8</v>
      </c>
      <c r="R636" t="s">
        <v>68</v>
      </c>
      <c r="S636" t="s">
        <v>242</v>
      </c>
      <c r="T636">
        <v>12</v>
      </c>
      <c r="U636">
        <v>2</v>
      </c>
      <c r="V636">
        <v>6</v>
      </c>
      <c r="W636" t="s">
        <v>191</v>
      </c>
      <c r="X636" t="s">
        <v>85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1</v>
      </c>
      <c r="AK636">
        <v>0</v>
      </c>
      <c r="AL636" s="3">
        <v>45689</v>
      </c>
      <c r="AM636" t="s">
        <v>63</v>
      </c>
      <c r="AN636">
        <v>8</v>
      </c>
      <c r="AO636" t="s">
        <v>96</v>
      </c>
      <c r="AP636" t="e" vm="1">
        <f>_FV(-15,"0")</f>
        <v>#VALUE!</v>
      </c>
      <c r="AQ636">
        <v>6</v>
      </c>
      <c r="AR636">
        <v>3</v>
      </c>
      <c r="AS636" t="s">
        <v>68</v>
      </c>
      <c r="AT636" t="s">
        <v>68</v>
      </c>
      <c r="AU636" t="s">
        <v>68</v>
      </c>
      <c r="AV636" s="2">
        <v>43618</v>
      </c>
      <c r="AW636" s="3">
        <v>11324</v>
      </c>
      <c r="AX636">
        <v>1840</v>
      </c>
      <c r="AY636">
        <v>1728</v>
      </c>
      <c r="AZ636" t="s">
        <v>158</v>
      </c>
      <c r="BA636" s="2">
        <v>43670</v>
      </c>
      <c r="BB636">
        <v>22</v>
      </c>
      <c r="BC636" t="s">
        <v>1422</v>
      </c>
      <c r="BD636" t="s">
        <v>1423</v>
      </c>
      <c r="BE636" t="s">
        <v>73</v>
      </c>
      <c r="BF636" s="2">
        <v>43549</v>
      </c>
      <c r="BG636">
        <v>21</v>
      </c>
      <c r="BH636" t="s">
        <v>1401</v>
      </c>
      <c r="BI636" s="3">
        <v>23468</v>
      </c>
    </row>
    <row r="637" spans="1:61" x14ac:dyDescent="0.25">
      <c r="A637" s="1">
        <v>41014</v>
      </c>
      <c r="B637" t="s">
        <v>163</v>
      </c>
      <c r="C637" t="s">
        <v>73</v>
      </c>
      <c r="D637" t="s">
        <v>62</v>
      </c>
      <c r="E637" t="s">
        <v>1677</v>
      </c>
      <c r="F637" t="s">
        <v>275</v>
      </c>
      <c r="G637" t="s">
        <v>545</v>
      </c>
      <c r="H637" t="s">
        <v>184</v>
      </c>
      <c r="I637" t="s">
        <v>1775</v>
      </c>
      <c r="J637" t="s">
        <v>275</v>
      </c>
      <c r="K637" t="s">
        <v>1776</v>
      </c>
      <c r="L637" t="s">
        <v>490</v>
      </c>
      <c r="M637" t="s">
        <v>281</v>
      </c>
      <c r="N637" t="s">
        <v>187</v>
      </c>
      <c r="O637" t="s">
        <v>281</v>
      </c>
      <c r="P637" t="s">
        <v>188</v>
      </c>
      <c r="Q637">
        <v>34</v>
      </c>
      <c r="R637" t="s">
        <v>64</v>
      </c>
      <c r="S637" t="s">
        <v>242</v>
      </c>
      <c r="T637">
        <v>12</v>
      </c>
      <c r="U637">
        <v>1</v>
      </c>
      <c r="V637">
        <v>9</v>
      </c>
      <c r="W637" t="s">
        <v>179</v>
      </c>
      <c r="X637" t="s">
        <v>64</v>
      </c>
      <c r="Y637">
        <v>0</v>
      </c>
      <c r="Z637">
        <v>1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 t="s">
        <v>546</v>
      </c>
      <c r="AM637" t="e" vm="204">
        <f>_FV(0,"38235294117647056")</f>
        <v>#VALUE!</v>
      </c>
      <c r="AN637">
        <v>44</v>
      </c>
      <c r="AO637" t="s">
        <v>120</v>
      </c>
      <c r="AP637" t="e" vm="1">
        <f>_FV(-14,"0")</f>
        <v>#VALUE!</v>
      </c>
      <c r="AQ637">
        <v>7</v>
      </c>
      <c r="AR637">
        <v>1</v>
      </c>
      <c r="AS637" t="s">
        <v>68</v>
      </c>
      <c r="AT637" t="s">
        <v>68</v>
      </c>
      <c r="AU637" t="s">
        <v>68</v>
      </c>
      <c r="AV637" t="s">
        <v>749</v>
      </c>
      <c r="AW637" s="3">
        <v>42370</v>
      </c>
      <c r="AX637">
        <v>1982</v>
      </c>
      <c r="AY637">
        <v>1728</v>
      </c>
      <c r="AZ637" t="s">
        <v>163</v>
      </c>
      <c r="BA637" s="2">
        <v>43639</v>
      </c>
      <c r="BB637">
        <v>23</v>
      </c>
      <c r="BC637" t="s">
        <v>1427</v>
      </c>
      <c r="BD637" s="3">
        <v>26177</v>
      </c>
      <c r="BE637" t="s">
        <v>73</v>
      </c>
      <c r="BF637" s="2">
        <v>43549</v>
      </c>
      <c r="BG637">
        <v>21</v>
      </c>
      <c r="BH637" t="s">
        <v>1401</v>
      </c>
      <c r="BI637" s="3">
        <v>23468</v>
      </c>
    </row>
    <row r="638" spans="1:61" x14ac:dyDescent="0.25">
      <c r="A638" s="1">
        <v>41031</v>
      </c>
      <c r="B638" t="s">
        <v>178</v>
      </c>
      <c r="C638" t="s">
        <v>73</v>
      </c>
      <c r="D638" t="s">
        <v>62</v>
      </c>
      <c r="E638" t="s">
        <v>75</v>
      </c>
      <c r="F638" t="s">
        <v>76</v>
      </c>
      <c r="G638" s="3">
        <v>45658</v>
      </c>
      <c r="H638" t="s">
        <v>770</v>
      </c>
      <c r="I638" t="s">
        <v>318</v>
      </c>
      <c r="J638" t="s">
        <v>76</v>
      </c>
      <c r="K638" t="s">
        <v>692</v>
      </c>
      <c r="L638" t="s">
        <v>79</v>
      </c>
      <c r="M638" t="s">
        <v>79</v>
      </c>
      <c r="N638" t="s">
        <v>771</v>
      </c>
      <c r="O638" t="s">
        <v>79</v>
      </c>
      <c r="P638" t="s">
        <v>81</v>
      </c>
      <c r="Q638">
        <v>24</v>
      </c>
      <c r="R638" t="s">
        <v>132</v>
      </c>
      <c r="S638" t="s">
        <v>242</v>
      </c>
      <c r="T638">
        <v>12</v>
      </c>
      <c r="U638">
        <v>5</v>
      </c>
      <c r="V638">
        <v>12</v>
      </c>
      <c r="W638" t="s">
        <v>83</v>
      </c>
      <c r="X638" t="s">
        <v>121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 t="s">
        <v>82</v>
      </c>
      <c r="AM638" t="e" vm="93">
        <f>_FV(0,"125")</f>
        <v>#VALUE!</v>
      </c>
      <c r="AN638">
        <v>11</v>
      </c>
      <c r="AO638" t="s">
        <v>68</v>
      </c>
      <c r="AP638" t="e" vm="1">
        <f>_FV(-11,"0")</f>
        <v>#VALUE!</v>
      </c>
      <c r="AQ638">
        <v>4</v>
      </c>
      <c r="AR638">
        <v>4</v>
      </c>
      <c r="AS638" t="s">
        <v>1385</v>
      </c>
      <c r="AT638" t="s">
        <v>68</v>
      </c>
      <c r="AU638" t="s">
        <v>1386</v>
      </c>
      <c r="AV638" t="s">
        <v>1777</v>
      </c>
      <c r="AW638" t="s">
        <v>546</v>
      </c>
      <c r="AX638">
        <v>1717</v>
      </c>
      <c r="AY638">
        <v>1728</v>
      </c>
      <c r="AZ638" t="s">
        <v>178</v>
      </c>
      <c r="BA638" s="2">
        <v>43489</v>
      </c>
      <c r="BB638">
        <v>21</v>
      </c>
      <c r="BC638" t="s">
        <v>1431</v>
      </c>
      <c r="BD638" s="3">
        <v>16132</v>
      </c>
      <c r="BE638" t="s">
        <v>73</v>
      </c>
      <c r="BF638" s="2">
        <v>43549</v>
      </c>
      <c r="BG638">
        <v>21</v>
      </c>
      <c r="BH638" t="s">
        <v>1401</v>
      </c>
      <c r="BI638" s="3">
        <v>23468</v>
      </c>
    </row>
    <row r="639" spans="1:61" x14ac:dyDescent="0.25">
      <c r="A639" s="1">
        <v>41042</v>
      </c>
      <c r="B639" t="s">
        <v>1432</v>
      </c>
      <c r="C639" t="s">
        <v>73</v>
      </c>
      <c r="D639" t="s">
        <v>62</v>
      </c>
      <c r="E639" t="s">
        <v>201</v>
      </c>
      <c r="F639" t="s">
        <v>844</v>
      </c>
      <c r="G639" t="s">
        <v>1583</v>
      </c>
      <c r="H639" t="s">
        <v>840</v>
      </c>
      <c r="I639" t="s">
        <v>680</v>
      </c>
      <c r="J639" t="s">
        <v>68</v>
      </c>
      <c r="K639" t="s">
        <v>173</v>
      </c>
      <c r="L639" t="s">
        <v>1014</v>
      </c>
      <c r="M639" t="s">
        <v>406</v>
      </c>
      <c r="N639" t="s">
        <v>1012</v>
      </c>
      <c r="O639" t="s">
        <v>173</v>
      </c>
      <c r="P639" t="s">
        <v>1013</v>
      </c>
      <c r="Q639">
        <v>38</v>
      </c>
      <c r="R639" t="s">
        <v>179</v>
      </c>
      <c r="S639" t="s">
        <v>242</v>
      </c>
      <c r="T639">
        <v>12</v>
      </c>
      <c r="U639">
        <v>13</v>
      </c>
      <c r="V639">
        <v>16</v>
      </c>
      <c r="W639" t="s">
        <v>66</v>
      </c>
      <c r="X639" t="s">
        <v>84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 t="e" vm="256">
        <f>_FV(0,"42105263157894735")</f>
        <v>#VALUE!</v>
      </c>
      <c r="AM639" t="e" vm="165">
        <f>_FV(0,"3684210526315789")</f>
        <v>#VALUE!</v>
      </c>
      <c r="AN639">
        <v>6</v>
      </c>
      <c r="AO639" t="s">
        <v>68</v>
      </c>
      <c r="AP639" t="e" vm="1">
        <f>_FV(-4,"0")</f>
        <v>#VALUE!</v>
      </c>
      <c r="AQ639">
        <v>0</v>
      </c>
      <c r="AR639">
        <v>3</v>
      </c>
      <c r="AS639" t="s">
        <v>68</v>
      </c>
      <c r="AT639" t="s">
        <v>68</v>
      </c>
      <c r="AU639" t="s">
        <v>68</v>
      </c>
      <c r="AV639" s="2">
        <v>43497</v>
      </c>
      <c r="AW639" s="3">
        <v>41640</v>
      </c>
      <c r="AX639">
        <v>1571</v>
      </c>
      <c r="AY639">
        <v>1728</v>
      </c>
      <c r="AZ639" t="s">
        <v>1432</v>
      </c>
      <c r="BA639" s="2">
        <v>43609</v>
      </c>
      <c r="BB639">
        <v>12</v>
      </c>
      <c r="BC639" s="2">
        <v>43607</v>
      </c>
      <c r="BD639" t="s">
        <v>1435</v>
      </c>
      <c r="BE639" t="s">
        <v>73</v>
      </c>
      <c r="BF639" s="2">
        <v>43549</v>
      </c>
      <c r="BG639">
        <v>21</v>
      </c>
      <c r="BH639" t="s">
        <v>1401</v>
      </c>
      <c r="BI639" s="3">
        <v>23468</v>
      </c>
    </row>
    <row r="640" spans="1:61" x14ac:dyDescent="0.25">
      <c r="A640" s="1">
        <v>40811</v>
      </c>
      <c r="B640" t="s">
        <v>1436</v>
      </c>
      <c r="C640" t="s">
        <v>73</v>
      </c>
      <c r="D640" t="s">
        <v>101</v>
      </c>
      <c r="E640" t="s">
        <v>355</v>
      </c>
      <c r="F640" t="s">
        <v>68</v>
      </c>
      <c r="G640" t="s">
        <v>68</v>
      </c>
      <c r="H640" t="s">
        <v>355</v>
      </c>
      <c r="I640" t="s">
        <v>76</v>
      </c>
      <c r="J640" t="s">
        <v>76</v>
      </c>
      <c r="K640" t="s">
        <v>80</v>
      </c>
      <c r="L640" t="s">
        <v>82</v>
      </c>
      <c r="M640" t="s">
        <v>80</v>
      </c>
      <c r="N640" t="s">
        <v>65</v>
      </c>
      <c r="O640" t="s">
        <v>82</v>
      </c>
      <c r="P640" t="s">
        <v>355</v>
      </c>
      <c r="Q640">
        <v>6</v>
      </c>
      <c r="R640" t="s">
        <v>255</v>
      </c>
      <c r="S640" t="s">
        <v>242</v>
      </c>
      <c r="T640">
        <v>12</v>
      </c>
      <c r="U640">
        <v>10</v>
      </c>
      <c r="V640">
        <v>7</v>
      </c>
      <c r="W640" t="s">
        <v>85</v>
      </c>
      <c r="X640" t="s">
        <v>85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 t="e" vm="2">
        <f>_FV(0,"3333333333333333")</f>
        <v>#VALUE!</v>
      </c>
      <c r="AM640" t="s">
        <v>80</v>
      </c>
      <c r="AN640">
        <v>0</v>
      </c>
      <c r="AO640" t="s">
        <v>65</v>
      </c>
      <c r="AP640" t="s">
        <v>68</v>
      </c>
      <c r="AQ640">
        <v>1</v>
      </c>
      <c r="AR640">
        <v>1</v>
      </c>
      <c r="AS640" t="s">
        <v>736</v>
      </c>
      <c r="AT640" t="s">
        <v>68</v>
      </c>
      <c r="AU640" t="s">
        <v>1395</v>
      </c>
      <c r="AV640" t="s">
        <v>65</v>
      </c>
      <c r="AW640" t="s">
        <v>1778</v>
      </c>
      <c r="AX640">
        <v>1588</v>
      </c>
      <c r="AY640">
        <v>1728</v>
      </c>
      <c r="AZ640" t="s">
        <v>1436</v>
      </c>
      <c r="BA640" t="s">
        <v>193</v>
      </c>
      <c r="BB640">
        <v>24</v>
      </c>
      <c r="BC640" t="s">
        <v>1439</v>
      </c>
      <c r="BD640" s="3">
        <v>11355</v>
      </c>
      <c r="BE640" t="s">
        <v>73</v>
      </c>
      <c r="BF640" s="2">
        <v>43549</v>
      </c>
      <c r="BG640">
        <v>21</v>
      </c>
      <c r="BH640" t="s">
        <v>1401</v>
      </c>
      <c r="BI640" s="3">
        <v>23468</v>
      </c>
    </row>
    <row r="641" spans="1:61" x14ac:dyDescent="0.25">
      <c r="A641" s="1">
        <v>40903</v>
      </c>
      <c r="B641" t="s">
        <v>182</v>
      </c>
      <c r="C641" t="s">
        <v>73</v>
      </c>
      <c r="D641" t="s">
        <v>101</v>
      </c>
      <c r="E641" t="s">
        <v>68</v>
      </c>
      <c r="F641" t="s">
        <v>430</v>
      </c>
      <c r="G641" t="s">
        <v>212</v>
      </c>
      <c r="H641" t="s">
        <v>1193</v>
      </c>
      <c r="I641" t="s">
        <v>90</v>
      </c>
      <c r="J641" t="s">
        <v>430</v>
      </c>
      <c r="K641" t="s">
        <v>214</v>
      </c>
      <c r="L641" t="s">
        <v>216</v>
      </c>
      <c r="M641" t="s">
        <v>214</v>
      </c>
      <c r="N641" t="s">
        <v>80</v>
      </c>
      <c r="O641" t="s">
        <v>82</v>
      </c>
      <c r="P641" t="s">
        <v>214</v>
      </c>
      <c r="Q641">
        <v>18</v>
      </c>
      <c r="R641" t="s">
        <v>119</v>
      </c>
      <c r="S641" t="s">
        <v>242</v>
      </c>
      <c r="T641">
        <v>12</v>
      </c>
      <c r="U641">
        <v>8</v>
      </c>
      <c r="V641">
        <v>12</v>
      </c>
      <c r="W641" t="s">
        <v>179</v>
      </c>
      <c r="X641" t="s">
        <v>66</v>
      </c>
      <c r="Y641">
        <v>0</v>
      </c>
      <c r="Z641">
        <v>1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 t="e" vm="5">
        <f>_FV(0,"5555555555555556")</f>
        <v>#VALUE!</v>
      </c>
      <c r="AM641" t="e" vm="82">
        <f>_FV(0,"2222222222222222")</f>
        <v>#VALUE!</v>
      </c>
      <c r="AN641">
        <v>5</v>
      </c>
      <c r="AO641" t="s">
        <v>121</v>
      </c>
      <c r="AP641" t="e" vm="1">
        <f>_FV(-2,"0")</f>
        <v>#VALUE!</v>
      </c>
      <c r="AQ641">
        <v>5</v>
      </c>
      <c r="AR641">
        <v>2</v>
      </c>
      <c r="AS641" t="s">
        <v>68</v>
      </c>
      <c r="AT641" t="s">
        <v>68</v>
      </c>
      <c r="AU641" t="s">
        <v>68</v>
      </c>
      <c r="AV641" t="s">
        <v>64</v>
      </c>
      <c r="AW641" s="3">
        <v>14977</v>
      </c>
      <c r="AX641">
        <v>1705</v>
      </c>
      <c r="AY641">
        <v>1728</v>
      </c>
      <c r="AZ641" t="s">
        <v>182</v>
      </c>
      <c r="BA641" s="2">
        <v>43735</v>
      </c>
      <c r="BB641">
        <v>15</v>
      </c>
      <c r="BC641" t="s">
        <v>1440</v>
      </c>
      <c r="BD641" s="3">
        <v>30742</v>
      </c>
      <c r="BE641" t="s">
        <v>73</v>
      </c>
      <c r="BF641" s="2">
        <v>43549</v>
      </c>
      <c r="BG641">
        <v>21</v>
      </c>
      <c r="BH641" t="s">
        <v>1401</v>
      </c>
      <c r="BI641" s="3">
        <v>23468</v>
      </c>
    </row>
    <row r="642" spans="1:61" x14ac:dyDescent="0.25">
      <c r="A642" s="1">
        <v>40845</v>
      </c>
      <c r="B642" t="s">
        <v>195</v>
      </c>
      <c r="C642" t="s">
        <v>73</v>
      </c>
      <c r="D642" t="s">
        <v>101</v>
      </c>
      <c r="E642" s="2">
        <v>43497</v>
      </c>
      <c r="F642" s="2">
        <v>43466</v>
      </c>
      <c r="G642" t="s">
        <v>68</v>
      </c>
      <c r="H642" s="2">
        <v>43466</v>
      </c>
      <c r="I642" t="s">
        <v>444</v>
      </c>
      <c r="J642" s="2">
        <v>43466</v>
      </c>
      <c r="K642" t="s">
        <v>118</v>
      </c>
      <c r="L642" t="s">
        <v>118</v>
      </c>
      <c r="M642" t="s">
        <v>116</v>
      </c>
      <c r="N642" t="s">
        <v>118</v>
      </c>
      <c r="O642" t="s">
        <v>266</v>
      </c>
      <c r="P642" t="s">
        <v>63</v>
      </c>
      <c r="Q642">
        <v>10</v>
      </c>
      <c r="R642" t="s">
        <v>191</v>
      </c>
      <c r="S642" t="s">
        <v>242</v>
      </c>
      <c r="T642">
        <v>12</v>
      </c>
      <c r="U642">
        <v>13</v>
      </c>
      <c r="V642">
        <v>10</v>
      </c>
      <c r="W642" t="s">
        <v>85</v>
      </c>
      <c r="X642" t="s">
        <v>132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 t="s">
        <v>118</v>
      </c>
      <c r="AM642" t="s">
        <v>65</v>
      </c>
      <c r="AN642">
        <v>-2</v>
      </c>
      <c r="AO642" t="s">
        <v>64</v>
      </c>
      <c r="AP642" t="e" vm="1">
        <f>_FV(-3,"0")</f>
        <v>#VALUE!</v>
      </c>
      <c r="AQ642">
        <v>7</v>
      </c>
      <c r="AR642">
        <v>1</v>
      </c>
      <c r="AS642" t="s">
        <v>678</v>
      </c>
      <c r="AT642" t="s">
        <v>68</v>
      </c>
      <c r="AU642" t="s">
        <v>1779</v>
      </c>
      <c r="AV642" t="s">
        <v>1780</v>
      </c>
      <c r="AW642" t="s">
        <v>1781</v>
      </c>
      <c r="AX642">
        <v>1669</v>
      </c>
      <c r="AY642">
        <v>1728</v>
      </c>
      <c r="AZ642" t="s">
        <v>195</v>
      </c>
      <c r="BA642" t="s">
        <v>1398</v>
      </c>
      <c r="BB642">
        <v>18</v>
      </c>
      <c r="BC642" t="s">
        <v>1444</v>
      </c>
      <c r="BD642" s="3">
        <v>28915</v>
      </c>
      <c r="BE642" t="s">
        <v>73</v>
      </c>
      <c r="BF642" s="2">
        <v>43549</v>
      </c>
      <c r="BG642">
        <v>21</v>
      </c>
      <c r="BH642" t="s">
        <v>1401</v>
      </c>
      <c r="BI642" s="3">
        <v>23468</v>
      </c>
    </row>
    <row r="643" spans="1:61" x14ac:dyDescent="0.25">
      <c r="A643" s="1">
        <v>40874</v>
      </c>
      <c r="B643" t="s">
        <v>1445</v>
      </c>
      <c r="C643" t="s">
        <v>73</v>
      </c>
      <c r="D643" t="s">
        <v>101</v>
      </c>
      <c r="E643" t="s">
        <v>496</v>
      </c>
      <c r="F643" t="s">
        <v>362</v>
      </c>
      <c r="G643" t="s">
        <v>362</v>
      </c>
      <c r="H643" t="s">
        <v>360</v>
      </c>
      <c r="I643" t="s">
        <v>68</v>
      </c>
      <c r="J643" t="s">
        <v>494</v>
      </c>
      <c r="K643" t="s">
        <v>363</v>
      </c>
      <c r="L643" t="s">
        <v>363</v>
      </c>
      <c r="M643" t="s">
        <v>237</v>
      </c>
      <c r="N643" t="s">
        <v>363</v>
      </c>
      <c r="O643" t="s">
        <v>235</v>
      </c>
      <c r="P643" t="s">
        <v>236</v>
      </c>
      <c r="Q643">
        <v>13</v>
      </c>
      <c r="R643" t="s">
        <v>192</v>
      </c>
      <c r="S643" t="s">
        <v>242</v>
      </c>
      <c r="T643">
        <v>12</v>
      </c>
      <c r="U643">
        <v>12</v>
      </c>
      <c r="V643">
        <v>8</v>
      </c>
      <c r="W643" t="s">
        <v>132</v>
      </c>
      <c r="X643" t="s">
        <v>66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 t="e" vm="71">
        <f>_FV(0,"3076923076923077")</f>
        <v>#VALUE!</v>
      </c>
      <c r="AM643" t="e" vm="162">
        <f>_FV(0,"07692307692307693")</f>
        <v>#VALUE!</v>
      </c>
      <c r="AN643">
        <v>-2</v>
      </c>
      <c r="AO643" t="s">
        <v>68</v>
      </c>
      <c r="AP643" t="e" vm="1">
        <f>_FV(-5,"0")</f>
        <v>#VALUE!</v>
      </c>
      <c r="AQ643">
        <v>1</v>
      </c>
      <c r="AR643">
        <v>1</v>
      </c>
      <c r="AS643" t="s">
        <v>68</v>
      </c>
      <c r="AT643" t="s">
        <v>68</v>
      </c>
      <c r="AU643" t="s">
        <v>68</v>
      </c>
      <c r="AV643" s="2">
        <v>43617</v>
      </c>
      <c r="AW643" s="3">
        <v>14246</v>
      </c>
      <c r="AX643">
        <v>1602</v>
      </c>
      <c r="AY643">
        <v>1728</v>
      </c>
      <c r="AZ643" t="s">
        <v>1445</v>
      </c>
      <c r="BA643" s="2">
        <v>43701</v>
      </c>
      <c r="BB643">
        <v>26</v>
      </c>
      <c r="BC643" t="s">
        <v>1447</v>
      </c>
      <c r="BD643" s="3">
        <v>46388</v>
      </c>
      <c r="BE643" t="s">
        <v>73</v>
      </c>
      <c r="BF643" s="2">
        <v>43549</v>
      </c>
      <c r="BG643">
        <v>21</v>
      </c>
      <c r="BH643" t="s">
        <v>1401</v>
      </c>
      <c r="BI643" s="3">
        <v>23468</v>
      </c>
    </row>
    <row r="644" spans="1:61" x14ac:dyDescent="0.25">
      <c r="A644" s="1">
        <v>40868</v>
      </c>
      <c r="B644" t="s">
        <v>209</v>
      </c>
      <c r="C644" t="s">
        <v>73</v>
      </c>
      <c r="D644" t="s">
        <v>62</v>
      </c>
      <c r="E644" t="s">
        <v>77</v>
      </c>
      <c r="F644" t="s">
        <v>90</v>
      </c>
      <c r="G644" s="3">
        <v>45658</v>
      </c>
      <c r="H644" s="3">
        <v>45658</v>
      </c>
      <c r="I644" t="s">
        <v>761</v>
      </c>
      <c r="J644" s="3">
        <v>45658</v>
      </c>
      <c r="K644" t="s">
        <v>355</v>
      </c>
      <c r="L644" t="s">
        <v>79</v>
      </c>
      <c r="M644" t="s">
        <v>82</v>
      </c>
      <c r="N644" t="s">
        <v>82</v>
      </c>
      <c r="O644" t="s">
        <v>308</v>
      </c>
      <c r="P644" t="s">
        <v>63</v>
      </c>
      <c r="Q644">
        <v>12</v>
      </c>
      <c r="R644" t="s">
        <v>66</v>
      </c>
      <c r="S644" t="s">
        <v>242</v>
      </c>
      <c r="T644">
        <v>12</v>
      </c>
      <c r="U644">
        <v>4</v>
      </c>
      <c r="V644">
        <v>8</v>
      </c>
      <c r="W644" t="s">
        <v>191</v>
      </c>
      <c r="X644" t="s">
        <v>85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 t="s">
        <v>355</v>
      </c>
      <c r="AM644" t="s">
        <v>308</v>
      </c>
      <c r="AN644">
        <v>10</v>
      </c>
      <c r="AO644" t="s">
        <v>96</v>
      </c>
      <c r="AP644" t="e" vm="1">
        <f>_FV(-12,"0")</f>
        <v>#VALUE!</v>
      </c>
      <c r="AQ644">
        <v>7</v>
      </c>
      <c r="AR644">
        <v>1</v>
      </c>
      <c r="AS644" t="s">
        <v>1187</v>
      </c>
      <c r="AT644" t="s">
        <v>762</v>
      </c>
      <c r="AU644" t="s">
        <v>1782</v>
      </c>
      <c r="AV644" t="s">
        <v>1783</v>
      </c>
      <c r="AW644" t="s">
        <v>1784</v>
      </c>
      <c r="AX644">
        <v>1802</v>
      </c>
      <c r="AY644">
        <v>1728</v>
      </c>
      <c r="AZ644" t="s">
        <v>209</v>
      </c>
      <c r="BA644" s="2">
        <v>43520</v>
      </c>
      <c r="BB644">
        <v>24</v>
      </c>
      <c r="BC644" t="s">
        <v>1449</v>
      </c>
      <c r="BD644" s="3">
        <v>16589</v>
      </c>
      <c r="BE644" t="s">
        <v>73</v>
      </c>
      <c r="BF644" s="2">
        <v>43549</v>
      </c>
      <c r="BG644">
        <v>21</v>
      </c>
      <c r="BH644" t="s">
        <v>1401</v>
      </c>
      <c r="BI644" s="3">
        <v>23468</v>
      </c>
    </row>
    <row r="645" spans="1:61" x14ac:dyDescent="0.25">
      <c r="A645" s="1">
        <v>41027</v>
      </c>
      <c r="B645" t="s">
        <v>218</v>
      </c>
      <c r="C645" t="s">
        <v>73</v>
      </c>
      <c r="D645" t="s">
        <v>101</v>
      </c>
      <c r="E645" t="s">
        <v>504</v>
      </c>
      <c r="F645" t="s">
        <v>68</v>
      </c>
      <c r="G645" t="s">
        <v>1720</v>
      </c>
      <c r="H645" t="s">
        <v>685</v>
      </c>
      <c r="I645" s="3">
        <v>45658</v>
      </c>
      <c r="J645" t="s">
        <v>68</v>
      </c>
      <c r="K645" t="s">
        <v>1194</v>
      </c>
      <c r="L645" t="s">
        <v>215</v>
      </c>
      <c r="M645" t="s">
        <v>94</v>
      </c>
      <c r="N645" t="s">
        <v>1194</v>
      </c>
      <c r="O645" t="s">
        <v>82</v>
      </c>
      <c r="P645" t="s">
        <v>81</v>
      </c>
      <c r="Q645">
        <v>36</v>
      </c>
      <c r="R645" t="s">
        <v>120</v>
      </c>
      <c r="S645" t="s">
        <v>242</v>
      </c>
      <c r="T645">
        <v>12</v>
      </c>
      <c r="U645">
        <v>9</v>
      </c>
      <c r="V645">
        <v>12</v>
      </c>
      <c r="W645" t="s">
        <v>83</v>
      </c>
      <c r="X645" t="s">
        <v>84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 t="e" vm="68">
        <f>_FV(0,"16666666666666666")</f>
        <v>#VALUE!</v>
      </c>
      <c r="AM645" t="e" vm="57">
        <f>_FV(0,"3888888888888889")</f>
        <v>#VALUE!</v>
      </c>
      <c r="AN645">
        <v>9</v>
      </c>
      <c r="AO645" t="s">
        <v>96</v>
      </c>
      <c r="AP645" t="e" vm="1">
        <f>_FV(-6,"0")</f>
        <v>#VALUE!</v>
      </c>
      <c r="AQ645">
        <v>6</v>
      </c>
      <c r="AR645">
        <v>3</v>
      </c>
      <c r="AS645" t="s">
        <v>1785</v>
      </c>
      <c r="AT645" t="s">
        <v>68</v>
      </c>
      <c r="AU645" t="s">
        <v>1786</v>
      </c>
      <c r="AV645" t="s">
        <v>1787</v>
      </c>
      <c r="AW645" t="s">
        <v>1788</v>
      </c>
      <c r="AX645">
        <v>1647</v>
      </c>
      <c r="AY645">
        <v>1728</v>
      </c>
      <c r="AZ645" t="s">
        <v>218</v>
      </c>
      <c r="BA645" t="s">
        <v>1398</v>
      </c>
      <c r="BB645">
        <v>24</v>
      </c>
      <c r="BC645" t="s">
        <v>1450</v>
      </c>
      <c r="BD645" s="3">
        <v>46054</v>
      </c>
      <c r="BE645" t="s">
        <v>73</v>
      </c>
      <c r="BF645" s="2">
        <v>43549</v>
      </c>
      <c r="BG645">
        <v>21</v>
      </c>
      <c r="BH645" t="s">
        <v>1401</v>
      </c>
      <c r="BI645" s="3">
        <v>23468</v>
      </c>
    </row>
    <row r="646" spans="1:61" x14ac:dyDescent="0.25">
      <c r="A646" s="1">
        <v>40964</v>
      </c>
      <c r="B646" t="s">
        <v>241</v>
      </c>
      <c r="C646" t="s">
        <v>73</v>
      </c>
      <c r="D646" t="s">
        <v>101</v>
      </c>
      <c r="E646" t="s">
        <v>998</v>
      </c>
      <c r="F646" t="s">
        <v>1474</v>
      </c>
      <c r="G646" t="s">
        <v>1084</v>
      </c>
      <c r="H646" t="s">
        <v>360</v>
      </c>
      <c r="I646" t="s">
        <v>1708</v>
      </c>
      <c r="J646" t="s">
        <v>233</v>
      </c>
      <c r="K646" t="s">
        <v>238</v>
      </c>
      <c r="L646" t="s">
        <v>363</v>
      </c>
      <c r="M646" t="s">
        <v>364</v>
      </c>
      <c r="N646" t="s">
        <v>522</v>
      </c>
      <c r="O646" t="s">
        <v>521</v>
      </c>
      <c r="P646" t="s">
        <v>237</v>
      </c>
      <c r="Q646">
        <v>26</v>
      </c>
      <c r="R646" t="s">
        <v>110</v>
      </c>
      <c r="S646" t="s">
        <v>242</v>
      </c>
      <c r="T646">
        <v>12</v>
      </c>
      <c r="U646">
        <v>18</v>
      </c>
      <c r="V646">
        <v>13</v>
      </c>
      <c r="W646" t="s">
        <v>66</v>
      </c>
      <c r="X646" t="s">
        <v>132</v>
      </c>
      <c r="Y646">
        <v>0</v>
      </c>
      <c r="Z646">
        <v>0</v>
      </c>
      <c r="AA646">
        <v>0</v>
      </c>
      <c r="AB646">
        <v>1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 t="e" vm="257">
        <f>_FV(-1,"0384615384615385")</f>
        <v>#VALUE!</v>
      </c>
      <c r="AM646" t="e" vm="227">
        <f>_FV(0,"19230769230769232")</f>
        <v>#VALUE!</v>
      </c>
      <c r="AN646">
        <v>-9</v>
      </c>
      <c r="AO646" t="e" vm="1">
        <f>_FV(-1,"0")</f>
        <v>#VALUE!</v>
      </c>
      <c r="AP646" t="e" vm="1">
        <f>_FV(-1,"0")</f>
        <v>#VALUE!</v>
      </c>
      <c r="AQ646">
        <v>1</v>
      </c>
      <c r="AR646">
        <v>7</v>
      </c>
      <c r="AS646" t="s">
        <v>68</v>
      </c>
      <c r="AT646" t="s">
        <v>273</v>
      </c>
      <c r="AU646" t="s">
        <v>68</v>
      </c>
      <c r="AV646" t="s">
        <v>97</v>
      </c>
      <c r="AW646" t="s">
        <v>1789</v>
      </c>
      <c r="AX646">
        <v>1640</v>
      </c>
      <c r="AY646">
        <v>1728</v>
      </c>
      <c r="AZ646" t="s">
        <v>241</v>
      </c>
      <c r="BA646" s="2">
        <v>43580</v>
      </c>
      <c r="BB646">
        <v>22</v>
      </c>
      <c r="BC646" t="s">
        <v>1451</v>
      </c>
      <c r="BD646" s="3">
        <v>15008</v>
      </c>
      <c r="BE646" t="s">
        <v>73</v>
      </c>
      <c r="BF646" s="2">
        <v>43549</v>
      </c>
      <c r="BG646">
        <v>21</v>
      </c>
      <c r="BH646" t="s">
        <v>1401</v>
      </c>
      <c r="BI646" s="3">
        <v>23468</v>
      </c>
    </row>
    <row r="647" spans="1:61" x14ac:dyDescent="0.25">
      <c r="A647" s="1">
        <v>40929</v>
      </c>
      <c r="B647" t="s">
        <v>245</v>
      </c>
      <c r="C647" t="s">
        <v>73</v>
      </c>
      <c r="D647" t="s">
        <v>151</v>
      </c>
      <c r="E647" t="s">
        <v>1043</v>
      </c>
      <c r="F647" t="s">
        <v>1043</v>
      </c>
      <c r="G647" t="s">
        <v>1790</v>
      </c>
      <c r="H647" t="s">
        <v>334</v>
      </c>
      <c r="I647" t="s">
        <v>801</v>
      </c>
      <c r="J647" t="s">
        <v>539</v>
      </c>
      <c r="K647" t="s">
        <v>226</v>
      </c>
      <c r="L647" t="s">
        <v>339</v>
      </c>
      <c r="M647" t="s">
        <v>63</v>
      </c>
      <c r="N647" t="s">
        <v>336</v>
      </c>
      <c r="O647" t="s">
        <v>223</v>
      </c>
      <c r="P647" t="s">
        <v>225</v>
      </c>
      <c r="Q647">
        <v>22</v>
      </c>
      <c r="R647" t="s">
        <v>239</v>
      </c>
      <c r="S647" t="s">
        <v>242</v>
      </c>
      <c r="T647">
        <v>12</v>
      </c>
      <c r="U647">
        <v>16</v>
      </c>
      <c r="V647">
        <v>13</v>
      </c>
      <c r="W647" t="s">
        <v>66</v>
      </c>
      <c r="X647" t="s">
        <v>132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1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 t="e" vm="193">
        <f>_FV(0,"6363636363636364")</f>
        <v>#VALUE!</v>
      </c>
      <c r="AM647" t="e" vm="75">
        <f>_FV(0,"18181818181818182")</f>
        <v>#VALUE!</v>
      </c>
      <c r="AN647">
        <v>-6</v>
      </c>
      <c r="AO647" t="e" vm="1">
        <f>_FV(-1,"0")</f>
        <v>#VALUE!</v>
      </c>
      <c r="AP647" t="s">
        <v>66</v>
      </c>
      <c r="AQ647">
        <v>4</v>
      </c>
      <c r="AR647">
        <v>4</v>
      </c>
      <c r="AS647" t="s">
        <v>68</v>
      </c>
      <c r="AT647" t="s">
        <v>1791</v>
      </c>
      <c r="AU647" t="s">
        <v>68</v>
      </c>
      <c r="AV647" s="2">
        <v>43586</v>
      </c>
      <c r="AW647" t="s">
        <v>1792</v>
      </c>
      <c r="AX647">
        <v>1626</v>
      </c>
      <c r="AY647">
        <v>1728</v>
      </c>
      <c r="AZ647" t="s">
        <v>245</v>
      </c>
      <c r="BA647" s="2">
        <v>43489</v>
      </c>
      <c r="BB647">
        <v>23</v>
      </c>
      <c r="BC647" t="s">
        <v>1454</v>
      </c>
      <c r="BD647" s="3">
        <v>12451</v>
      </c>
      <c r="BE647" t="s">
        <v>73</v>
      </c>
      <c r="BF647" s="2">
        <v>43549</v>
      </c>
      <c r="BG647">
        <v>21</v>
      </c>
      <c r="BH647" t="s">
        <v>1401</v>
      </c>
      <c r="BI647" s="3">
        <v>23468</v>
      </c>
    </row>
    <row r="648" spans="1:61" x14ac:dyDescent="0.25">
      <c r="A648" s="1">
        <v>41125</v>
      </c>
      <c r="B648" t="s">
        <v>60</v>
      </c>
      <c r="C648" t="s">
        <v>158</v>
      </c>
      <c r="D648" t="s">
        <v>62</v>
      </c>
      <c r="E648" s="3">
        <v>2730190</v>
      </c>
      <c r="F648" t="s">
        <v>1793</v>
      </c>
      <c r="G648" t="s">
        <v>1075</v>
      </c>
      <c r="H648" t="s">
        <v>990</v>
      </c>
      <c r="I648" s="3">
        <v>2273637</v>
      </c>
      <c r="J648" t="s">
        <v>1794</v>
      </c>
      <c r="K648" t="s">
        <v>751</v>
      </c>
      <c r="L648" t="s">
        <v>1183</v>
      </c>
      <c r="M648" t="s">
        <v>414</v>
      </c>
      <c r="N648" t="s">
        <v>322</v>
      </c>
      <c r="O648" t="s">
        <v>322</v>
      </c>
      <c r="P648" t="s">
        <v>1076</v>
      </c>
      <c r="Q648">
        <v>32</v>
      </c>
      <c r="R648" t="s">
        <v>84</v>
      </c>
      <c r="S648" t="s">
        <v>68</v>
      </c>
      <c r="T648">
        <v>12</v>
      </c>
      <c r="U648">
        <v>3</v>
      </c>
      <c r="V648">
        <v>2</v>
      </c>
      <c r="W648" t="s">
        <v>179</v>
      </c>
      <c r="X648" t="s">
        <v>121</v>
      </c>
      <c r="Y648">
        <v>0</v>
      </c>
      <c r="Z648">
        <v>1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 t="s">
        <v>1686</v>
      </c>
      <c r="AM648" s="3">
        <v>1360531</v>
      </c>
      <c r="AN648">
        <v>-13</v>
      </c>
      <c r="AO648" t="s">
        <v>66</v>
      </c>
      <c r="AP648" t="s">
        <v>64</v>
      </c>
      <c r="AQ648">
        <v>4</v>
      </c>
      <c r="AR648">
        <v>4</v>
      </c>
      <c r="AS648" t="s">
        <v>935</v>
      </c>
      <c r="AT648" t="s">
        <v>1575</v>
      </c>
      <c r="AU648" t="s">
        <v>937</v>
      </c>
      <c r="AV648" t="s">
        <v>1795</v>
      </c>
      <c r="AW648" t="s">
        <v>1796</v>
      </c>
      <c r="AX648">
        <v>1814</v>
      </c>
      <c r="AY648">
        <v>1840</v>
      </c>
      <c r="AZ648" t="s">
        <v>60</v>
      </c>
      <c r="BA648" s="2">
        <v>43547</v>
      </c>
      <c r="BB648">
        <v>33</v>
      </c>
      <c r="BC648" t="s">
        <v>1397</v>
      </c>
      <c r="BD648" s="2">
        <v>43472</v>
      </c>
      <c r="BE648" t="s">
        <v>158</v>
      </c>
      <c r="BF648" s="2">
        <v>43670</v>
      </c>
      <c r="BG648">
        <v>22</v>
      </c>
      <c r="BH648" t="s">
        <v>1422</v>
      </c>
      <c r="BI648" t="s">
        <v>1423</v>
      </c>
    </row>
    <row r="649" spans="1:61" x14ac:dyDescent="0.25">
      <c r="A649" s="1">
        <v>41245</v>
      </c>
      <c r="B649" t="s">
        <v>73</v>
      </c>
      <c r="C649" t="s">
        <v>158</v>
      </c>
      <c r="D649" t="s">
        <v>151</v>
      </c>
      <c r="E649" s="3">
        <v>42370</v>
      </c>
      <c r="F649" s="3">
        <v>19025</v>
      </c>
      <c r="G649" s="3">
        <v>11689</v>
      </c>
      <c r="H649" t="s">
        <v>1764</v>
      </c>
      <c r="I649" s="2">
        <v>43800</v>
      </c>
      <c r="J649" s="3">
        <v>46784</v>
      </c>
      <c r="K649" t="s">
        <v>397</v>
      </c>
      <c r="L649" t="s">
        <v>1649</v>
      </c>
      <c r="M649" t="s">
        <v>128</v>
      </c>
      <c r="N649" t="s">
        <v>1097</v>
      </c>
      <c r="O649" t="s">
        <v>116</v>
      </c>
      <c r="P649" t="s">
        <v>1097</v>
      </c>
      <c r="Q649">
        <v>25</v>
      </c>
      <c r="R649" t="s">
        <v>242</v>
      </c>
      <c r="S649" t="s">
        <v>68</v>
      </c>
      <c r="T649">
        <v>12</v>
      </c>
      <c r="U649">
        <v>13</v>
      </c>
      <c r="V649">
        <v>1</v>
      </c>
      <c r="W649" t="s">
        <v>132</v>
      </c>
      <c r="X649" t="s">
        <v>179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1</v>
      </c>
      <c r="AG649">
        <v>0</v>
      </c>
      <c r="AH649">
        <v>0</v>
      </c>
      <c r="AI649">
        <v>0</v>
      </c>
      <c r="AJ649">
        <v>0</v>
      </c>
      <c r="AK649">
        <v>0</v>
      </c>
      <c r="AL649" t="e" vm="258">
        <f>_FV(0,"16")</f>
        <v>#VALUE!</v>
      </c>
      <c r="AM649" s="3">
        <v>27760</v>
      </c>
      <c r="AN649">
        <v>-29</v>
      </c>
      <c r="AO649" t="e" vm="1">
        <f>_FV(-7,"0")</f>
        <v>#VALUE!</v>
      </c>
      <c r="AP649" t="s">
        <v>110</v>
      </c>
      <c r="AQ649">
        <v>3</v>
      </c>
      <c r="AR649">
        <v>6</v>
      </c>
      <c r="AS649" t="s">
        <v>68</v>
      </c>
      <c r="AT649" t="s">
        <v>755</v>
      </c>
      <c r="AU649" t="s">
        <v>68</v>
      </c>
      <c r="AV649" t="s">
        <v>124</v>
      </c>
      <c r="AW649" t="s">
        <v>1797</v>
      </c>
      <c r="AX649">
        <v>1728</v>
      </c>
      <c r="AY649">
        <v>1840</v>
      </c>
      <c r="AZ649" t="s">
        <v>73</v>
      </c>
      <c r="BA649" s="2">
        <v>43549</v>
      </c>
      <c r="BB649">
        <v>21</v>
      </c>
      <c r="BC649" t="s">
        <v>1401</v>
      </c>
      <c r="BD649" s="3">
        <v>23468</v>
      </c>
      <c r="BE649" t="s">
        <v>158</v>
      </c>
      <c r="BF649" s="2">
        <v>43670</v>
      </c>
      <c r="BG649">
        <v>22</v>
      </c>
      <c r="BH649" t="s">
        <v>1422</v>
      </c>
      <c r="BI649" t="s">
        <v>1423</v>
      </c>
    </row>
    <row r="650" spans="1:61" x14ac:dyDescent="0.25">
      <c r="A650" s="1">
        <v>40553</v>
      </c>
      <c r="B650" t="s">
        <v>100</v>
      </c>
      <c r="C650" t="s">
        <v>158</v>
      </c>
      <c r="D650" t="s">
        <v>151</v>
      </c>
      <c r="E650" t="s">
        <v>250</v>
      </c>
      <c r="F650" t="s">
        <v>1798</v>
      </c>
      <c r="G650" t="s">
        <v>370</v>
      </c>
      <c r="H650" t="s">
        <v>670</v>
      </c>
      <c r="I650" t="s">
        <v>252</v>
      </c>
      <c r="J650" t="s">
        <v>1114</v>
      </c>
      <c r="K650" t="s">
        <v>154</v>
      </c>
      <c r="L650" t="s">
        <v>670</v>
      </c>
      <c r="M650" t="s">
        <v>252</v>
      </c>
      <c r="N650" t="s">
        <v>65</v>
      </c>
      <c r="O650" t="s">
        <v>154</v>
      </c>
      <c r="P650" t="s">
        <v>154</v>
      </c>
      <c r="Q650">
        <v>7</v>
      </c>
      <c r="R650" t="s">
        <v>67</v>
      </c>
      <c r="S650" t="s">
        <v>68</v>
      </c>
      <c r="T650">
        <v>12</v>
      </c>
      <c r="U650">
        <v>16</v>
      </c>
      <c r="V650">
        <v>2</v>
      </c>
      <c r="W650" t="s">
        <v>66</v>
      </c>
      <c r="X650" t="s">
        <v>191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1</v>
      </c>
      <c r="AG650">
        <v>0</v>
      </c>
      <c r="AH650">
        <v>0</v>
      </c>
      <c r="AI650">
        <v>0</v>
      </c>
      <c r="AJ650">
        <v>0</v>
      </c>
      <c r="AK650">
        <v>0</v>
      </c>
      <c r="AL650" t="e" vm="13">
        <f>_FV(0,"7142857142857143")</f>
        <v>#VALUE!</v>
      </c>
      <c r="AM650" t="s">
        <v>64</v>
      </c>
      <c r="AN650">
        <v>-12</v>
      </c>
      <c r="AO650" t="e" vm="1">
        <f>_FV(-9,"0")</f>
        <v>#VALUE!</v>
      </c>
      <c r="AP650" t="s">
        <v>95</v>
      </c>
      <c r="AQ650">
        <v>1</v>
      </c>
      <c r="AR650">
        <v>7</v>
      </c>
      <c r="AS650" t="s">
        <v>68</v>
      </c>
      <c r="AT650" t="s">
        <v>68</v>
      </c>
      <c r="AU650" t="s">
        <v>68</v>
      </c>
      <c r="AV650" s="2">
        <v>43586</v>
      </c>
      <c r="AW650" s="3">
        <v>44927</v>
      </c>
      <c r="AX650">
        <v>1668</v>
      </c>
      <c r="AY650">
        <v>1840</v>
      </c>
      <c r="AZ650" t="s">
        <v>100</v>
      </c>
      <c r="BA650" s="2">
        <v>43609</v>
      </c>
      <c r="BB650">
        <v>24</v>
      </c>
      <c r="BC650" t="s">
        <v>1407</v>
      </c>
      <c r="BD650" s="3">
        <v>19025</v>
      </c>
      <c r="BE650" t="s">
        <v>158</v>
      </c>
      <c r="BF650" s="2">
        <v>43670</v>
      </c>
      <c r="BG650">
        <v>22</v>
      </c>
      <c r="BH650" t="s">
        <v>1422</v>
      </c>
      <c r="BI650" t="s">
        <v>1423</v>
      </c>
    </row>
    <row r="651" spans="1:61" x14ac:dyDescent="0.25">
      <c r="A651" s="1">
        <v>40776</v>
      </c>
      <c r="B651" t="s">
        <v>112</v>
      </c>
      <c r="C651" t="s">
        <v>158</v>
      </c>
      <c r="D651" t="s">
        <v>151</v>
      </c>
      <c r="E651" t="s">
        <v>64</v>
      </c>
      <c r="F651" t="s">
        <v>64</v>
      </c>
      <c r="G651" t="s">
        <v>65</v>
      </c>
      <c r="H651" t="s">
        <v>65</v>
      </c>
      <c r="I651" s="2">
        <v>43586</v>
      </c>
      <c r="J651" s="2">
        <v>43586</v>
      </c>
      <c r="K651" t="s">
        <v>63</v>
      </c>
      <c r="L651" t="s">
        <v>63</v>
      </c>
      <c r="M651" t="s">
        <v>65</v>
      </c>
      <c r="N651" t="s">
        <v>65</v>
      </c>
      <c r="O651" t="s">
        <v>65</v>
      </c>
      <c r="P651" t="s">
        <v>65</v>
      </c>
      <c r="Q651">
        <v>2</v>
      </c>
      <c r="R651" t="s">
        <v>95</v>
      </c>
      <c r="S651" t="s">
        <v>68</v>
      </c>
      <c r="T651">
        <v>12</v>
      </c>
      <c r="U651">
        <v>1</v>
      </c>
      <c r="V651">
        <v>2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 t="s">
        <v>64</v>
      </c>
      <c r="AM651" t="s">
        <v>64</v>
      </c>
      <c r="AN651">
        <v>0</v>
      </c>
      <c r="AP651" t="s">
        <v>255</v>
      </c>
      <c r="AQ651">
        <v>0</v>
      </c>
      <c r="AR651">
        <v>9</v>
      </c>
      <c r="AS651" t="s">
        <v>68</v>
      </c>
      <c r="AT651" t="s">
        <v>68</v>
      </c>
      <c r="AU651" t="s">
        <v>68</v>
      </c>
      <c r="AV651" s="2">
        <v>43586</v>
      </c>
      <c r="AW651" s="3">
        <v>43466</v>
      </c>
      <c r="AX651">
        <v>1641</v>
      </c>
      <c r="AY651">
        <v>1840</v>
      </c>
      <c r="AZ651" t="s">
        <v>112</v>
      </c>
      <c r="BA651" s="2">
        <v>43521</v>
      </c>
      <c r="BB651">
        <v>19</v>
      </c>
      <c r="BC651" t="s">
        <v>1411</v>
      </c>
      <c r="BD651" s="3">
        <v>23774</v>
      </c>
      <c r="BE651" t="s">
        <v>158</v>
      </c>
      <c r="BF651" s="2">
        <v>43670</v>
      </c>
      <c r="BG651">
        <v>22</v>
      </c>
      <c r="BH651" t="s">
        <v>1422</v>
      </c>
      <c r="BI651" t="s">
        <v>1423</v>
      </c>
    </row>
    <row r="652" spans="1:61" x14ac:dyDescent="0.25">
      <c r="A652" s="1">
        <v>40889</v>
      </c>
      <c r="B652" t="s">
        <v>123</v>
      </c>
      <c r="C652" t="s">
        <v>158</v>
      </c>
      <c r="D652" t="s">
        <v>62</v>
      </c>
      <c r="E652" t="s">
        <v>1631</v>
      </c>
      <c r="F652" s="2">
        <v>43499</v>
      </c>
      <c r="G652" t="s">
        <v>483</v>
      </c>
      <c r="H652" t="s">
        <v>1251</v>
      </c>
      <c r="I652" t="s">
        <v>859</v>
      </c>
      <c r="J652" t="s">
        <v>1799</v>
      </c>
      <c r="K652" t="s">
        <v>97</v>
      </c>
      <c r="L652" t="s">
        <v>124</v>
      </c>
      <c r="M652" t="s">
        <v>386</v>
      </c>
      <c r="N652" t="s">
        <v>65</v>
      </c>
      <c r="O652" t="s">
        <v>268</v>
      </c>
      <c r="P652" t="s">
        <v>115</v>
      </c>
      <c r="Q652">
        <v>15</v>
      </c>
      <c r="R652" t="s">
        <v>96</v>
      </c>
      <c r="S652" t="s">
        <v>68</v>
      </c>
      <c r="T652">
        <v>12</v>
      </c>
      <c r="U652">
        <v>4</v>
      </c>
      <c r="V652">
        <v>1</v>
      </c>
      <c r="W652" t="s">
        <v>83</v>
      </c>
      <c r="X652" t="s">
        <v>191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1</v>
      </c>
      <c r="AG652">
        <v>0</v>
      </c>
      <c r="AH652">
        <v>0</v>
      </c>
      <c r="AI652">
        <v>0</v>
      </c>
      <c r="AJ652">
        <v>0</v>
      </c>
      <c r="AK652">
        <v>0</v>
      </c>
      <c r="AL652" t="s">
        <v>263</v>
      </c>
      <c r="AM652" t="s">
        <v>365</v>
      </c>
      <c r="AN652">
        <v>-10</v>
      </c>
      <c r="AO652" t="e" vm="1">
        <f>_FV(-4,"0")</f>
        <v>#VALUE!</v>
      </c>
      <c r="AP652" t="s">
        <v>132</v>
      </c>
      <c r="AQ652">
        <v>3</v>
      </c>
      <c r="AR652">
        <v>6</v>
      </c>
      <c r="AS652" t="s">
        <v>68</v>
      </c>
      <c r="AT652" t="s">
        <v>68</v>
      </c>
      <c r="AU652" t="s">
        <v>68</v>
      </c>
      <c r="AV652" s="2">
        <v>43679</v>
      </c>
      <c r="AW652" s="3">
        <v>13881</v>
      </c>
      <c r="AX652">
        <v>1889</v>
      </c>
      <c r="AY652">
        <v>1840</v>
      </c>
      <c r="AZ652" t="s">
        <v>123</v>
      </c>
      <c r="BA652" s="2">
        <v>43550</v>
      </c>
      <c r="BB652">
        <v>21</v>
      </c>
      <c r="BC652" t="s">
        <v>1412</v>
      </c>
      <c r="BD652" t="s">
        <v>1413</v>
      </c>
      <c r="BE652" t="s">
        <v>158</v>
      </c>
      <c r="BF652" s="2">
        <v>43670</v>
      </c>
      <c r="BG652">
        <v>22</v>
      </c>
      <c r="BH652" t="s">
        <v>1422</v>
      </c>
      <c r="BI652" t="s">
        <v>1423</v>
      </c>
    </row>
    <row r="653" spans="1:61" x14ac:dyDescent="0.25">
      <c r="A653" s="1">
        <v>40939</v>
      </c>
      <c r="B653" t="s">
        <v>127</v>
      </c>
      <c r="C653" t="s">
        <v>158</v>
      </c>
      <c r="D653" t="s">
        <v>62</v>
      </c>
      <c r="E653" t="s">
        <v>566</v>
      </c>
      <c r="F653" t="s">
        <v>1800</v>
      </c>
      <c r="G653" t="s">
        <v>569</v>
      </c>
      <c r="H653" t="s">
        <v>1453</v>
      </c>
      <c r="I653" t="s">
        <v>569</v>
      </c>
      <c r="J653" t="s">
        <v>1542</v>
      </c>
      <c r="K653" t="s">
        <v>379</v>
      </c>
      <c r="L653" t="s">
        <v>907</v>
      </c>
      <c r="M653" t="s">
        <v>380</v>
      </c>
      <c r="N653" t="s">
        <v>1151</v>
      </c>
      <c r="O653" t="s">
        <v>571</v>
      </c>
      <c r="P653" t="s">
        <v>728</v>
      </c>
      <c r="Q653">
        <v>23</v>
      </c>
      <c r="R653" t="s">
        <v>85</v>
      </c>
      <c r="S653" t="s">
        <v>68</v>
      </c>
      <c r="T653">
        <v>12</v>
      </c>
      <c r="U653">
        <v>14</v>
      </c>
      <c r="V653">
        <v>1</v>
      </c>
      <c r="W653" t="s">
        <v>132</v>
      </c>
      <c r="X653" t="s">
        <v>120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 t="e" vm="175">
        <f>_FV(0,"17391304347826086")</f>
        <v>#VALUE!</v>
      </c>
      <c r="AM653" t="s">
        <v>905</v>
      </c>
      <c r="AN653">
        <v>-28</v>
      </c>
      <c r="AO653" t="e" vm="1">
        <f>_FV(-5,"0")</f>
        <v>#VALUE!</v>
      </c>
      <c r="AP653" t="s">
        <v>96</v>
      </c>
      <c r="AQ653">
        <v>6</v>
      </c>
      <c r="AR653">
        <v>3</v>
      </c>
      <c r="AS653" t="s">
        <v>68</v>
      </c>
      <c r="AT653" t="s">
        <v>68</v>
      </c>
      <c r="AU653" t="s">
        <v>68</v>
      </c>
      <c r="AV653" t="s">
        <v>124</v>
      </c>
      <c r="AW653" s="3">
        <v>44562</v>
      </c>
      <c r="AX653">
        <v>1768</v>
      </c>
      <c r="AY653">
        <v>1840</v>
      </c>
      <c r="AZ653" t="s">
        <v>127</v>
      </c>
      <c r="BA653" s="2">
        <v>43641</v>
      </c>
      <c r="BB653">
        <v>24</v>
      </c>
      <c r="BC653" t="s">
        <v>1414</v>
      </c>
      <c r="BD653" s="3">
        <v>21671</v>
      </c>
      <c r="BE653" t="s">
        <v>158</v>
      </c>
      <c r="BF653" s="2">
        <v>43670</v>
      </c>
      <c r="BG653">
        <v>22</v>
      </c>
      <c r="BH653" t="s">
        <v>1422</v>
      </c>
      <c r="BI653" t="s">
        <v>1423</v>
      </c>
    </row>
    <row r="654" spans="1:61" x14ac:dyDescent="0.25">
      <c r="A654" s="1">
        <v>40804</v>
      </c>
      <c r="B654" t="s">
        <v>136</v>
      </c>
      <c r="C654" t="s">
        <v>158</v>
      </c>
      <c r="D654" t="s">
        <v>101</v>
      </c>
      <c r="E654" t="s">
        <v>116</v>
      </c>
      <c r="F654" t="s">
        <v>84</v>
      </c>
      <c r="G654" t="s">
        <v>68</v>
      </c>
      <c r="H654" t="s">
        <v>97</v>
      </c>
      <c r="I654" t="s">
        <v>116</v>
      </c>
      <c r="J654" s="2">
        <v>43557</v>
      </c>
      <c r="K654" t="s">
        <v>65</v>
      </c>
      <c r="L654" t="s">
        <v>124</v>
      </c>
      <c r="M654" t="s">
        <v>116</v>
      </c>
      <c r="N654" t="s">
        <v>65</v>
      </c>
      <c r="O654" t="s">
        <v>116</v>
      </c>
      <c r="P654" t="s">
        <v>65</v>
      </c>
      <c r="Q654">
        <v>5</v>
      </c>
      <c r="R654" t="s">
        <v>83</v>
      </c>
      <c r="S654" t="s">
        <v>68</v>
      </c>
      <c r="T654">
        <v>12</v>
      </c>
      <c r="U654">
        <v>16</v>
      </c>
      <c r="V654">
        <v>2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 t="e" vm="25">
        <f>_FV(0,"6")</f>
        <v>#VALUE!</v>
      </c>
      <c r="AM654" s="2">
        <v>43557</v>
      </c>
      <c r="AN654">
        <v>-10</v>
      </c>
      <c r="AP654" t="s">
        <v>121</v>
      </c>
      <c r="AQ654">
        <v>1</v>
      </c>
      <c r="AR654">
        <v>7</v>
      </c>
      <c r="AS654" t="s">
        <v>68</v>
      </c>
      <c r="AT654" t="s">
        <v>1551</v>
      </c>
      <c r="AU654" t="s">
        <v>68</v>
      </c>
      <c r="AV654" s="2">
        <v>43617</v>
      </c>
      <c r="AW654" t="s">
        <v>1801</v>
      </c>
      <c r="AX654">
        <v>1720</v>
      </c>
      <c r="AY654">
        <v>1840</v>
      </c>
      <c r="AZ654" t="s">
        <v>136</v>
      </c>
      <c r="BA654" s="2">
        <v>43491</v>
      </c>
      <c r="BB654">
        <v>28</v>
      </c>
      <c r="BC654" t="s">
        <v>1418</v>
      </c>
      <c r="BD654" s="3">
        <v>47178</v>
      </c>
      <c r="BE654" t="s">
        <v>158</v>
      </c>
      <c r="BF654" s="2">
        <v>43670</v>
      </c>
      <c r="BG654">
        <v>22</v>
      </c>
      <c r="BH654" t="s">
        <v>1422</v>
      </c>
      <c r="BI654" t="s">
        <v>1423</v>
      </c>
    </row>
    <row r="655" spans="1:61" x14ac:dyDescent="0.25">
      <c r="A655" s="1">
        <v>40874</v>
      </c>
      <c r="B655" t="s">
        <v>150</v>
      </c>
      <c r="C655" t="s">
        <v>158</v>
      </c>
      <c r="D655" t="s">
        <v>101</v>
      </c>
      <c r="E655" t="s">
        <v>362</v>
      </c>
      <c r="F655" t="s">
        <v>1802</v>
      </c>
      <c r="G655" t="s">
        <v>229</v>
      </c>
      <c r="H655" t="s">
        <v>229</v>
      </c>
      <c r="I655" t="s">
        <v>231</v>
      </c>
      <c r="J655" t="s">
        <v>1803</v>
      </c>
      <c r="K655" t="s">
        <v>236</v>
      </c>
      <c r="L655" t="s">
        <v>229</v>
      </c>
      <c r="M655" t="s">
        <v>238</v>
      </c>
      <c r="N655" t="s">
        <v>65</v>
      </c>
      <c r="O655" t="s">
        <v>235</v>
      </c>
      <c r="P655" t="s">
        <v>234</v>
      </c>
      <c r="Q655">
        <v>13</v>
      </c>
      <c r="R655" t="s">
        <v>121</v>
      </c>
      <c r="S655" t="s">
        <v>68</v>
      </c>
      <c r="T655">
        <v>12</v>
      </c>
      <c r="U655">
        <v>6</v>
      </c>
      <c r="V655">
        <v>1</v>
      </c>
      <c r="W655" t="s">
        <v>83</v>
      </c>
      <c r="X655" t="s">
        <v>110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1</v>
      </c>
      <c r="AG655">
        <v>1</v>
      </c>
      <c r="AH655">
        <v>0</v>
      </c>
      <c r="AI655">
        <v>0</v>
      </c>
      <c r="AJ655">
        <v>0</v>
      </c>
      <c r="AK655">
        <v>0</v>
      </c>
      <c r="AL655" t="s">
        <v>237</v>
      </c>
      <c r="AM655" t="s">
        <v>1804</v>
      </c>
      <c r="AN655">
        <v>-12</v>
      </c>
      <c r="AO655" t="e" vm="1">
        <f>_FV(-6,"0")</f>
        <v>#VALUE!</v>
      </c>
      <c r="AP655" t="s">
        <v>85</v>
      </c>
      <c r="AQ655">
        <v>4</v>
      </c>
      <c r="AR655">
        <v>4</v>
      </c>
      <c r="AS655" t="s">
        <v>752</v>
      </c>
      <c r="AT655" t="s">
        <v>752</v>
      </c>
      <c r="AU655" t="s">
        <v>232</v>
      </c>
      <c r="AV655" t="s">
        <v>1805</v>
      </c>
      <c r="AW655" t="s">
        <v>1806</v>
      </c>
      <c r="AX655">
        <v>1789</v>
      </c>
      <c r="AY655">
        <v>1840</v>
      </c>
      <c r="AZ655" t="s">
        <v>150</v>
      </c>
      <c r="BA655" t="s">
        <v>1398</v>
      </c>
      <c r="BB655">
        <v>16</v>
      </c>
      <c r="BC655" t="s">
        <v>1399</v>
      </c>
      <c r="BD655" s="3">
        <v>31260</v>
      </c>
      <c r="BE655" t="s">
        <v>158</v>
      </c>
      <c r="BF655" s="2">
        <v>43670</v>
      </c>
      <c r="BG655">
        <v>22</v>
      </c>
      <c r="BH655" t="s">
        <v>1422</v>
      </c>
      <c r="BI655" t="s">
        <v>1423</v>
      </c>
    </row>
    <row r="656" spans="1:61" x14ac:dyDescent="0.25">
      <c r="A656" s="1">
        <v>40839</v>
      </c>
      <c r="B656" t="s">
        <v>163</v>
      </c>
      <c r="C656" t="s">
        <v>158</v>
      </c>
      <c r="D656" t="s">
        <v>151</v>
      </c>
      <c r="E656" t="s">
        <v>735</v>
      </c>
      <c r="F656" t="s">
        <v>84</v>
      </c>
      <c r="G656" t="s">
        <v>355</v>
      </c>
      <c r="H656" t="s">
        <v>355</v>
      </c>
      <c r="I656" t="s">
        <v>1680</v>
      </c>
      <c r="J656" t="s">
        <v>1509</v>
      </c>
      <c r="K656" t="s">
        <v>355</v>
      </c>
      <c r="L656" t="s">
        <v>91</v>
      </c>
      <c r="M656" t="s">
        <v>65</v>
      </c>
      <c r="N656" t="s">
        <v>65</v>
      </c>
      <c r="O656" t="s">
        <v>216</v>
      </c>
      <c r="P656" t="s">
        <v>93</v>
      </c>
      <c r="Q656">
        <v>9</v>
      </c>
      <c r="R656" t="s">
        <v>64</v>
      </c>
      <c r="S656" t="s">
        <v>68</v>
      </c>
      <c r="T656">
        <v>12</v>
      </c>
      <c r="U656">
        <v>2</v>
      </c>
      <c r="V656">
        <v>1</v>
      </c>
      <c r="W656" t="s">
        <v>192</v>
      </c>
      <c r="X656" t="s">
        <v>191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 t="s">
        <v>1102</v>
      </c>
      <c r="AM656" t="s">
        <v>365</v>
      </c>
      <c r="AN656">
        <v>-2</v>
      </c>
      <c r="AO656" t="e" vm="1">
        <f>_FV(-2,"0")</f>
        <v>#VALUE!</v>
      </c>
      <c r="AP656" t="s">
        <v>68</v>
      </c>
      <c r="AQ656">
        <v>7</v>
      </c>
      <c r="AR656">
        <v>1</v>
      </c>
      <c r="AS656" s="2">
        <v>43556</v>
      </c>
      <c r="AT656" t="s">
        <v>68</v>
      </c>
      <c r="AU656" t="s">
        <v>1807</v>
      </c>
      <c r="AV656" t="s">
        <v>1808</v>
      </c>
      <c r="AW656" t="s">
        <v>1809</v>
      </c>
      <c r="AX656">
        <v>1982</v>
      </c>
      <c r="AY656">
        <v>1840</v>
      </c>
      <c r="AZ656" t="s">
        <v>163</v>
      </c>
      <c r="BA656" s="2">
        <v>43639</v>
      </c>
      <c r="BB656">
        <v>23</v>
      </c>
      <c r="BC656" t="s">
        <v>1427</v>
      </c>
      <c r="BD656" s="3">
        <v>26177</v>
      </c>
      <c r="BE656" t="s">
        <v>158</v>
      </c>
      <c r="BF656" s="2">
        <v>43670</v>
      </c>
      <c r="BG656">
        <v>22</v>
      </c>
      <c r="BH656" t="s">
        <v>1422</v>
      </c>
      <c r="BI656" t="s">
        <v>1423</v>
      </c>
    </row>
    <row r="657" spans="1:61" x14ac:dyDescent="0.25">
      <c r="A657" s="1">
        <v>41065</v>
      </c>
      <c r="B657" t="s">
        <v>178</v>
      </c>
      <c r="C657" t="s">
        <v>158</v>
      </c>
      <c r="D657" t="s">
        <v>151</v>
      </c>
      <c r="E657" t="s">
        <v>1157</v>
      </c>
      <c r="F657" t="s">
        <v>1810</v>
      </c>
      <c r="G657" t="s">
        <v>291</v>
      </c>
      <c r="H657" t="s">
        <v>1811</v>
      </c>
      <c r="I657" t="s">
        <v>1158</v>
      </c>
      <c r="J657" t="s">
        <v>1460</v>
      </c>
      <c r="K657" t="s">
        <v>1122</v>
      </c>
      <c r="L657" t="s">
        <v>1461</v>
      </c>
      <c r="M657" t="s">
        <v>292</v>
      </c>
      <c r="N657" t="s">
        <v>1462</v>
      </c>
      <c r="O657" t="s">
        <v>656</v>
      </c>
      <c r="P657" t="s">
        <v>1462</v>
      </c>
      <c r="Q657">
        <v>37</v>
      </c>
      <c r="R657" t="s">
        <v>132</v>
      </c>
      <c r="S657" t="s">
        <v>68</v>
      </c>
      <c r="T657">
        <v>12</v>
      </c>
      <c r="U657">
        <v>5</v>
      </c>
      <c r="V657">
        <v>1</v>
      </c>
      <c r="W657" t="s">
        <v>179</v>
      </c>
      <c r="X657" t="s">
        <v>179</v>
      </c>
      <c r="Y657">
        <v>0</v>
      </c>
      <c r="Z657">
        <v>1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 t="s">
        <v>292</v>
      </c>
      <c r="AM657" t="s">
        <v>1812</v>
      </c>
      <c r="AN657">
        <v>-18</v>
      </c>
      <c r="AO657" t="s">
        <v>65</v>
      </c>
      <c r="AP657" t="s">
        <v>66</v>
      </c>
      <c r="AQ657">
        <v>0</v>
      </c>
      <c r="AR657">
        <v>9</v>
      </c>
      <c r="AS657" t="s">
        <v>68</v>
      </c>
      <c r="AT657" t="s">
        <v>68</v>
      </c>
      <c r="AU657" t="s">
        <v>68</v>
      </c>
      <c r="AV657" s="2">
        <v>43678</v>
      </c>
      <c r="AW657" s="2">
        <v>43800</v>
      </c>
      <c r="AX657">
        <v>1717</v>
      </c>
      <c r="AY657">
        <v>1840</v>
      </c>
      <c r="AZ657" t="s">
        <v>178</v>
      </c>
      <c r="BA657" s="2">
        <v>43489</v>
      </c>
      <c r="BB657">
        <v>21</v>
      </c>
      <c r="BC657" t="s">
        <v>1431</v>
      </c>
      <c r="BD657" s="3">
        <v>16132</v>
      </c>
      <c r="BE657" t="s">
        <v>158</v>
      </c>
      <c r="BF657" s="2">
        <v>43670</v>
      </c>
      <c r="BG657">
        <v>22</v>
      </c>
      <c r="BH657" t="s">
        <v>1422</v>
      </c>
      <c r="BI657" t="s">
        <v>1423</v>
      </c>
    </row>
    <row r="658" spans="1:61" x14ac:dyDescent="0.25">
      <c r="A658" s="1">
        <v>41013</v>
      </c>
      <c r="B658" t="s">
        <v>1432</v>
      </c>
      <c r="C658" t="s">
        <v>158</v>
      </c>
      <c r="D658" t="s">
        <v>151</v>
      </c>
      <c r="E658" t="s">
        <v>90</v>
      </c>
      <c r="F658" t="s">
        <v>851</v>
      </c>
      <c r="G658" t="s">
        <v>677</v>
      </c>
      <c r="H658" t="s">
        <v>464</v>
      </c>
      <c r="I658" t="s">
        <v>1136</v>
      </c>
      <c r="J658" t="s">
        <v>1566</v>
      </c>
      <c r="K658" t="s">
        <v>471</v>
      </c>
      <c r="L658" t="s">
        <v>355</v>
      </c>
      <c r="M658" t="s">
        <v>224</v>
      </c>
      <c r="N658" t="s">
        <v>1140</v>
      </c>
      <c r="O658" t="s">
        <v>471</v>
      </c>
      <c r="P658" t="s">
        <v>1140</v>
      </c>
      <c r="Q658">
        <v>33</v>
      </c>
      <c r="R658" t="s">
        <v>179</v>
      </c>
      <c r="S658" t="s">
        <v>68</v>
      </c>
      <c r="T658">
        <v>12</v>
      </c>
      <c r="U658">
        <v>11</v>
      </c>
      <c r="V658">
        <v>2</v>
      </c>
      <c r="W658" t="s">
        <v>132</v>
      </c>
      <c r="X658" t="s">
        <v>132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 t="e" vm="259">
        <f>_FV(0,"21212121212121213")</f>
        <v>#VALUE!</v>
      </c>
      <c r="AM658" t="s">
        <v>1567</v>
      </c>
      <c r="AN658">
        <v>-31</v>
      </c>
      <c r="AO658" t="s">
        <v>65</v>
      </c>
      <c r="AP658" t="s">
        <v>192</v>
      </c>
      <c r="AQ658">
        <v>0</v>
      </c>
      <c r="AR658">
        <v>3</v>
      </c>
      <c r="AS658" t="s">
        <v>68</v>
      </c>
      <c r="AT658" t="s">
        <v>68</v>
      </c>
      <c r="AU658" t="s">
        <v>68</v>
      </c>
      <c r="AV658" s="2">
        <v>43617</v>
      </c>
      <c r="AW658" s="2">
        <v>43770</v>
      </c>
      <c r="AX658">
        <v>1571</v>
      </c>
      <c r="AY658">
        <v>1840</v>
      </c>
      <c r="AZ658" t="s">
        <v>1432</v>
      </c>
      <c r="BA658" s="2">
        <v>43609</v>
      </c>
      <c r="BB658">
        <v>12</v>
      </c>
      <c r="BC658" s="2">
        <v>43607</v>
      </c>
      <c r="BD658" t="s">
        <v>1435</v>
      </c>
      <c r="BE658" t="s">
        <v>158</v>
      </c>
      <c r="BF658" s="2">
        <v>43670</v>
      </c>
      <c r="BG658">
        <v>22</v>
      </c>
      <c r="BH658" t="s">
        <v>1422</v>
      </c>
      <c r="BI658" t="s">
        <v>1423</v>
      </c>
    </row>
    <row r="659" spans="1:61" x14ac:dyDescent="0.25">
      <c r="A659" s="1">
        <v>40674</v>
      </c>
      <c r="B659" t="s">
        <v>1436</v>
      </c>
      <c r="C659" t="s">
        <v>158</v>
      </c>
      <c r="D659" t="s">
        <v>151</v>
      </c>
      <c r="E659" t="s">
        <v>852</v>
      </c>
      <c r="F659" t="s">
        <v>1482</v>
      </c>
      <c r="G659" t="s">
        <v>677</v>
      </c>
      <c r="H659" t="s">
        <v>852</v>
      </c>
      <c r="I659" t="s">
        <v>539</v>
      </c>
      <c r="J659" t="s">
        <v>1813</v>
      </c>
      <c r="K659" t="s">
        <v>223</v>
      </c>
      <c r="L659" t="s">
        <v>801</v>
      </c>
      <c r="M659" t="s">
        <v>224</v>
      </c>
      <c r="N659" t="s">
        <v>65</v>
      </c>
      <c r="O659" t="s">
        <v>223</v>
      </c>
      <c r="P659" t="s">
        <v>540</v>
      </c>
      <c r="Q659">
        <v>11</v>
      </c>
      <c r="R659" t="s">
        <v>255</v>
      </c>
      <c r="S659" t="s">
        <v>68</v>
      </c>
      <c r="T659">
        <v>12</v>
      </c>
      <c r="U659">
        <v>11</v>
      </c>
      <c r="V659">
        <v>1</v>
      </c>
      <c r="W659" t="s">
        <v>132</v>
      </c>
      <c r="X659" t="s">
        <v>110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1</v>
      </c>
      <c r="AG659">
        <v>1</v>
      </c>
      <c r="AH659">
        <v>0</v>
      </c>
      <c r="AI659">
        <v>0</v>
      </c>
      <c r="AJ659">
        <v>0</v>
      </c>
      <c r="AK659">
        <v>0</v>
      </c>
      <c r="AL659" t="e" vm="246">
        <f>_FV(0,"8181818181818182")</f>
        <v>#VALUE!</v>
      </c>
      <c r="AM659" t="s">
        <v>1813</v>
      </c>
      <c r="AN659">
        <v>-16</v>
      </c>
      <c r="AO659" t="e" vm="1">
        <f>_FV(-10,"0")</f>
        <v>#VALUE!</v>
      </c>
      <c r="AP659" t="s">
        <v>242</v>
      </c>
      <c r="AQ659">
        <v>1</v>
      </c>
      <c r="AR659">
        <v>1</v>
      </c>
      <c r="AS659" t="s">
        <v>955</v>
      </c>
      <c r="AT659" t="s">
        <v>68</v>
      </c>
      <c r="AU659" t="s">
        <v>542</v>
      </c>
      <c r="AV659" t="s">
        <v>1814</v>
      </c>
      <c r="AW659" t="s">
        <v>1815</v>
      </c>
      <c r="AX659">
        <v>1588</v>
      </c>
      <c r="AY659">
        <v>1840</v>
      </c>
      <c r="AZ659" t="s">
        <v>1436</v>
      </c>
      <c r="BA659" t="s">
        <v>193</v>
      </c>
      <c r="BB659">
        <v>24</v>
      </c>
      <c r="BC659" t="s">
        <v>1439</v>
      </c>
      <c r="BD659" s="3">
        <v>11355</v>
      </c>
      <c r="BE659" t="s">
        <v>158</v>
      </c>
      <c r="BF659" s="2">
        <v>43670</v>
      </c>
      <c r="BG659">
        <v>22</v>
      </c>
      <c r="BH659" t="s">
        <v>1422</v>
      </c>
      <c r="BI659" t="s">
        <v>1423</v>
      </c>
    </row>
    <row r="660" spans="1:61" x14ac:dyDescent="0.25">
      <c r="A660" s="1">
        <v>40992</v>
      </c>
      <c r="B660" t="s">
        <v>182</v>
      </c>
      <c r="C660" t="s">
        <v>158</v>
      </c>
      <c r="D660" t="s">
        <v>101</v>
      </c>
      <c r="E660" t="s">
        <v>263</v>
      </c>
      <c r="F660" t="s">
        <v>1816</v>
      </c>
      <c r="G660" t="s">
        <v>90</v>
      </c>
      <c r="H660" t="s">
        <v>534</v>
      </c>
      <c r="I660" t="s">
        <v>765</v>
      </c>
      <c r="J660" s="2">
        <v>43526</v>
      </c>
      <c r="K660" t="s">
        <v>80</v>
      </c>
      <c r="L660" t="s">
        <v>951</v>
      </c>
      <c r="M660" t="s">
        <v>116</v>
      </c>
      <c r="N660" t="s">
        <v>115</v>
      </c>
      <c r="O660" t="s">
        <v>603</v>
      </c>
      <c r="P660" t="s">
        <v>325</v>
      </c>
      <c r="Q660">
        <v>30</v>
      </c>
      <c r="R660" t="s">
        <v>119</v>
      </c>
      <c r="S660" t="s">
        <v>68</v>
      </c>
      <c r="T660">
        <v>12</v>
      </c>
      <c r="U660">
        <v>10</v>
      </c>
      <c r="V660">
        <v>2</v>
      </c>
      <c r="W660" t="s">
        <v>85</v>
      </c>
      <c r="X660" t="s">
        <v>179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1</v>
      </c>
      <c r="AG660">
        <v>0</v>
      </c>
      <c r="AH660">
        <v>0</v>
      </c>
      <c r="AI660">
        <v>0</v>
      </c>
      <c r="AJ660">
        <v>0</v>
      </c>
      <c r="AK660">
        <v>0</v>
      </c>
      <c r="AL660" t="e" vm="8">
        <f>_FV(0,"4")</f>
        <v>#VALUE!</v>
      </c>
      <c r="AM660" t="s">
        <v>340</v>
      </c>
      <c r="AN660">
        <v>-32</v>
      </c>
      <c r="AO660" t="e" vm="1">
        <f>_FV(-5,"0")</f>
        <v>#VALUE!</v>
      </c>
      <c r="AP660" t="s">
        <v>191</v>
      </c>
      <c r="AQ660">
        <v>1</v>
      </c>
      <c r="AR660">
        <v>7</v>
      </c>
      <c r="AS660" t="s">
        <v>68</v>
      </c>
      <c r="AT660" t="s">
        <v>674</v>
      </c>
      <c r="AU660" t="s">
        <v>68</v>
      </c>
      <c r="AV660" t="s">
        <v>68</v>
      </c>
      <c r="AW660" t="s">
        <v>1817</v>
      </c>
      <c r="AX660">
        <v>1705</v>
      </c>
      <c r="AY660">
        <v>1840</v>
      </c>
      <c r="AZ660" t="s">
        <v>182</v>
      </c>
      <c r="BA660" s="2">
        <v>43735</v>
      </c>
      <c r="BB660">
        <v>15</v>
      </c>
      <c r="BC660" t="s">
        <v>1440</v>
      </c>
      <c r="BD660" s="3">
        <v>30742</v>
      </c>
      <c r="BE660" t="s">
        <v>158</v>
      </c>
      <c r="BF660" s="2">
        <v>43670</v>
      </c>
      <c r="BG660">
        <v>22</v>
      </c>
      <c r="BH660" t="s">
        <v>1422</v>
      </c>
      <c r="BI660" t="s">
        <v>1423</v>
      </c>
    </row>
    <row r="661" spans="1:61" x14ac:dyDescent="0.25">
      <c r="A661" s="1">
        <v>40909</v>
      </c>
      <c r="B661" t="s">
        <v>195</v>
      </c>
      <c r="C661" t="s">
        <v>158</v>
      </c>
      <c r="D661" t="s">
        <v>62</v>
      </c>
      <c r="E661" t="s">
        <v>680</v>
      </c>
      <c r="F661" t="s">
        <v>1818</v>
      </c>
      <c r="G661" t="s">
        <v>680</v>
      </c>
      <c r="H661" t="s">
        <v>302</v>
      </c>
      <c r="I661" t="s">
        <v>198</v>
      </c>
      <c r="J661" t="s">
        <v>1654</v>
      </c>
      <c r="K661" t="s">
        <v>205</v>
      </c>
      <c r="L661" t="s">
        <v>1625</v>
      </c>
      <c r="M661" t="s">
        <v>304</v>
      </c>
      <c r="N661" t="s">
        <v>789</v>
      </c>
      <c r="O661" t="s">
        <v>202</v>
      </c>
      <c r="P661" t="s">
        <v>204</v>
      </c>
      <c r="Q661">
        <v>19</v>
      </c>
      <c r="R661" t="s">
        <v>191</v>
      </c>
      <c r="S661" t="s">
        <v>68</v>
      </c>
      <c r="T661">
        <v>12</v>
      </c>
      <c r="U661">
        <v>13</v>
      </c>
      <c r="V661">
        <v>1</v>
      </c>
      <c r="W661" t="s">
        <v>85</v>
      </c>
      <c r="X661" t="s">
        <v>120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 t="s">
        <v>65</v>
      </c>
      <c r="AM661" t="s">
        <v>64</v>
      </c>
      <c r="AN661">
        <v>-27</v>
      </c>
      <c r="AO661" t="e" vm="1">
        <f>_FV(-3,"0")</f>
        <v>#VALUE!</v>
      </c>
      <c r="AP661" t="s">
        <v>179</v>
      </c>
      <c r="AQ661">
        <v>4</v>
      </c>
      <c r="AR661">
        <v>4</v>
      </c>
      <c r="AS661" t="s">
        <v>68</v>
      </c>
      <c r="AT661" t="s">
        <v>206</v>
      </c>
      <c r="AU661" t="s">
        <v>68</v>
      </c>
      <c r="AV661" s="2">
        <v>43497</v>
      </c>
      <c r="AW661" t="s">
        <v>1584</v>
      </c>
      <c r="AX661">
        <v>1669</v>
      </c>
      <c r="AY661">
        <v>1840</v>
      </c>
      <c r="AZ661" t="s">
        <v>195</v>
      </c>
      <c r="BA661" t="s">
        <v>1398</v>
      </c>
      <c r="BB661">
        <v>18</v>
      </c>
      <c r="BC661" t="s">
        <v>1444</v>
      </c>
      <c r="BD661" s="3">
        <v>28915</v>
      </c>
      <c r="BE661" t="s">
        <v>158</v>
      </c>
      <c r="BF661" s="2">
        <v>43670</v>
      </c>
      <c r="BG661">
        <v>22</v>
      </c>
      <c r="BH661" t="s">
        <v>1422</v>
      </c>
      <c r="BI661" t="s">
        <v>1423</v>
      </c>
    </row>
    <row r="662" spans="1:61" x14ac:dyDescent="0.25">
      <c r="A662" s="1">
        <v>41216</v>
      </c>
      <c r="B662" t="s">
        <v>1445</v>
      </c>
      <c r="C662" t="s">
        <v>158</v>
      </c>
      <c r="D662" t="s">
        <v>62</v>
      </c>
      <c r="E662" t="s">
        <v>371</v>
      </c>
      <c r="F662" t="s">
        <v>1819</v>
      </c>
      <c r="G662" t="s">
        <v>408</v>
      </c>
      <c r="H662" t="s">
        <v>776</v>
      </c>
      <c r="I662" t="s">
        <v>409</v>
      </c>
      <c r="J662" t="s">
        <v>1568</v>
      </c>
      <c r="K662" t="s">
        <v>155</v>
      </c>
      <c r="L662" t="s">
        <v>180</v>
      </c>
      <c r="M662" t="s">
        <v>329</v>
      </c>
      <c r="N662" t="s">
        <v>410</v>
      </c>
      <c r="O662" t="s">
        <v>251</v>
      </c>
      <c r="P662" t="s">
        <v>410</v>
      </c>
      <c r="Q662">
        <v>28</v>
      </c>
      <c r="R662" t="s">
        <v>192</v>
      </c>
      <c r="S662" t="s">
        <v>68</v>
      </c>
      <c r="T662">
        <v>12</v>
      </c>
      <c r="U662">
        <v>13</v>
      </c>
      <c r="V662">
        <v>1</v>
      </c>
      <c r="W662" t="s">
        <v>85</v>
      </c>
      <c r="X662" t="s">
        <v>179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 t="e" vm="33">
        <f>_FV(0,"14285714285714285")</f>
        <v>#VALUE!</v>
      </c>
      <c r="AM662" t="s">
        <v>1009</v>
      </c>
      <c r="AN662">
        <v>-33</v>
      </c>
      <c r="AO662" t="e" vm="1">
        <f>_FV(-5,"0")</f>
        <v>#VALUE!</v>
      </c>
      <c r="AP662" t="s">
        <v>120</v>
      </c>
      <c r="AQ662">
        <v>0</v>
      </c>
      <c r="AR662">
        <v>3</v>
      </c>
      <c r="AS662" t="s">
        <v>68</v>
      </c>
      <c r="AT662" t="s">
        <v>68</v>
      </c>
      <c r="AU662" t="s">
        <v>68</v>
      </c>
      <c r="AV662" s="2">
        <v>43617</v>
      </c>
      <c r="AW662" s="2">
        <v>43800</v>
      </c>
      <c r="AX662">
        <v>1602</v>
      </c>
      <c r="AY662">
        <v>1840</v>
      </c>
      <c r="AZ662" t="s">
        <v>1445</v>
      </c>
      <c r="BA662" s="2">
        <v>43701</v>
      </c>
      <c r="BB662">
        <v>26</v>
      </c>
      <c r="BC662" t="s">
        <v>1447</v>
      </c>
      <c r="BD662" s="3">
        <v>46388</v>
      </c>
      <c r="BE662" t="s">
        <v>158</v>
      </c>
      <c r="BF662" s="2">
        <v>43670</v>
      </c>
      <c r="BG662">
        <v>22</v>
      </c>
      <c r="BH662" t="s">
        <v>1422</v>
      </c>
      <c r="BI662" t="s">
        <v>1423</v>
      </c>
    </row>
    <row r="663" spans="1:61" x14ac:dyDescent="0.25">
      <c r="A663" s="1">
        <v>40783</v>
      </c>
      <c r="B663" t="s">
        <v>209</v>
      </c>
      <c r="C663" t="s">
        <v>158</v>
      </c>
      <c r="D663" t="s">
        <v>151</v>
      </c>
      <c r="E663" t="s">
        <v>80</v>
      </c>
      <c r="F663" t="s">
        <v>365</v>
      </c>
      <c r="G663" t="s">
        <v>1820</v>
      </c>
      <c r="H663" t="s">
        <v>355</v>
      </c>
      <c r="I663" t="s">
        <v>65</v>
      </c>
      <c r="J663" t="s">
        <v>64</v>
      </c>
      <c r="K663" t="s">
        <v>65</v>
      </c>
      <c r="L663" t="s">
        <v>355</v>
      </c>
      <c r="M663" t="s">
        <v>355</v>
      </c>
      <c r="N663" t="s">
        <v>65</v>
      </c>
      <c r="O663" t="s">
        <v>65</v>
      </c>
      <c r="P663" t="s">
        <v>65</v>
      </c>
      <c r="Q663">
        <v>3</v>
      </c>
      <c r="R663" t="s">
        <v>66</v>
      </c>
      <c r="S663" t="s">
        <v>68</v>
      </c>
      <c r="T663">
        <v>12</v>
      </c>
      <c r="U663">
        <v>18</v>
      </c>
      <c r="V663">
        <v>1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 t="e" vm="130">
        <f>_FV(-2,"3333333333333335")</f>
        <v>#VALUE!</v>
      </c>
      <c r="AM663" t="s">
        <v>340</v>
      </c>
      <c r="AN663">
        <v>-6</v>
      </c>
      <c r="AP663" t="s">
        <v>84</v>
      </c>
      <c r="AQ663">
        <v>4</v>
      </c>
      <c r="AR663">
        <v>4</v>
      </c>
      <c r="AS663" t="s">
        <v>68</v>
      </c>
      <c r="AT663" t="s">
        <v>68</v>
      </c>
      <c r="AU663" t="s">
        <v>68</v>
      </c>
      <c r="AV663" s="2">
        <v>43498</v>
      </c>
      <c r="AW663" s="2">
        <v>43497</v>
      </c>
      <c r="AX663">
        <v>1802</v>
      </c>
      <c r="AY663">
        <v>1840</v>
      </c>
      <c r="AZ663" t="s">
        <v>209</v>
      </c>
      <c r="BA663" s="2">
        <v>43520</v>
      </c>
      <c r="BB663">
        <v>24</v>
      </c>
      <c r="BC663" t="s">
        <v>1449</v>
      </c>
      <c r="BD663" s="3">
        <v>16589</v>
      </c>
      <c r="BE663" t="s">
        <v>158</v>
      </c>
      <c r="BF663" s="2">
        <v>43670</v>
      </c>
      <c r="BG663">
        <v>22</v>
      </c>
      <c r="BH663" t="s">
        <v>1422</v>
      </c>
      <c r="BI663" t="s">
        <v>1423</v>
      </c>
    </row>
    <row r="664" spans="1:61" x14ac:dyDescent="0.25">
      <c r="A664" s="1">
        <v>40903</v>
      </c>
      <c r="B664" t="s">
        <v>218</v>
      </c>
      <c r="C664" t="s">
        <v>158</v>
      </c>
      <c r="D664" t="s">
        <v>101</v>
      </c>
      <c r="E664" t="s">
        <v>430</v>
      </c>
      <c r="F664" t="s">
        <v>1821</v>
      </c>
      <c r="G664" t="s">
        <v>89</v>
      </c>
      <c r="H664" t="s">
        <v>74</v>
      </c>
      <c r="I664" t="s">
        <v>76</v>
      </c>
      <c r="J664" t="s">
        <v>1509</v>
      </c>
      <c r="K664" t="s">
        <v>80</v>
      </c>
      <c r="L664" t="s">
        <v>91</v>
      </c>
      <c r="M664" t="s">
        <v>94</v>
      </c>
      <c r="N664" t="s">
        <v>949</v>
      </c>
      <c r="O664" t="s">
        <v>82</v>
      </c>
      <c r="P664" t="s">
        <v>93</v>
      </c>
      <c r="Q664">
        <v>18</v>
      </c>
      <c r="R664" t="s">
        <v>120</v>
      </c>
      <c r="S664" t="s">
        <v>68</v>
      </c>
      <c r="T664">
        <v>12</v>
      </c>
      <c r="U664">
        <v>11</v>
      </c>
      <c r="V664">
        <v>1</v>
      </c>
      <c r="W664" t="s">
        <v>85</v>
      </c>
      <c r="X664" t="s">
        <v>120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 t="e" vm="57">
        <f>_FV(0,"3888888888888889")</f>
        <v>#VALUE!</v>
      </c>
      <c r="AM664" t="s">
        <v>1102</v>
      </c>
      <c r="AN664">
        <v>-23</v>
      </c>
      <c r="AO664" t="e" vm="1">
        <f>_FV(-3,"0")</f>
        <v>#VALUE!</v>
      </c>
      <c r="AP664" t="s">
        <v>83</v>
      </c>
      <c r="AQ664">
        <v>0</v>
      </c>
      <c r="AR664">
        <v>6</v>
      </c>
      <c r="AS664" t="s">
        <v>68</v>
      </c>
      <c r="AT664" t="s">
        <v>68</v>
      </c>
      <c r="AU664" t="s">
        <v>68</v>
      </c>
      <c r="AV664" s="2">
        <v>43497</v>
      </c>
      <c r="AW664" s="3">
        <v>14977</v>
      </c>
      <c r="AX664">
        <v>1647</v>
      </c>
      <c r="AY664">
        <v>1840</v>
      </c>
      <c r="AZ664" t="s">
        <v>218</v>
      </c>
      <c r="BA664" t="s">
        <v>1398</v>
      </c>
      <c r="BB664">
        <v>24</v>
      </c>
      <c r="BC664" t="s">
        <v>1450</v>
      </c>
      <c r="BD664" s="3">
        <v>46054</v>
      </c>
      <c r="BE664" t="s">
        <v>158</v>
      </c>
      <c r="BF664" s="2">
        <v>43670</v>
      </c>
      <c r="BG664">
        <v>22</v>
      </c>
      <c r="BH664" t="s">
        <v>1422</v>
      </c>
      <c r="BI664" t="s">
        <v>1423</v>
      </c>
    </row>
    <row r="665" spans="1:61" x14ac:dyDescent="0.25">
      <c r="A665" s="1">
        <v>40924</v>
      </c>
      <c r="B665" t="s">
        <v>241</v>
      </c>
      <c r="C665" t="s">
        <v>158</v>
      </c>
      <c r="D665" t="s">
        <v>151</v>
      </c>
      <c r="E665" t="s">
        <v>152</v>
      </c>
      <c r="F665" t="s">
        <v>1820</v>
      </c>
      <c r="G665" t="s">
        <v>1822</v>
      </c>
      <c r="H665" t="s">
        <v>893</v>
      </c>
      <c r="I665" t="s">
        <v>670</v>
      </c>
      <c r="J665" t="s">
        <v>1114</v>
      </c>
      <c r="K665" t="s">
        <v>154</v>
      </c>
      <c r="L665" t="s">
        <v>670</v>
      </c>
      <c r="M665" t="s">
        <v>895</v>
      </c>
      <c r="N665" t="s">
        <v>1823</v>
      </c>
      <c r="O665" t="s">
        <v>155</v>
      </c>
      <c r="P665" t="s">
        <v>154</v>
      </c>
      <c r="Q665">
        <v>21</v>
      </c>
      <c r="R665" t="s">
        <v>110</v>
      </c>
      <c r="S665" t="s">
        <v>68</v>
      </c>
      <c r="T665">
        <v>12</v>
      </c>
      <c r="U665">
        <v>19</v>
      </c>
      <c r="V665">
        <v>1</v>
      </c>
      <c r="W665" t="s">
        <v>84</v>
      </c>
      <c r="X665" t="s">
        <v>120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 t="e" vm="260">
        <f>_FV(-1,"0952380952380953")</f>
        <v>#VALUE!</v>
      </c>
      <c r="AM665" t="s">
        <v>1824</v>
      </c>
      <c r="AN665">
        <v>-33</v>
      </c>
      <c r="AO665" t="e" vm="1">
        <f>_FV(-7,"0")</f>
        <v>#VALUE!</v>
      </c>
      <c r="AP665" t="s">
        <v>119</v>
      </c>
      <c r="AQ665">
        <v>0</v>
      </c>
      <c r="AR665">
        <v>9</v>
      </c>
      <c r="AS665" t="s">
        <v>896</v>
      </c>
      <c r="AT665" t="s">
        <v>68</v>
      </c>
      <c r="AU665" t="s">
        <v>898</v>
      </c>
      <c r="AV665" t="s">
        <v>898</v>
      </c>
      <c r="AW665" t="s">
        <v>1825</v>
      </c>
      <c r="AX665">
        <v>1640</v>
      </c>
      <c r="AY665">
        <v>1840</v>
      </c>
      <c r="AZ665" t="s">
        <v>241</v>
      </c>
      <c r="BA665" s="2">
        <v>43580</v>
      </c>
      <c r="BB665">
        <v>22</v>
      </c>
      <c r="BC665" t="s">
        <v>1451</v>
      </c>
      <c r="BD665" s="3">
        <v>15008</v>
      </c>
      <c r="BE665" t="s">
        <v>158</v>
      </c>
      <c r="BF665" s="2">
        <v>43670</v>
      </c>
      <c r="BG665">
        <v>22</v>
      </c>
      <c r="BH665" t="s">
        <v>1422</v>
      </c>
      <c r="BI665" t="s">
        <v>1423</v>
      </c>
    </row>
    <row r="666" spans="1:61" x14ac:dyDescent="0.25">
      <c r="A666" s="1">
        <v>41021</v>
      </c>
      <c r="B666" t="s">
        <v>245</v>
      </c>
      <c r="C666" t="s">
        <v>158</v>
      </c>
      <c r="D666" t="s">
        <v>151</v>
      </c>
      <c r="E666" t="s">
        <v>970</v>
      </c>
      <c r="F666" t="s">
        <v>1826</v>
      </c>
      <c r="G666" t="s">
        <v>1313</v>
      </c>
      <c r="H666" t="s">
        <v>702</v>
      </c>
      <c r="I666" t="s">
        <v>1827</v>
      </c>
      <c r="J666" s="2">
        <v>43498</v>
      </c>
      <c r="K666" t="s">
        <v>154</v>
      </c>
      <c r="L666" t="s">
        <v>542</v>
      </c>
      <c r="M666" t="s">
        <v>97</v>
      </c>
      <c r="N666" t="s">
        <v>154</v>
      </c>
      <c r="O666" t="s">
        <v>585</v>
      </c>
      <c r="P666" t="s">
        <v>154</v>
      </c>
      <c r="Q666">
        <v>35</v>
      </c>
      <c r="R666" t="s">
        <v>239</v>
      </c>
      <c r="S666" t="s">
        <v>68</v>
      </c>
      <c r="T666">
        <v>12</v>
      </c>
      <c r="U666">
        <v>16</v>
      </c>
      <c r="V666">
        <v>2</v>
      </c>
      <c r="W666" t="s">
        <v>68</v>
      </c>
      <c r="X666" t="s">
        <v>121</v>
      </c>
      <c r="Y666">
        <v>0</v>
      </c>
      <c r="Z666">
        <v>0</v>
      </c>
      <c r="AA666">
        <v>0</v>
      </c>
      <c r="AB666">
        <v>1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 t="e" vm="261">
        <f>_FV(-1,"1142857142857143")</f>
        <v>#VALUE!</v>
      </c>
      <c r="AM666" t="s">
        <v>1433</v>
      </c>
      <c r="AN666">
        <v>-54</v>
      </c>
      <c r="AO666" t="e" vm="1">
        <f>_FV(-7,"0")</f>
        <v>#VALUE!</v>
      </c>
      <c r="AP666" t="s">
        <v>67</v>
      </c>
      <c r="AQ666">
        <v>3</v>
      </c>
      <c r="AR666">
        <v>6</v>
      </c>
      <c r="AS666" t="s">
        <v>1828</v>
      </c>
      <c r="AT666" t="s">
        <v>68</v>
      </c>
      <c r="AU666" t="s">
        <v>1405</v>
      </c>
      <c r="AV666" t="s">
        <v>1829</v>
      </c>
      <c r="AW666" t="s">
        <v>1830</v>
      </c>
      <c r="AX666">
        <v>1626</v>
      </c>
      <c r="AY666">
        <v>1840</v>
      </c>
      <c r="AZ666" t="s">
        <v>245</v>
      </c>
      <c r="BA666" s="2">
        <v>43489</v>
      </c>
      <c r="BB666">
        <v>23</v>
      </c>
      <c r="BC666" t="s">
        <v>1454</v>
      </c>
      <c r="BD666" s="3">
        <v>12451</v>
      </c>
      <c r="BE666" t="s">
        <v>158</v>
      </c>
      <c r="BF666" s="2">
        <v>43670</v>
      </c>
      <c r="BG666">
        <v>22</v>
      </c>
      <c r="BH666" t="s">
        <v>1422</v>
      </c>
      <c r="BI666" t="s">
        <v>1423</v>
      </c>
    </row>
    <row r="667" spans="1:61" x14ac:dyDescent="0.25">
      <c r="A667" s="1">
        <v>41015</v>
      </c>
      <c r="B667" t="s">
        <v>60</v>
      </c>
      <c r="C667" t="s">
        <v>241</v>
      </c>
      <c r="D667" t="s">
        <v>151</v>
      </c>
      <c r="E667" t="s">
        <v>1456</v>
      </c>
      <c r="F667" t="s">
        <v>1660</v>
      </c>
      <c r="G667" t="s">
        <v>419</v>
      </c>
      <c r="H667" t="s">
        <v>806</v>
      </c>
      <c r="I667" t="s">
        <v>1831</v>
      </c>
      <c r="J667" t="s">
        <v>1660</v>
      </c>
      <c r="K667" t="s">
        <v>532</v>
      </c>
      <c r="L667" t="s">
        <v>490</v>
      </c>
      <c r="M667" t="s">
        <v>277</v>
      </c>
      <c r="N667" t="s">
        <v>278</v>
      </c>
      <c r="O667" t="s">
        <v>281</v>
      </c>
      <c r="P667" t="s">
        <v>280</v>
      </c>
      <c r="Q667">
        <v>34</v>
      </c>
      <c r="R667" t="s">
        <v>84</v>
      </c>
      <c r="S667" t="s">
        <v>110</v>
      </c>
      <c r="T667">
        <v>12</v>
      </c>
      <c r="U667">
        <v>2</v>
      </c>
      <c r="V667">
        <v>11</v>
      </c>
      <c r="W667" t="s">
        <v>179</v>
      </c>
      <c r="X667" t="s">
        <v>120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 t="s">
        <v>1776</v>
      </c>
      <c r="AM667" t="e" vm="73">
        <f>_FV(0,"7647058823529411")</f>
        <v>#VALUE!</v>
      </c>
      <c r="AN667">
        <v>33</v>
      </c>
      <c r="AO667" t="s">
        <v>64</v>
      </c>
      <c r="AP667" t="e" vm="1">
        <f>_FV(-12,"0")</f>
        <v>#VALUE!</v>
      </c>
      <c r="AQ667">
        <v>7</v>
      </c>
      <c r="AR667">
        <v>1</v>
      </c>
      <c r="AS667" t="s">
        <v>68</v>
      </c>
      <c r="AT667" t="s">
        <v>68</v>
      </c>
      <c r="AU667" t="s">
        <v>68</v>
      </c>
      <c r="AV667" s="2">
        <v>43619</v>
      </c>
      <c r="AW667" s="3">
        <v>42370</v>
      </c>
      <c r="AX667">
        <v>1814</v>
      </c>
      <c r="AY667">
        <v>1640</v>
      </c>
      <c r="AZ667" t="s">
        <v>60</v>
      </c>
      <c r="BA667" s="2">
        <v>43547</v>
      </c>
      <c r="BB667">
        <v>33</v>
      </c>
      <c r="BC667" t="s">
        <v>1397</v>
      </c>
      <c r="BD667" s="2">
        <v>43472</v>
      </c>
      <c r="BE667" t="s">
        <v>241</v>
      </c>
      <c r="BF667" s="2">
        <v>43580</v>
      </c>
      <c r="BG667">
        <v>22</v>
      </c>
      <c r="BH667" t="s">
        <v>1451</v>
      </c>
      <c r="BI667" s="3">
        <v>15008</v>
      </c>
    </row>
    <row r="668" spans="1:61" x14ac:dyDescent="0.25">
      <c r="A668" s="1">
        <v>40553</v>
      </c>
      <c r="B668" t="s">
        <v>73</v>
      </c>
      <c r="C668" t="s">
        <v>241</v>
      </c>
      <c r="D668" t="s">
        <v>62</v>
      </c>
      <c r="E668" t="s">
        <v>68</v>
      </c>
      <c r="F668" t="s">
        <v>355</v>
      </c>
      <c r="G668" t="s">
        <v>355</v>
      </c>
      <c r="H668" t="s">
        <v>76</v>
      </c>
      <c r="I668" t="s">
        <v>76</v>
      </c>
      <c r="J668" t="s">
        <v>74</v>
      </c>
      <c r="K668" t="s">
        <v>82</v>
      </c>
      <c r="L668" t="s">
        <v>82</v>
      </c>
      <c r="M668" t="s">
        <v>65</v>
      </c>
      <c r="N668" t="s">
        <v>80</v>
      </c>
      <c r="O668" t="s">
        <v>355</v>
      </c>
      <c r="P668" t="s">
        <v>80</v>
      </c>
      <c r="Q668">
        <v>6</v>
      </c>
      <c r="R668" t="s">
        <v>242</v>
      </c>
      <c r="S668" t="s">
        <v>110</v>
      </c>
      <c r="T668">
        <v>12</v>
      </c>
      <c r="U668">
        <v>7</v>
      </c>
      <c r="V668">
        <v>15</v>
      </c>
      <c r="W668" t="s">
        <v>85</v>
      </c>
      <c r="X668" t="s">
        <v>132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 t="s">
        <v>80</v>
      </c>
      <c r="AM668" t="e" vm="3">
        <f>_FV(0,"5")</f>
        <v>#VALUE!</v>
      </c>
      <c r="AN668">
        <v>2</v>
      </c>
      <c r="AO668" t="s">
        <v>64</v>
      </c>
      <c r="AP668" t="s">
        <v>68</v>
      </c>
      <c r="AQ668">
        <v>7</v>
      </c>
      <c r="AR668">
        <v>1</v>
      </c>
      <c r="AS668" t="s">
        <v>68</v>
      </c>
      <c r="AT668" t="s">
        <v>68</v>
      </c>
      <c r="AU668" t="s">
        <v>68</v>
      </c>
      <c r="AV668" s="2">
        <v>43497</v>
      </c>
      <c r="AW668" s="3">
        <v>44562</v>
      </c>
      <c r="AX668">
        <v>1728</v>
      </c>
      <c r="AY668">
        <v>1640</v>
      </c>
      <c r="AZ668" t="s">
        <v>73</v>
      </c>
      <c r="BA668" s="2">
        <v>43549</v>
      </c>
      <c r="BB668">
        <v>21</v>
      </c>
      <c r="BC668" t="s">
        <v>1401</v>
      </c>
      <c r="BD668" s="3">
        <v>23468</v>
      </c>
      <c r="BE668" t="s">
        <v>241</v>
      </c>
      <c r="BF668" s="2">
        <v>43580</v>
      </c>
      <c r="BG668">
        <v>22</v>
      </c>
      <c r="BH668" t="s">
        <v>1451</v>
      </c>
      <c r="BI668" s="3">
        <v>15008</v>
      </c>
    </row>
    <row r="669" spans="1:61" x14ac:dyDescent="0.25">
      <c r="A669" s="1">
        <v>41095</v>
      </c>
      <c r="B669" t="s">
        <v>100</v>
      </c>
      <c r="C669" t="s">
        <v>241</v>
      </c>
      <c r="D669" t="s">
        <v>151</v>
      </c>
      <c r="E669" t="s">
        <v>1563</v>
      </c>
      <c r="F669" t="s">
        <v>1616</v>
      </c>
      <c r="G669" t="s">
        <v>1832</v>
      </c>
      <c r="H669" t="s">
        <v>1833</v>
      </c>
      <c r="I669" t="s">
        <v>1834</v>
      </c>
      <c r="J669" t="s">
        <v>68</v>
      </c>
      <c r="K669" t="s">
        <v>656</v>
      </c>
      <c r="L669" t="s">
        <v>292</v>
      </c>
      <c r="M669" t="s">
        <v>654</v>
      </c>
      <c r="N669" t="s">
        <v>618</v>
      </c>
      <c r="O669" t="s">
        <v>617</v>
      </c>
      <c r="P669" t="s">
        <v>296</v>
      </c>
      <c r="Q669">
        <v>37</v>
      </c>
      <c r="R669" t="s">
        <v>67</v>
      </c>
      <c r="S669" t="s">
        <v>110</v>
      </c>
      <c r="T669">
        <v>12</v>
      </c>
      <c r="U669">
        <v>19</v>
      </c>
      <c r="V669">
        <v>16</v>
      </c>
      <c r="W669" t="s">
        <v>84</v>
      </c>
      <c r="X669" t="s">
        <v>83</v>
      </c>
      <c r="Y669">
        <v>0</v>
      </c>
      <c r="Z669">
        <v>0</v>
      </c>
      <c r="AA669">
        <v>0</v>
      </c>
      <c r="AB669">
        <v>1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 t="e" vm="262">
        <f>_FV(0,"7567567567567568")</f>
        <v>#VALUE!</v>
      </c>
      <c r="AM669" t="e" vm="29">
        <f>_FV(0,"5945945945945946")</f>
        <v>#VALUE!</v>
      </c>
      <c r="AN669">
        <v>-6</v>
      </c>
      <c r="AO669" t="e" vm="1">
        <f>_FV(-6,"0")</f>
        <v>#VALUE!</v>
      </c>
      <c r="AP669" t="s">
        <v>66</v>
      </c>
      <c r="AQ669">
        <v>4</v>
      </c>
      <c r="AR669">
        <v>4</v>
      </c>
      <c r="AS669" t="s">
        <v>68</v>
      </c>
      <c r="AT669" t="s">
        <v>342</v>
      </c>
      <c r="AU669" t="s">
        <v>68</v>
      </c>
      <c r="AV669" s="2">
        <v>43586</v>
      </c>
      <c r="AW669" t="s">
        <v>1519</v>
      </c>
      <c r="AX669">
        <v>1668</v>
      </c>
      <c r="AY669">
        <v>1640</v>
      </c>
      <c r="AZ669" t="s">
        <v>100</v>
      </c>
      <c r="BA669" s="2">
        <v>43609</v>
      </c>
      <c r="BB669">
        <v>24</v>
      </c>
      <c r="BC669" t="s">
        <v>1407</v>
      </c>
      <c r="BD669" s="3">
        <v>19025</v>
      </c>
      <c r="BE669" t="s">
        <v>241</v>
      </c>
      <c r="BF669" s="2">
        <v>43580</v>
      </c>
      <c r="BG669">
        <v>22</v>
      </c>
      <c r="BH669" t="s">
        <v>1451</v>
      </c>
      <c r="BI669" s="3">
        <v>15008</v>
      </c>
    </row>
    <row r="670" spans="1:61" x14ac:dyDescent="0.25">
      <c r="A670" s="1">
        <v>41215</v>
      </c>
      <c r="B670" t="s">
        <v>112</v>
      </c>
      <c r="C670" t="s">
        <v>241</v>
      </c>
      <c r="D670" t="s">
        <v>151</v>
      </c>
      <c r="E670" s="2">
        <v>43800</v>
      </c>
      <c r="F670" t="s">
        <v>552</v>
      </c>
      <c r="G670" s="3">
        <v>35065</v>
      </c>
      <c r="H670" s="3">
        <v>35065</v>
      </c>
      <c r="I670" t="s">
        <v>124</v>
      </c>
      <c r="J670" t="s">
        <v>1835</v>
      </c>
      <c r="K670" t="s">
        <v>397</v>
      </c>
      <c r="L670" t="s">
        <v>1097</v>
      </c>
      <c r="M670" t="s">
        <v>1835</v>
      </c>
      <c r="N670" t="s">
        <v>1650</v>
      </c>
      <c r="O670" t="s">
        <v>658</v>
      </c>
      <c r="P670" t="s">
        <v>129</v>
      </c>
      <c r="Q670">
        <v>25</v>
      </c>
      <c r="R670" t="s">
        <v>95</v>
      </c>
      <c r="S670" t="s">
        <v>110</v>
      </c>
      <c r="T670">
        <v>12</v>
      </c>
      <c r="U670">
        <v>18</v>
      </c>
      <c r="V670">
        <v>20</v>
      </c>
      <c r="W670" t="s">
        <v>85</v>
      </c>
      <c r="X670" t="s">
        <v>68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1</v>
      </c>
      <c r="AI670">
        <v>0</v>
      </c>
      <c r="AJ670">
        <v>0</v>
      </c>
      <c r="AK670">
        <v>0</v>
      </c>
      <c r="AL670" t="e" vm="263">
        <f>_FV(0,"84")</f>
        <v>#VALUE!</v>
      </c>
      <c r="AM670" t="e" vm="9">
        <f>_FV(-1,"12")</f>
        <v>#VALUE!</v>
      </c>
      <c r="AN670">
        <v>4</v>
      </c>
      <c r="AO670" t="s">
        <v>96</v>
      </c>
      <c r="AP670" t="s">
        <v>84</v>
      </c>
      <c r="AQ670">
        <v>5</v>
      </c>
      <c r="AR670">
        <v>2</v>
      </c>
      <c r="AS670" t="s">
        <v>68</v>
      </c>
      <c r="AT670" t="s">
        <v>68</v>
      </c>
      <c r="AU670" t="s">
        <v>68</v>
      </c>
      <c r="AV670" t="s">
        <v>68</v>
      </c>
      <c r="AW670" s="3">
        <v>43101</v>
      </c>
      <c r="AX670">
        <v>1641</v>
      </c>
      <c r="AY670">
        <v>1640</v>
      </c>
      <c r="AZ670" t="s">
        <v>112</v>
      </c>
      <c r="BA670" s="2">
        <v>43521</v>
      </c>
      <c r="BB670">
        <v>19</v>
      </c>
      <c r="BC670" t="s">
        <v>1411</v>
      </c>
      <c r="BD670" s="3">
        <v>23774</v>
      </c>
      <c r="BE670" t="s">
        <v>241</v>
      </c>
      <c r="BF670" s="2">
        <v>43580</v>
      </c>
      <c r="BG670">
        <v>22</v>
      </c>
      <c r="BH670" t="s">
        <v>1451</v>
      </c>
      <c r="BI670" s="3">
        <v>15008</v>
      </c>
    </row>
    <row r="671" spans="1:61" x14ac:dyDescent="0.25">
      <c r="A671" s="1">
        <v>41094</v>
      </c>
      <c r="B671" t="s">
        <v>123</v>
      </c>
      <c r="C671" t="s">
        <v>241</v>
      </c>
      <c r="D671" t="s">
        <v>62</v>
      </c>
      <c r="E671" t="s">
        <v>631</v>
      </c>
      <c r="F671" t="s">
        <v>978</v>
      </c>
      <c r="G671" t="s">
        <v>399</v>
      </c>
      <c r="H671" t="s">
        <v>989</v>
      </c>
      <c r="I671" t="s">
        <v>631</v>
      </c>
      <c r="J671" t="s">
        <v>400</v>
      </c>
      <c r="K671" t="s">
        <v>1173</v>
      </c>
      <c r="L671" t="s">
        <v>321</v>
      </c>
      <c r="M671" t="s">
        <v>79</v>
      </c>
      <c r="N671" t="s">
        <v>1173</v>
      </c>
      <c r="O671" t="s">
        <v>79</v>
      </c>
      <c r="P671" t="s">
        <v>320</v>
      </c>
      <c r="Q671">
        <v>32</v>
      </c>
      <c r="R671" t="s">
        <v>96</v>
      </c>
      <c r="S671" t="s">
        <v>110</v>
      </c>
      <c r="T671">
        <v>12</v>
      </c>
      <c r="U671">
        <v>5</v>
      </c>
      <c r="V671">
        <v>17</v>
      </c>
      <c r="W671" t="s">
        <v>85</v>
      </c>
      <c r="X671" t="s">
        <v>121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 t="s">
        <v>991</v>
      </c>
      <c r="AM671" t="e" vm="264">
        <f>_FV(0,"8125")</f>
        <v>#VALUE!</v>
      </c>
      <c r="AN671">
        <v>25</v>
      </c>
      <c r="AO671" t="e" vm="1">
        <f>_FV(-1,"0")</f>
        <v>#VALUE!</v>
      </c>
      <c r="AP671" t="e" vm="1">
        <f>_FV(-9,"0")</f>
        <v>#VALUE!</v>
      </c>
      <c r="AQ671">
        <v>7</v>
      </c>
      <c r="AR671">
        <v>1</v>
      </c>
      <c r="AS671" t="s">
        <v>982</v>
      </c>
      <c r="AT671" t="s">
        <v>68</v>
      </c>
      <c r="AU671" t="s">
        <v>983</v>
      </c>
      <c r="AV671" t="s">
        <v>1723</v>
      </c>
      <c r="AW671" t="s">
        <v>1724</v>
      </c>
      <c r="AX671">
        <v>1889</v>
      </c>
      <c r="AY671">
        <v>1640</v>
      </c>
      <c r="AZ671" t="s">
        <v>123</v>
      </c>
      <c r="BA671" s="2">
        <v>43550</v>
      </c>
      <c r="BB671">
        <v>21</v>
      </c>
      <c r="BC671" t="s">
        <v>1412</v>
      </c>
      <c r="BD671" t="s">
        <v>1413</v>
      </c>
      <c r="BE671" t="s">
        <v>241</v>
      </c>
      <c r="BF671" s="2">
        <v>43580</v>
      </c>
      <c r="BG671">
        <v>22</v>
      </c>
      <c r="BH671" t="s">
        <v>1451</v>
      </c>
      <c r="BI671" s="3">
        <v>15008</v>
      </c>
    </row>
    <row r="672" spans="1:61" x14ac:dyDescent="0.25">
      <c r="A672" s="1">
        <v>40803</v>
      </c>
      <c r="B672" t="s">
        <v>127</v>
      </c>
      <c r="C672" t="s">
        <v>241</v>
      </c>
      <c r="D672" t="s">
        <v>62</v>
      </c>
      <c r="E672" s="2">
        <v>43497</v>
      </c>
      <c r="F672" t="s">
        <v>97</v>
      </c>
      <c r="G672" t="s">
        <v>124</v>
      </c>
      <c r="H672" t="s">
        <v>124</v>
      </c>
      <c r="I672" s="2">
        <v>43556</v>
      </c>
      <c r="J672" t="s">
        <v>68</v>
      </c>
      <c r="K672" t="s">
        <v>116</v>
      </c>
      <c r="L672" t="s">
        <v>118</v>
      </c>
      <c r="M672" t="s">
        <v>118</v>
      </c>
      <c r="N672" t="s">
        <v>118</v>
      </c>
      <c r="O672" t="s">
        <v>118</v>
      </c>
      <c r="P672" t="s">
        <v>116</v>
      </c>
      <c r="Q672">
        <v>5</v>
      </c>
      <c r="R672" t="s">
        <v>85</v>
      </c>
      <c r="S672" t="s">
        <v>110</v>
      </c>
      <c r="T672">
        <v>12</v>
      </c>
      <c r="U672">
        <v>6</v>
      </c>
      <c r="V672">
        <v>9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 t="s">
        <v>116</v>
      </c>
      <c r="AM672" t="e" vm="26">
        <f>_FV(0,"2")</f>
        <v>#VALUE!</v>
      </c>
      <c r="AN672">
        <v>2</v>
      </c>
      <c r="AP672" t="e" vm="1">
        <f>_FV(-8,"0")</f>
        <v>#VALUE!</v>
      </c>
      <c r="AQ672">
        <v>5</v>
      </c>
      <c r="AR672">
        <v>2</v>
      </c>
      <c r="AS672" t="s">
        <v>1836</v>
      </c>
      <c r="AT672" t="s">
        <v>68</v>
      </c>
      <c r="AU672" t="s">
        <v>852</v>
      </c>
      <c r="AV672" t="s">
        <v>1837</v>
      </c>
      <c r="AW672" t="s">
        <v>1838</v>
      </c>
      <c r="AX672">
        <v>1768</v>
      </c>
      <c r="AY672">
        <v>1640</v>
      </c>
      <c r="AZ672" t="s">
        <v>127</v>
      </c>
      <c r="BA672" s="2">
        <v>43641</v>
      </c>
      <c r="BB672">
        <v>24</v>
      </c>
      <c r="BC672" t="s">
        <v>1414</v>
      </c>
      <c r="BD672" s="3">
        <v>21671</v>
      </c>
      <c r="BE672" t="s">
        <v>241</v>
      </c>
      <c r="BF672" s="2">
        <v>43580</v>
      </c>
      <c r="BG672">
        <v>22</v>
      </c>
      <c r="BH672" t="s">
        <v>1451</v>
      </c>
      <c r="BI672" s="3">
        <v>15008</v>
      </c>
    </row>
    <row r="673" spans="1:61" x14ac:dyDescent="0.25">
      <c r="A673" s="1">
        <v>41020</v>
      </c>
      <c r="B673" t="s">
        <v>136</v>
      </c>
      <c r="C673" t="s">
        <v>241</v>
      </c>
      <c r="D673" t="s">
        <v>62</v>
      </c>
      <c r="E673" t="s">
        <v>1115</v>
      </c>
      <c r="F673" t="s">
        <v>1660</v>
      </c>
      <c r="G673" t="s">
        <v>1115</v>
      </c>
      <c r="H673" t="s">
        <v>806</v>
      </c>
      <c r="I673" t="s">
        <v>1115</v>
      </c>
      <c r="J673" t="s">
        <v>1660</v>
      </c>
      <c r="K673" t="s">
        <v>279</v>
      </c>
      <c r="L673" t="s">
        <v>490</v>
      </c>
      <c r="M673" t="s">
        <v>187</v>
      </c>
      <c r="N673" t="s">
        <v>278</v>
      </c>
      <c r="O673" t="s">
        <v>280</v>
      </c>
      <c r="P673" t="s">
        <v>280</v>
      </c>
      <c r="Q673">
        <v>34</v>
      </c>
      <c r="R673" t="s">
        <v>83</v>
      </c>
      <c r="S673" t="s">
        <v>110</v>
      </c>
      <c r="T673">
        <v>12</v>
      </c>
      <c r="U673">
        <v>4</v>
      </c>
      <c r="V673">
        <v>11</v>
      </c>
      <c r="W673" t="s">
        <v>85</v>
      </c>
      <c r="X673" t="s">
        <v>120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 t="s">
        <v>65</v>
      </c>
      <c r="AM673" t="e" vm="73">
        <f>_FV(0,"7647058823529411")</f>
        <v>#VALUE!</v>
      </c>
      <c r="AN673">
        <v>12</v>
      </c>
      <c r="AO673" t="e" vm="1">
        <f>_FV(-3,"0")</f>
        <v>#VALUE!</v>
      </c>
      <c r="AP673" t="e" vm="1">
        <f>_FV(-6,"0")</f>
        <v>#VALUE!</v>
      </c>
      <c r="AQ673">
        <v>7</v>
      </c>
      <c r="AR673">
        <v>1</v>
      </c>
      <c r="AS673" t="s">
        <v>68</v>
      </c>
      <c r="AT673" t="s">
        <v>314</v>
      </c>
      <c r="AU673" t="s">
        <v>68</v>
      </c>
      <c r="AV673" t="s">
        <v>64</v>
      </c>
      <c r="AW673" t="s">
        <v>1839</v>
      </c>
      <c r="AX673">
        <v>1720</v>
      </c>
      <c r="AY673">
        <v>1640</v>
      </c>
      <c r="AZ673" t="s">
        <v>136</v>
      </c>
      <c r="BA673" s="2">
        <v>43491</v>
      </c>
      <c r="BB673">
        <v>28</v>
      </c>
      <c r="BC673" t="s">
        <v>1418</v>
      </c>
      <c r="BD673" s="3">
        <v>47178</v>
      </c>
      <c r="BE673" t="s">
        <v>241</v>
      </c>
      <c r="BF673" s="2">
        <v>43580</v>
      </c>
      <c r="BG673">
        <v>22</v>
      </c>
      <c r="BH673" t="s">
        <v>1451</v>
      </c>
      <c r="BI673" s="3">
        <v>15008</v>
      </c>
    </row>
    <row r="674" spans="1:61" x14ac:dyDescent="0.25">
      <c r="A674" s="1">
        <v>40992</v>
      </c>
      <c r="B674" t="s">
        <v>150</v>
      </c>
      <c r="C674" t="s">
        <v>241</v>
      </c>
      <c r="D674" t="s">
        <v>151</v>
      </c>
      <c r="E674" t="s">
        <v>76</v>
      </c>
      <c r="F674" t="s">
        <v>74</v>
      </c>
      <c r="G674" t="s">
        <v>927</v>
      </c>
      <c r="H674" s="2">
        <v>43678</v>
      </c>
      <c r="I674" s="2">
        <v>43556</v>
      </c>
      <c r="J674" t="s">
        <v>951</v>
      </c>
      <c r="K674" t="s">
        <v>673</v>
      </c>
      <c r="L674" t="s">
        <v>115</v>
      </c>
      <c r="M674" t="s">
        <v>266</v>
      </c>
      <c r="N674" t="s">
        <v>63</v>
      </c>
      <c r="O674" t="s">
        <v>266</v>
      </c>
      <c r="P674" t="s">
        <v>80</v>
      </c>
      <c r="Q674">
        <v>30</v>
      </c>
      <c r="R674" t="s">
        <v>121</v>
      </c>
      <c r="S674" t="s">
        <v>110</v>
      </c>
      <c r="T674">
        <v>12</v>
      </c>
      <c r="U674">
        <v>6</v>
      </c>
      <c r="V674">
        <v>18</v>
      </c>
      <c r="W674" t="s">
        <v>84</v>
      </c>
      <c r="X674" t="s">
        <v>96</v>
      </c>
      <c r="Y674">
        <v>0</v>
      </c>
      <c r="Z674">
        <v>0</v>
      </c>
      <c r="AA674">
        <v>0</v>
      </c>
      <c r="AB674">
        <v>1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 t="s">
        <v>118</v>
      </c>
      <c r="AM674" t="e" vm="265">
        <f>_FV(0,"9666666666666667")</f>
        <v>#VALUE!</v>
      </c>
      <c r="AN674">
        <v>20</v>
      </c>
      <c r="AO674" t="e" vm="1">
        <f>_FV(-3,"0")</f>
        <v>#VALUE!</v>
      </c>
      <c r="AP674" t="e" vm="1">
        <f>_FV(-7,"0")</f>
        <v>#VALUE!</v>
      </c>
      <c r="AQ674">
        <v>3</v>
      </c>
      <c r="AR674">
        <v>3</v>
      </c>
      <c r="AS674" t="s">
        <v>68</v>
      </c>
      <c r="AT674" t="s">
        <v>1840</v>
      </c>
      <c r="AU674" t="s">
        <v>68</v>
      </c>
      <c r="AV674" t="s">
        <v>68</v>
      </c>
      <c r="AW674" t="s">
        <v>1841</v>
      </c>
      <c r="AX674">
        <v>1789</v>
      </c>
      <c r="AY674">
        <v>1640</v>
      </c>
      <c r="AZ674" t="s">
        <v>150</v>
      </c>
      <c r="BA674" t="s">
        <v>1398</v>
      </c>
      <c r="BB674">
        <v>16</v>
      </c>
      <c r="BC674" t="s">
        <v>1399</v>
      </c>
      <c r="BD674" s="3">
        <v>31260</v>
      </c>
      <c r="BE674" t="s">
        <v>241</v>
      </c>
      <c r="BF674" s="2">
        <v>43580</v>
      </c>
      <c r="BG674">
        <v>22</v>
      </c>
      <c r="BH674" t="s">
        <v>1451</v>
      </c>
      <c r="BI674" s="3">
        <v>15008</v>
      </c>
    </row>
    <row r="675" spans="1:61" x14ac:dyDescent="0.25">
      <c r="A675" s="1">
        <v>40825</v>
      </c>
      <c r="B675" t="s">
        <v>158</v>
      </c>
      <c r="C675" t="s">
        <v>241</v>
      </c>
      <c r="D675" t="s">
        <v>62</v>
      </c>
      <c r="E675" t="s">
        <v>84</v>
      </c>
      <c r="F675" t="s">
        <v>180</v>
      </c>
      <c r="G675" t="s">
        <v>180</v>
      </c>
      <c r="H675" t="s">
        <v>79</v>
      </c>
      <c r="I675" s="3">
        <v>45689</v>
      </c>
      <c r="J675" s="3">
        <v>45658</v>
      </c>
      <c r="K675" t="s">
        <v>180</v>
      </c>
      <c r="L675" t="s">
        <v>79</v>
      </c>
      <c r="M675" t="s">
        <v>65</v>
      </c>
      <c r="N675" t="s">
        <v>65</v>
      </c>
      <c r="O675" t="s">
        <v>65</v>
      </c>
      <c r="P675" t="s">
        <v>63</v>
      </c>
      <c r="Q675">
        <v>4</v>
      </c>
      <c r="R675" t="s">
        <v>68</v>
      </c>
      <c r="S675" t="s">
        <v>110</v>
      </c>
      <c r="T675">
        <v>12</v>
      </c>
      <c r="U675">
        <v>2</v>
      </c>
      <c r="V675">
        <v>8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 s="3">
        <v>45689</v>
      </c>
      <c r="AM675" t="s">
        <v>63</v>
      </c>
      <c r="AN675">
        <v>4</v>
      </c>
      <c r="AP675" t="e" vm="1">
        <f>_FV(-14,"0")</f>
        <v>#VALUE!</v>
      </c>
      <c r="AQ675">
        <v>9</v>
      </c>
      <c r="AR675">
        <v>0</v>
      </c>
      <c r="AS675" t="s">
        <v>1753</v>
      </c>
      <c r="AT675" t="s">
        <v>65</v>
      </c>
      <c r="AU675" t="s">
        <v>65</v>
      </c>
      <c r="AV675" t="s">
        <v>65</v>
      </c>
      <c r="AW675" t="s">
        <v>65</v>
      </c>
      <c r="AX675">
        <v>1840</v>
      </c>
      <c r="AY675">
        <v>1640</v>
      </c>
      <c r="AZ675" t="s">
        <v>158</v>
      </c>
      <c r="BA675" s="2">
        <v>43670</v>
      </c>
      <c r="BB675">
        <v>22</v>
      </c>
      <c r="BC675" t="s">
        <v>1422</v>
      </c>
      <c r="BD675" t="s">
        <v>1423</v>
      </c>
      <c r="BE675" t="s">
        <v>241</v>
      </c>
      <c r="BF675" s="2">
        <v>43580</v>
      </c>
      <c r="BG675">
        <v>22</v>
      </c>
      <c r="BH675" t="s">
        <v>1451</v>
      </c>
      <c r="BI675" s="3">
        <v>15008</v>
      </c>
    </row>
    <row r="676" spans="1:61" x14ac:dyDescent="0.25">
      <c r="A676" s="1">
        <v>40903</v>
      </c>
      <c r="B676" t="s">
        <v>163</v>
      </c>
      <c r="C676" t="s">
        <v>241</v>
      </c>
      <c r="D676" t="s">
        <v>62</v>
      </c>
      <c r="E676" t="s">
        <v>365</v>
      </c>
      <c r="F676" t="s">
        <v>74</v>
      </c>
      <c r="G676" t="s">
        <v>91</v>
      </c>
      <c r="H676" t="s">
        <v>340</v>
      </c>
      <c r="I676" t="s">
        <v>365</v>
      </c>
      <c r="J676" t="s">
        <v>91</v>
      </c>
      <c r="K676" t="s">
        <v>948</v>
      </c>
      <c r="L676" t="s">
        <v>82</v>
      </c>
      <c r="M676" t="s">
        <v>949</v>
      </c>
      <c r="N676" t="s">
        <v>63</v>
      </c>
      <c r="O676" t="s">
        <v>82</v>
      </c>
      <c r="P676" t="s">
        <v>341</v>
      </c>
      <c r="Q676">
        <v>18</v>
      </c>
      <c r="R676" t="s">
        <v>64</v>
      </c>
      <c r="S676" t="s">
        <v>110</v>
      </c>
      <c r="T676">
        <v>12</v>
      </c>
      <c r="U676">
        <v>2</v>
      </c>
      <c r="V676">
        <v>18</v>
      </c>
      <c r="W676" t="s">
        <v>191</v>
      </c>
      <c r="X676" t="s">
        <v>121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 t="s">
        <v>212</v>
      </c>
      <c r="AM676" t="e" vm="83">
        <f>_FV(0,"8333333333333334")</f>
        <v>#VALUE!</v>
      </c>
      <c r="AN676">
        <v>28</v>
      </c>
      <c r="AO676" t="s">
        <v>132</v>
      </c>
      <c r="AP676" t="e" vm="1">
        <f>_FV(-13,"0")</f>
        <v>#VALUE!</v>
      </c>
      <c r="AQ676">
        <v>9</v>
      </c>
      <c r="AR676">
        <v>0</v>
      </c>
      <c r="AS676" t="s">
        <v>68</v>
      </c>
      <c r="AT676" t="s">
        <v>68</v>
      </c>
      <c r="AU676" t="s">
        <v>68</v>
      </c>
      <c r="AV676" t="s">
        <v>749</v>
      </c>
      <c r="AW676" s="3">
        <v>14977</v>
      </c>
      <c r="AX676">
        <v>1982</v>
      </c>
      <c r="AY676">
        <v>1640</v>
      </c>
      <c r="AZ676" t="s">
        <v>163</v>
      </c>
      <c r="BA676" s="2">
        <v>43639</v>
      </c>
      <c r="BB676">
        <v>23</v>
      </c>
      <c r="BC676" t="s">
        <v>1427</v>
      </c>
      <c r="BD676" s="3">
        <v>26177</v>
      </c>
      <c r="BE676" t="s">
        <v>241</v>
      </c>
      <c r="BF676" s="2">
        <v>43580</v>
      </c>
      <c r="BG676">
        <v>22</v>
      </c>
      <c r="BH676" t="s">
        <v>1451</v>
      </c>
      <c r="BI676" s="3">
        <v>15008</v>
      </c>
    </row>
    <row r="677" spans="1:61" x14ac:dyDescent="0.25">
      <c r="A677" s="1">
        <v>40838</v>
      </c>
      <c r="B677" t="s">
        <v>178</v>
      </c>
      <c r="C677" t="s">
        <v>241</v>
      </c>
      <c r="D677" t="s">
        <v>62</v>
      </c>
      <c r="E677" t="s">
        <v>210</v>
      </c>
      <c r="F677" t="s">
        <v>355</v>
      </c>
      <c r="G677" t="s">
        <v>355</v>
      </c>
      <c r="H677" t="s">
        <v>212</v>
      </c>
      <c r="I677" t="s">
        <v>811</v>
      </c>
      <c r="J677" t="s">
        <v>356</v>
      </c>
      <c r="K677" t="s">
        <v>94</v>
      </c>
      <c r="L677" t="s">
        <v>93</v>
      </c>
      <c r="M677" t="s">
        <v>65</v>
      </c>
      <c r="N677" t="s">
        <v>356</v>
      </c>
      <c r="O677" t="s">
        <v>94</v>
      </c>
      <c r="P677" t="s">
        <v>216</v>
      </c>
      <c r="Q677">
        <v>9</v>
      </c>
      <c r="R677" t="s">
        <v>132</v>
      </c>
      <c r="S677" t="s">
        <v>110</v>
      </c>
      <c r="T677">
        <v>12</v>
      </c>
      <c r="U677">
        <v>4</v>
      </c>
      <c r="V677">
        <v>17</v>
      </c>
      <c r="W677" t="s">
        <v>83</v>
      </c>
      <c r="X677" t="s">
        <v>65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1</v>
      </c>
      <c r="AI677">
        <v>1</v>
      </c>
      <c r="AJ677">
        <v>0</v>
      </c>
      <c r="AK677">
        <v>0</v>
      </c>
      <c r="AL677" t="s">
        <v>356</v>
      </c>
      <c r="AM677" t="e" vm="266">
        <f>_FV(0,"8888888888888888")</f>
        <v>#VALUE!</v>
      </c>
      <c r="AN677">
        <v>11</v>
      </c>
      <c r="AO677" t="s">
        <v>83</v>
      </c>
      <c r="AP677" t="e" vm="1">
        <f>_FV(-10,"0")</f>
        <v>#VALUE!</v>
      </c>
      <c r="AQ677">
        <v>4</v>
      </c>
      <c r="AR677">
        <v>1</v>
      </c>
      <c r="AS677" t="s">
        <v>124</v>
      </c>
      <c r="AT677" t="s">
        <v>68</v>
      </c>
      <c r="AU677" t="s">
        <v>1842</v>
      </c>
      <c r="AV677" t="s">
        <v>1843</v>
      </c>
      <c r="AW677" t="s">
        <v>1512</v>
      </c>
      <c r="AX677">
        <v>1717</v>
      </c>
      <c r="AY677">
        <v>1640</v>
      </c>
      <c r="AZ677" t="s">
        <v>178</v>
      </c>
      <c r="BA677" s="2">
        <v>43489</v>
      </c>
      <c r="BB677">
        <v>21</v>
      </c>
      <c r="BC677" t="s">
        <v>1431</v>
      </c>
      <c r="BD677" s="3">
        <v>16132</v>
      </c>
      <c r="BE677" t="s">
        <v>241</v>
      </c>
      <c r="BF677" s="2">
        <v>43580</v>
      </c>
      <c r="BG677">
        <v>22</v>
      </c>
      <c r="BH677" t="s">
        <v>1451</v>
      </c>
      <c r="BI677" s="3">
        <v>15008</v>
      </c>
    </row>
    <row r="678" spans="1:61" x14ac:dyDescent="0.25">
      <c r="A678" s="1">
        <v>41216</v>
      </c>
      <c r="B678" t="s">
        <v>1432</v>
      </c>
      <c r="C678" t="s">
        <v>241</v>
      </c>
      <c r="D678" t="s">
        <v>101</v>
      </c>
      <c r="E678" t="s">
        <v>327</v>
      </c>
      <c r="F678" t="s">
        <v>1331</v>
      </c>
      <c r="G678" t="s">
        <v>352</v>
      </c>
      <c r="H678" t="s">
        <v>370</v>
      </c>
      <c r="I678" s="3">
        <v>45658</v>
      </c>
      <c r="J678" t="s">
        <v>670</v>
      </c>
      <c r="K678" t="s">
        <v>251</v>
      </c>
      <c r="L678" t="s">
        <v>154</v>
      </c>
      <c r="M678" t="s">
        <v>329</v>
      </c>
      <c r="N678" t="s">
        <v>437</v>
      </c>
      <c r="O678" t="s">
        <v>155</v>
      </c>
      <c r="P678" t="s">
        <v>155</v>
      </c>
      <c r="Q678">
        <v>28</v>
      </c>
      <c r="R678" t="s">
        <v>179</v>
      </c>
      <c r="S678" t="s">
        <v>110</v>
      </c>
      <c r="T678">
        <v>12</v>
      </c>
      <c r="U678">
        <v>11</v>
      </c>
      <c r="V678">
        <v>18</v>
      </c>
      <c r="W678" t="s">
        <v>96</v>
      </c>
      <c r="X678" t="s">
        <v>132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 t="e" vm="111">
        <f>_FV(0,"21428571428571427")</f>
        <v>#VALUE!</v>
      </c>
      <c r="AM678" t="e" vm="267">
        <f>_FV(-1,"0357142857142858")</f>
        <v>#VALUE!</v>
      </c>
      <c r="AN678">
        <v>15</v>
      </c>
      <c r="AO678" t="s">
        <v>68</v>
      </c>
      <c r="AP678" t="e" vm="1">
        <f>_FV(-3,"0")</f>
        <v>#VALUE!</v>
      </c>
      <c r="AQ678">
        <v>1</v>
      </c>
      <c r="AR678">
        <v>1</v>
      </c>
      <c r="AS678" t="s">
        <v>68</v>
      </c>
      <c r="AT678" t="s">
        <v>68</v>
      </c>
      <c r="AU678" t="s">
        <v>68</v>
      </c>
      <c r="AV678" t="s">
        <v>124</v>
      </c>
      <c r="AW678" s="2">
        <v>43800</v>
      </c>
      <c r="AX678">
        <v>1571</v>
      </c>
      <c r="AY678">
        <v>1640</v>
      </c>
      <c r="AZ678" t="s">
        <v>1432</v>
      </c>
      <c r="BA678" s="2">
        <v>43609</v>
      </c>
      <c r="BB678">
        <v>12</v>
      </c>
      <c r="BC678" s="2">
        <v>43607</v>
      </c>
      <c r="BD678" t="s">
        <v>1435</v>
      </c>
      <c r="BE678" t="s">
        <v>241</v>
      </c>
      <c r="BF678" s="2">
        <v>43580</v>
      </c>
      <c r="BG678">
        <v>22</v>
      </c>
      <c r="BH678" t="s">
        <v>1451</v>
      </c>
      <c r="BI678" s="3">
        <v>15008</v>
      </c>
    </row>
    <row r="679" spans="1:61" x14ac:dyDescent="0.25">
      <c r="A679" s="1">
        <v>40929</v>
      </c>
      <c r="B679" t="s">
        <v>1436</v>
      </c>
      <c r="C679" t="s">
        <v>241</v>
      </c>
      <c r="D679" t="s">
        <v>62</v>
      </c>
      <c r="E679" t="s">
        <v>1237</v>
      </c>
      <c r="F679" t="s">
        <v>801</v>
      </c>
      <c r="G679" t="s">
        <v>221</v>
      </c>
      <c r="H679" t="s">
        <v>1037</v>
      </c>
      <c r="I679" t="s">
        <v>1107</v>
      </c>
      <c r="J679" t="s">
        <v>1408</v>
      </c>
      <c r="K679" t="s">
        <v>226</v>
      </c>
      <c r="L679" t="s">
        <v>338</v>
      </c>
      <c r="M679" t="s">
        <v>468</v>
      </c>
      <c r="N679" t="s">
        <v>468</v>
      </c>
      <c r="O679" t="s">
        <v>339</v>
      </c>
      <c r="P679" t="s">
        <v>223</v>
      </c>
      <c r="Q679">
        <v>22</v>
      </c>
      <c r="R679" t="s">
        <v>255</v>
      </c>
      <c r="S679" t="s">
        <v>110</v>
      </c>
      <c r="T679">
        <v>12</v>
      </c>
      <c r="U679">
        <v>18</v>
      </c>
      <c r="V679">
        <v>20</v>
      </c>
      <c r="W679" t="s">
        <v>68</v>
      </c>
      <c r="X679" t="s">
        <v>64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 t="e" vm="268">
        <f>_FV(0,"7727272727272727")</f>
        <v>#VALUE!</v>
      </c>
      <c r="AM679" t="e" vm="269">
        <f>_FV(-1,"0909090909090908")</f>
        <v>#VALUE!</v>
      </c>
      <c r="AN679">
        <v>2</v>
      </c>
      <c r="AO679" t="e" vm="1">
        <f>_FV(-1,"0")</f>
        <v>#VALUE!</v>
      </c>
      <c r="AP679" t="s">
        <v>64</v>
      </c>
      <c r="AQ679">
        <v>0</v>
      </c>
      <c r="AR679">
        <v>3</v>
      </c>
      <c r="AS679" t="s">
        <v>1844</v>
      </c>
      <c r="AT679" t="s">
        <v>68</v>
      </c>
      <c r="AU679" t="s">
        <v>1845</v>
      </c>
      <c r="AV679" t="s">
        <v>1845</v>
      </c>
      <c r="AW679" t="s">
        <v>1846</v>
      </c>
      <c r="AX679">
        <v>1588</v>
      </c>
      <c r="AY679">
        <v>1640</v>
      </c>
      <c r="AZ679" t="s">
        <v>1436</v>
      </c>
      <c r="BA679" t="s">
        <v>193</v>
      </c>
      <c r="BB679">
        <v>24</v>
      </c>
      <c r="BC679" t="s">
        <v>1439</v>
      </c>
      <c r="BD679" s="3">
        <v>11355</v>
      </c>
      <c r="BE679" t="s">
        <v>241</v>
      </c>
      <c r="BF679" s="2">
        <v>43580</v>
      </c>
      <c r="BG679">
        <v>22</v>
      </c>
      <c r="BH679" t="s">
        <v>1451</v>
      </c>
      <c r="BI679" s="3">
        <v>15008</v>
      </c>
    </row>
    <row r="680" spans="1:61" x14ac:dyDescent="0.25">
      <c r="A680" s="1">
        <v>40908</v>
      </c>
      <c r="B680" t="s">
        <v>182</v>
      </c>
      <c r="C680" t="s">
        <v>241</v>
      </c>
      <c r="D680" t="s">
        <v>101</v>
      </c>
      <c r="E680" t="s">
        <v>198</v>
      </c>
      <c r="F680" t="s">
        <v>302</v>
      </c>
      <c r="G680" t="s">
        <v>512</v>
      </c>
      <c r="H680" t="s">
        <v>1748</v>
      </c>
      <c r="I680" t="s">
        <v>201</v>
      </c>
      <c r="J680" t="s">
        <v>1625</v>
      </c>
      <c r="K680" t="s">
        <v>203</v>
      </c>
      <c r="L680" t="s">
        <v>204</v>
      </c>
      <c r="M680" t="s">
        <v>203</v>
      </c>
      <c r="N680" t="s">
        <v>788</v>
      </c>
      <c r="O680" t="s">
        <v>205</v>
      </c>
      <c r="P680" t="s">
        <v>170</v>
      </c>
      <c r="Q680">
        <v>19</v>
      </c>
      <c r="R680" t="s">
        <v>119</v>
      </c>
      <c r="S680" t="s">
        <v>110</v>
      </c>
      <c r="T680">
        <v>12</v>
      </c>
      <c r="U680">
        <v>6</v>
      </c>
      <c r="V680">
        <v>16</v>
      </c>
      <c r="W680" t="s">
        <v>120</v>
      </c>
      <c r="X680" t="s">
        <v>132</v>
      </c>
      <c r="Y680">
        <v>0</v>
      </c>
      <c r="Z680">
        <v>1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 t="e" vm="69">
        <f>_FV(0,"5263157894736842")</f>
        <v>#VALUE!</v>
      </c>
      <c r="AM680" t="e" vm="270">
        <f>_FV(-1,"0526315789473684")</f>
        <v>#VALUE!</v>
      </c>
      <c r="AN680">
        <v>11</v>
      </c>
      <c r="AO680" t="s">
        <v>132</v>
      </c>
      <c r="AP680" t="e" vm="1">
        <f>_FV(-1,"0")</f>
        <v>#VALUE!</v>
      </c>
      <c r="AQ680">
        <v>2</v>
      </c>
      <c r="AR680">
        <v>5</v>
      </c>
      <c r="AS680" t="s">
        <v>68</v>
      </c>
      <c r="AT680" t="s">
        <v>790</v>
      </c>
      <c r="AU680" t="s">
        <v>68</v>
      </c>
      <c r="AV680" s="2">
        <v>43617</v>
      </c>
      <c r="AW680" t="s">
        <v>1847</v>
      </c>
      <c r="AX680">
        <v>1705</v>
      </c>
      <c r="AY680">
        <v>1640</v>
      </c>
      <c r="AZ680" t="s">
        <v>182</v>
      </c>
      <c r="BA680" s="2">
        <v>43735</v>
      </c>
      <c r="BB680">
        <v>15</v>
      </c>
      <c r="BC680" t="s">
        <v>1440</v>
      </c>
      <c r="BD680" s="3">
        <v>30742</v>
      </c>
      <c r="BE680" t="s">
        <v>241</v>
      </c>
      <c r="BF680" s="2">
        <v>43580</v>
      </c>
      <c r="BG680">
        <v>22</v>
      </c>
      <c r="BH680" t="s">
        <v>1451</v>
      </c>
      <c r="BI680" s="3">
        <v>15008</v>
      </c>
    </row>
    <row r="681" spans="1:61" x14ac:dyDescent="0.25">
      <c r="A681" s="1">
        <v>40873</v>
      </c>
      <c r="B681" t="s">
        <v>195</v>
      </c>
      <c r="C681" t="s">
        <v>241</v>
      </c>
      <c r="D681" t="s">
        <v>151</v>
      </c>
      <c r="E681" t="s">
        <v>233</v>
      </c>
      <c r="F681" t="s">
        <v>495</v>
      </c>
      <c r="G681" t="s">
        <v>68</v>
      </c>
      <c r="H681" t="s">
        <v>942</v>
      </c>
      <c r="I681" t="s">
        <v>229</v>
      </c>
      <c r="J681" t="s">
        <v>236</v>
      </c>
      <c r="K681" t="s">
        <v>238</v>
      </c>
      <c r="L681" t="s">
        <v>234</v>
      </c>
      <c r="M681" t="s">
        <v>237</v>
      </c>
      <c r="N681" t="s">
        <v>232</v>
      </c>
      <c r="O681" t="s">
        <v>237</v>
      </c>
      <c r="P681" t="s">
        <v>363</v>
      </c>
      <c r="Q681">
        <v>13</v>
      </c>
      <c r="R681" t="s">
        <v>191</v>
      </c>
      <c r="S681" t="s">
        <v>110</v>
      </c>
      <c r="T681">
        <v>12</v>
      </c>
      <c r="U681">
        <v>14</v>
      </c>
      <c r="V681">
        <v>18</v>
      </c>
      <c r="W681" t="s">
        <v>132</v>
      </c>
      <c r="X681" t="s">
        <v>68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1</v>
      </c>
      <c r="AI681">
        <v>0</v>
      </c>
      <c r="AJ681">
        <v>0</v>
      </c>
      <c r="AK681">
        <v>0</v>
      </c>
      <c r="AL681" t="s">
        <v>234</v>
      </c>
      <c r="AM681" t="e" vm="1">
        <f>_FV(-1,"0")</f>
        <v>#VALUE!</v>
      </c>
      <c r="AN681">
        <v>5</v>
      </c>
      <c r="AO681" t="s">
        <v>66</v>
      </c>
      <c r="AP681" t="e" vm="1">
        <f>_FV(-2,"0")</f>
        <v>#VALUE!</v>
      </c>
      <c r="AQ681">
        <v>5</v>
      </c>
      <c r="AR681">
        <v>2</v>
      </c>
      <c r="AS681" t="s">
        <v>601</v>
      </c>
      <c r="AT681" t="s">
        <v>752</v>
      </c>
      <c r="AU681" t="s">
        <v>1848</v>
      </c>
      <c r="AV681" t="s">
        <v>1849</v>
      </c>
      <c r="AW681" t="s">
        <v>1850</v>
      </c>
      <c r="AX681">
        <v>1669</v>
      </c>
      <c r="AY681">
        <v>1640</v>
      </c>
      <c r="AZ681" t="s">
        <v>195</v>
      </c>
      <c r="BA681" t="s">
        <v>1398</v>
      </c>
      <c r="BB681">
        <v>18</v>
      </c>
      <c r="BC681" t="s">
        <v>1444</v>
      </c>
      <c r="BD681" s="3">
        <v>28915</v>
      </c>
      <c r="BE681" t="s">
        <v>241</v>
      </c>
      <c r="BF681" s="2">
        <v>43580</v>
      </c>
      <c r="BG681">
        <v>22</v>
      </c>
      <c r="BH681" t="s">
        <v>1451</v>
      </c>
      <c r="BI681" s="3">
        <v>15008</v>
      </c>
    </row>
    <row r="682" spans="1:61" x14ac:dyDescent="0.25">
      <c r="A682" s="1">
        <v>40775</v>
      </c>
      <c r="B682" t="s">
        <v>1445</v>
      </c>
      <c r="C682" t="s">
        <v>241</v>
      </c>
      <c r="D682" t="s">
        <v>101</v>
      </c>
      <c r="E682" t="s">
        <v>65</v>
      </c>
      <c r="F682" t="s">
        <v>63</v>
      </c>
      <c r="G682" t="s">
        <v>64</v>
      </c>
      <c r="H682" t="s">
        <v>63</v>
      </c>
      <c r="I682" t="s">
        <v>65</v>
      </c>
      <c r="J682" t="s">
        <v>63</v>
      </c>
      <c r="K682" t="s">
        <v>65</v>
      </c>
      <c r="L682" t="s">
        <v>65</v>
      </c>
      <c r="M682" t="s">
        <v>63</v>
      </c>
      <c r="N682" t="s">
        <v>65</v>
      </c>
      <c r="O682" t="s">
        <v>65</v>
      </c>
      <c r="P682" t="s">
        <v>63</v>
      </c>
      <c r="Q682">
        <v>2</v>
      </c>
      <c r="R682" t="s">
        <v>192</v>
      </c>
      <c r="S682" t="s">
        <v>110</v>
      </c>
      <c r="T682">
        <v>12</v>
      </c>
      <c r="U682">
        <v>17</v>
      </c>
      <c r="V682">
        <v>7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 t="e" vm="1">
        <f>_FV(-2,"0")</f>
        <v>#VALUE!</v>
      </c>
      <c r="AM682" t="s">
        <v>65</v>
      </c>
      <c r="AN682">
        <v>-1</v>
      </c>
      <c r="AP682" t="e" vm="1">
        <f>_FV(-4,"0")</f>
        <v>#VALUE!</v>
      </c>
      <c r="AQ682">
        <v>1</v>
      </c>
      <c r="AR682">
        <v>1</v>
      </c>
      <c r="AS682" t="s">
        <v>68</v>
      </c>
      <c r="AT682" t="s">
        <v>68</v>
      </c>
      <c r="AU682" t="s">
        <v>68</v>
      </c>
      <c r="AV682" t="s">
        <v>1851</v>
      </c>
      <c r="AW682" s="3">
        <v>43466</v>
      </c>
      <c r="AX682">
        <v>1602</v>
      </c>
      <c r="AY682">
        <v>1640</v>
      </c>
      <c r="AZ682" t="s">
        <v>1445</v>
      </c>
      <c r="BA682" s="2">
        <v>43701</v>
      </c>
      <c r="BB682">
        <v>26</v>
      </c>
      <c r="BC682" t="s">
        <v>1447</v>
      </c>
      <c r="BD682" s="3">
        <v>46388</v>
      </c>
      <c r="BE682" t="s">
        <v>241</v>
      </c>
      <c r="BF682" s="2">
        <v>43580</v>
      </c>
      <c r="BG682">
        <v>22</v>
      </c>
      <c r="BH682" t="s">
        <v>1451</v>
      </c>
      <c r="BI682" s="3">
        <v>15008</v>
      </c>
    </row>
    <row r="683" spans="1:61" x14ac:dyDescent="0.25">
      <c r="A683" s="1">
        <v>40939</v>
      </c>
      <c r="B683" t="s">
        <v>209</v>
      </c>
      <c r="C683" t="s">
        <v>241</v>
      </c>
      <c r="D683" t="s">
        <v>62</v>
      </c>
      <c r="E683" t="s">
        <v>375</v>
      </c>
      <c r="F683" t="s">
        <v>499</v>
      </c>
      <c r="G683" t="s">
        <v>901</v>
      </c>
      <c r="H683" t="s">
        <v>965</v>
      </c>
      <c r="I683" t="s">
        <v>64</v>
      </c>
      <c r="J683" t="s">
        <v>1852</v>
      </c>
      <c r="K683" t="s">
        <v>1853</v>
      </c>
      <c r="L683" t="s">
        <v>728</v>
      </c>
      <c r="M683" t="s">
        <v>382</v>
      </c>
      <c r="N683" t="s">
        <v>501</v>
      </c>
      <c r="O683" t="s">
        <v>382</v>
      </c>
      <c r="P683" t="s">
        <v>572</v>
      </c>
      <c r="Q683">
        <v>23</v>
      </c>
      <c r="R683" t="s">
        <v>66</v>
      </c>
      <c r="S683" t="s">
        <v>110</v>
      </c>
      <c r="T683">
        <v>12</v>
      </c>
      <c r="U683">
        <v>3</v>
      </c>
      <c r="V683">
        <v>20</v>
      </c>
      <c r="W683" t="s">
        <v>121</v>
      </c>
      <c r="X683" t="s">
        <v>68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 t="s">
        <v>907</v>
      </c>
      <c r="AM683" t="e" vm="271">
        <f>_FV(-1,"1304347826086956")</f>
        <v>#VALUE!</v>
      </c>
      <c r="AN683">
        <v>31</v>
      </c>
      <c r="AO683" t="s">
        <v>85</v>
      </c>
      <c r="AP683" t="e" vm="1">
        <f>_FV(-11,"0")</f>
        <v>#VALUE!</v>
      </c>
      <c r="AQ683">
        <v>4</v>
      </c>
      <c r="AR683">
        <v>4</v>
      </c>
      <c r="AS683" t="s">
        <v>68</v>
      </c>
      <c r="AT683" t="s">
        <v>68</v>
      </c>
      <c r="AU683" t="s">
        <v>68</v>
      </c>
      <c r="AV683" s="2">
        <v>43586</v>
      </c>
      <c r="AW683" s="3">
        <v>44562</v>
      </c>
      <c r="AX683">
        <v>1802</v>
      </c>
      <c r="AY683">
        <v>1640</v>
      </c>
      <c r="AZ683" t="s">
        <v>209</v>
      </c>
      <c r="BA683" s="2">
        <v>43520</v>
      </c>
      <c r="BB683">
        <v>24</v>
      </c>
      <c r="BC683" t="s">
        <v>1449</v>
      </c>
      <c r="BD683" s="3">
        <v>16589</v>
      </c>
      <c r="BE683" t="s">
        <v>241</v>
      </c>
      <c r="BF683" s="2">
        <v>43580</v>
      </c>
      <c r="BG683">
        <v>22</v>
      </c>
      <c r="BH683" t="s">
        <v>1451</v>
      </c>
      <c r="BI683" s="3">
        <v>15008</v>
      </c>
    </row>
    <row r="684" spans="1:61" x14ac:dyDescent="0.25">
      <c r="A684" s="1">
        <v>40828</v>
      </c>
      <c r="B684" t="s">
        <v>218</v>
      </c>
      <c r="C684" t="s">
        <v>241</v>
      </c>
      <c r="D684" t="s">
        <v>151</v>
      </c>
      <c r="E684" t="s">
        <v>1251</v>
      </c>
      <c r="F684" t="s">
        <v>124</v>
      </c>
      <c r="G684" s="2">
        <v>43556</v>
      </c>
      <c r="H684" t="s">
        <v>859</v>
      </c>
      <c r="I684" t="s">
        <v>68</v>
      </c>
      <c r="J684" t="s">
        <v>97</v>
      </c>
      <c r="K684" t="s">
        <v>386</v>
      </c>
      <c r="L684" t="s">
        <v>115</v>
      </c>
      <c r="M684" t="s">
        <v>117</v>
      </c>
      <c r="N684" t="s">
        <v>97</v>
      </c>
      <c r="O684" t="s">
        <v>118</v>
      </c>
      <c r="P684" t="s">
        <v>118</v>
      </c>
      <c r="Q684">
        <v>15</v>
      </c>
      <c r="R684" t="s">
        <v>120</v>
      </c>
      <c r="S684" t="s">
        <v>110</v>
      </c>
      <c r="T684">
        <v>12</v>
      </c>
      <c r="U684">
        <v>12</v>
      </c>
      <c r="V684">
        <v>18</v>
      </c>
      <c r="W684" t="s">
        <v>66</v>
      </c>
      <c r="X684" t="s">
        <v>66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 t="e" vm="212">
        <f>_FV(0,"5333333333333333")</f>
        <v>#VALUE!</v>
      </c>
      <c r="AM684" t="e" vm="272">
        <f>_FV(-1,"0666666666666667")</f>
        <v>#VALUE!</v>
      </c>
      <c r="AN684">
        <v>6</v>
      </c>
      <c r="AO684" t="s">
        <v>65</v>
      </c>
      <c r="AP684" t="e" vm="1">
        <f>_FV(-5,"0")</f>
        <v>#VALUE!</v>
      </c>
      <c r="AQ684">
        <v>1</v>
      </c>
      <c r="AR684">
        <v>4</v>
      </c>
      <c r="AS684" t="s">
        <v>68</v>
      </c>
      <c r="AT684" t="s">
        <v>68</v>
      </c>
      <c r="AU684" t="s">
        <v>68</v>
      </c>
      <c r="AV684" t="s">
        <v>68</v>
      </c>
      <c r="AW684" s="3">
        <v>13881</v>
      </c>
      <c r="AX684">
        <v>1647</v>
      </c>
      <c r="AY684">
        <v>1640</v>
      </c>
      <c r="AZ684" t="s">
        <v>218</v>
      </c>
      <c r="BA684" t="s">
        <v>1398</v>
      </c>
      <c r="BB684">
        <v>24</v>
      </c>
      <c r="BC684" t="s">
        <v>1450</v>
      </c>
      <c r="BD684" s="3">
        <v>46054</v>
      </c>
      <c r="BE684" t="s">
        <v>241</v>
      </c>
      <c r="BF684" s="2">
        <v>43580</v>
      </c>
      <c r="BG684">
        <v>22</v>
      </c>
      <c r="BH684" t="s">
        <v>1451</v>
      </c>
      <c r="BI684" s="3">
        <v>15008</v>
      </c>
    </row>
    <row r="685" spans="1:61" x14ac:dyDescent="0.25">
      <c r="A685" s="1">
        <v>40705</v>
      </c>
      <c r="B685" t="s">
        <v>245</v>
      </c>
      <c r="C685" t="s">
        <v>241</v>
      </c>
      <c r="D685" t="s">
        <v>62</v>
      </c>
      <c r="E685" t="s">
        <v>801</v>
      </c>
      <c r="F685" t="s">
        <v>468</v>
      </c>
      <c r="G685" t="s">
        <v>677</v>
      </c>
      <c r="H685" t="s">
        <v>677</v>
      </c>
      <c r="I685" t="s">
        <v>852</v>
      </c>
      <c r="J685" t="s">
        <v>337</v>
      </c>
      <c r="K685" t="s">
        <v>226</v>
      </c>
      <c r="L685" t="s">
        <v>540</v>
      </c>
      <c r="M685" t="s">
        <v>468</v>
      </c>
      <c r="N685" t="s">
        <v>538</v>
      </c>
      <c r="O685" t="s">
        <v>226</v>
      </c>
      <c r="P685" t="s">
        <v>226</v>
      </c>
      <c r="Q685">
        <v>11</v>
      </c>
      <c r="R685" t="s">
        <v>239</v>
      </c>
      <c r="S685" t="s">
        <v>110</v>
      </c>
      <c r="T685">
        <v>12</v>
      </c>
      <c r="U685">
        <v>15</v>
      </c>
      <c r="V685">
        <v>18</v>
      </c>
      <c r="W685" t="s">
        <v>68</v>
      </c>
      <c r="X685" t="s">
        <v>65</v>
      </c>
      <c r="Y685">
        <v>0</v>
      </c>
      <c r="Z685">
        <v>0</v>
      </c>
      <c r="AA685">
        <v>0</v>
      </c>
      <c r="AB685">
        <v>1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1</v>
      </c>
      <c r="AI685">
        <v>1</v>
      </c>
      <c r="AJ685">
        <v>0</v>
      </c>
      <c r="AK685">
        <v>0</v>
      </c>
      <c r="AL685" t="e" vm="184">
        <f>_FV(0,"7272727272727273")</f>
        <v>#VALUE!</v>
      </c>
      <c r="AM685" t="e" vm="1">
        <f>_FV(-1,"0")</f>
        <v>#VALUE!</v>
      </c>
      <c r="AN685">
        <v>3</v>
      </c>
      <c r="AO685" t="s">
        <v>68</v>
      </c>
      <c r="AP685" t="s">
        <v>132</v>
      </c>
      <c r="AQ685">
        <v>0</v>
      </c>
      <c r="AR685">
        <v>9</v>
      </c>
      <c r="AS685" t="s">
        <v>973</v>
      </c>
      <c r="AT685" t="s">
        <v>68</v>
      </c>
      <c r="AU685" t="s">
        <v>975</v>
      </c>
      <c r="AV685" t="s">
        <v>975</v>
      </c>
      <c r="AW685" t="s">
        <v>1523</v>
      </c>
      <c r="AX685">
        <v>1626</v>
      </c>
      <c r="AY685">
        <v>1640</v>
      </c>
      <c r="AZ685" t="s">
        <v>245</v>
      </c>
      <c r="BA685" s="2">
        <v>43489</v>
      </c>
      <c r="BB685">
        <v>23</v>
      </c>
      <c r="BC685" t="s">
        <v>1454</v>
      </c>
      <c r="BD685" s="3">
        <v>12451</v>
      </c>
      <c r="BE685" t="s">
        <v>241</v>
      </c>
      <c r="BF685" s="2">
        <v>43580</v>
      </c>
      <c r="BG685">
        <v>22</v>
      </c>
      <c r="BH685" t="s">
        <v>1451</v>
      </c>
      <c r="BI685" s="3">
        <v>15008</v>
      </c>
    </row>
    <row r="686" spans="1:61" x14ac:dyDescent="0.25">
      <c r="A686" s="1">
        <v>41020</v>
      </c>
      <c r="B686" t="s">
        <v>60</v>
      </c>
      <c r="C686" t="s">
        <v>123</v>
      </c>
      <c r="D686" t="s">
        <v>101</v>
      </c>
      <c r="E686" t="s">
        <v>1456</v>
      </c>
      <c r="F686" t="s">
        <v>945</v>
      </c>
      <c r="G686" t="s">
        <v>419</v>
      </c>
      <c r="H686" t="s">
        <v>489</v>
      </c>
      <c r="I686" t="s">
        <v>1831</v>
      </c>
      <c r="J686" t="s">
        <v>806</v>
      </c>
      <c r="K686" t="s">
        <v>532</v>
      </c>
      <c r="L686" t="s">
        <v>278</v>
      </c>
      <c r="M686" t="s">
        <v>277</v>
      </c>
      <c r="N686" t="s">
        <v>190</v>
      </c>
      <c r="O686" t="s">
        <v>281</v>
      </c>
      <c r="P686" t="s">
        <v>277</v>
      </c>
      <c r="Q686">
        <v>34</v>
      </c>
      <c r="R686" t="s">
        <v>84</v>
      </c>
      <c r="S686" t="s">
        <v>96</v>
      </c>
      <c r="T686">
        <v>12</v>
      </c>
      <c r="U686">
        <v>2</v>
      </c>
      <c r="V686">
        <v>3</v>
      </c>
      <c r="W686" t="s">
        <v>179</v>
      </c>
      <c r="X686" t="s">
        <v>121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 t="s">
        <v>1776</v>
      </c>
      <c r="AM686" t="s">
        <v>533</v>
      </c>
      <c r="AN686">
        <v>7</v>
      </c>
      <c r="AO686" t="s">
        <v>66</v>
      </c>
      <c r="AP686" t="e" vm="1">
        <f>_FV(-3,"0")</f>
        <v>#VALUE!</v>
      </c>
      <c r="AQ686">
        <v>6</v>
      </c>
      <c r="AR686">
        <v>3</v>
      </c>
      <c r="AS686" t="s">
        <v>68</v>
      </c>
      <c r="AT686" t="s">
        <v>68</v>
      </c>
      <c r="AU686" t="s">
        <v>68</v>
      </c>
      <c r="AV686" s="2">
        <v>43619</v>
      </c>
      <c r="AW686" s="3">
        <v>42370</v>
      </c>
      <c r="AX686">
        <v>1814</v>
      </c>
      <c r="AY686">
        <v>1889</v>
      </c>
      <c r="AZ686" t="s">
        <v>60</v>
      </c>
      <c r="BA686" s="2">
        <v>43547</v>
      </c>
      <c r="BB686">
        <v>33</v>
      </c>
      <c r="BC686" t="s">
        <v>1397</v>
      </c>
      <c r="BD686" s="2">
        <v>43472</v>
      </c>
      <c r="BE686" t="s">
        <v>123</v>
      </c>
      <c r="BF686" s="2">
        <v>43550</v>
      </c>
      <c r="BG686">
        <v>21</v>
      </c>
      <c r="BH686" t="s">
        <v>1412</v>
      </c>
      <c r="BI686" t="s">
        <v>1413</v>
      </c>
    </row>
    <row r="687" spans="1:61" x14ac:dyDescent="0.25">
      <c r="A687" s="1">
        <v>40999</v>
      </c>
      <c r="B687" t="s">
        <v>73</v>
      </c>
      <c r="C687" t="s">
        <v>123</v>
      </c>
      <c r="D687" t="s">
        <v>151</v>
      </c>
      <c r="E687" t="s">
        <v>265</v>
      </c>
      <c r="F687" t="s">
        <v>602</v>
      </c>
      <c r="G687" t="s">
        <v>672</v>
      </c>
      <c r="H687" t="s">
        <v>483</v>
      </c>
      <c r="I687" s="2">
        <v>43466</v>
      </c>
      <c r="J687" t="s">
        <v>602</v>
      </c>
      <c r="K687" t="s">
        <v>603</v>
      </c>
      <c r="L687" t="s">
        <v>117</v>
      </c>
      <c r="M687" t="s">
        <v>80</v>
      </c>
      <c r="N687" t="s">
        <v>386</v>
      </c>
      <c r="O687" t="s">
        <v>116</v>
      </c>
      <c r="P687" t="s">
        <v>603</v>
      </c>
      <c r="Q687">
        <v>30</v>
      </c>
      <c r="R687" t="s">
        <v>242</v>
      </c>
      <c r="S687" t="s">
        <v>96</v>
      </c>
      <c r="T687">
        <v>12</v>
      </c>
      <c r="U687">
        <v>14</v>
      </c>
      <c r="V687">
        <v>4</v>
      </c>
      <c r="W687" t="s">
        <v>132</v>
      </c>
      <c r="X687" t="s">
        <v>96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 t="e" vm="235">
        <f>_FV(0,"23333333333333334")</f>
        <v>#VALUE!</v>
      </c>
      <c r="AM687" t="s">
        <v>63</v>
      </c>
      <c r="AN687">
        <v>-16</v>
      </c>
      <c r="AO687" t="e" vm="1">
        <f>_FV(-1,"0")</f>
        <v>#VALUE!</v>
      </c>
      <c r="AP687" t="s">
        <v>120</v>
      </c>
      <c r="AQ687">
        <v>5</v>
      </c>
      <c r="AR687">
        <v>2</v>
      </c>
      <c r="AS687" t="s">
        <v>1854</v>
      </c>
      <c r="AT687" t="s">
        <v>1855</v>
      </c>
      <c r="AU687" t="s">
        <v>872</v>
      </c>
      <c r="AV687" t="s">
        <v>872</v>
      </c>
      <c r="AW687" t="s">
        <v>1856</v>
      </c>
      <c r="AX687">
        <v>1728</v>
      </c>
      <c r="AY687">
        <v>1889</v>
      </c>
      <c r="AZ687" t="s">
        <v>73</v>
      </c>
      <c r="BA687" s="2">
        <v>43549</v>
      </c>
      <c r="BB687">
        <v>21</v>
      </c>
      <c r="BC687" t="s">
        <v>1401</v>
      </c>
      <c r="BD687" s="3">
        <v>23468</v>
      </c>
      <c r="BE687" t="s">
        <v>123</v>
      </c>
      <c r="BF687" s="2">
        <v>43550</v>
      </c>
      <c r="BG687">
        <v>21</v>
      </c>
      <c r="BH687" t="s">
        <v>1412</v>
      </c>
      <c r="BI687" t="s">
        <v>1413</v>
      </c>
    </row>
    <row r="688" spans="1:61" x14ac:dyDescent="0.25">
      <c r="A688" s="1">
        <v>40674</v>
      </c>
      <c r="B688" t="s">
        <v>100</v>
      </c>
      <c r="C688" t="s">
        <v>123</v>
      </c>
      <c r="D688" t="s">
        <v>151</v>
      </c>
      <c r="E688" t="s">
        <v>219</v>
      </c>
      <c r="F688" t="s">
        <v>1346</v>
      </c>
      <c r="G688" t="s">
        <v>1346</v>
      </c>
      <c r="H688" t="s">
        <v>678</v>
      </c>
      <c r="I688" t="s">
        <v>468</v>
      </c>
      <c r="J688" t="s">
        <v>628</v>
      </c>
      <c r="K688" t="s">
        <v>540</v>
      </c>
      <c r="L688" t="s">
        <v>468</v>
      </c>
      <c r="M688" t="s">
        <v>468</v>
      </c>
      <c r="N688" t="s">
        <v>223</v>
      </c>
      <c r="O688" t="s">
        <v>223</v>
      </c>
      <c r="P688" t="s">
        <v>540</v>
      </c>
      <c r="Q688">
        <v>11</v>
      </c>
      <c r="R688" t="s">
        <v>67</v>
      </c>
      <c r="S688" t="s">
        <v>96</v>
      </c>
      <c r="T688">
        <v>12</v>
      </c>
      <c r="U688">
        <v>16</v>
      </c>
      <c r="V688">
        <v>5</v>
      </c>
      <c r="W688" t="s">
        <v>64</v>
      </c>
      <c r="X688" t="s">
        <v>83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1</v>
      </c>
      <c r="AG688">
        <v>0</v>
      </c>
      <c r="AH688">
        <v>0</v>
      </c>
      <c r="AI688">
        <v>0</v>
      </c>
      <c r="AJ688">
        <v>0</v>
      </c>
      <c r="AK688">
        <v>0</v>
      </c>
      <c r="AL688" t="e" vm="273">
        <f>_FV(0,"9090909090909091")</f>
        <v>#VALUE!</v>
      </c>
      <c r="AM688" t="s">
        <v>852</v>
      </c>
      <c r="AN688">
        <v>-13</v>
      </c>
      <c r="AO688" t="e" vm="1">
        <f>_FV(-7,"0")</f>
        <v>#VALUE!</v>
      </c>
      <c r="AP688" t="s">
        <v>191</v>
      </c>
      <c r="AQ688">
        <v>1</v>
      </c>
      <c r="AR688">
        <v>7</v>
      </c>
      <c r="AS688" t="s">
        <v>68</v>
      </c>
      <c r="AT688" t="s">
        <v>974</v>
      </c>
      <c r="AU688" t="s">
        <v>68</v>
      </c>
      <c r="AV688" s="2">
        <v>43497</v>
      </c>
      <c r="AW688" t="s">
        <v>1857</v>
      </c>
      <c r="AX688">
        <v>1668</v>
      </c>
      <c r="AY688">
        <v>1889</v>
      </c>
      <c r="AZ688" t="s">
        <v>100</v>
      </c>
      <c r="BA688" s="2">
        <v>43609</v>
      </c>
      <c r="BB688">
        <v>24</v>
      </c>
      <c r="BC688" t="s">
        <v>1407</v>
      </c>
      <c r="BD688" s="3">
        <v>19025</v>
      </c>
      <c r="BE688" t="s">
        <v>123</v>
      </c>
      <c r="BF688" s="2">
        <v>43550</v>
      </c>
      <c r="BG688">
        <v>21</v>
      </c>
      <c r="BH688" t="s">
        <v>1412</v>
      </c>
      <c r="BI688" t="s">
        <v>1413</v>
      </c>
    </row>
    <row r="689" spans="1:61" x14ac:dyDescent="0.25">
      <c r="A689" s="1">
        <v>40584</v>
      </c>
      <c r="B689" t="s">
        <v>112</v>
      </c>
      <c r="C689" t="s">
        <v>123</v>
      </c>
      <c r="D689" t="s">
        <v>151</v>
      </c>
      <c r="E689" t="s">
        <v>250</v>
      </c>
      <c r="F689" t="s">
        <v>391</v>
      </c>
      <c r="G689" t="s">
        <v>1114</v>
      </c>
      <c r="H689" t="s">
        <v>68</v>
      </c>
      <c r="I689" t="s">
        <v>156</v>
      </c>
      <c r="J689" t="s">
        <v>370</v>
      </c>
      <c r="K689" t="s">
        <v>154</v>
      </c>
      <c r="L689" t="s">
        <v>252</v>
      </c>
      <c r="M689" t="s">
        <v>670</v>
      </c>
      <c r="N689" t="s">
        <v>154</v>
      </c>
      <c r="O689" t="s">
        <v>65</v>
      </c>
      <c r="P689" t="s">
        <v>154</v>
      </c>
      <c r="Q689">
        <v>7</v>
      </c>
      <c r="R689" t="s">
        <v>95</v>
      </c>
      <c r="S689" t="s">
        <v>96</v>
      </c>
      <c r="T689">
        <v>12</v>
      </c>
      <c r="U689">
        <v>18</v>
      </c>
      <c r="V689">
        <v>3</v>
      </c>
      <c r="W689" t="s">
        <v>65</v>
      </c>
      <c r="X689" t="s">
        <v>179</v>
      </c>
      <c r="Y689">
        <v>0</v>
      </c>
      <c r="Z689">
        <v>0</v>
      </c>
      <c r="AA689">
        <v>0</v>
      </c>
      <c r="AB689">
        <v>1</v>
      </c>
      <c r="AC689">
        <v>1</v>
      </c>
      <c r="AD689">
        <v>0</v>
      </c>
      <c r="AE689">
        <v>0</v>
      </c>
      <c r="AF689">
        <v>1</v>
      </c>
      <c r="AG689">
        <v>0</v>
      </c>
      <c r="AH689">
        <v>0</v>
      </c>
      <c r="AI689">
        <v>0</v>
      </c>
      <c r="AJ689">
        <v>0</v>
      </c>
      <c r="AK689">
        <v>0</v>
      </c>
      <c r="AL689" t="e" vm="274">
        <f>_FV(-1,"1428571428571428")</f>
        <v>#VALUE!</v>
      </c>
      <c r="AM689" t="s">
        <v>670</v>
      </c>
      <c r="AN689">
        <v>-10</v>
      </c>
      <c r="AO689" t="e" vm="1">
        <f>_FV(-12,"0")</f>
        <v>#VALUE!</v>
      </c>
      <c r="AP689" t="s">
        <v>179</v>
      </c>
      <c r="AQ689">
        <v>0</v>
      </c>
      <c r="AR689">
        <v>9</v>
      </c>
      <c r="AS689" t="s">
        <v>1858</v>
      </c>
      <c r="AT689" t="s">
        <v>201</v>
      </c>
      <c r="AU689" t="s">
        <v>1350</v>
      </c>
      <c r="AV689" t="s">
        <v>1859</v>
      </c>
      <c r="AW689" t="s">
        <v>1860</v>
      </c>
      <c r="AX689">
        <v>1641</v>
      </c>
      <c r="AY689">
        <v>1889</v>
      </c>
      <c r="AZ689" t="s">
        <v>112</v>
      </c>
      <c r="BA689" s="2">
        <v>43521</v>
      </c>
      <c r="BB689">
        <v>19</v>
      </c>
      <c r="BC689" t="s">
        <v>1411</v>
      </c>
      <c r="BD689" s="3">
        <v>23774</v>
      </c>
      <c r="BE689" t="s">
        <v>123</v>
      </c>
      <c r="BF689" s="2">
        <v>43550</v>
      </c>
      <c r="BG689">
        <v>21</v>
      </c>
      <c r="BH689" t="s">
        <v>1412</v>
      </c>
      <c r="BI689" t="s">
        <v>1413</v>
      </c>
    </row>
    <row r="690" spans="1:61" x14ac:dyDescent="0.25">
      <c r="A690" s="1">
        <v>41215</v>
      </c>
      <c r="B690" t="s">
        <v>127</v>
      </c>
      <c r="C690" t="s">
        <v>123</v>
      </c>
      <c r="D690" t="s">
        <v>62</v>
      </c>
      <c r="E690" t="s">
        <v>354</v>
      </c>
      <c r="F690" s="3">
        <v>27760</v>
      </c>
      <c r="G690" s="2">
        <v>43678</v>
      </c>
      <c r="H690" s="3">
        <v>42370</v>
      </c>
      <c r="I690" s="2">
        <v>43497</v>
      </c>
      <c r="J690" s="3">
        <v>26299</v>
      </c>
      <c r="K690" t="s">
        <v>128</v>
      </c>
      <c r="L690" t="s">
        <v>130</v>
      </c>
      <c r="M690" t="s">
        <v>116</v>
      </c>
      <c r="N690" t="s">
        <v>118</v>
      </c>
      <c r="O690" t="s">
        <v>397</v>
      </c>
      <c r="P690" t="s">
        <v>129</v>
      </c>
      <c r="Q690">
        <v>25</v>
      </c>
      <c r="R690" t="s">
        <v>85</v>
      </c>
      <c r="S690" t="s">
        <v>96</v>
      </c>
      <c r="T690">
        <v>12</v>
      </c>
      <c r="U690">
        <v>11</v>
      </c>
      <c r="V690">
        <v>4</v>
      </c>
      <c r="W690" t="s">
        <v>96</v>
      </c>
      <c r="X690" t="s">
        <v>83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 t="e" vm="9">
        <f>_FV(0,"12")</f>
        <v>#VALUE!</v>
      </c>
      <c r="AM690" t="s">
        <v>97</v>
      </c>
      <c r="AN690">
        <v>-13</v>
      </c>
      <c r="AO690" t="e" vm="1">
        <f>_FV(-3,"0")</f>
        <v>#VALUE!</v>
      </c>
      <c r="AP690" t="s">
        <v>68</v>
      </c>
      <c r="AQ690">
        <v>4</v>
      </c>
      <c r="AR690">
        <v>4</v>
      </c>
      <c r="AS690" t="s">
        <v>348</v>
      </c>
      <c r="AT690" t="s">
        <v>133</v>
      </c>
      <c r="AU690" t="s">
        <v>1155</v>
      </c>
      <c r="AV690" t="s">
        <v>1155</v>
      </c>
      <c r="AW690" t="s">
        <v>1861</v>
      </c>
      <c r="AX690">
        <v>1768</v>
      </c>
      <c r="AY690">
        <v>1889</v>
      </c>
      <c r="AZ690" t="s">
        <v>127</v>
      </c>
      <c r="BA690" s="2">
        <v>43641</v>
      </c>
      <c r="BB690">
        <v>24</v>
      </c>
      <c r="BC690" t="s">
        <v>1414</v>
      </c>
      <c r="BD690" s="3">
        <v>21671</v>
      </c>
      <c r="BE690" t="s">
        <v>123</v>
      </c>
      <c r="BF690" s="2">
        <v>43550</v>
      </c>
      <c r="BG690">
        <v>21</v>
      </c>
      <c r="BH690" t="s">
        <v>1412</v>
      </c>
      <c r="BI690" t="s">
        <v>1413</v>
      </c>
    </row>
    <row r="691" spans="1:61" x14ac:dyDescent="0.25">
      <c r="A691" s="1">
        <v>41156</v>
      </c>
      <c r="B691" t="s">
        <v>136</v>
      </c>
      <c r="C691" t="s">
        <v>123</v>
      </c>
      <c r="D691" t="s">
        <v>101</v>
      </c>
      <c r="E691" t="s">
        <v>222</v>
      </c>
      <c r="F691" t="s">
        <v>340</v>
      </c>
      <c r="G691" t="s">
        <v>222</v>
      </c>
      <c r="H691" t="s">
        <v>1138</v>
      </c>
      <c r="I691" t="s">
        <v>222</v>
      </c>
      <c r="J691" t="s">
        <v>562</v>
      </c>
      <c r="K691" t="s">
        <v>80</v>
      </c>
      <c r="L691" t="s">
        <v>1139</v>
      </c>
      <c r="M691" t="s">
        <v>224</v>
      </c>
      <c r="N691" t="s">
        <v>469</v>
      </c>
      <c r="O691" t="s">
        <v>223</v>
      </c>
      <c r="P691" t="s">
        <v>469</v>
      </c>
      <c r="Q691">
        <v>33</v>
      </c>
      <c r="R691" t="s">
        <v>83</v>
      </c>
      <c r="S691" t="s">
        <v>96</v>
      </c>
      <c r="T691">
        <v>12</v>
      </c>
      <c r="U691">
        <v>10</v>
      </c>
      <c r="V691">
        <v>5</v>
      </c>
      <c r="W691" t="s">
        <v>96</v>
      </c>
      <c r="X691" t="s">
        <v>120</v>
      </c>
      <c r="Y691">
        <v>0</v>
      </c>
      <c r="Z691">
        <v>0</v>
      </c>
      <c r="AA691">
        <v>0</v>
      </c>
      <c r="AB691">
        <v>1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 t="s">
        <v>65</v>
      </c>
      <c r="AM691" t="s">
        <v>468</v>
      </c>
      <c r="AN691">
        <v>-14</v>
      </c>
      <c r="AO691" t="e" vm="1">
        <f>_FV(-4,"0")</f>
        <v>#VALUE!</v>
      </c>
      <c r="AP691" t="s">
        <v>84</v>
      </c>
      <c r="AQ691">
        <v>2</v>
      </c>
      <c r="AR691">
        <v>5</v>
      </c>
      <c r="AS691" t="s">
        <v>882</v>
      </c>
      <c r="AT691" t="s">
        <v>491</v>
      </c>
      <c r="AU691" t="s">
        <v>883</v>
      </c>
      <c r="AV691" t="s">
        <v>884</v>
      </c>
      <c r="AW691" t="s">
        <v>1862</v>
      </c>
      <c r="AX691">
        <v>1720</v>
      </c>
      <c r="AY691">
        <v>1889</v>
      </c>
      <c r="AZ691" t="s">
        <v>136</v>
      </c>
      <c r="BA691" s="2">
        <v>43491</v>
      </c>
      <c r="BB691">
        <v>28</v>
      </c>
      <c r="BC691" t="s">
        <v>1418</v>
      </c>
      <c r="BD691" s="3">
        <v>47178</v>
      </c>
      <c r="BE691" t="s">
        <v>123</v>
      </c>
      <c r="BF691" s="2">
        <v>43550</v>
      </c>
      <c r="BG691">
        <v>21</v>
      </c>
      <c r="BH691" t="s">
        <v>1412</v>
      </c>
      <c r="BI691" t="s">
        <v>1413</v>
      </c>
    </row>
    <row r="692" spans="1:61" x14ac:dyDescent="0.25">
      <c r="A692" s="1">
        <v>41126</v>
      </c>
      <c r="B692" t="s">
        <v>150</v>
      </c>
      <c r="C692" t="s">
        <v>123</v>
      </c>
      <c r="D692" t="s">
        <v>62</v>
      </c>
      <c r="E692" t="s">
        <v>1062</v>
      </c>
      <c r="F692" t="s">
        <v>1121</v>
      </c>
      <c r="G692" t="s">
        <v>1616</v>
      </c>
      <c r="H692" t="s">
        <v>613</v>
      </c>
      <c r="I692" t="s">
        <v>287</v>
      </c>
      <c r="J692" t="s">
        <v>1812</v>
      </c>
      <c r="K692" t="s">
        <v>759</v>
      </c>
      <c r="L692" t="s">
        <v>618</v>
      </c>
      <c r="M692" t="s">
        <v>759</v>
      </c>
      <c r="N692" t="s">
        <v>292</v>
      </c>
      <c r="O692" t="s">
        <v>296</v>
      </c>
      <c r="P692" t="s">
        <v>296</v>
      </c>
      <c r="Q692">
        <v>37</v>
      </c>
      <c r="R692" t="s">
        <v>121</v>
      </c>
      <c r="S692" t="s">
        <v>96</v>
      </c>
      <c r="T692">
        <v>12</v>
      </c>
      <c r="U692">
        <v>8</v>
      </c>
      <c r="V692">
        <v>6</v>
      </c>
      <c r="W692" t="s">
        <v>85</v>
      </c>
      <c r="X692" t="s">
        <v>121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 t="s">
        <v>1462</v>
      </c>
      <c r="AM692" t="s">
        <v>654</v>
      </c>
      <c r="AN692">
        <v>-12</v>
      </c>
      <c r="AO692" t="e" vm="1">
        <f>_FV(-1,"0")</f>
        <v>#VALUE!</v>
      </c>
      <c r="AP692" t="s">
        <v>64</v>
      </c>
      <c r="AQ692">
        <v>9</v>
      </c>
      <c r="AR692">
        <v>0</v>
      </c>
      <c r="AS692" t="s">
        <v>812</v>
      </c>
      <c r="AT692" t="s">
        <v>573</v>
      </c>
      <c r="AU692" t="s">
        <v>1123</v>
      </c>
      <c r="AV692" t="s">
        <v>1123</v>
      </c>
      <c r="AW692" t="s">
        <v>1863</v>
      </c>
      <c r="AX692">
        <v>1789</v>
      </c>
      <c r="AY692">
        <v>1889</v>
      </c>
      <c r="AZ692" t="s">
        <v>150</v>
      </c>
      <c r="BA692" t="s">
        <v>1398</v>
      </c>
      <c r="BB692">
        <v>16</v>
      </c>
      <c r="BC692" t="s">
        <v>1399</v>
      </c>
      <c r="BD692" s="3">
        <v>31260</v>
      </c>
      <c r="BE692" t="s">
        <v>123</v>
      </c>
      <c r="BF692" s="2">
        <v>43550</v>
      </c>
      <c r="BG692">
        <v>21</v>
      </c>
      <c r="BH692" t="s">
        <v>1412</v>
      </c>
      <c r="BI692" t="s">
        <v>1413</v>
      </c>
    </row>
    <row r="693" spans="1:61" x14ac:dyDescent="0.25">
      <c r="A693" s="1">
        <v>40989</v>
      </c>
      <c r="B693" t="s">
        <v>158</v>
      </c>
      <c r="C693" t="s">
        <v>123</v>
      </c>
      <c r="D693" t="s">
        <v>62</v>
      </c>
      <c r="E693" t="s">
        <v>1864</v>
      </c>
      <c r="F693" t="s">
        <v>745</v>
      </c>
      <c r="G693" t="s">
        <v>1620</v>
      </c>
      <c r="H693" t="s">
        <v>106</v>
      </c>
      <c r="I693" t="s">
        <v>1865</v>
      </c>
      <c r="J693" t="s">
        <v>1001</v>
      </c>
      <c r="K693" t="s">
        <v>1571</v>
      </c>
      <c r="L693" t="s">
        <v>108</v>
      </c>
      <c r="M693" t="s">
        <v>747</v>
      </c>
      <c r="N693" t="s">
        <v>748</v>
      </c>
      <c r="O693" t="s">
        <v>1699</v>
      </c>
      <c r="P693" t="s">
        <v>748</v>
      </c>
      <c r="Q693">
        <v>29</v>
      </c>
      <c r="R693" t="s">
        <v>68</v>
      </c>
      <c r="S693" t="s">
        <v>96</v>
      </c>
      <c r="T693">
        <v>12</v>
      </c>
      <c r="U693">
        <v>2</v>
      </c>
      <c r="V693">
        <v>5</v>
      </c>
      <c r="W693" t="s">
        <v>179</v>
      </c>
      <c r="X693" t="s">
        <v>85</v>
      </c>
      <c r="Y693">
        <v>0</v>
      </c>
      <c r="Z693">
        <v>1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 t="s">
        <v>1001</v>
      </c>
      <c r="AM693" t="s">
        <v>746</v>
      </c>
      <c r="AN693">
        <v>17</v>
      </c>
      <c r="AO693" t="s">
        <v>132</v>
      </c>
      <c r="AP693" t="e" vm="1">
        <f>_FV(-5,"0")</f>
        <v>#VALUE!</v>
      </c>
      <c r="AQ693">
        <v>3</v>
      </c>
      <c r="AR693">
        <v>6</v>
      </c>
      <c r="AS693" t="s">
        <v>68</v>
      </c>
      <c r="AT693" t="s">
        <v>68</v>
      </c>
      <c r="AU693" t="s">
        <v>68</v>
      </c>
      <c r="AV693" s="2">
        <v>43679</v>
      </c>
      <c r="AW693" s="2">
        <v>43709</v>
      </c>
      <c r="AX693">
        <v>1840</v>
      </c>
      <c r="AY693">
        <v>1889</v>
      </c>
      <c r="AZ693" t="s">
        <v>158</v>
      </c>
      <c r="BA693" s="2">
        <v>43670</v>
      </c>
      <c r="BB693">
        <v>22</v>
      </c>
      <c r="BC693" t="s">
        <v>1422</v>
      </c>
      <c r="BD693" t="s">
        <v>1423</v>
      </c>
      <c r="BE693" t="s">
        <v>123</v>
      </c>
      <c r="BF693" s="2">
        <v>43550</v>
      </c>
      <c r="BG693">
        <v>21</v>
      </c>
      <c r="BH693" t="s">
        <v>1412</v>
      </c>
      <c r="BI693" t="s">
        <v>1413</v>
      </c>
    </row>
    <row r="694" spans="1:61" x14ac:dyDescent="0.25">
      <c r="A694" s="1">
        <v>40804</v>
      </c>
      <c r="B694" t="s">
        <v>163</v>
      </c>
      <c r="C694" t="s">
        <v>123</v>
      </c>
      <c r="D694" t="s">
        <v>62</v>
      </c>
      <c r="E694" s="2">
        <v>43619</v>
      </c>
      <c r="F694" s="2">
        <v>43556</v>
      </c>
      <c r="G694" t="s">
        <v>97</v>
      </c>
      <c r="H694" t="s">
        <v>97</v>
      </c>
      <c r="I694" s="2">
        <v>43557</v>
      </c>
      <c r="J694" t="s">
        <v>64</v>
      </c>
      <c r="K694" t="s">
        <v>124</v>
      </c>
      <c r="L694" t="s">
        <v>97</v>
      </c>
      <c r="M694" t="s">
        <v>65</v>
      </c>
      <c r="N694" t="s">
        <v>65</v>
      </c>
      <c r="O694" t="s">
        <v>65</v>
      </c>
      <c r="P694" t="s">
        <v>118</v>
      </c>
      <c r="Q694">
        <v>5</v>
      </c>
      <c r="R694" t="s">
        <v>64</v>
      </c>
      <c r="S694" t="s">
        <v>96</v>
      </c>
      <c r="T694">
        <v>12</v>
      </c>
      <c r="U694">
        <v>1</v>
      </c>
      <c r="V694">
        <v>3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 t="s">
        <v>84</v>
      </c>
      <c r="AM694" t="s">
        <v>124</v>
      </c>
      <c r="AN694">
        <v>2</v>
      </c>
      <c r="AP694" t="e" vm="1">
        <f>_FV(-4,"0")</f>
        <v>#VALUE!</v>
      </c>
      <c r="AQ694">
        <v>3</v>
      </c>
      <c r="AR694">
        <v>6</v>
      </c>
      <c r="AS694" t="s">
        <v>1866</v>
      </c>
      <c r="AT694" t="s">
        <v>68</v>
      </c>
      <c r="AU694" t="s">
        <v>224</v>
      </c>
      <c r="AV694" t="s">
        <v>1867</v>
      </c>
      <c r="AW694" t="s">
        <v>1868</v>
      </c>
      <c r="AX694">
        <v>1982</v>
      </c>
      <c r="AY694">
        <v>1889</v>
      </c>
      <c r="AZ694" t="s">
        <v>163</v>
      </c>
      <c r="BA694" s="2">
        <v>43639</v>
      </c>
      <c r="BB694">
        <v>23</v>
      </c>
      <c r="BC694" t="s">
        <v>1427</v>
      </c>
      <c r="BD694" s="3">
        <v>26177</v>
      </c>
      <c r="BE694" t="s">
        <v>123</v>
      </c>
      <c r="BF694" s="2">
        <v>43550</v>
      </c>
      <c r="BG694">
        <v>21</v>
      </c>
      <c r="BH694" t="s">
        <v>1412</v>
      </c>
      <c r="BI694" t="s">
        <v>1413</v>
      </c>
    </row>
    <row r="695" spans="1:61" x14ac:dyDescent="0.25">
      <c r="A695" s="1">
        <v>40614</v>
      </c>
      <c r="B695" t="s">
        <v>178</v>
      </c>
      <c r="C695" t="s">
        <v>123</v>
      </c>
      <c r="D695" t="s">
        <v>151</v>
      </c>
      <c r="E695" t="s">
        <v>327</v>
      </c>
      <c r="F695" t="s">
        <v>64</v>
      </c>
      <c r="G695" t="s">
        <v>152</v>
      </c>
      <c r="H695" t="s">
        <v>408</v>
      </c>
      <c r="I695" t="s">
        <v>370</v>
      </c>
      <c r="J695" t="s">
        <v>1009</v>
      </c>
      <c r="K695" t="s">
        <v>63</v>
      </c>
      <c r="L695" t="s">
        <v>252</v>
      </c>
      <c r="M695" t="s">
        <v>577</v>
      </c>
      <c r="N695" t="s">
        <v>155</v>
      </c>
      <c r="O695" t="s">
        <v>329</v>
      </c>
      <c r="P695" t="s">
        <v>577</v>
      </c>
      <c r="Q695">
        <v>14</v>
      </c>
      <c r="R695" t="s">
        <v>132</v>
      </c>
      <c r="S695" t="s">
        <v>96</v>
      </c>
      <c r="T695">
        <v>12</v>
      </c>
      <c r="U695">
        <v>3</v>
      </c>
      <c r="V695">
        <v>4</v>
      </c>
      <c r="W695" t="s">
        <v>120</v>
      </c>
      <c r="X695" t="s">
        <v>96</v>
      </c>
      <c r="Y695">
        <v>0</v>
      </c>
      <c r="Z695">
        <v>1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 t="s">
        <v>63</v>
      </c>
      <c r="AM695" t="s">
        <v>575</v>
      </c>
      <c r="AN695">
        <v>1</v>
      </c>
      <c r="AO695" t="s">
        <v>66</v>
      </c>
      <c r="AP695" t="e" vm="1">
        <f>_FV(-1,"0")</f>
        <v>#VALUE!</v>
      </c>
      <c r="AQ695">
        <v>2</v>
      </c>
      <c r="AR695">
        <v>2</v>
      </c>
      <c r="AS695" t="s">
        <v>821</v>
      </c>
      <c r="AT695" t="s">
        <v>68</v>
      </c>
      <c r="AU695" t="s">
        <v>822</v>
      </c>
      <c r="AV695" t="s">
        <v>1869</v>
      </c>
      <c r="AW695" t="s">
        <v>1870</v>
      </c>
      <c r="AX695">
        <v>1717</v>
      </c>
      <c r="AY695">
        <v>1889</v>
      </c>
      <c r="AZ695" t="s">
        <v>178</v>
      </c>
      <c r="BA695" s="2">
        <v>43489</v>
      </c>
      <c r="BB695">
        <v>21</v>
      </c>
      <c r="BC695" t="s">
        <v>1431</v>
      </c>
      <c r="BD695" s="3">
        <v>16132</v>
      </c>
      <c r="BE695" t="s">
        <v>123</v>
      </c>
      <c r="BF695" s="2">
        <v>43550</v>
      </c>
      <c r="BG695">
        <v>21</v>
      </c>
      <c r="BH695" t="s">
        <v>1412</v>
      </c>
      <c r="BI695" t="s">
        <v>1413</v>
      </c>
    </row>
    <row r="696" spans="1:61" x14ac:dyDescent="0.25">
      <c r="A696" s="1">
        <v>40929</v>
      </c>
      <c r="B696" t="s">
        <v>1432</v>
      </c>
      <c r="C696" t="s">
        <v>123</v>
      </c>
      <c r="D696" t="s">
        <v>101</v>
      </c>
      <c r="E696" t="s">
        <v>644</v>
      </c>
      <c r="F696" t="s">
        <v>629</v>
      </c>
      <c r="G696" t="s">
        <v>221</v>
      </c>
      <c r="H696" t="s">
        <v>1042</v>
      </c>
      <c r="I696" t="s">
        <v>222</v>
      </c>
      <c r="J696" t="s">
        <v>629</v>
      </c>
      <c r="K696" t="s">
        <v>336</v>
      </c>
      <c r="L696" t="s">
        <v>468</v>
      </c>
      <c r="M696" t="s">
        <v>336</v>
      </c>
      <c r="N696" t="s">
        <v>339</v>
      </c>
      <c r="O696" t="s">
        <v>336</v>
      </c>
      <c r="P696" t="s">
        <v>226</v>
      </c>
      <c r="Q696">
        <v>22</v>
      </c>
      <c r="R696" t="s">
        <v>179</v>
      </c>
      <c r="S696" t="s">
        <v>96</v>
      </c>
      <c r="T696">
        <v>12</v>
      </c>
      <c r="U696">
        <v>9</v>
      </c>
      <c r="V696">
        <v>4</v>
      </c>
      <c r="W696" t="s">
        <v>121</v>
      </c>
      <c r="X696" t="s">
        <v>121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 t="e" vm="75">
        <f>_FV(0,"18181818181818182")</f>
        <v>#VALUE!</v>
      </c>
      <c r="AM696" t="s">
        <v>1408</v>
      </c>
      <c r="AN696">
        <v>-12</v>
      </c>
      <c r="AO696" t="s">
        <v>65</v>
      </c>
      <c r="AP696" t="s">
        <v>96</v>
      </c>
      <c r="AQ696">
        <v>0</v>
      </c>
      <c r="AR696">
        <v>3</v>
      </c>
      <c r="AS696" t="s">
        <v>68</v>
      </c>
      <c r="AT696" t="s">
        <v>68</v>
      </c>
      <c r="AU696" t="s">
        <v>68</v>
      </c>
      <c r="AV696" s="2">
        <v>43617</v>
      </c>
      <c r="AW696" s="3">
        <v>44562</v>
      </c>
      <c r="AX696">
        <v>1571</v>
      </c>
      <c r="AY696">
        <v>1889</v>
      </c>
      <c r="AZ696" t="s">
        <v>1432</v>
      </c>
      <c r="BA696" s="2">
        <v>43609</v>
      </c>
      <c r="BB696">
        <v>12</v>
      </c>
      <c r="BC696" s="2">
        <v>43607</v>
      </c>
      <c r="BD696" t="s">
        <v>1435</v>
      </c>
      <c r="BE696" t="s">
        <v>123</v>
      </c>
      <c r="BF696" s="2">
        <v>43550</v>
      </c>
      <c r="BG696">
        <v>21</v>
      </c>
      <c r="BH696" t="s">
        <v>1412</v>
      </c>
      <c r="BI696" t="s">
        <v>1413</v>
      </c>
    </row>
    <row r="697" spans="1:61" x14ac:dyDescent="0.25">
      <c r="A697" s="1">
        <v>40839</v>
      </c>
      <c r="B697" t="s">
        <v>1436</v>
      </c>
      <c r="C697" t="s">
        <v>123</v>
      </c>
      <c r="D697" t="s">
        <v>62</v>
      </c>
      <c r="E697" t="s">
        <v>355</v>
      </c>
      <c r="F697" t="s">
        <v>1680</v>
      </c>
      <c r="G697" t="s">
        <v>212</v>
      </c>
      <c r="H697" t="s">
        <v>68</v>
      </c>
      <c r="I697" t="s">
        <v>68</v>
      </c>
      <c r="J697" t="s">
        <v>1102</v>
      </c>
      <c r="K697" t="s">
        <v>216</v>
      </c>
      <c r="L697" t="s">
        <v>355</v>
      </c>
      <c r="M697" t="s">
        <v>80</v>
      </c>
      <c r="N697" t="s">
        <v>93</v>
      </c>
      <c r="O697" t="s">
        <v>80</v>
      </c>
      <c r="P697" t="s">
        <v>93</v>
      </c>
      <c r="Q697">
        <v>9</v>
      </c>
      <c r="R697" t="s">
        <v>255</v>
      </c>
      <c r="S697" t="s">
        <v>96</v>
      </c>
      <c r="T697">
        <v>12</v>
      </c>
      <c r="U697">
        <v>11</v>
      </c>
      <c r="V697">
        <v>3</v>
      </c>
      <c r="W697" t="s">
        <v>96</v>
      </c>
      <c r="X697" t="s">
        <v>179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 t="e" vm="266">
        <f>_FV(0,"8888888888888888")</f>
        <v>#VALUE!</v>
      </c>
      <c r="AM697" t="s">
        <v>210</v>
      </c>
      <c r="AN697">
        <v>-10</v>
      </c>
      <c r="AO697" t="e" vm="1">
        <f>_FV(-6,"0")</f>
        <v>#VALUE!</v>
      </c>
      <c r="AP697" t="s">
        <v>192</v>
      </c>
      <c r="AQ697">
        <v>1</v>
      </c>
      <c r="AR697">
        <v>1</v>
      </c>
      <c r="AS697" t="s">
        <v>68</v>
      </c>
      <c r="AT697" t="s">
        <v>68</v>
      </c>
      <c r="AU697" t="s">
        <v>68</v>
      </c>
      <c r="AV697" t="s">
        <v>1465</v>
      </c>
      <c r="AW697" s="3">
        <v>47119</v>
      </c>
      <c r="AX697">
        <v>1588</v>
      </c>
      <c r="AY697">
        <v>1889</v>
      </c>
      <c r="AZ697" t="s">
        <v>1436</v>
      </c>
      <c r="BA697" t="s">
        <v>193</v>
      </c>
      <c r="BB697">
        <v>24</v>
      </c>
      <c r="BC697" t="s">
        <v>1439</v>
      </c>
      <c r="BD697" s="3">
        <v>11355</v>
      </c>
      <c r="BE697" t="s">
        <v>123</v>
      </c>
      <c r="BF697" s="2">
        <v>43550</v>
      </c>
      <c r="BG697">
        <v>21</v>
      </c>
      <c r="BH697" t="s">
        <v>1412</v>
      </c>
      <c r="BI697" t="s">
        <v>1413</v>
      </c>
    </row>
    <row r="698" spans="1:61" x14ac:dyDescent="0.25">
      <c r="A698" s="1">
        <v>40769</v>
      </c>
      <c r="B698" t="s">
        <v>182</v>
      </c>
      <c r="C698" t="s">
        <v>123</v>
      </c>
      <c r="D698" t="s">
        <v>101</v>
      </c>
      <c r="E698" t="s">
        <v>65</v>
      </c>
      <c r="F698" t="s">
        <v>65</v>
      </c>
      <c r="G698" t="s">
        <v>65</v>
      </c>
      <c r="H698" t="s">
        <v>65</v>
      </c>
      <c r="I698" t="s">
        <v>65</v>
      </c>
      <c r="J698" t="s">
        <v>65</v>
      </c>
      <c r="K698" t="s">
        <v>65</v>
      </c>
      <c r="L698" t="s">
        <v>65</v>
      </c>
      <c r="M698" t="s">
        <v>65</v>
      </c>
      <c r="N698" t="s">
        <v>65</v>
      </c>
      <c r="O698" t="s">
        <v>65</v>
      </c>
      <c r="P698" t="s">
        <v>65</v>
      </c>
      <c r="Q698">
        <v>1</v>
      </c>
      <c r="R698" t="s">
        <v>119</v>
      </c>
      <c r="S698" t="s">
        <v>96</v>
      </c>
      <c r="T698">
        <v>12</v>
      </c>
      <c r="U698">
        <v>7</v>
      </c>
      <c r="V698">
        <v>16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 t="s">
        <v>65</v>
      </c>
      <c r="AM698" t="s">
        <v>65</v>
      </c>
      <c r="AN698">
        <v>0</v>
      </c>
      <c r="AP698" t="s">
        <v>121</v>
      </c>
      <c r="AQ698">
        <v>1</v>
      </c>
      <c r="AR698">
        <v>7</v>
      </c>
      <c r="AS698" t="s">
        <v>68</v>
      </c>
      <c r="AT698" t="s">
        <v>68</v>
      </c>
      <c r="AU698" t="s">
        <v>68</v>
      </c>
      <c r="AV698" s="2">
        <v>43498</v>
      </c>
      <c r="AW698" s="3">
        <v>44562</v>
      </c>
      <c r="AX698">
        <v>1705</v>
      </c>
      <c r="AY698">
        <v>1889</v>
      </c>
      <c r="AZ698" t="s">
        <v>182</v>
      </c>
      <c r="BA698" s="2">
        <v>43735</v>
      </c>
      <c r="BB698">
        <v>15</v>
      </c>
      <c r="BC698" t="s">
        <v>1440</v>
      </c>
      <c r="BD698" s="3">
        <v>30742</v>
      </c>
      <c r="BE698" t="s">
        <v>123</v>
      </c>
      <c r="BF698" s="2">
        <v>43550</v>
      </c>
      <c r="BG698">
        <v>21</v>
      </c>
      <c r="BH698" t="s">
        <v>1412</v>
      </c>
      <c r="BI698" t="s">
        <v>1413</v>
      </c>
    </row>
    <row r="699" spans="1:61" x14ac:dyDescent="0.25">
      <c r="A699" s="1">
        <v>40825</v>
      </c>
      <c r="B699" t="s">
        <v>195</v>
      </c>
      <c r="C699" t="s">
        <v>123</v>
      </c>
      <c r="D699" t="s">
        <v>151</v>
      </c>
      <c r="E699" t="s">
        <v>79</v>
      </c>
      <c r="F699" s="3">
        <v>45658</v>
      </c>
      <c r="G699" t="s">
        <v>63</v>
      </c>
      <c r="H699" t="s">
        <v>63</v>
      </c>
      <c r="I699" t="s">
        <v>63</v>
      </c>
      <c r="J699" s="3">
        <v>27395</v>
      </c>
      <c r="K699" t="s">
        <v>65</v>
      </c>
      <c r="L699" t="s">
        <v>63</v>
      </c>
      <c r="M699" t="s">
        <v>79</v>
      </c>
      <c r="N699" t="s">
        <v>65</v>
      </c>
      <c r="O699" t="s">
        <v>63</v>
      </c>
      <c r="P699" t="s">
        <v>79</v>
      </c>
      <c r="Q699">
        <v>4</v>
      </c>
      <c r="R699" t="s">
        <v>191</v>
      </c>
      <c r="S699" t="s">
        <v>96</v>
      </c>
      <c r="T699">
        <v>12</v>
      </c>
      <c r="U699">
        <v>14</v>
      </c>
      <c r="V699">
        <v>4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 t="e" vm="14">
        <f>_FV(0,"25")</f>
        <v>#VALUE!</v>
      </c>
      <c r="AM699" t="s">
        <v>180</v>
      </c>
      <c r="AN699">
        <v>-5</v>
      </c>
      <c r="AP699" t="s">
        <v>85</v>
      </c>
      <c r="AQ699">
        <v>3</v>
      </c>
      <c r="AR699">
        <v>6</v>
      </c>
      <c r="AS699" t="s">
        <v>68</v>
      </c>
      <c r="AT699" t="s">
        <v>68</v>
      </c>
      <c r="AU699" t="s">
        <v>68</v>
      </c>
      <c r="AV699" s="2">
        <v>43556</v>
      </c>
      <c r="AW699" s="3">
        <v>44562</v>
      </c>
      <c r="AX699">
        <v>1669</v>
      </c>
      <c r="AY699">
        <v>1889</v>
      </c>
      <c r="AZ699" t="s">
        <v>195</v>
      </c>
      <c r="BA699" t="s">
        <v>1398</v>
      </c>
      <c r="BB699">
        <v>18</v>
      </c>
      <c r="BC699" t="s">
        <v>1444</v>
      </c>
      <c r="BD699" s="3">
        <v>28915</v>
      </c>
      <c r="BE699" t="s">
        <v>123</v>
      </c>
      <c r="BF699" s="2">
        <v>43550</v>
      </c>
      <c r="BG699">
        <v>21</v>
      </c>
      <c r="BH699" t="s">
        <v>1412</v>
      </c>
      <c r="BI699" t="s">
        <v>1413</v>
      </c>
    </row>
    <row r="700" spans="1:61" x14ac:dyDescent="0.25">
      <c r="A700" s="1">
        <v>40939</v>
      </c>
      <c r="B700" t="s">
        <v>1445</v>
      </c>
      <c r="C700" t="s">
        <v>123</v>
      </c>
      <c r="D700" t="s">
        <v>101</v>
      </c>
      <c r="E700" t="s">
        <v>68</v>
      </c>
      <c r="F700" t="s">
        <v>1452</v>
      </c>
      <c r="G700" t="s">
        <v>567</v>
      </c>
      <c r="H700" t="s">
        <v>377</v>
      </c>
      <c r="I700" t="s">
        <v>569</v>
      </c>
      <c r="J700" t="s">
        <v>375</v>
      </c>
      <c r="K700" t="s">
        <v>572</v>
      </c>
      <c r="L700" t="s">
        <v>906</v>
      </c>
      <c r="M700" t="s">
        <v>378</v>
      </c>
      <c r="N700" t="s">
        <v>571</v>
      </c>
      <c r="O700" t="s">
        <v>378</v>
      </c>
      <c r="P700" t="s">
        <v>571</v>
      </c>
      <c r="Q700">
        <v>23</v>
      </c>
      <c r="R700" t="s">
        <v>192</v>
      </c>
      <c r="S700" t="s">
        <v>96</v>
      </c>
      <c r="T700">
        <v>12</v>
      </c>
      <c r="U700">
        <v>13</v>
      </c>
      <c r="V700">
        <v>4</v>
      </c>
      <c r="W700" t="s">
        <v>121</v>
      </c>
      <c r="X700" t="s">
        <v>121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 t="e" vm="175">
        <f>_FV(0,"17391304347826086")</f>
        <v>#VALUE!</v>
      </c>
      <c r="AM700" t="s">
        <v>1852</v>
      </c>
      <c r="AN700">
        <v>-15</v>
      </c>
      <c r="AO700" t="s">
        <v>65</v>
      </c>
      <c r="AP700" t="s">
        <v>132</v>
      </c>
      <c r="AQ700">
        <v>0</v>
      </c>
      <c r="AR700">
        <v>3</v>
      </c>
      <c r="AS700" t="s">
        <v>1385</v>
      </c>
      <c r="AT700" t="s">
        <v>68</v>
      </c>
      <c r="AU700" t="s">
        <v>1217</v>
      </c>
      <c r="AV700" t="s">
        <v>1871</v>
      </c>
      <c r="AW700" t="s">
        <v>1872</v>
      </c>
      <c r="AX700">
        <v>1602</v>
      </c>
      <c r="AY700">
        <v>1889</v>
      </c>
      <c r="AZ700" t="s">
        <v>1445</v>
      </c>
      <c r="BA700" s="2">
        <v>43701</v>
      </c>
      <c r="BB700">
        <v>26</v>
      </c>
      <c r="BC700" t="s">
        <v>1447</v>
      </c>
      <c r="BD700" s="3">
        <v>46388</v>
      </c>
      <c r="BE700" t="s">
        <v>123</v>
      </c>
      <c r="BF700" s="2">
        <v>43550</v>
      </c>
      <c r="BG700">
        <v>21</v>
      </c>
      <c r="BH700" t="s">
        <v>1412</v>
      </c>
      <c r="BI700" t="s">
        <v>1413</v>
      </c>
    </row>
    <row r="701" spans="1:61" x14ac:dyDescent="0.25">
      <c r="A701" s="1">
        <v>40899</v>
      </c>
      <c r="B701" t="s">
        <v>209</v>
      </c>
      <c r="C701" t="s">
        <v>123</v>
      </c>
      <c r="D701" t="s">
        <v>101</v>
      </c>
      <c r="E701" t="s">
        <v>1831</v>
      </c>
      <c r="F701" t="s">
        <v>64</v>
      </c>
      <c r="G701" t="s">
        <v>489</v>
      </c>
      <c r="H701" t="s">
        <v>489</v>
      </c>
      <c r="I701" t="s">
        <v>1047</v>
      </c>
      <c r="J701" t="s">
        <v>1831</v>
      </c>
      <c r="K701" t="s">
        <v>877</v>
      </c>
      <c r="L701" t="s">
        <v>532</v>
      </c>
      <c r="M701" t="s">
        <v>189</v>
      </c>
      <c r="N701" t="s">
        <v>190</v>
      </c>
      <c r="O701" t="s">
        <v>281</v>
      </c>
      <c r="P701" t="s">
        <v>281</v>
      </c>
      <c r="Q701">
        <v>17</v>
      </c>
      <c r="R701" t="s">
        <v>66</v>
      </c>
      <c r="S701" t="s">
        <v>96</v>
      </c>
      <c r="T701">
        <v>12</v>
      </c>
      <c r="U701">
        <v>3</v>
      </c>
      <c r="V701">
        <v>4</v>
      </c>
      <c r="W701" t="s">
        <v>120</v>
      </c>
      <c r="X701" t="s">
        <v>120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 t="s">
        <v>993</v>
      </c>
      <c r="AM701" t="s">
        <v>259</v>
      </c>
      <c r="AN701">
        <v>3</v>
      </c>
      <c r="AO701" t="s">
        <v>65</v>
      </c>
      <c r="AP701" t="e" vm="1">
        <f>_FV(-2,"0")</f>
        <v>#VALUE!</v>
      </c>
      <c r="AQ701">
        <v>4</v>
      </c>
      <c r="AR701">
        <v>4</v>
      </c>
      <c r="AS701" t="s">
        <v>68</v>
      </c>
      <c r="AT701" t="s">
        <v>879</v>
      </c>
      <c r="AU701" t="s">
        <v>68</v>
      </c>
      <c r="AV701" s="2">
        <v>43498</v>
      </c>
      <c r="AW701" t="s">
        <v>1541</v>
      </c>
      <c r="AX701">
        <v>1802</v>
      </c>
      <c r="AY701">
        <v>1889</v>
      </c>
      <c r="AZ701" t="s">
        <v>209</v>
      </c>
      <c r="BA701" s="2">
        <v>43520</v>
      </c>
      <c r="BB701">
        <v>24</v>
      </c>
      <c r="BC701" t="s">
        <v>1449</v>
      </c>
      <c r="BD701" s="3">
        <v>16589</v>
      </c>
      <c r="BE701" t="s">
        <v>123</v>
      </c>
      <c r="BF701" s="2">
        <v>43550</v>
      </c>
      <c r="BG701">
        <v>21</v>
      </c>
      <c r="BH701" t="s">
        <v>1412</v>
      </c>
      <c r="BI701" t="s">
        <v>1413</v>
      </c>
    </row>
    <row r="702" spans="1:61" x14ac:dyDescent="0.25">
      <c r="A702" s="1">
        <v>40971</v>
      </c>
      <c r="B702" t="s">
        <v>218</v>
      </c>
      <c r="C702" t="s">
        <v>123</v>
      </c>
      <c r="D702" t="s">
        <v>62</v>
      </c>
      <c r="E702" t="s">
        <v>210</v>
      </c>
      <c r="F702" t="s">
        <v>698</v>
      </c>
      <c r="G702" t="s">
        <v>634</v>
      </c>
      <c r="H702" t="s">
        <v>732</v>
      </c>
      <c r="I702" t="s">
        <v>636</v>
      </c>
      <c r="J702" t="s">
        <v>846</v>
      </c>
      <c r="K702" t="s">
        <v>80</v>
      </c>
      <c r="L702" t="s">
        <v>609</v>
      </c>
      <c r="M702" t="s">
        <v>94</v>
      </c>
      <c r="N702" t="s">
        <v>216</v>
      </c>
      <c r="O702" t="s">
        <v>608</v>
      </c>
      <c r="P702" t="s">
        <v>607</v>
      </c>
      <c r="Q702">
        <v>27</v>
      </c>
      <c r="R702" t="s">
        <v>120</v>
      </c>
      <c r="S702" t="s">
        <v>96</v>
      </c>
      <c r="T702">
        <v>12</v>
      </c>
      <c r="U702">
        <v>13</v>
      </c>
      <c r="V702">
        <v>5</v>
      </c>
      <c r="W702" t="s">
        <v>120</v>
      </c>
      <c r="X702" t="s">
        <v>96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1</v>
      </c>
      <c r="AK702">
        <v>0</v>
      </c>
      <c r="AL702" t="e" vm="152">
        <f>_FV(0,"07407407407407407")</f>
        <v>#VALUE!</v>
      </c>
      <c r="AM702" t="s">
        <v>1127</v>
      </c>
      <c r="AN702">
        <v>-14</v>
      </c>
      <c r="AO702" t="s">
        <v>66</v>
      </c>
      <c r="AP702" t="s">
        <v>66</v>
      </c>
      <c r="AQ702">
        <v>0</v>
      </c>
      <c r="AR702">
        <v>9</v>
      </c>
      <c r="AS702" t="s">
        <v>68</v>
      </c>
      <c r="AT702" t="s">
        <v>68</v>
      </c>
      <c r="AU702" t="s">
        <v>68</v>
      </c>
      <c r="AV702" s="2">
        <v>43497</v>
      </c>
      <c r="AW702" s="3">
        <v>44197</v>
      </c>
      <c r="AX702">
        <v>1647</v>
      </c>
      <c r="AY702">
        <v>1889</v>
      </c>
      <c r="AZ702" t="s">
        <v>218</v>
      </c>
      <c r="BA702" t="s">
        <v>1398</v>
      </c>
      <c r="BB702">
        <v>24</v>
      </c>
      <c r="BC702" t="s">
        <v>1450</v>
      </c>
      <c r="BD702" s="3">
        <v>46054</v>
      </c>
      <c r="BE702" t="s">
        <v>123</v>
      </c>
      <c r="BF702" s="2">
        <v>43550</v>
      </c>
      <c r="BG702">
        <v>21</v>
      </c>
      <c r="BH702" t="s">
        <v>1412</v>
      </c>
      <c r="BI702" t="s">
        <v>1413</v>
      </c>
    </row>
    <row r="703" spans="1:61" x14ac:dyDescent="0.25">
      <c r="A703" s="1">
        <v>40894</v>
      </c>
      <c r="B703" t="s">
        <v>241</v>
      </c>
      <c r="C703" t="s">
        <v>123</v>
      </c>
      <c r="D703" t="s">
        <v>101</v>
      </c>
      <c r="E703" t="s">
        <v>400</v>
      </c>
      <c r="F703" t="s">
        <v>781</v>
      </c>
      <c r="G703" s="3">
        <v>2273637</v>
      </c>
      <c r="H703" t="s">
        <v>399</v>
      </c>
      <c r="I703" t="s">
        <v>180</v>
      </c>
      <c r="J703" s="3">
        <v>2730190</v>
      </c>
      <c r="K703" t="s">
        <v>321</v>
      </c>
      <c r="L703" t="s">
        <v>625</v>
      </c>
      <c r="M703" t="s">
        <v>751</v>
      </c>
      <c r="N703" t="s">
        <v>79</v>
      </c>
      <c r="O703" t="s">
        <v>321</v>
      </c>
      <c r="P703" t="s">
        <v>600</v>
      </c>
      <c r="Q703">
        <v>16</v>
      </c>
      <c r="R703" t="s">
        <v>110</v>
      </c>
      <c r="S703" t="s">
        <v>96</v>
      </c>
      <c r="T703">
        <v>12</v>
      </c>
      <c r="U703">
        <v>17</v>
      </c>
      <c r="V703">
        <v>4</v>
      </c>
      <c r="W703" t="s">
        <v>85</v>
      </c>
      <c r="X703" t="s">
        <v>179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 t="e" vm="159">
        <f>_FV(0,"9375")</f>
        <v>#VALUE!</v>
      </c>
      <c r="AM703" t="s">
        <v>750</v>
      </c>
      <c r="AN703">
        <v>-19</v>
      </c>
      <c r="AO703" t="e" vm="1">
        <f>_FV(-5,"0")</f>
        <v>#VALUE!</v>
      </c>
      <c r="AP703" t="s">
        <v>83</v>
      </c>
      <c r="AQ703">
        <v>0</v>
      </c>
      <c r="AR703">
        <v>9</v>
      </c>
      <c r="AS703" t="s">
        <v>68</v>
      </c>
      <c r="AT703" t="s">
        <v>68</v>
      </c>
      <c r="AU703" t="s">
        <v>68</v>
      </c>
      <c r="AV703" t="s">
        <v>1252</v>
      </c>
      <c r="AW703" s="3">
        <v>13881</v>
      </c>
      <c r="AX703">
        <v>1640</v>
      </c>
      <c r="AY703">
        <v>1889</v>
      </c>
      <c r="AZ703" t="s">
        <v>241</v>
      </c>
      <c r="BA703" s="2">
        <v>43580</v>
      </c>
      <c r="BB703">
        <v>22</v>
      </c>
      <c r="BC703" t="s">
        <v>1451</v>
      </c>
      <c r="BD703" s="3">
        <v>15008</v>
      </c>
      <c r="BE703" t="s">
        <v>123</v>
      </c>
      <c r="BF703" s="2">
        <v>43550</v>
      </c>
      <c r="BG703">
        <v>21</v>
      </c>
      <c r="BH703" t="s">
        <v>1412</v>
      </c>
      <c r="BI703" t="s">
        <v>1413</v>
      </c>
    </row>
    <row r="704" spans="1:61" x14ac:dyDescent="0.25">
      <c r="A704" s="1">
        <v>40940</v>
      </c>
      <c r="B704" t="s">
        <v>245</v>
      </c>
      <c r="C704" t="s">
        <v>123</v>
      </c>
      <c r="D704" t="s">
        <v>151</v>
      </c>
      <c r="E704" s="2">
        <v>43586</v>
      </c>
      <c r="F704" s="3">
        <v>31048</v>
      </c>
      <c r="G704" s="2">
        <v>43647</v>
      </c>
      <c r="H704" s="2">
        <v>43497</v>
      </c>
      <c r="I704" t="s">
        <v>681</v>
      </c>
      <c r="J704" s="2">
        <v>43647</v>
      </c>
      <c r="K704" t="s">
        <v>118</v>
      </c>
      <c r="L704" t="s">
        <v>63</v>
      </c>
      <c r="M704" t="s">
        <v>63</v>
      </c>
      <c r="N704" t="s">
        <v>79</v>
      </c>
      <c r="O704" t="s">
        <v>79</v>
      </c>
      <c r="P704" t="s">
        <v>118</v>
      </c>
      <c r="Q704">
        <v>20</v>
      </c>
      <c r="R704" t="s">
        <v>239</v>
      </c>
      <c r="S704" t="s">
        <v>96</v>
      </c>
      <c r="T704">
        <v>12</v>
      </c>
      <c r="U704">
        <v>14</v>
      </c>
      <c r="V704">
        <v>5</v>
      </c>
      <c r="W704" t="s">
        <v>84</v>
      </c>
      <c r="X704" t="s">
        <v>96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 t="e" vm="150">
        <f>_FV(0,"65")</f>
        <v>#VALUE!</v>
      </c>
      <c r="AM704" t="s">
        <v>1478</v>
      </c>
      <c r="AN704">
        <v>-17</v>
      </c>
      <c r="AO704" t="e" vm="1">
        <f>_FV(-3,"0")</f>
        <v>#VALUE!</v>
      </c>
      <c r="AP704" t="s">
        <v>119</v>
      </c>
      <c r="AQ704">
        <v>3</v>
      </c>
      <c r="AR704">
        <v>6</v>
      </c>
      <c r="AS704" t="s">
        <v>68</v>
      </c>
      <c r="AT704" t="s">
        <v>1873</v>
      </c>
      <c r="AU704" t="s">
        <v>68</v>
      </c>
      <c r="AV704" t="s">
        <v>675</v>
      </c>
      <c r="AW704" t="s">
        <v>1874</v>
      </c>
      <c r="AX704">
        <v>1626</v>
      </c>
      <c r="AY704">
        <v>1889</v>
      </c>
      <c r="AZ704" t="s">
        <v>245</v>
      </c>
      <c r="BA704" s="2">
        <v>43489</v>
      </c>
      <c r="BB704">
        <v>23</v>
      </c>
      <c r="BC704" t="s">
        <v>1454</v>
      </c>
      <c r="BD704" s="3">
        <v>12451</v>
      </c>
      <c r="BE704" t="s">
        <v>123</v>
      </c>
      <c r="BF704" s="2">
        <v>43550</v>
      </c>
      <c r="BG704">
        <v>21</v>
      </c>
      <c r="BH704" t="s">
        <v>1412</v>
      </c>
      <c r="BI704" t="s">
        <v>1413</v>
      </c>
    </row>
    <row r="705" spans="1:61" x14ac:dyDescent="0.25">
      <c r="A705" s="1">
        <v>41034</v>
      </c>
      <c r="B705" t="s">
        <v>60</v>
      </c>
      <c r="C705" t="s">
        <v>1432</v>
      </c>
      <c r="D705" t="s">
        <v>101</v>
      </c>
      <c r="E705" t="s">
        <v>1061</v>
      </c>
      <c r="F705" t="s">
        <v>1563</v>
      </c>
      <c r="G705" t="s">
        <v>549</v>
      </c>
      <c r="H705" t="s">
        <v>1548</v>
      </c>
      <c r="I705" t="s">
        <v>1875</v>
      </c>
      <c r="J705" t="s">
        <v>1062</v>
      </c>
      <c r="K705" t="s">
        <v>1549</v>
      </c>
      <c r="L705" t="s">
        <v>655</v>
      </c>
      <c r="M705" t="s">
        <v>296</v>
      </c>
      <c r="N705" t="s">
        <v>619</v>
      </c>
      <c r="O705" t="s">
        <v>713</v>
      </c>
      <c r="P705" t="s">
        <v>296</v>
      </c>
      <c r="Q705">
        <v>37</v>
      </c>
      <c r="R705" t="s">
        <v>84</v>
      </c>
      <c r="S705" t="s">
        <v>179</v>
      </c>
      <c r="T705">
        <v>12</v>
      </c>
      <c r="U705">
        <v>3</v>
      </c>
      <c r="V705">
        <v>14</v>
      </c>
      <c r="W705" t="s">
        <v>121</v>
      </c>
      <c r="X705" t="s">
        <v>66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 t="s">
        <v>1618</v>
      </c>
      <c r="AM705" t="e" vm="137">
        <f>_FV(0,"43243243243243246")</f>
        <v>#VALUE!</v>
      </c>
      <c r="AN705">
        <v>23</v>
      </c>
      <c r="AO705" t="s">
        <v>66</v>
      </c>
      <c r="AP705" t="e" vm="1">
        <f>_FV(-9,"0")</f>
        <v>#VALUE!</v>
      </c>
      <c r="AQ705">
        <v>3</v>
      </c>
      <c r="AR705">
        <v>0</v>
      </c>
      <c r="AS705" t="s">
        <v>68</v>
      </c>
      <c r="AT705" t="s">
        <v>68</v>
      </c>
      <c r="AU705" t="s">
        <v>68</v>
      </c>
      <c r="AV705" s="2">
        <v>43556</v>
      </c>
      <c r="AW705" s="2">
        <v>43800</v>
      </c>
      <c r="AX705">
        <v>1814</v>
      </c>
      <c r="AY705">
        <v>1571</v>
      </c>
      <c r="AZ705" t="s">
        <v>60</v>
      </c>
      <c r="BA705" s="2">
        <v>43547</v>
      </c>
      <c r="BB705">
        <v>33</v>
      </c>
      <c r="BC705" t="s">
        <v>1397</v>
      </c>
      <c r="BD705" s="2">
        <v>43472</v>
      </c>
      <c r="BE705" t="s">
        <v>1432</v>
      </c>
      <c r="BF705" s="2">
        <v>43609</v>
      </c>
      <c r="BG705">
        <v>12</v>
      </c>
      <c r="BH705" s="2">
        <v>43607</v>
      </c>
      <c r="BI705" t="s">
        <v>1435</v>
      </c>
    </row>
    <row r="706" spans="1:61" x14ac:dyDescent="0.25">
      <c r="A706" s="1">
        <v>40674</v>
      </c>
      <c r="B706" t="s">
        <v>73</v>
      </c>
      <c r="C706" t="s">
        <v>1432</v>
      </c>
      <c r="D706" t="s">
        <v>62</v>
      </c>
      <c r="E706" t="s">
        <v>219</v>
      </c>
      <c r="F706" t="s">
        <v>222</v>
      </c>
      <c r="G706" t="s">
        <v>219</v>
      </c>
      <c r="H706" t="s">
        <v>678</v>
      </c>
      <c r="I706" t="s">
        <v>539</v>
      </c>
      <c r="J706" t="s">
        <v>219</v>
      </c>
      <c r="K706" t="s">
        <v>226</v>
      </c>
      <c r="L706" t="s">
        <v>223</v>
      </c>
      <c r="M706" t="s">
        <v>226</v>
      </c>
      <c r="N706" t="s">
        <v>223</v>
      </c>
      <c r="O706" t="s">
        <v>468</v>
      </c>
      <c r="P706" t="s">
        <v>224</v>
      </c>
      <c r="Q706">
        <v>11</v>
      </c>
      <c r="R706" t="s">
        <v>242</v>
      </c>
      <c r="S706" t="s">
        <v>179</v>
      </c>
      <c r="T706">
        <v>12</v>
      </c>
      <c r="U706">
        <v>8</v>
      </c>
      <c r="V706">
        <v>7</v>
      </c>
      <c r="W706" t="s">
        <v>132</v>
      </c>
      <c r="X706" t="s">
        <v>121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 t="s">
        <v>65</v>
      </c>
      <c r="AM706" t="e" vm="100">
        <f>_FV(0,"09090909090909091")</f>
        <v>#VALUE!</v>
      </c>
      <c r="AN706">
        <v>-1</v>
      </c>
      <c r="AO706" t="e" vm="1">
        <f>_FV(-3,"0")</f>
        <v>#VALUE!</v>
      </c>
      <c r="AP706" t="s">
        <v>66</v>
      </c>
      <c r="AQ706">
        <v>1</v>
      </c>
      <c r="AR706">
        <v>1</v>
      </c>
      <c r="AS706" t="s">
        <v>68</v>
      </c>
      <c r="AT706" t="s">
        <v>541</v>
      </c>
      <c r="AU706" t="s">
        <v>68</v>
      </c>
      <c r="AV706" s="2">
        <v>43556</v>
      </c>
      <c r="AW706" t="s">
        <v>1876</v>
      </c>
      <c r="AX706">
        <v>1728</v>
      </c>
      <c r="AY706">
        <v>1571</v>
      </c>
      <c r="AZ706" t="s">
        <v>73</v>
      </c>
      <c r="BA706" s="2">
        <v>43549</v>
      </c>
      <c r="BB706">
        <v>21</v>
      </c>
      <c r="BC706" t="s">
        <v>1401</v>
      </c>
      <c r="BD706" s="3">
        <v>23468</v>
      </c>
      <c r="BE706" t="s">
        <v>1432</v>
      </c>
      <c r="BF706" s="2">
        <v>43609</v>
      </c>
      <c r="BG706">
        <v>12</v>
      </c>
      <c r="BH706" s="2">
        <v>43607</v>
      </c>
      <c r="BI706" t="s">
        <v>1435</v>
      </c>
    </row>
    <row r="707" spans="1:61" x14ac:dyDescent="0.25">
      <c r="A707" s="1">
        <v>41020</v>
      </c>
      <c r="B707" t="s">
        <v>100</v>
      </c>
      <c r="C707" t="s">
        <v>1432</v>
      </c>
      <c r="D707" t="s">
        <v>62</v>
      </c>
      <c r="E707" t="s">
        <v>1717</v>
      </c>
      <c r="F707" t="s">
        <v>276</v>
      </c>
      <c r="G707" t="s">
        <v>1047</v>
      </c>
      <c r="H707" t="s">
        <v>878</v>
      </c>
      <c r="I707" t="s">
        <v>545</v>
      </c>
      <c r="J707" t="s">
        <v>1115</v>
      </c>
      <c r="K707" t="s">
        <v>490</v>
      </c>
      <c r="L707" t="s">
        <v>279</v>
      </c>
      <c r="M707" t="s">
        <v>1718</v>
      </c>
      <c r="N707" t="s">
        <v>187</v>
      </c>
      <c r="O707" t="s">
        <v>490</v>
      </c>
      <c r="P707" t="s">
        <v>280</v>
      </c>
      <c r="Q707">
        <v>34</v>
      </c>
      <c r="R707" t="s">
        <v>67</v>
      </c>
      <c r="S707" t="s">
        <v>179</v>
      </c>
      <c r="T707">
        <v>12</v>
      </c>
      <c r="U707">
        <v>13</v>
      </c>
      <c r="V707">
        <v>5</v>
      </c>
      <c r="W707" t="s">
        <v>84</v>
      </c>
      <c r="X707" t="s">
        <v>85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 t="e" vm="249">
        <f>_FV(0,"7352941176470589")</f>
        <v>#VALUE!</v>
      </c>
      <c r="AM707" t="e" vm="275">
        <f>_FV(0,"17647058823529413")</f>
        <v>#VALUE!</v>
      </c>
      <c r="AN707">
        <v>-15</v>
      </c>
      <c r="AO707" t="e" vm="1">
        <f>_FV(-4,"0")</f>
        <v>#VALUE!</v>
      </c>
      <c r="AP707" t="s">
        <v>85</v>
      </c>
      <c r="AQ707">
        <v>1</v>
      </c>
      <c r="AR707">
        <v>1</v>
      </c>
      <c r="AS707" t="s">
        <v>68</v>
      </c>
      <c r="AT707" t="s">
        <v>283</v>
      </c>
      <c r="AU707" t="s">
        <v>68</v>
      </c>
      <c r="AV707" s="2">
        <v>43617</v>
      </c>
      <c r="AW707" t="s">
        <v>1877</v>
      </c>
      <c r="AX707">
        <v>1668</v>
      </c>
      <c r="AY707">
        <v>1571</v>
      </c>
      <c r="AZ707" t="s">
        <v>100</v>
      </c>
      <c r="BA707" s="2">
        <v>43609</v>
      </c>
      <c r="BB707">
        <v>24</v>
      </c>
      <c r="BC707" t="s">
        <v>1407</v>
      </c>
      <c r="BD707" s="3">
        <v>19025</v>
      </c>
      <c r="BE707" t="s">
        <v>1432</v>
      </c>
      <c r="BF707" s="2">
        <v>43609</v>
      </c>
      <c r="BG707">
        <v>12</v>
      </c>
      <c r="BH707" s="2">
        <v>43607</v>
      </c>
      <c r="BI707" t="s">
        <v>1435</v>
      </c>
    </row>
    <row r="708" spans="1:61" x14ac:dyDescent="0.25">
      <c r="A708" s="1">
        <v>40803</v>
      </c>
      <c r="B708" t="s">
        <v>112</v>
      </c>
      <c r="C708" t="s">
        <v>1432</v>
      </c>
      <c r="D708" t="s">
        <v>151</v>
      </c>
      <c r="E708" s="2">
        <v>43556</v>
      </c>
      <c r="F708" t="s">
        <v>97</v>
      </c>
      <c r="G708" s="2">
        <v>43498</v>
      </c>
      <c r="H708" s="2">
        <v>43497</v>
      </c>
      <c r="I708" t="s">
        <v>97</v>
      </c>
      <c r="J708" t="s">
        <v>116</v>
      </c>
      <c r="K708" t="s">
        <v>118</v>
      </c>
      <c r="L708" t="s">
        <v>65</v>
      </c>
      <c r="M708" t="s">
        <v>97</v>
      </c>
      <c r="N708" t="s">
        <v>116</v>
      </c>
      <c r="O708" t="s">
        <v>65</v>
      </c>
      <c r="P708" t="s">
        <v>116</v>
      </c>
      <c r="Q708">
        <v>5</v>
      </c>
      <c r="R708" t="s">
        <v>95</v>
      </c>
      <c r="S708" t="s">
        <v>179</v>
      </c>
      <c r="T708">
        <v>12</v>
      </c>
      <c r="U708">
        <v>13</v>
      </c>
      <c r="V708">
        <v>15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 t="e" vm="117">
        <f>_FV(0,"8")</f>
        <v>#VALUE!</v>
      </c>
      <c r="AM708" t="e" vm="25">
        <f>_FV(0,"6")</f>
        <v>#VALUE!</v>
      </c>
      <c r="AN708">
        <v>1</v>
      </c>
      <c r="AP708" t="s">
        <v>96</v>
      </c>
      <c r="AQ708">
        <v>1</v>
      </c>
      <c r="AR708">
        <v>1</v>
      </c>
      <c r="AS708" t="s">
        <v>68</v>
      </c>
      <c r="AT708" t="s">
        <v>1551</v>
      </c>
      <c r="AU708" t="s">
        <v>68</v>
      </c>
      <c r="AV708" t="s">
        <v>68</v>
      </c>
      <c r="AW708" t="s">
        <v>1801</v>
      </c>
      <c r="AX708">
        <v>1641</v>
      </c>
      <c r="AY708">
        <v>1571</v>
      </c>
      <c r="AZ708" t="s">
        <v>112</v>
      </c>
      <c r="BA708" s="2">
        <v>43521</v>
      </c>
      <c r="BB708">
        <v>19</v>
      </c>
      <c r="BC708" t="s">
        <v>1411</v>
      </c>
      <c r="BD708" s="3">
        <v>23774</v>
      </c>
      <c r="BE708" t="s">
        <v>1432</v>
      </c>
      <c r="BF708" s="2">
        <v>43609</v>
      </c>
      <c r="BG708">
        <v>12</v>
      </c>
      <c r="BH708" s="2">
        <v>43607</v>
      </c>
      <c r="BI708" t="s">
        <v>1435</v>
      </c>
    </row>
    <row r="709" spans="1:61" x14ac:dyDescent="0.25">
      <c r="A709" s="1">
        <v>40782</v>
      </c>
      <c r="B709" t="s">
        <v>123</v>
      </c>
      <c r="C709" t="s">
        <v>1432</v>
      </c>
      <c r="D709" t="s">
        <v>62</v>
      </c>
      <c r="E709" t="s">
        <v>355</v>
      </c>
      <c r="F709" t="s">
        <v>355</v>
      </c>
      <c r="G709" t="s">
        <v>80</v>
      </c>
      <c r="H709" t="s">
        <v>355</v>
      </c>
      <c r="I709" t="s">
        <v>90</v>
      </c>
      <c r="J709" t="s">
        <v>355</v>
      </c>
      <c r="K709" t="s">
        <v>80</v>
      </c>
      <c r="L709" t="s">
        <v>65</v>
      </c>
      <c r="M709" t="s">
        <v>65</v>
      </c>
      <c r="N709" t="s">
        <v>65</v>
      </c>
      <c r="O709" t="s">
        <v>80</v>
      </c>
      <c r="P709" t="s">
        <v>355</v>
      </c>
      <c r="Q709">
        <v>3</v>
      </c>
      <c r="R709" t="s">
        <v>96</v>
      </c>
      <c r="S709" t="s">
        <v>179</v>
      </c>
      <c r="T709">
        <v>12</v>
      </c>
      <c r="U709">
        <v>4</v>
      </c>
      <c r="V709">
        <v>9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 t="s">
        <v>80</v>
      </c>
      <c r="AM709" t="s">
        <v>65</v>
      </c>
      <c r="AN709">
        <v>2</v>
      </c>
      <c r="AP709" t="e" vm="1">
        <f>_FV(-6,"0")</f>
        <v>#VALUE!</v>
      </c>
      <c r="AQ709">
        <v>1</v>
      </c>
      <c r="AR709">
        <v>1</v>
      </c>
      <c r="AS709" t="s">
        <v>68</v>
      </c>
      <c r="AT709" t="s">
        <v>461</v>
      </c>
      <c r="AU709" t="s">
        <v>68</v>
      </c>
      <c r="AV709" t="s">
        <v>657</v>
      </c>
      <c r="AW709" t="s">
        <v>1661</v>
      </c>
      <c r="AX709">
        <v>1889</v>
      </c>
      <c r="AY709">
        <v>1571</v>
      </c>
      <c r="AZ709" t="s">
        <v>123</v>
      </c>
      <c r="BA709" s="2">
        <v>43550</v>
      </c>
      <c r="BB709">
        <v>21</v>
      </c>
      <c r="BC709" t="s">
        <v>1412</v>
      </c>
      <c r="BD709" t="s">
        <v>1413</v>
      </c>
      <c r="BE709" t="s">
        <v>1432</v>
      </c>
      <c r="BF709" s="2">
        <v>43609</v>
      </c>
      <c r="BG709">
        <v>12</v>
      </c>
      <c r="BH709" s="2">
        <v>43607</v>
      </c>
      <c r="BI709" t="s">
        <v>1435</v>
      </c>
    </row>
    <row r="710" spans="1:61" x14ac:dyDescent="0.25">
      <c r="A710" s="1">
        <v>40894</v>
      </c>
      <c r="B710" t="s">
        <v>127</v>
      </c>
      <c r="C710" t="s">
        <v>1432</v>
      </c>
      <c r="D710" t="s">
        <v>101</v>
      </c>
      <c r="E710" t="s">
        <v>68</v>
      </c>
      <c r="F710" s="2">
        <v>43586</v>
      </c>
      <c r="G710" t="s">
        <v>368</v>
      </c>
      <c r="H710" s="3">
        <v>27395</v>
      </c>
      <c r="I710" t="s">
        <v>367</v>
      </c>
      <c r="J710" t="s">
        <v>368</v>
      </c>
      <c r="K710" t="s">
        <v>320</v>
      </c>
      <c r="L710" t="s">
        <v>320</v>
      </c>
      <c r="M710" t="s">
        <v>63</v>
      </c>
      <c r="N710" t="s">
        <v>323</v>
      </c>
      <c r="O710" t="s">
        <v>322</v>
      </c>
      <c r="P710" t="s">
        <v>79</v>
      </c>
      <c r="Q710">
        <v>16</v>
      </c>
      <c r="R710" t="s">
        <v>85</v>
      </c>
      <c r="S710" t="s">
        <v>179</v>
      </c>
      <c r="T710">
        <v>12</v>
      </c>
      <c r="U710">
        <v>11</v>
      </c>
      <c r="V710">
        <v>10</v>
      </c>
      <c r="W710" t="s">
        <v>85</v>
      </c>
      <c r="X710" t="s">
        <v>96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 t="e" vm="103">
        <f>_FV(0,"1875")</f>
        <v>#VALUE!</v>
      </c>
      <c r="AM710" t="e" vm="14">
        <f>_FV(0,"25")</f>
        <v>#VALUE!</v>
      </c>
      <c r="AN710">
        <v>-2</v>
      </c>
      <c r="AO710" t="s">
        <v>68</v>
      </c>
      <c r="AP710" t="e" vm="1">
        <f>_FV(-5,"0")</f>
        <v>#VALUE!</v>
      </c>
      <c r="AQ710">
        <v>1</v>
      </c>
      <c r="AR710">
        <v>1</v>
      </c>
      <c r="AS710" t="s">
        <v>68</v>
      </c>
      <c r="AT710" t="s">
        <v>68</v>
      </c>
      <c r="AU710" t="s">
        <v>68</v>
      </c>
      <c r="AV710" t="s">
        <v>1465</v>
      </c>
      <c r="AW710" s="3">
        <v>13881</v>
      </c>
      <c r="AX710">
        <v>1768</v>
      </c>
      <c r="AY710">
        <v>1571</v>
      </c>
      <c r="AZ710" t="s">
        <v>127</v>
      </c>
      <c r="BA710" s="2">
        <v>43641</v>
      </c>
      <c r="BB710">
        <v>24</v>
      </c>
      <c r="BC710" t="s">
        <v>1414</v>
      </c>
      <c r="BD710" s="3">
        <v>21671</v>
      </c>
      <c r="BE710" t="s">
        <v>1432</v>
      </c>
      <c r="BF710" s="2">
        <v>43609</v>
      </c>
      <c r="BG710">
        <v>12</v>
      </c>
      <c r="BH710" s="2">
        <v>43607</v>
      </c>
      <c r="BI710" t="s">
        <v>1435</v>
      </c>
    </row>
    <row r="711" spans="1:61" x14ac:dyDescent="0.25">
      <c r="A711" s="1">
        <v>40999</v>
      </c>
      <c r="B711" t="s">
        <v>136</v>
      </c>
      <c r="C711" t="s">
        <v>1432</v>
      </c>
      <c r="D711" t="s">
        <v>62</v>
      </c>
      <c r="E711" t="s">
        <v>867</v>
      </c>
      <c r="F711" t="s">
        <v>554</v>
      </c>
      <c r="G711" t="s">
        <v>554</v>
      </c>
      <c r="H711" t="s">
        <v>1669</v>
      </c>
      <c r="I711" t="s">
        <v>553</v>
      </c>
      <c r="J711" t="s">
        <v>445</v>
      </c>
      <c r="K711" t="s">
        <v>142</v>
      </c>
      <c r="L711" t="s">
        <v>450</v>
      </c>
      <c r="M711" t="s">
        <v>558</v>
      </c>
      <c r="N711" t="s">
        <v>559</v>
      </c>
      <c r="O711" t="s">
        <v>142</v>
      </c>
      <c r="P711" t="s">
        <v>142</v>
      </c>
      <c r="Q711">
        <v>31</v>
      </c>
      <c r="R711" t="s">
        <v>83</v>
      </c>
      <c r="S711" t="s">
        <v>179</v>
      </c>
      <c r="T711">
        <v>12</v>
      </c>
      <c r="U711">
        <v>12</v>
      </c>
      <c r="V711">
        <v>10</v>
      </c>
      <c r="W711" t="s">
        <v>96</v>
      </c>
      <c r="X711" t="s">
        <v>66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 t="e" vm="163">
        <f>_FV(0,"12903225806451613")</f>
        <v>#VALUE!</v>
      </c>
      <c r="AM711" t="e" vm="276">
        <f>_FV(0,"1935483870967742")</f>
        <v>#VALUE!</v>
      </c>
      <c r="AN711">
        <v>-3</v>
      </c>
      <c r="AO711" t="s">
        <v>64</v>
      </c>
      <c r="AP711" t="e" vm="1">
        <f>_FV(-3,"0")</f>
        <v>#VALUE!</v>
      </c>
      <c r="AQ711">
        <v>1</v>
      </c>
      <c r="AR711">
        <v>1</v>
      </c>
      <c r="AS711" t="s">
        <v>68</v>
      </c>
      <c r="AT711" t="s">
        <v>146</v>
      </c>
      <c r="AU711" t="s">
        <v>68</v>
      </c>
      <c r="AV711" s="2">
        <v>43618</v>
      </c>
      <c r="AW711" t="s">
        <v>1878</v>
      </c>
      <c r="AX711">
        <v>1720</v>
      </c>
      <c r="AY711">
        <v>1571</v>
      </c>
      <c r="AZ711" t="s">
        <v>136</v>
      </c>
      <c r="BA711" s="2">
        <v>43491</v>
      </c>
      <c r="BB711">
        <v>28</v>
      </c>
      <c r="BC711" t="s">
        <v>1418</v>
      </c>
      <c r="BD711" s="3">
        <v>47178</v>
      </c>
      <c r="BE711" t="s">
        <v>1432</v>
      </c>
      <c r="BF711" s="2">
        <v>43609</v>
      </c>
      <c r="BG711">
        <v>12</v>
      </c>
      <c r="BH711" s="2">
        <v>43607</v>
      </c>
      <c r="BI711" t="s">
        <v>1435</v>
      </c>
    </row>
    <row r="712" spans="1:61" x14ac:dyDescent="0.25">
      <c r="A712" s="1">
        <v>40838</v>
      </c>
      <c r="B712" t="s">
        <v>150</v>
      </c>
      <c r="C712" t="s">
        <v>1432</v>
      </c>
      <c r="D712" t="s">
        <v>101</v>
      </c>
      <c r="E712" t="s">
        <v>210</v>
      </c>
      <c r="F712" t="s">
        <v>92</v>
      </c>
      <c r="G712" t="s">
        <v>68</v>
      </c>
      <c r="H712" t="s">
        <v>210</v>
      </c>
      <c r="I712" t="s">
        <v>212</v>
      </c>
      <c r="J712" t="s">
        <v>210</v>
      </c>
      <c r="K712" t="s">
        <v>94</v>
      </c>
      <c r="L712" t="s">
        <v>80</v>
      </c>
      <c r="M712" t="s">
        <v>216</v>
      </c>
      <c r="N712" t="s">
        <v>80</v>
      </c>
      <c r="O712" t="s">
        <v>216</v>
      </c>
      <c r="P712" t="s">
        <v>216</v>
      </c>
      <c r="Q712">
        <v>9</v>
      </c>
      <c r="R712" t="s">
        <v>121</v>
      </c>
      <c r="S712" t="s">
        <v>179</v>
      </c>
      <c r="T712">
        <v>12</v>
      </c>
      <c r="U712">
        <v>6</v>
      </c>
      <c r="V712">
        <v>8</v>
      </c>
      <c r="W712" t="s">
        <v>85</v>
      </c>
      <c r="X712" t="s">
        <v>83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 t="s">
        <v>216</v>
      </c>
      <c r="AM712" t="e" vm="136">
        <f>_FV(0,"1111111111111111")</f>
        <v>#VALUE!</v>
      </c>
      <c r="AN712">
        <v>3</v>
      </c>
      <c r="AO712" t="e" vm="1">
        <f>_FV(-2,"0")</f>
        <v>#VALUE!</v>
      </c>
      <c r="AP712" t="e" vm="1">
        <f>_FV(-4,"0")</f>
        <v>#VALUE!</v>
      </c>
      <c r="AQ712">
        <v>1</v>
      </c>
      <c r="AR712">
        <v>1</v>
      </c>
      <c r="AS712" t="s">
        <v>68</v>
      </c>
      <c r="AT712" t="s">
        <v>68</v>
      </c>
      <c r="AU712" t="s">
        <v>68</v>
      </c>
      <c r="AV712" s="2">
        <v>43556</v>
      </c>
      <c r="AW712" s="3">
        <v>47119</v>
      </c>
      <c r="AX712">
        <v>1789</v>
      </c>
      <c r="AY712">
        <v>1571</v>
      </c>
      <c r="AZ712" t="s">
        <v>150</v>
      </c>
      <c r="BA712" t="s">
        <v>1398</v>
      </c>
      <c r="BB712">
        <v>16</v>
      </c>
      <c r="BC712" t="s">
        <v>1399</v>
      </c>
      <c r="BD712" s="3">
        <v>31260</v>
      </c>
      <c r="BE712" t="s">
        <v>1432</v>
      </c>
      <c r="BF712" s="2">
        <v>43609</v>
      </c>
      <c r="BG712">
        <v>12</v>
      </c>
      <c r="BH712" s="2">
        <v>43607</v>
      </c>
      <c r="BI712" t="s">
        <v>1435</v>
      </c>
    </row>
    <row r="713" spans="1:61" x14ac:dyDescent="0.25">
      <c r="A713" s="1">
        <v>40614</v>
      </c>
      <c r="B713" t="s">
        <v>158</v>
      </c>
      <c r="C713" t="s">
        <v>1432</v>
      </c>
      <c r="D713" t="s">
        <v>62</v>
      </c>
      <c r="E713" t="s">
        <v>1879</v>
      </c>
      <c r="F713" t="s">
        <v>327</v>
      </c>
      <c r="G713" t="s">
        <v>152</v>
      </c>
      <c r="H713" s="2">
        <v>43586</v>
      </c>
      <c r="I713" s="2">
        <v>43587</v>
      </c>
      <c r="J713" t="s">
        <v>250</v>
      </c>
      <c r="K713" t="s">
        <v>575</v>
      </c>
      <c r="L713" t="s">
        <v>155</v>
      </c>
      <c r="M713" t="s">
        <v>65</v>
      </c>
      <c r="N713" t="s">
        <v>329</v>
      </c>
      <c r="O713" t="s">
        <v>154</v>
      </c>
      <c r="P713" t="s">
        <v>155</v>
      </c>
      <c r="Q713">
        <v>14</v>
      </c>
      <c r="R713" t="s">
        <v>68</v>
      </c>
      <c r="S713" t="s">
        <v>179</v>
      </c>
      <c r="T713">
        <v>12</v>
      </c>
      <c r="U713">
        <v>1</v>
      </c>
      <c r="V713">
        <v>7</v>
      </c>
      <c r="W713" t="s">
        <v>191</v>
      </c>
      <c r="X713" t="s">
        <v>132</v>
      </c>
      <c r="Y713">
        <v>0</v>
      </c>
      <c r="Z713">
        <v>1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 t="s">
        <v>1495</v>
      </c>
      <c r="AM713" t="e" vm="33">
        <f>_FV(0,"14285714285714285")</f>
        <v>#VALUE!</v>
      </c>
      <c r="AN713">
        <v>19</v>
      </c>
      <c r="AO713" t="s">
        <v>121</v>
      </c>
      <c r="AP713" t="e" vm="1">
        <f>_FV(-11,"0")</f>
        <v>#VALUE!</v>
      </c>
      <c r="AQ713">
        <v>1</v>
      </c>
      <c r="AR713">
        <v>1</v>
      </c>
      <c r="AS713" t="s">
        <v>68</v>
      </c>
      <c r="AT713" t="s">
        <v>821</v>
      </c>
      <c r="AU713" t="s">
        <v>68</v>
      </c>
      <c r="AV713" t="s">
        <v>84</v>
      </c>
      <c r="AW713" t="s">
        <v>1870</v>
      </c>
      <c r="AX713">
        <v>1840</v>
      </c>
      <c r="AY713">
        <v>1571</v>
      </c>
      <c r="AZ713" t="s">
        <v>158</v>
      </c>
      <c r="BA713" s="2">
        <v>43670</v>
      </c>
      <c r="BB713">
        <v>22</v>
      </c>
      <c r="BC713" t="s">
        <v>1422</v>
      </c>
      <c r="BD713" t="s">
        <v>1423</v>
      </c>
      <c r="BE713" t="s">
        <v>1432</v>
      </c>
      <c r="BF713" s="2">
        <v>43609</v>
      </c>
      <c r="BG713">
        <v>12</v>
      </c>
      <c r="BH713" s="2">
        <v>43607</v>
      </c>
      <c r="BI713" t="s">
        <v>1435</v>
      </c>
    </row>
    <row r="714" spans="1:61" x14ac:dyDescent="0.25">
      <c r="A714" s="1">
        <v>40553</v>
      </c>
      <c r="B714" t="s">
        <v>163</v>
      </c>
      <c r="C714" t="s">
        <v>1432</v>
      </c>
      <c r="D714" t="s">
        <v>62</v>
      </c>
      <c r="E714" t="s">
        <v>1880</v>
      </c>
      <c r="F714" t="s">
        <v>68</v>
      </c>
      <c r="G714" t="s">
        <v>670</v>
      </c>
      <c r="H714" t="s">
        <v>250</v>
      </c>
      <c r="I714" t="s">
        <v>1114</v>
      </c>
      <c r="J714" t="s">
        <v>250</v>
      </c>
      <c r="K714" t="s">
        <v>670</v>
      </c>
      <c r="L714" t="s">
        <v>155</v>
      </c>
      <c r="M714" t="s">
        <v>65</v>
      </c>
      <c r="N714" t="s">
        <v>155</v>
      </c>
      <c r="O714" t="s">
        <v>154</v>
      </c>
      <c r="P714" t="s">
        <v>155</v>
      </c>
      <c r="Q714">
        <v>7</v>
      </c>
      <c r="R714" t="s">
        <v>64</v>
      </c>
      <c r="S714" t="s">
        <v>179</v>
      </c>
      <c r="T714">
        <v>12</v>
      </c>
      <c r="U714">
        <v>1</v>
      </c>
      <c r="V714">
        <v>8</v>
      </c>
      <c r="W714" t="s">
        <v>191</v>
      </c>
      <c r="X714" t="s">
        <v>85</v>
      </c>
      <c r="Y714">
        <v>0</v>
      </c>
      <c r="Z714">
        <v>1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 t="s">
        <v>1826</v>
      </c>
      <c r="AM714" t="e" vm="33">
        <f>_FV(0,"14285714285714285")</f>
        <v>#VALUE!</v>
      </c>
      <c r="AN714">
        <v>8</v>
      </c>
      <c r="AO714" t="s">
        <v>96</v>
      </c>
      <c r="AP714" t="e" vm="1">
        <f>_FV(-10,"0")</f>
        <v>#VALUE!</v>
      </c>
      <c r="AQ714">
        <v>1</v>
      </c>
      <c r="AR714">
        <v>1</v>
      </c>
      <c r="AS714" t="s">
        <v>68</v>
      </c>
      <c r="AT714" t="s">
        <v>1067</v>
      </c>
      <c r="AU714" t="s">
        <v>68</v>
      </c>
      <c r="AV714" t="s">
        <v>66</v>
      </c>
      <c r="AW714" t="s">
        <v>1881</v>
      </c>
      <c r="AX714">
        <v>1982</v>
      </c>
      <c r="AY714">
        <v>1571</v>
      </c>
      <c r="AZ714" t="s">
        <v>163</v>
      </c>
      <c r="BA714" s="2">
        <v>43639</v>
      </c>
      <c r="BB714">
        <v>23</v>
      </c>
      <c r="BC714" t="s">
        <v>1427</v>
      </c>
      <c r="BD714" s="3">
        <v>26177</v>
      </c>
      <c r="BE714" t="s">
        <v>1432</v>
      </c>
      <c r="BF714" s="2">
        <v>43609</v>
      </c>
      <c r="BG714">
        <v>12</v>
      </c>
      <c r="BH714" s="2">
        <v>43607</v>
      </c>
      <c r="BI714" t="s">
        <v>1435</v>
      </c>
    </row>
    <row r="715" spans="1:61" x14ac:dyDescent="0.25">
      <c r="A715" s="1">
        <v>40986</v>
      </c>
      <c r="B715" t="s">
        <v>178</v>
      </c>
      <c r="C715" t="s">
        <v>1432</v>
      </c>
      <c r="D715" t="s">
        <v>62</v>
      </c>
      <c r="E715" t="s">
        <v>1026</v>
      </c>
      <c r="F715" t="s">
        <v>476</v>
      </c>
      <c r="G715" t="s">
        <v>742</v>
      </c>
      <c r="H715" t="s">
        <v>1882</v>
      </c>
      <c r="I715" t="s">
        <v>999</v>
      </c>
      <c r="J715" t="s">
        <v>477</v>
      </c>
      <c r="K715" t="s">
        <v>481</v>
      </c>
      <c r="L715" t="s">
        <v>107</v>
      </c>
      <c r="M715" t="s">
        <v>479</v>
      </c>
      <c r="N715" t="s">
        <v>573</v>
      </c>
      <c r="O715" t="s">
        <v>479</v>
      </c>
      <c r="P715" t="s">
        <v>107</v>
      </c>
      <c r="Q715">
        <v>29</v>
      </c>
      <c r="R715" t="s">
        <v>132</v>
      </c>
      <c r="S715" t="s">
        <v>179</v>
      </c>
      <c r="T715">
        <v>12</v>
      </c>
      <c r="U715">
        <v>6</v>
      </c>
      <c r="V715">
        <v>12</v>
      </c>
      <c r="W715" t="s">
        <v>132</v>
      </c>
      <c r="X715" t="s">
        <v>85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 t="e" vm="277">
        <f>_FV(0,"034482758620689655")</f>
        <v>#VALUE!</v>
      </c>
      <c r="AM715" t="e" vm="278">
        <f>_FV(0,"20689655172413793")</f>
        <v>#VALUE!</v>
      </c>
      <c r="AN715">
        <v>8</v>
      </c>
      <c r="AO715" t="e" vm="1">
        <f>_FV(-2,"0")</f>
        <v>#VALUE!</v>
      </c>
      <c r="AP715" t="e" vm="1">
        <f>_FV(-7,"0")</f>
        <v>#VALUE!</v>
      </c>
      <c r="AQ715">
        <v>0</v>
      </c>
      <c r="AR715">
        <v>3</v>
      </c>
      <c r="AS715" t="s">
        <v>68</v>
      </c>
      <c r="AT715" t="s">
        <v>68</v>
      </c>
      <c r="AU715" t="s">
        <v>68</v>
      </c>
      <c r="AV715" t="s">
        <v>845</v>
      </c>
      <c r="AW715" s="2">
        <v>43709</v>
      </c>
      <c r="AX715">
        <v>1717</v>
      </c>
      <c r="AY715">
        <v>1571</v>
      </c>
      <c r="AZ715" t="s">
        <v>178</v>
      </c>
      <c r="BA715" s="2">
        <v>43489</v>
      </c>
      <c r="BB715">
        <v>21</v>
      </c>
      <c r="BC715" t="s">
        <v>1431</v>
      </c>
      <c r="BD715" s="3">
        <v>16132</v>
      </c>
      <c r="BE715" t="s">
        <v>1432</v>
      </c>
      <c r="BF715" s="2">
        <v>43609</v>
      </c>
      <c r="BG715">
        <v>12</v>
      </c>
      <c r="BH715" s="2">
        <v>43607</v>
      </c>
      <c r="BI715" t="s">
        <v>1435</v>
      </c>
    </row>
    <row r="716" spans="1:61" x14ac:dyDescent="0.25">
      <c r="A716" s="1">
        <v>40940</v>
      </c>
      <c r="B716" t="s">
        <v>1436</v>
      </c>
      <c r="C716" t="s">
        <v>1432</v>
      </c>
      <c r="D716" t="s">
        <v>151</v>
      </c>
      <c r="E716" t="s">
        <v>444</v>
      </c>
      <c r="F716" s="2">
        <v>43556</v>
      </c>
      <c r="G716" s="3">
        <v>23743</v>
      </c>
      <c r="H716" s="2">
        <v>43647</v>
      </c>
      <c r="I716" t="s">
        <v>681</v>
      </c>
      <c r="J716" s="2">
        <v>43466</v>
      </c>
      <c r="K716" t="s">
        <v>118</v>
      </c>
      <c r="L716" t="s">
        <v>79</v>
      </c>
      <c r="M716" t="s">
        <v>63</v>
      </c>
      <c r="N716" t="s">
        <v>159</v>
      </c>
      <c r="O716" t="s">
        <v>79</v>
      </c>
      <c r="P716" t="s">
        <v>159</v>
      </c>
      <c r="Q716">
        <v>20</v>
      </c>
      <c r="R716" t="s">
        <v>255</v>
      </c>
      <c r="S716" t="s">
        <v>179</v>
      </c>
      <c r="T716">
        <v>12</v>
      </c>
      <c r="U716">
        <v>15</v>
      </c>
      <c r="V716">
        <v>10</v>
      </c>
      <c r="W716" t="s">
        <v>68</v>
      </c>
      <c r="X716" t="s">
        <v>96</v>
      </c>
      <c r="Y716">
        <v>0</v>
      </c>
      <c r="Z716">
        <v>0</v>
      </c>
      <c r="AA716">
        <v>0</v>
      </c>
      <c r="AB716">
        <v>1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 t="e" vm="89">
        <f>_FV(0,"75")</f>
        <v>#VALUE!</v>
      </c>
      <c r="AM716" t="e" vm="154">
        <f>_FV(0,"3")</f>
        <v>#VALUE!</v>
      </c>
      <c r="AN716">
        <v>-5</v>
      </c>
      <c r="AO716" t="e" vm="1">
        <f>_FV(-5,"0")</f>
        <v>#VALUE!</v>
      </c>
      <c r="AP716" t="s">
        <v>132</v>
      </c>
      <c r="AQ716">
        <v>0</v>
      </c>
      <c r="AR716">
        <v>3</v>
      </c>
      <c r="AS716" t="s">
        <v>68</v>
      </c>
      <c r="AT716" t="s">
        <v>68</v>
      </c>
      <c r="AU716" t="s">
        <v>68</v>
      </c>
      <c r="AV716" s="3">
        <v>45658</v>
      </c>
      <c r="AW716" s="3">
        <v>47119</v>
      </c>
      <c r="AX716">
        <v>1588</v>
      </c>
      <c r="AY716">
        <v>1571</v>
      </c>
      <c r="AZ716" t="s">
        <v>1436</v>
      </c>
      <c r="BA716" t="s">
        <v>193</v>
      </c>
      <c r="BB716">
        <v>24</v>
      </c>
      <c r="BC716" t="s">
        <v>1439</v>
      </c>
      <c r="BD716" s="3">
        <v>11355</v>
      </c>
      <c r="BE716" t="s">
        <v>1432</v>
      </c>
      <c r="BF716" s="2">
        <v>43609</v>
      </c>
      <c r="BG716">
        <v>12</v>
      </c>
      <c r="BH716" s="2">
        <v>43607</v>
      </c>
      <c r="BI716" t="s">
        <v>1435</v>
      </c>
    </row>
    <row r="717" spans="1:61" x14ac:dyDescent="0.25">
      <c r="A717" s="1">
        <v>40971</v>
      </c>
      <c r="B717" t="s">
        <v>182</v>
      </c>
      <c r="C717" t="s">
        <v>1432</v>
      </c>
      <c r="D717" t="s">
        <v>62</v>
      </c>
      <c r="E717" t="s">
        <v>1126</v>
      </c>
      <c r="F717" t="s">
        <v>635</v>
      </c>
      <c r="G717" t="s">
        <v>635</v>
      </c>
      <c r="H717" t="s">
        <v>1524</v>
      </c>
      <c r="I717" t="s">
        <v>210</v>
      </c>
      <c r="J717" t="s">
        <v>634</v>
      </c>
      <c r="K717" t="s">
        <v>80</v>
      </c>
      <c r="L717" t="s">
        <v>80</v>
      </c>
      <c r="M717" t="s">
        <v>1232</v>
      </c>
      <c r="N717" t="s">
        <v>80</v>
      </c>
      <c r="O717" t="s">
        <v>216</v>
      </c>
      <c r="P717" t="s">
        <v>637</v>
      </c>
      <c r="Q717">
        <v>27</v>
      </c>
      <c r="R717" t="s">
        <v>119</v>
      </c>
      <c r="S717" t="s">
        <v>179</v>
      </c>
      <c r="T717">
        <v>12</v>
      </c>
      <c r="U717">
        <v>12</v>
      </c>
      <c r="V717">
        <v>8</v>
      </c>
      <c r="W717" t="s">
        <v>84</v>
      </c>
      <c r="X717" t="s">
        <v>85</v>
      </c>
      <c r="Y717">
        <v>0</v>
      </c>
      <c r="Z717">
        <v>0</v>
      </c>
      <c r="AA717">
        <v>0</v>
      </c>
      <c r="AB717">
        <v>1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 t="e" vm="4">
        <f>_FV(0,"4444444444444444")</f>
        <v>#VALUE!</v>
      </c>
      <c r="AM717" t="e" vm="223">
        <f>_FV(0,"18518518518518517")</f>
        <v>#VALUE!</v>
      </c>
      <c r="AN717">
        <v>-2</v>
      </c>
      <c r="AO717" t="e" vm="1">
        <f>_FV(-4,"0")</f>
        <v>#VALUE!</v>
      </c>
      <c r="AP717" t="s">
        <v>64</v>
      </c>
      <c r="AQ717">
        <v>1</v>
      </c>
      <c r="AR717">
        <v>1</v>
      </c>
      <c r="AS717" t="s">
        <v>68</v>
      </c>
      <c r="AT717" t="s">
        <v>1038</v>
      </c>
      <c r="AU717" t="s">
        <v>68</v>
      </c>
      <c r="AV717" t="s">
        <v>68</v>
      </c>
      <c r="AW717" t="s">
        <v>1883</v>
      </c>
      <c r="AX717">
        <v>1705</v>
      </c>
      <c r="AY717">
        <v>1571</v>
      </c>
      <c r="AZ717" t="s">
        <v>182</v>
      </c>
      <c r="BA717" s="2">
        <v>43735</v>
      </c>
      <c r="BB717">
        <v>15</v>
      </c>
      <c r="BC717" t="s">
        <v>1440</v>
      </c>
      <c r="BD717" s="3">
        <v>30742</v>
      </c>
      <c r="BE717" t="s">
        <v>1432</v>
      </c>
      <c r="BF717" s="2">
        <v>43609</v>
      </c>
      <c r="BG717">
        <v>12</v>
      </c>
      <c r="BH717" s="2">
        <v>43607</v>
      </c>
      <c r="BI717" t="s">
        <v>1435</v>
      </c>
    </row>
    <row r="718" spans="1:61" x14ac:dyDescent="0.25">
      <c r="A718" s="1">
        <v>40910</v>
      </c>
      <c r="B718" t="s">
        <v>195</v>
      </c>
      <c r="C718" t="s">
        <v>1432</v>
      </c>
      <c r="D718" t="s">
        <v>62</v>
      </c>
      <c r="E718" t="s">
        <v>373</v>
      </c>
      <c r="F718" t="s">
        <v>726</v>
      </c>
      <c r="G718" t="s">
        <v>901</v>
      </c>
      <c r="H718" t="s">
        <v>1757</v>
      </c>
      <c r="I718" t="s">
        <v>567</v>
      </c>
      <c r="J718" t="s">
        <v>373</v>
      </c>
      <c r="K718" t="s">
        <v>379</v>
      </c>
      <c r="L718" t="s">
        <v>379</v>
      </c>
      <c r="M718" t="s">
        <v>502</v>
      </c>
      <c r="N718" t="s">
        <v>379</v>
      </c>
      <c r="O718" t="s">
        <v>572</v>
      </c>
      <c r="P718" t="s">
        <v>378</v>
      </c>
      <c r="Q718">
        <v>23</v>
      </c>
      <c r="R718" t="s">
        <v>191</v>
      </c>
      <c r="S718" t="s">
        <v>179</v>
      </c>
      <c r="T718">
        <v>12</v>
      </c>
      <c r="U718">
        <v>10</v>
      </c>
      <c r="V718">
        <v>9</v>
      </c>
      <c r="W718" t="s">
        <v>120</v>
      </c>
      <c r="X718" t="s">
        <v>121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 t="s">
        <v>571</v>
      </c>
      <c r="AM718" t="e" vm="175">
        <f>_FV(0,"17391304347826086")</f>
        <v>#VALUE!</v>
      </c>
      <c r="AN718">
        <v>-2</v>
      </c>
      <c r="AO718" t="s">
        <v>64</v>
      </c>
      <c r="AP718" t="s">
        <v>68</v>
      </c>
      <c r="AQ718">
        <v>0</v>
      </c>
      <c r="AR718">
        <v>3</v>
      </c>
      <c r="AS718" t="s">
        <v>68</v>
      </c>
      <c r="AT718" t="s">
        <v>729</v>
      </c>
      <c r="AU718" t="s">
        <v>68</v>
      </c>
      <c r="AV718" s="2">
        <v>43556</v>
      </c>
      <c r="AW718" t="s">
        <v>1884</v>
      </c>
      <c r="AX718">
        <v>1669</v>
      </c>
      <c r="AY718">
        <v>1571</v>
      </c>
      <c r="AZ718" t="s">
        <v>195</v>
      </c>
      <c r="BA718" t="s">
        <v>1398</v>
      </c>
      <c r="BB718">
        <v>18</v>
      </c>
      <c r="BC718" t="s">
        <v>1444</v>
      </c>
      <c r="BD718" s="3">
        <v>28915</v>
      </c>
      <c r="BE718" t="s">
        <v>1432</v>
      </c>
      <c r="BF718" s="2">
        <v>43609</v>
      </c>
      <c r="BG718">
        <v>12</v>
      </c>
      <c r="BH718" s="2">
        <v>43607</v>
      </c>
      <c r="BI718" t="s">
        <v>1435</v>
      </c>
    </row>
    <row r="719" spans="1:61" x14ac:dyDescent="0.25">
      <c r="A719" s="1">
        <v>41215</v>
      </c>
      <c r="B719" t="s">
        <v>1445</v>
      </c>
      <c r="C719" t="s">
        <v>1432</v>
      </c>
      <c r="D719" t="s">
        <v>151</v>
      </c>
      <c r="E719" s="2">
        <v>43556</v>
      </c>
      <c r="F719" s="3">
        <v>13150</v>
      </c>
      <c r="G719" s="3">
        <v>42370</v>
      </c>
      <c r="H719" s="3">
        <v>20455</v>
      </c>
      <c r="I719" s="2">
        <v>43497</v>
      </c>
      <c r="J719" s="3">
        <v>46753</v>
      </c>
      <c r="K719" t="s">
        <v>129</v>
      </c>
      <c r="L719" t="s">
        <v>128</v>
      </c>
      <c r="M719" t="s">
        <v>128</v>
      </c>
      <c r="N719" t="s">
        <v>128</v>
      </c>
      <c r="O719" t="s">
        <v>347</v>
      </c>
      <c r="P719" t="s">
        <v>128</v>
      </c>
      <c r="Q719">
        <v>25</v>
      </c>
      <c r="R719" t="s">
        <v>192</v>
      </c>
      <c r="S719" t="s">
        <v>179</v>
      </c>
      <c r="T719">
        <v>12</v>
      </c>
      <c r="U719">
        <v>10</v>
      </c>
      <c r="V719">
        <v>9</v>
      </c>
      <c r="W719" t="s">
        <v>120</v>
      </c>
      <c r="X719" t="s">
        <v>120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 t="e" vm="9">
        <f>_FV(0,"12")</f>
        <v>#VALUE!</v>
      </c>
      <c r="AM719" t="e" vm="26">
        <f>_FV(0,"2")</f>
        <v>#VALUE!</v>
      </c>
      <c r="AN719">
        <v>-2</v>
      </c>
      <c r="AO719" t="s">
        <v>65</v>
      </c>
      <c r="AP719" t="e" vm="1">
        <f>_FV(-1,"0")</f>
        <v>#VALUE!</v>
      </c>
      <c r="AQ719">
        <v>0</v>
      </c>
      <c r="AR719">
        <v>3</v>
      </c>
      <c r="AS719" t="s">
        <v>68</v>
      </c>
      <c r="AT719" t="s">
        <v>68</v>
      </c>
      <c r="AU719" t="s">
        <v>68</v>
      </c>
      <c r="AV719" s="2">
        <v>43617</v>
      </c>
      <c r="AW719" s="3">
        <v>43101</v>
      </c>
      <c r="AX719">
        <v>1602</v>
      </c>
      <c r="AY719">
        <v>1571</v>
      </c>
      <c r="AZ719" t="s">
        <v>1445</v>
      </c>
      <c r="BA719" s="2">
        <v>43701</v>
      </c>
      <c r="BB719">
        <v>26</v>
      </c>
      <c r="BC719" t="s">
        <v>1447</v>
      </c>
      <c r="BD719" s="3">
        <v>46388</v>
      </c>
      <c r="BE719" t="s">
        <v>1432</v>
      </c>
      <c r="BF719" s="2">
        <v>43609</v>
      </c>
      <c r="BG719">
        <v>12</v>
      </c>
      <c r="BH719" s="2">
        <v>43607</v>
      </c>
      <c r="BI719" t="s">
        <v>1435</v>
      </c>
    </row>
    <row r="720" spans="1:61" x14ac:dyDescent="0.25">
      <c r="A720" s="1">
        <v>41156</v>
      </c>
      <c r="B720" t="s">
        <v>209</v>
      </c>
      <c r="C720" t="s">
        <v>1432</v>
      </c>
      <c r="D720" t="s">
        <v>151</v>
      </c>
      <c r="E720" t="s">
        <v>562</v>
      </c>
      <c r="F720" t="s">
        <v>90</v>
      </c>
      <c r="G720" t="s">
        <v>539</v>
      </c>
      <c r="H720" t="s">
        <v>677</v>
      </c>
      <c r="I720" t="s">
        <v>881</v>
      </c>
      <c r="J720" t="s">
        <v>1136</v>
      </c>
      <c r="K720" t="s">
        <v>646</v>
      </c>
      <c r="L720" t="s">
        <v>471</v>
      </c>
      <c r="M720" t="s">
        <v>470</v>
      </c>
      <c r="N720" t="s">
        <v>224</v>
      </c>
      <c r="O720" t="s">
        <v>469</v>
      </c>
      <c r="P720" t="s">
        <v>471</v>
      </c>
      <c r="Q720">
        <v>33</v>
      </c>
      <c r="R720" t="s">
        <v>66</v>
      </c>
      <c r="S720" t="s">
        <v>179</v>
      </c>
      <c r="T720">
        <v>12</v>
      </c>
      <c r="U720">
        <v>4</v>
      </c>
      <c r="V720">
        <v>11</v>
      </c>
      <c r="W720" t="s">
        <v>96</v>
      </c>
      <c r="X720" t="s">
        <v>132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 t="s">
        <v>1347</v>
      </c>
      <c r="AM720" t="e" vm="259">
        <f>_FV(0,"21212121212121213")</f>
        <v>#VALUE!</v>
      </c>
      <c r="AN720">
        <v>19</v>
      </c>
      <c r="AO720" t="s">
        <v>68</v>
      </c>
      <c r="AP720" t="e" vm="1">
        <f>_FV(-8,"0")</f>
        <v>#VALUE!</v>
      </c>
      <c r="AQ720">
        <v>3</v>
      </c>
      <c r="AR720">
        <v>0</v>
      </c>
      <c r="AS720" t="s">
        <v>68</v>
      </c>
      <c r="AT720" t="s">
        <v>68</v>
      </c>
      <c r="AU720" t="s">
        <v>68</v>
      </c>
      <c r="AV720" s="2">
        <v>43618</v>
      </c>
      <c r="AW720" s="2">
        <v>43770</v>
      </c>
      <c r="AX720">
        <v>1802</v>
      </c>
      <c r="AY720">
        <v>1571</v>
      </c>
      <c r="AZ720" t="s">
        <v>209</v>
      </c>
      <c r="BA720" s="2">
        <v>43520</v>
      </c>
      <c r="BB720">
        <v>24</v>
      </c>
      <c r="BC720" t="s">
        <v>1449</v>
      </c>
      <c r="BD720" s="3">
        <v>16589</v>
      </c>
      <c r="BE720" t="s">
        <v>1432</v>
      </c>
      <c r="BF720" s="2">
        <v>43609</v>
      </c>
      <c r="BG720">
        <v>12</v>
      </c>
      <c r="BH720" s="2">
        <v>43607</v>
      </c>
      <c r="BI720" t="s">
        <v>1435</v>
      </c>
    </row>
    <row r="721" spans="1:61" x14ac:dyDescent="0.25">
      <c r="A721" s="1">
        <v>40922</v>
      </c>
      <c r="B721" t="s">
        <v>218</v>
      </c>
      <c r="C721" t="s">
        <v>1432</v>
      </c>
      <c r="D721" t="s">
        <v>151</v>
      </c>
      <c r="E721" t="s">
        <v>389</v>
      </c>
      <c r="F721" t="s">
        <v>353</v>
      </c>
      <c r="G721" t="s">
        <v>90</v>
      </c>
      <c r="H721" t="s">
        <v>340</v>
      </c>
      <c r="I721" t="s">
        <v>392</v>
      </c>
      <c r="J721" t="s">
        <v>459</v>
      </c>
      <c r="K721" t="s">
        <v>155</v>
      </c>
      <c r="L721" t="s">
        <v>155</v>
      </c>
      <c r="M721" t="s">
        <v>393</v>
      </c>
      <c r="N721" t="s">
        <v>80</v>
      </c>
      <c r="O721" t="s">
        <v>394</v>
      </c>
      <c r="P721" t="s">
        <v>80</v>
      </c>
      <c r="Q721">
        <v>21</v>
      </c>
      <c r="R721" t="s">
        <v>120</v>
      </c>
      <c r="S721" t="s">
        <v>179</v>
      </c>
      <c r="T721">
        <v>12</v>
      </c>
      <c r="U721">
        <v>15</v>
      </c>
      <c r="V721">
        <v>9</v>
      </c>
      <c r="W721" t="s">
        <v>85</v>
      </c>
      <c r="X721" t="s">
        <v>96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 t="e" vm="12">
        <f>_FV(0,"42857142857142855")</f>
        <v>#VALUE!</v>
      </c>
      <c r="AM721" t="e" vm="43">
        <f>_FV(0,"23809523809523808")</f>
        <v>#VALUE!</v>
      </c>
      <c r="AN721">
        <v>-3</v>
      </c>
      <c r="AO721" t="s">
        <v>68</v>
      </c>
      <c r="AP721" t="e" vm="1">
        <f>_FV(-2,"0")</f>
        <v>#VALUE!</v>
      </c>
      <c r="AQ721">
        <v>3</v>
      </c>
      <c r="AR721">
        <v>0</v>
      </c>
      <c r="AS721" t="s">
        <v>68</v>
      </c>
      <c r="AT721" t="s">
        <v>68</v>
      </c>
      <c r="AU721" t="s">
        <v>68</v>
      </c>
      <c r="AV721" t="s">
        <v>124</v>
      </c>
      <c r="AW721" s="3">
        <v>46023</v>
      </c>
      <c r="AX721">
        <v>1647</v>
      </c>
      <c r="AY721">
        <v>1571</v>
      </c>
      <c r="AZ721" t="s">
        <v>218</v>
      </c>
      <c r="BA721" t="s">
        <v>1398</v>
      </c>
      <c r="BB721">
        <v>24</v>
      </c>
      <c r="BC721" t="s">
        <v>1450</v>
      </c>
      <c r="BD721" s="3">
        <v>46054</v>
      </c>
      <c r="BE721" t="s">
        <v>1432</v>
      </c>
      <c r="BF721" s="2">
        <v>43609</v>
      </c>
      <c r="BG721">
        <v>12</v>
      </c>
      <c r="BH721" s="2">
        <v>43607</v>
      </c>
      <c r="BI721" t="s">
        <v>1435</v>
      </c>
    </row>
    <row r="722" spans="1:61" x14ac:dyDescent="0.25">
      <c r="A722" s="1">
        <v>40768</v>
      </c>
      <c r="B722" t="s">
        <v>241</v>
      </c>
      <c r="C722" t="s">
        <v>1432</v>
      </c>
      <c r="D722" t="s">
        <v>101</v>
      </c>
      <c r="E722" t="s">
        <v>65</v>
      </c>
      <c r="F722" t="s">
        <v>65</v>
      </c>
      <c r="G722" t="s">
        <v>65</v>
      </c>
      <c r="H722" t="s">
        <v>65</v>
      </c>
      <c r="I722" t="s">
        <v>65</v>
      </c>
      <c r="J722" t="s">
        <v>65</v>
      </c>
      <c r="K722" t="s">
        <v>65</v>
      </c>
      <c r="L722" t="s">
        <v>65</v>
      </c>
      <c r="M722" t="s">
        <v>65</v>
      </c>
      <c r="N722" t="s">
        <v>65</v>
      </c>
      <c r="O722" t="s">
        <v>65</v>
      </c>
      <c r="P722" t="s">
        <v>65</v>
      </c>
      <c r="Q722">
        <v>1</v>
      </c>
      <c r="R722" t="s">
        <v>110</v>
      </c>
      <c r="S722" t="s">
        <v>179</v>
      </c>
      <c r="T722">
        <v>12</v>
      </c>
      <c r="U722">
        <v>6</v>
      </c>
      <c r="V722">
        <v>15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 t="s">
        <v>65</v>
      </c>
      <c r="AM722" t="s">
        <v>65</v>
      </c>
      <c r="AN722">
        <v>0</v>
      </c>
      <c r="AP722" t="s">
        <v>84</v>
      </c>
      <c r="AQ722">
        <v>1</v>
      </c>
      <c r="AR722">
        <v>1</v>
      </c>
      <c r="AS722" t="s">
        <v>68</v>
      </c>
      <c r="AT722" t="s">
        <v>68</v>
      </c>
      <c r="AU722" t="s">
        <v>68</v>
      </c>
      <c r="AV722" s="2">
        <v>43586</v>
      </c>
      <c r="AW722" s="3">
        <v>44562</v>
      </c>
      <c r="AX722">
        <v>1640</v>
      </c>
      <c r="AY722">
        <v>1571</v>
      </c>
      <c r="AZ722" t="s">
        <v>241</v>
      </c>
      <c r="BA722" s="2">
        <v>43580</v>
      </c>
      <c r="BB722">
        <v>22</v>
      </c>
      <c r="BC722" t="s">
        <v>1451</v>
      </c>
      <c r="BD722" s="3">
        <v>15008</v>
      </c>
      <c r="BE722" t="s">
        <v>1432</v>
      </c>
      <c r="BF722" s="2">
        <v>43609</v>
      </c>
      <c r="BG722">
        <v>12</v>
      </c>
      <c r="BH722" s="2">
        <v>43607</v>
      </c>
      <c r="BI722" t="s">
        <v>1435</v>
      </c>
    </row>
    <row r="723" spans="1:61" x14ac:dyDescent="0.25">
      <c r="A723" s="1">
        <v>40897</v>
      </c>
      <c r="B723" t="s">
        <v>245</v>
      </c>
      <c r="C723" t="s">
        <v>1432</v>
      </c>
      <c r="D723" t="s">
        <v>101</v>
      </c>
      <c r="E723" t="s">
        <v>68</v>
      </c>
      <c r="F723" t="s">
        <v>546</v>
      </c>
      <c r="G723" t="s">
        <v>530</v>
      </c>
      <c r="H723" t="s">
        <v>185</v>
      </c>
      <c r="I723" t="s">
        <v>545</v>
      </c>
      <c r="J723" t="s">
        <v>273</v>
      </c>
      <c r="K723" t="s">
        <v>190</v>
      </c>
      <c r="L723" t="s">
        <v>280</v>
      </c>
      <c r="M723" t="s">
        <v>532</v>
      </c>
      <c r="N723" t="s">
        <v>187</v>
      </c>
      <c r="O723" t="s">
        <v>281</v>
      </c>
      <c r="P723" t="s">
        <v>280</v>
      </c>
      <c r="Q723">
        <v>17</v>
      </c>
      <c r="R723" t="s">
        <v>239</v>
      </c>
      <c r="S723" t="s">
        <v>179</v>
      </c>
      <c r="T723">
        <v>12</v>
      </c>
      <c r="U723">
        <v>17</v>
      </c>
      <c r="V723">
        <v>10</v>
      </c>
      <c r="W723" t="s">
        <v>84</v>
      </c>
      <c r="X723" t="s">
        <v>85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 t="e" vm="73">
        <f>_FV(0,"7647058823529411")</f>
        <v>#VALUE!</v>
      </c>
      <c r="AM723" t="e" vm="76">
        <f>_FV(0,"23529411764705882")</f>
        <v>#VALUE!</v>
      </c>
      <c r="AN723">
        <v>-6</v>
      </c>
      <c r="AO723" t="e" vm="1">
        <f>_FV(-4,"0")</f>
        <v>#VALUE!</v>
      </c>
      <c r="AP723" t="s">
        <v>121</v>
      </c>
      <c r="AQ723">
        <v>1</v>
      </c>
      <c r="AR723">
        <v>1</v>
      </c>
      <c r="AS723" t="s">
        <v>68</v>
      </c>
      <c r="AT723" t="s">
        <v>68</v>
      </c>
      <c r="AU723" t="s">
        <v>68</v>
      </c>
      <c r="AV723" t="s">
        <v>147</v>
      </c>
      <c r="AW723" s="2">
        <v>43556</v>
      </c>
      <c r="AX723">
        <v>1626</v>
      </c>
      <c r="AY723">
        <v>1571</v>
      </c>
      <c r="AZ723" t="s">
        <v>245</v>
      </c>
      <c r="BA723" s="2">
        <v>43489</v>
      </c>
      <c r="BB723">
        <v>23</v>
      </c>
      <c r="BC723" t="s">
        <v>1454</v>
      </c>
      <c r="BD723" s="3">
        <v>12451</v>
      </c>
      <c r="BE723" t="s">
        <v>1432</v>
      </c>
      <c r="BF723" s="2">
        <v>43609</v>
      </c>
      <c r="BG723">
        <v>12</v>
      </c>
      <c r="BH723" s="2">
        <v>43607</v>
      </c>
      <c r="BI723" t="s">
        <v>1435</v>
      </c>
    </row>
    <row r="724" spans="1:61" x14ac:dyDescent="0.25">
      <c r="A724" s="1">
        <v>41139</v>
      </c>
      <c r="B724" t="s">
        <v>60</v>
      </c>
      <c r="C724" t="s">
        <v>195</v>
      </c>
      <c r="D724" t="s">
        <v>101</v>
      </c>
      <c r="E724" t="s">
        <v>65</v>
      </c>
      <c r="F724" t="s">
        <v>65</v>
      </c>
      <c r="G724" t="s">
        <v>65</v>
      </c>
      <c r="H724" t="s">
        <v>65</v>
      </c>
      <c r="I724" t="s">
        <v>65</v>
      </c>
      <c r="J724" t="s">
        <v>65</v>
      </c>
      <c r="K724" t="s">
        <v>65</v>
      </c>
      <c r="L724" t="s">
        <v>65</v>
      </c>
      <c r="M724" t="s">
        <v>65</v>
      </c>
      <c r="N724" t="s">
        <v>65</v>
      </c>
      <c r="O724" t="s">
        <v>65</v>
      </c>
      <c r="P724" t="s">
        <v>65</v>
      </c>
      <c r="Q724">
        <v>1</v>
      </c>
      <c r="R724" t="s">
        <v>66</v>
      </c>
      <c r="S724" t="s">
        <v>255</v>
      </c>
      <c r="T724">
        <v>13</v>
      </c>
      <c r="U724">
        <v>1</v>
      </c>
      <c r="V724">
        <v>11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 t="s">
        <v>65</v>
      </c>
      <c r="AM724" t="s">
        <v>65</v>
      </c>
      <c r="AN724">
        <v>0</v>
      </c>
      <c r="AP724" t="e" vm="1">
        <f>_FV(-13,"0")</f>
        <v>#VALUE!</v>
      </c>
      <c r="AQ724">
        <v>7</v>
      </c>
      <c r="AR724">
        <v>1</v>
      </c>
      <c r="AS724" t="s">
        <v>68</v>
      </c>
      <c r="AT724" t="s">
        <v>68</v>
      </c>
      <c r="AU724" t="s">
        <v>68</v>
      </c>
      <c r="AV724" s="2">
        <v>43617</v>
      </c>
      <c r="AW724" s="3">
        <v>44197</v>
      </c>
      <c r="AX724">
        <v>1839</v>
      </c>
      <c r="AY724">
        <v>1674</v>
      </c>
      <c r="AZ724" t="s">
        <v>60</v>
      </c>
      <c r="BA724" s="2">
        <v>43700</v>
      </c>
      <c r="BB724">
        <v>30</v>
      </c>
      <c r="BC724" t="s">
        <v>1885</v>
      </c>
      <c r="BD724" s="3">
        <v>42583</v>
      </c>
      <c r="BE724" t="s">
        <v>195</v>
      </c>
      <c r="BF724" s="2">
        <v>43580</v>
      </c>
      <c r="BG724">
        <v>18</v>
      </c>
      <c r="BH724" t="s">
        <v>1886</v>
      </c>
      <c r="BI724" s="2">
        <v>43469</v>
      </c>
    </row>
    <row r="725" spans="1:61" x14ac:dyDescent="0.25">
      <c r="A725" s="1">
        <v>41393</v>
      </c>
      <c r="B725" t="s">
        <v>73</v>
      </c>
      <c r="C725" t="s">
        <v>195</v>
      </c>
      <c r="D725" t="s">
        <v>62</v>
      </c>
      <c r="E725" t="s">
        <v>792</v>
      </c>
      <c r="F725" t="s">
        <v>1092</v>
      </c>
      <c r="G725" s="2">
        <v>43678</v>
      </c>
      <c r="H725" t="s">
        <v>153</v>
      </c>
      <c r="I725" t="s">
        <v>970</v>
      </c>
      <c r="J725" t="s">
        <v>705</v>
      </c>
      <c r="K725" t="s">
        <v>585</v>
      </c>
      <c r="L725" t="s">
        <v>793</v>
      </c>
      <c r="M725" t="s">
        <v>586</v>
      </c>
      <c r="N725" t="s">
        <v>156</v>
      </c>
      <c r="O725" t="s">
        <v>155</v>
      </c>
      <c r="P725" t="s">
        <v>155</v>
      </c>
      <c r="Q725">
        <v>35</v>
      </c>
      <c r="R725" t="s">
        <v>110</v>
      </c>
      <c r="S725" t="s">
        <v>255</v>
      </c>
      <c r="T725">
        <v>13</v>
      </c>
      <c r="U725">
        <v>12</v>
      </c>
      <c r="V725">
        <v>10</v>
      </c>
      <c r="W725" t="s">
        <v>85</v>
      </c>
      <c r="X725" t="s">
        <v>85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 t="e" vm="279">
        <f>_FV(0,"7714285714285715")</f>
        <v>#VALUE!</v>
      </c>
      <c r="AM725" t="e" vm="26">
        <f>_FV(0,"2")</f>
        <v>#VALUE!</v>
      </c>
      <c r="AN725">
        <v>-3</v>
      </c>
      <c r="AO725" t="s">
        <v>65</v>
      </c>
      <c r="AP725" t="e" vm="1">
        <f>_FV(-2,"0")</f>
        <v>#VALUE!</v>
      </c>
      <c r="AQ725">
        <v>5</v>
      </c>
      <c r="AR725">
        <v>2</v>
      </c>
      <c r="AS725" t="s">
        <v>68</v>
      </c>
      <c r="AT725" t="s">
        <v>68</v>
      </c>
      <c r="AU725" t="s">
        <v>68</v>
      </c>
      <c r="AV725" s="2">
        <v>43556</v>
      </c>
      <c r="AW725" s="3">
        <v>41640</v>
      </c>
      <c r="AX725">
        <v>1655</v>
      </c>
      <c r="AY725">
        <v>1674</v>
      </c>
      <c r="AZ725" t="s">
        <v>73</v>
      </c>
      <c r="BA725" s="2">
        <v>43489</v>
      </c>
      <c r="BB725">
        <v>19</v>
      </c>
      <c r="BC725" t="s">
        <v>1887</v>
      </c>
      <c r="BD725" s="3">
        <v>46082</v>
      </c>
      <c r="BE725" t="s">
        <v>195</v>
      </c>
      <c r="BF725" s="2">
        <v>43580</v>
      </c>
      <c r="BG725">
        <v>18</v>
      </c>
      <c r="BH725" t="s">
        <v>1886</v>
      </c>
      <c r="BI725" s="2">
        <v>43469</v>
      </c>
    </row>
    <row r="726" spans="1:61" x14ac:dyDescent="0.25">
      <c r="A726" s="1">
        <v>41459</v>
      </c>
      <c r="B726" t="s">
        <v>123</v>
      </c>
      <c r="C726" t="s">
        <v>195</v>
      </c>
      <c r="D726" t="s">
        <v>62</v>
      </c>
      <c r="E726" t="s">
        <v>1888</v>
      </c>
      <c r="F726" t="s">
        <v>411</v>
      </c>
      <c r="G726" t="s">
        <v>411</v>
      </c>
      <c r="H726" t="s">
        <v>412</v>
      </c>
      <c r="I726" s="3">
        <v>2273637</v>
      </c>
      <c r="J726" t="s">
        <v>981</v>
      </c>
      <c r="K726" t="s">
        <v>991</v>
      </c>
      <c r="L726" t="s">
        <v>933</v>
      </c>
      <c r="M726" t="s">
        <v>933</v>
      </c>
      <c r="N726" t="s">
        <v>319</v>
      </c>
      <c r="O726" t="s">
        <v>933</v>
      </c>
      <c r="P726" t="s">
        <v>320</v>
      </c>
      <c r="Q726">
        <v>32</v>
      </c>
      <c r="R726" t="s">
        <v>84</v>
      </c>
      <c r="S726" t="s">
        <v>255</v>
      </c>
      <c r="T726">
        <v>13</v>
      </c>
      <c r="U726">
        <v>3</v>
      </c>
      <c r="V726">
        <v>12</v>
      </c>
      <c r="W726" t="s">
        <v>83</v>
      </c>
      <c r="X726" t="s">
        <v>64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 t="s">
        <v>400</v>
      </c>
      <c r="AM726" t="e" vm="280">
        <f>_FV(0,"3125")</f>
        <v>#VALUE!</v>
      </c>
      <c r="AN726">
        <v>27</v>
      </c>
      <c r="AO726" t="s">
        <v>85</v>
      </c>
      <c r="AP726" t="e" vm="1">
        <f>_FV(-14,"0")</f>
        <v>#VALUE!</v>
      </c>
      <c r="AQ726">
        <v>9</v>
      </c>
      <c r="AR726">
        <v>0</v>
      </c>
      <c r="AS726" t="s">
        <v>982</v>
      </c>
      <c r="AT726" t="s">
        <v>68</v>
      </c>
      <c r="AU726" t="s">
        <v>146</v>
      </c>
      <c r="AV726" t="s">
        <v>1889</v>
      </c>
      <c r="AW726" t="s">
        <v>1724</v>
      </c>
      <c r="AX726">
        <v>1857</v>
      </c>
      <c r="AY726">
        <v>1674</v>
      </c>
      <c r="AZ726" t="s">
        <v>123</v>
      </c>
      <c r="BA726" s="2">
        <v>43549</v>
      </c>
      <c r="BB726">
        <v>22</v>
      </c>
      <c r="BC726" t="s">
        <v>1890</v>
      </c>
      <c r="BD726" t="s">
        <v>1891</v>
      </c>
      <c r="BE726" t="s">
        <v>195</v>
      </c>
      <c r="BF726" s="2">
        <v>43580</v>
      </c>
      <c r="BG726">
        <v>18</v>
      </c>
      <c r="BH726" t="s">
        <v>1886</v>
      </c>
      <c r="BI726" s="2">
        <v>43469</v>
      </c>
    </row>
    <row r="727" spans="1:61" x14ac:dyDescent="0.25">
      <c r="A727" s="1">
        <v>41193</v>
      </c>
      <c r="B727" t="s">
        <v>127</v>
      </c>
      <c r="C727" t="s">
        <v>195</v>
      </c>
      <c r="D727" t="s">
        <v>62</v>
      </c>
      <c r="E727" t="s">
        <v>628</v>
      </c>
      <c r="F727" t="s">
        <v>538</v>
      </c>
      <c r="G727" t="s">
        <v>219</v>
      </c>
      <c r="H727" t="s">
        <v>68</v>
      </c>
      <c r="I727" t="s">
        <v>677</v>
      </c>
      <c r="J727" t="s">
        <v>801</v>
      </c>
      <c r="K727" t="s">
        <v>224</v>
      </c>
      <c r="L727" t="s">
        <v>540</v>
      </c>
      <c r="M727" t="s">
        <v>540</v>
      </c>
      <c r="N727" t="s">
        <v>223</v>
      </c>
      <c r="O727" t="s">
        <v>337</v>
      </c>
      <c r="P727" t="s">
        <v>468</v>
      </c>
      <c r="Q727">
        <v>11</v>
      </c>
      <c r="R727" t="s">
        <v>96</v>
      </c>
      <c r="S727" t="s">
        <v>255</v>
      </c>
      <c r="T727">
        <v>13</v>
      </c>
      <c r="U727">
        <v>4</v>
      </c>
      <c r="V727">
        <v>15</v>
      </c>
      <c r="W727" t="s">
        <v>85</v>
      </c>
      <c r="X727" t="s">
        <v>64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 t="s">
        <v>468</v>
      </c>
      <c r="AM727" t="e" vm="112">
        <f>_FV(0,"36363636363636365")</f>
        <v>#VALUE!</v>
      </c>
      <c r="AN727">
        <v>8</v>
      </c>
      <c r="AO727" t="s">
        <v>132</v>
      </c>
      <c r="AP727" t="e" vm="1">
        <f>_FV(-11,"0")</f>
        <v>#VALUE!</v>
      </c>
      <c r="AQ727">
        <v>7</v>
      </c>
      <c r="AR727">
        <v>1</v>
      </c>
      <c r="AS727" t="s">
        <v>68</v>
      </c>
      <c r="AT727" t="s">
        <v>68</v>
      </c>
      <c r="AU727" t="s">
        <v>68</v>
      </c>
      <c r="AV727" t="s">
        <v>64</v>
      </c>
      <c r="AW727" s="3">
        <v>45292</v>
      </c>
      <c r="AX727">
        <v>1780</v>
      </c>
      <c r="AY727">
        <v>1674</v>
      </c>
      <c r="AZ727" t="s">
        <v>127</v>
      </c>
      <c r="BA727" s="2">
        <v>43641</v>
      </c>
      <c r="BB727">
        <v>18</v>
      </c>
      <c r="BC727" t="s">
        <v>1892</v>
      </c>
      <c r="BD727" s="2">
        <v>43681</v>
      </c>
      <c r="BE727" t="s">
        <v>195</v>
      </c>
      <c r="BF727" s="2">
        <v>43580</v>
      </c>
      <c r="BG727">
        <v>18</v>
      </c>
      <c r="BH727" t="s">
        <v>1886</v>
      </c>
      <c r="BI727" s="2">
        <v>43469</v>
      </c>
    </row>
    <row r="728" spans="1:61" x14ac:dyDescent="0.25">
      <c r="A728" s="1">
        <v>41231</v>
      </c>
      <c r="B728" t="s">
        <v>136</v>
      </c>
      <c r="C728" t="s">
        <v>195</v>
      </c>
      <c r="D728" t="s">
        <v>151</v>
      </c>
      <c r="E728" t="s">
        <v>64</v>
      </c>
      <c r="F728" t="s">
        <v>74</v>
      </c>
      <c r="G728" t="s">
        <v>425</v>
      </c>
      <c r="H728" t="s">
        <v>68</v>
      </c>
      <c r="I728" t="s">
        <v>90</v>
      </c>
      <c r="J728" t="s">
        <v>68</v>
      </c>
      <c r="K728" t="s">
        <v>80</v>
      </c>
      <c r="L728" t="s">
        <v>82</v>
      </c>
      <c r="M728" t="s">
        <v>79</v>
      </c>
      <c r="N728" t="s">
        <v>79</v>
      </c>
      <c r="O728" t="s">
        <v>80</v>
      </c>
      <c r="P728" t="s">
        <v>63</v>
      </c>
      <c r="Q728">
        <v>12</v>
      </c>
      <c r="R728" t="s">
        <v>179</v>
      </c>
      <c r="S728" t="s">
        <v>255</v>
      </c>
      <c r="T728">
        <v>13</v>
      </c>
      <c r="U728">
        <v>8</v>
      </c>
      <c r="V728">
        <v>13</v>
      </c>
      <c r="W728" t="s">
        <v>85</v>
      </c>
      <c r="X728" t="s">
        <v>132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 t="s">
        <v>81</v>
      </c>
      <c r="AM728" t="e" vm="68">
        <f>_FV(0,"16666666666666666")</f>
        <v>#VALUE!</v>
      </c>
      <c r="AN728">
        <v>4</v>
      </c>
      <c r="AO728" t="s">
        <v>64</v>
      </c>
      <c r="AP728" t="e" vm="1">
        <f>_FV(-5,"0")</f>
        <v>#VALUE!</v>
      </c>
      <c r="AQ728">
        <v>7</v>
      </c>
      <c r="AR728">
        <v>1</v>
      </c>
      <c r="AS728" t="s">
        <v>387</v>
      </c>
      <c r="AT728" t="s">
        <v>68</v>
      </c>
      <c r="AU728" t="s">
        <v>763</v>
      </c>
      <c r="AV728" t="s">
        <v>1893</v>
      </c>
      <c r="AW728" t="s">
        <v>762</v>
      </c>
      <c r="AX728">
        <v>1715</v>
      </c>
      <c r="AY728">
        <v>1674</v>
      </c>
      <c r="AZ728" t="s">
        <v>136</v>
      </c>
      <c r="BA728" s="2">
        <v>43734</v>
      </c>
      <c r="BB728">
        <v>29</v>
      </c>
      <c r="BC728" t="s">
        <v>1894</v>
      </c>
      <c r="BD728" s="3">
        <v>17227</v>
      </c>
      <c r="BE728" t="s">
        <v>195</v>
      </c>
      <c r="BF728" s="2">
        <v>43580</v>
      </c>
      <c r="BG728">
        <v>18</v>
      </c>
      <c r="BH728" t="s">
        <v>1886</v>
      </c>
      <c r="BI728" s="2">
        <v>43469</v>
      </c>
    </row>
    <row r="729" spans="1:61" x14ac:dyDescent="0.25">
      <c r="A729" s="1">
        <v>41306</v>
      </c>
      <c r="B729" t="s">
        <v>150</v>
      </c>
      <c r="C729" t="s">
        <v>195</v>
      </c>
      <c r="D729" t="s">
        <v>62</v>
      </c>
      <c r="E729" t="s">
        <v>594</v>
      </c>
      <c r="F729" t="s">
        <v>68</v>
      </c>
      <c r="G729" t="s">
        <v>390</v>
      </c>
      <c r="H729" t="s">
        <v>390</v>
      </c>
      <c r="I729" t="s">
        <v>90</v>
      </c>
      <c r="J729" t="s">
        <v>392</v>
      </c>
      <c r="K729" t="s">
        <v>80</v>
      </c>
      <c r="L729" t="s">
        <v>889</v>
      </c>
      <c r="M729" t="s">
        <v>155</v>
      </c>
      <c r="N729" t="s">
        <v>460</v>
      </c>
      <c r="O729" t="s">
        <v>80</v>
      </c>
      <c r="P729" t="s">
        <v>80</v>
      </c>
      <c r="Q729">
        <v>21</v>
      </c>
      <c r="R729" t="s">
        <v>85</v>
      </c>
      <c r="S729" t="s">
        <v>255</v>
      </c>
      <c r="T729">
        <v>13</v>
      </c>
      <c r="U729">
        <v>6</v>
      </c>
      <c r="V729">
        <v>10</v>
      </c>
      <c r="W729" t="s">
        <v>83</v>
      </c>
      <c r="X729" t="s">
        <v>83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 t="s">
        <v>889</v>
      </c>
      <c r="AM729" t="e" vm="43">
        <f>_FV(0,"23809523809523808")</f>
        <v>#VALUE!</v>
      </c>
      <c r="AN729">
        <v>6</v>
      </c>
      <c r="AO729" t="s">
        <v>65</v>
      </c>
      <c r="AP729" t="e" vm="1">
        <f>_FV(-10,"0")</f>
        <v>#VALUE!</v>
      </c>
      <c r="AQ729">
        <v>2</v>
      </c>
      <c r="AR729">
        <v>5</v>
      </c>
      <c r="AS729" t="s">
        <v>897</v>
      </c>
      <c r="AT729" t="s">
        <v>68</v>
      </c>
      <c r="AU729" t="s">
        <v>1187</v>
      </c>
      <c r="AV729" t="s">
        <v>1895</v>
      </c>
      <c r="AW729" t="s">
        <v>1896</v>
      </c>
      <c r="AX729">
        <v>1723</v>
      </c>
      <c r="AY729">
        <v>1674</v>
      </c>
      <c r="AZ729" t="s">
        <v>150</v>
      </c>
      <c r="BA729" s="2">
        <v>43699</v>
      </c>
      <c r="BB729">
        <v>19</v>
      </c>
      <c r="BC729" t="s">
        <v>1897</v>
      </c>
      <c r="BD729" s="3">
        <v>45839</v>
      </c>
      <c r="BE729" t="s">
        <v>195</v>
      </c>
      <c r="BF729" s="2">
        <v>43580</v>
      </c>
      <c r="BG729">
        <v>18</v>
      </c>
      <c r="BH729" t="s">
        <v>1886</v>
      </c>
      <c r="BI729" s="2">
        <v>43469</v>
      </c>
    </row>
    <row r="730" spans="1:61" x14ac:dyDescent="0.25">
      <c r="A730" s="1">
        <v>41070</v>
      </c>
      <c r="B730" t="s">
        <v>158</v>
      </c>
      <c r="C730" t="s">
        <v>195</v>
      </c>
      <c r="D730" t="s">
        <v>62</v>
      </c>
      <c r="E730" t="s">
        <v>391</v>
      </c>
      <c r="F730" t="s">
        <v>670</v>
      </c>
      <c r="G730" t="s">
        <v>250</v>
      </c>
      <c r="H730" t="s">
        <v>68</v>
      </c>
      <c r="I730" t="s">
        <v>391</v>
      </c>
      <c r="J730" t="s">
        <v>68</v>
      </c>
      <c r="K730" t="s">
        <v>156</v>
      </c>
      <c r="L730" t="s">
        <v>154</v>
      </c>
      <c r="M730" t="s">
        <v>65</v>
      </c>
      <c r="N730" t="s">
        <v>154</v>
      </c>
      <c r="O730" t="s">
        <v>156</v>
      </c>
      <c r="P730" t="s">
        <v>252</v>
      </c>
      <c r="Q730">
        <v>7</v>
      </c>
      <c r="R730" t="s">
        <v>64</v>
      </c>
      <c r="S730" t="s">
        <v>255</v>
      </c>
      <c r="T730">
        <v>13</v>
      </c>
      <c r="U730">
        <v>3</v>
      </c>
      <c r="V730">
        <v>12</v>
      </c>
      <c r="W730" t="s">
        <v>83</v>
      </c>
      <c r="X730" t="s">
        <v>96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1</v>
      </c>
      <c r="AK730">
        <v>0</v>
      </c>
      <c r="AL730" t="s">
        <v>252</v>
      </c>
      <c r="AM730" t="e" vm="84">
        <f>_FV(0,"2857142857142857")</f>
        <v>#VALUE!</v>
      </c>
      <c r="AN730">
        <v>5</v>
      </c>
      <c r="AO730" t="s">
        <v>84</v>
      </c>
      <c r="AP730" t="e" vm="1">
        <f>_FV(-15,"0")</f>
        <v>#VALUE!</v>
      </c>
      <c r="AQ730">
        <v>4</v>
      </c>
      <c r="AR730">
        <v>4</v>
      </c>
      <c r="AS730" t="s">
        <v>788</v>
      </c>
      <c r="AT730" t="s">
        <v>302</v>
      </c>
      <c r="AU730" t="s">
        <v>1131</v>
      </c>
      <c r="AV730" t="s">
        <v>1898</v>
      </c>
      <c r="AW730" t="s">
        <v>1899</v>
      </c>
      <c r="AX730">
        <v>1908</v>
      </c>
      <c r="AY730">
        <v>1674</v>
      </c>
      <c r="AZ730" t="s">
        <v>158</v>
      </c>
      <c r="BA730" t="s">
        <v>243</v>
      </c>
      <c r="BB730">
        <v>27</v>
      </c>
      <c r="BC730" t="s">
        <v>1900</v>
      </c>
      <c r="BD730" t="s">
        <v>1901</v>
      </c>
      <c r="BE730" t="s">
        <v>195</v>
      </c>
      <c r="BF730" s="2">
        <v>43580</v>
      </c>
      <c r="BG730">
        <v>18</v>
      </c>
      <c r="BH730" t="s">
        <v>1886</v>
      </c>
      <c r="BI730" s="2">
        <v>43469</v>
      </c>
    </row>
    <row r="731" spans="1:61" x14ac:dyDescent="0.25">
      <c r="A731" s="1">
        <v>41258</v>
      </c>
      <c r="B731" t="s">
        <v>163</v>
      </c>
      <c r="C731" t="s">
        <v>195</v>
      </c>
      <c r="D731" t="s">
        <v>62</v>
      </c>
      <c r="E731" t="s">
        <v>1353</v>
      </c>
      <c r="F731" t="s">
        <v>68</v>
      </c>
      <c r="G731" t="s">
        <v>276</v>
      </c>
      <c r="H731" t="s">
        <v>183</v>
      </c>
      <c r="I731" t="s">
        <v>1677</v>
      </c>
      <c r="J731" t="s">
        <v>1018</v>
      </c>
      <c r="K731" t="s">
        <v>993</v>
      </c>
      <c r="L731" t="s">
        <v>189</v>
      </c>
      <c r="M731" t="s">
        <v>189</v>
      </c>
      <c r="N731" t="s">
        <v>187</v>
      </c>
      <c r="O731" t="s">
        <v>65</v>
      </c>
      <c r="P731" t="s">
        <v>188</v>
      </c>
      <c r="Q731">
        <v>17</v>
      </c>
      <c r="R731" t="s">
        <v>68</v>
      </c>
      <c r="S731" t="s">
        <v>255</v>
      </c>
      <c r="T731">
        <v>13</v>
      </c>
      <c r="U731">
        <v>1</v>
      </c>
      <c r="V731">
        <v>14</v>
      </c>
      <c r="W731" t="s">
        <v>179</v>
      </c>
      <c r="X731" t="s">
        <v>66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 t="s">
        <v>68</v>
      </c>
      <c r="AM731" t="e" vm="76">
        <f>_FV(0,"23529411764705882")</f>
        <v>#VALUE!</v>
      </c>
      <c r="AN731">
        <v>23</v>
      </c>
      <c r="AO731" t="s">
        <v>121</v>
      </c>
      <c r="AP731" t="e" vm="1">
        <f>_FV(-16,"0")</f>
        <v>#VALUE!</v>
      </c>
      <c r="AQ731">
        <v>9</v>
      </c>
      <c r="AR731">
        <v>0</v>
      </c>
      <c r="AS731" t="s">
        <v>68</v>
      </c>
      <c r="AT731" t="s">
        <v>1902</v>
      </c>
      <c r="AU731" t="s">
        <v>68</v>
      </c>
      <c r="AV731" s="2">
        <v>43587</v>
      </c>
      <c r="AW731" t="s">
        <v>1903</v>
      </c>
      <c r="AX731">
        <v>1912</v>
      </c>
      <c r="AY731">
        <v>1674</v>
      </c>
      <c r="AZ731" t="s">
        <v>163</v>
      </c>
      <c r="BA731" s="2">
        <v>43489</v>
      </c>
      <c r="BB731">
        <v>22</v>
      </c>
      <c r="BC731" t="s">
        <v>1904</v>
      </c>
      <c r="BD731" s="3">
        <v>13119</v>
      </c>
      <c r="BE731" t="s">
        <v>195</v>
      </c>
      <c r="BF731" s="2">
        <v>43580</v>
      </c>
      <c r="BG731">
        <v>18</v>
      </c>
      <c r="BH731" t="s">
        <v>1886</v>
      </c>
      <c r="BI731" s="2">
        <v>43469</v>
      </c>
    </row>
    <row r="732" spans="1:61" x14ac:dyDescent="0.25">
      <c r="A732" s="1">
        <v>41378</v>
      </c>
      <c r="B732" t="s">
        <v>178</v>
      </c>
      <c r="C732" t="s">
        <v>195</v>
      </c>
      <c r="D732" t="s">
        <v>151</v>
      </c>
      <c r="E732" t="s">
        <v>222</v>
      </c>
      <c r="F732" t="s">
        <v>1403</v>
      </c>
      <c r="G732" t="s">
        <v>562</v>
      </c>
      <c r="H732" t="s">
        <v>678</v>
      </c>
      <c r="I732" t="s">
        <v>539</v>
      </c>
      <c r="J732" t="s">
        <v>1274</v>
      </c>
      <c r="K732" t="s">
        <v>471</v>
      </c>
      <c r="L732" t="s">
        <v>470</v>
      </c>
      <c r="M732" t="s">
        <v>1139</v>
      </c>
      <c r="N732" t="s">
        <v>337</v>
      </c>
      <c r="O732" t="s">
        <v>226</v>
      </c>
      <c r="P732" t="s">
        <v>471</v>
      </c>
      <c r="Q732">
        <v>33</v>
      </c>
      <c r="R732" t="s">
        <v>242</v>
      </c>
      <c r="S732" t="s">
        <v>255</v>
      </c>
      <c r="T732">
        <v>13</v>
      </c>
      <c r="U732">
        <v>9</v>
      </c>
      <c r="V732">
        <v>12</v>
      </c>
      <c r="W732" t="s">
        <v>96</v>
      </c>
      <c r="X732" t="s">
        <v>64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 t="e" vm="281">
        <f>_FV(0,"42424242424242425")</f>
        <v>#VALUE!</v>
      </c>
      <c r="AM732" t="e" vm="2">
        <f>_FV(0,"3333333333333333")</f>
        <v>#VALUE!</v>
      </c>
      <c r="AN732">
        <v>5</v>
      </c>
      <c r="AO732" t="s">
        <v>66</v>
      </c>
      <c r="AP732" t="e" vm="1">
        <f>_FV(-1,"0")</f>
        <v>#VALUE!</v>
      </c>
      <c r="AQ732">
        <v>5</v>
      </c>
      <c r="AR732">
        <v>2</v>
      </c>
      <c r="AS732" t="s">
        <v>423</v>
      </c>
      <c r="AT732" t="s">
        <v>68</v>
      </c>
      <c r="AU732" t="s">
        <v>1098</v>
      </c>
      <c r="AV732" t="s">
        <v>1905</v>
      </c>
      <c r="AW732" t="s">
        <v>1906</v>
      </c>
      <c r="AX732">
        <v>1748</v>
      </c>
      <c r="AY732">
        <v>1674</v>
      </c>
      <c r="AZ732" t="s">
        <v>178</v>
      </c>
      <c r="BA732" s="2">
        <v>43489</v>
      </c>
      <c r="BB732">
        <v>25</v>
      </c>
      <c r="BC732" t="s">
        <v>1907</v>
      </c>
      <c r="BD732" s="3">
        <v>46874</v>
      </c>
      <c r="BE732" t="s">
        <v>195</v>
      </c>
      <c r="BF732" s="2">
        <v>43580</v>
      </c>
      <c r="BG732">
        <v>18</v>
      </c>
      <c r="BH732" t="s">
        <v>1886</v>
      </c>
      <c r="BI732" s="2">
        <v>43469</v>
      </c>
    </row>
    <row r="733" spans="1:61" x14ac:dyDescent="0.25">
      <c r="A733" s="1">
        <v>40951</v>
      </c>
      <c r="B733" t="s">
        <v>1432</v>
      </c>
      <c r="C733" t="s">
        <v>195</v>
      </c>
      <c r="D733" t="s">
        <v>62</v>
      </c>
      <c r="E733" t="s">
        <v>951</v>
      </c>
      <c r="F733" t="s">
        <v>1251</v>
      </c>
      <c r="G733" t="s">
        <v>90</v>
      </c>
      <c r="H733" s="2">
        <v>43497</v>
      </c>
      <c r="I733" t="s">
        <v>385</v>
      </c>
      <c r="J733" t="s">
        <v>1251</v>
      </c>
      <c r="K733" t="s">
        <v>118</v>
      </c>
      <c r="L733" t="s">
        <v>115</v>
      </c>
      <c r="M733" t="s">
        <v>386</v>
      </c>
      <c r="N733" t="s">
        <v>80</v>
      </c>
      <c r="O733" t="s">
        <v>117</v>
      </c>
      <c r="P733" t="s">
        <v>117</v>
      </c>
      <c r="Q733">
        <v>15</v>
      </c>
      <c r="R733" t="s">
        <v>192</v>
      </c>
      <c r="S733" t="s">
        <v>255</v>
      </c>
      <c r="T733">
        <v>13</v>
      </c>
      <c r="U733">
        <v>12</v>
      </c>
      <c r="V733">
        <v>15</v>
      </c>
      <c r="W733" t="s">
        <v>83</v>
      </c>
      <c r="X733" t="s">
        <v>66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 t="e" vm="25">
        <f>_FV(0,"6")</f>
        <v>#VALUE!</v>
      </c>
      <c r="AM733" t="e" vm="2">
        <f>_FV(0,"3333333333333333")</f>
        <v>#VALUE!</v>
      </c>
      <c r="AN733">
        <v>3</v>
      </c>
      <c r="AO733" t="s">
        <v>132</v>
      </c>
      <c r="AP733" t="e" vm="1">
        <f>_FV(-6,"0")</f>
        <v>#VALUE!</v>
      </c>
      <c r="AQ733">
        <v>3</v>
      </c>
      <c r="AR733">
        <v>3</v>
      </c>
      <c r="AS733" t="s">
        <v>1223</v>
      </c>
      <c r="AT733" t="s">
        <v>68</v>
      </c>
      <c r="AU733" t="s">
        <v>1225</v>
      </c>
      <c r="AV733" t="s">
        <v>1908</v>
      </c>
      <c r="AW733" t="s">
        <v>1909</v>
      </c>
      <c r="AX733">
        <v>1616</v>
      </c>
      <c r="AY733">
        <v>1674</v>
      </c>
      <c r="AZ733" t="s">
        <v>1432</v>
      </c>
      <c r="BA733" s="2">
        <v>43549</v>
      </c>
      <c r="BB733">
        <v>16</v>
      </c>
      <c r="BC733" t="s">
        <v>1910</v>
      </c>
      <c r="BD733" s="2">
        <v>43679</v>
      </c>
      <c r="BE733" t="s">
        <v>195</v>
      </c>
      <c r="BF733" s="2">
        <v>43580</v>
      </c>
      <c r="BG733">
        <v>18</v>
      </c>
      <c r="BH733" t="s">
        <v>1886</v>
      </c>
      <c r="BI733" s="2">
        <v>43469</v>
      </c>
    </row>
    <row r="734" spans="1:61" x14ac:dyDescent="0.25">
      <c r="A734" s="1">
        <v>41520</v>
      </c>
      <c r="B734" t="s">
        <v>1436</v>
      </c>
      <c r="C734" t="s">
        <v>195</v>
      </c>
      <c r="D734" t="s">
        <v>62</v>
      </c>
      <c r="E734" t="s">
        <v>1571</v>
      </c>
      <c r="F734" t="s">
        <v>478</v>
      </c>
      <c r="G734" t="s">
        <v>999</v>
      </c>
      <c r="H734" t="s">
        <v>1911</v>
      </c>
      <c r="I734" t="s">
        <v>1620</v>
      </c>
      <c r="J734" t="s">
        <v>1696</v>
      </c>
      <c r="K734" t="s">
        <v>1699</v>
      </c>
      <c r="L734" t="s">
        <v>748</v>
      </c>
      <c r="M734" t="s">
        <v>108</v>
      </c>
      <c r="N734" t="s">
        <v>481</v>
      </c>
      <c r="O734" t="s">
        <v>1003</v>
      </c>
      <c r="P734" t="s">
        <v>107</v>
      </c>
      <c r="Q734">
        <v>29</v>
      </c>
      <c r="R734" t="s">
        <v>239</v>
      </c>
      <c r="S734" t="s">
        <v>255</v>
      </c>
      <c r="T734">
        <v>13</v>
      </c>
      <c r="U734">
        <v>15</v>
      </c>
      <c r="V734">
        <v>10</v>
      </c>
      <c r="W734" t="s">
        <v>132</v>
      </c>
      <c r="X734" t="s">
        <v>64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 t="e" vm="282">
        <f>_FV(0,"7931034482758621")</f>
        <v>#VALUE!</v>
      </c>
      <c r="AM734" t="e" vm="283">
        <f>_FV(0,"2413793103448276")</f>
        <v>#VALUE!</v>
      </c>
      <c r="AN734">
        <v>-10</v>
      </c>
      <c r="AO734" t="s">
        <v>84</v>
      </c>
      <c r="AP734" t="s">
        <v>84</v>
      </c>
      <c r="AQ734">
        <v>1</v>
      </c>
      <c r="AR734">
        <v>7</v>
      </c>
      <c r="AS734" t="s">
        <v>68</v>
      </c>
      <c r="AT734" t="s">
        <v>68</v>
      </c>
      <c r="AU734" t="s">
        <v>68</v>
      </c>
      <c r="AV734" t="s">
        <v>82</v>
      </c>
      <c r="AW734" s="3">
        <v>46753</v>
      </c>
      <c r="AX734">
        <v>1587</v>
      </c>
      <c r="AY734">
        <v>1674</v>
      </c>
      <c r="AZ734" t="s">
        <v>1436</v>
      </c>
      <c r="BA734" s="2">
        <v>43493</v>
      </c>
      <c r="BB734">
        <v>18</v>
      </c>
      <c r="BC734" t="s">
        <v>1912</v>
      </c>
      <c r="BD734" s="3">
        <v>20180</v>
      </c>
      <c r="BE734" t="s">
        <v>195</v>
      </c>
      <c r="BF734" s="2">
        <v>43580</v>
      </c>
      <c r="BG734">
        <v>18</v>
      </c>
      <c r="BH734" t="s">
        <v>1886</v>
      </c>
      <c r="BI734" s="2">
        <v>43469</v>
      </c>
    </row>
    <row r="735" spans="1:61" x14ac:dyDescent="0.25">
      <c r="A735" s="1">
        <v>41307</v>
      </c>
      <c r="B735" t="s">
        <v>1913</v>
      </c>
      <c r="C735" t="s">
        <v>195</v>
      </c>
      <c r="D735" t="s">
        <v>62</v>
      </c>
      <c r="E735" s="2">
        <v>43497</v>
      </c>
      <c r="F735" s="2">
        <v>43678</v>
      </c>
      <c r="G735" s="2">
        <v>43678</v>
      </c>
      <c r="H735" s="3">
        <v>45292</v>
      </c>
      <c r="I735" t="s">
        <v>124</v>
      </c>
      <c r="J735" s="3">
        <v>42370</v>
      </c>
      <c r="K735" t="s">
        <v>131</v>
      </c>
      <c r="L735" t="s">
        <v>129</v>
      </c>
      <c r="M735" t="s">
        <v>130</v>
      </c>
      <c r="N735" t="s">
        <v>347</v>
      </c>
      <c r="O735" t="s">
        <v>128</v>
      </c>
      <c r="P735" t="s">
        <v>128</v>
      </c>
      <c r="Q735">
        <v>25</v>
      </c>
      <c r="R735" t="s">
        <v>67</v>
      </c>
      <c r="S735" t="s">
        <v>255</v>
      </c>
      <c r="T735">
        <v>13</v>
      </c>
      <c r="U735">
        <v>17</v>
      </c>
      <c r="V735">
        <v>11</v>
      </c>
      <c r="W735" t="s">
        <v>120</v>
      </c>
      <c r="X735" t="s">
        <v>85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 t="e" vm="25">
        <f>_FV(0,"6")</f>
        <v>#VALUE!</v>
      </c>
      <c r="AM735" t="e" vm="258">
        <f>_FV(0,"16")</f>
        <v>#VALUE!</v>
      </c>
      <c r="AN735">
        <v>-9</v>
      </c>
      <c r="AO735" t="s">
        <v>84</v>
      </c>
      <c r="AP735" t="s">
        <v>64</v>
      </c>
      <c r="AQ735">
        <v>0</v>
      </c>
      <c r="AR735">
        <v>3</v>
      </c>
      <c r="AS735" t="s">
        <v>593</v>
      </c>
      <c r="AT735" t="s">
        <v>68</v>
      </c>
      <c r="AU735" t="s">
        <v>1211</v>
      </c>
      <c r="AV735" t="s">
        <v>1914</v>
      </c>
      <c r="AW735" t="s">
        <v>1915</v>
      </c>
      <c r="AX735">
        <v>1615</v>
      </c>
      <c r="AY735">
        <v>1674</v>
      </c>
      <c r="AZ735" t="s">
        <v>1913</v>
      </c>
      <c r="BA735" s="2">
        <v>43641</v>
      </c>
      <c r="BB735">
        <v>22</v>
      </c>
      <c r="BC735" t="s">
        <v>1916</v>
      </c>
      <c r="BD735" s="3">
        <v>15342</v>
      </c>
      <c r="BE735" t="s">
        <v>195</v>
      </c>
      <c r="BF735" s="2">
        <v>43580</v>
      </c>
      <c r="BG735">
        <v>18</v>
      </c>
      <c r="BH735" t="s">
        <v>1886</v>
      </c>
      <c r="BI735" s="2">
        <v>43469</v>
      </c>
    </row>
    <row r="736" spans="1:61" x14ac:dyDescent="0.25">
      <c r="A736" s="1">
        <v>41265</v>
      </c>
      <c r="B736" t="s">
        <v>1917</v>
      </c>
      <c r="C736" t="s">
        <v>195</v>
      </c>
      <c r="D736" t="s">
        <v>151</v>
      </c>
      <c r="E736" t="s">
        <v>210</v>
      </c>
      <c r="F736" t="s">
        <v>68</v>
      </c>
      <c r="G736" t="s">
        <v>366</v>
      </c>
      <c r="H736" t="s">
        <v>90</v>
      </c>
      <c r="I736" t="s">
        <v>74</v>
      </c>
      <c r="J736" t="s">
        <v>88</v>
      </c>
      <c r="K736" t="s">
        <v>216</v>
      </c>
      <c r="L736" t="s">
        <v>82</v>
      </c>
      <c r="M736" t="s">
        <v>356</v>
      </c>
      <c r="N736" t="s">
        <v>214</v>
      </c>
      <c r="O736" t="s">
        <v>82</v>
      </c>
      <c r="P736" t="s">
        <v>214</v>
      </c>
      <c r="Q736">
        <v>18</v>
      </c>
      <c r="R736" t="s">
        <v>119</v>
      </c>
      <c r="S736" t="s">
        <v>255</v>
      </c>
      <c r="T736">
        <v>13</v>
      </c>
      <c r="U736">
        <v>15</v>
      </c>
      <c r="V736">
        <v>14</v>
      </c>
      <c r="W736" t="s">
        <v>85</v>
      </c>
      <c r="X736" t="s">
        <v>66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 t="e" vm="18">
        <f>_FV(0,"6111111111111112")</f>
        <v>#VALUE!</v>
      </c>
      <c r="AM736" t="e" vm="2">
        <f>_FV(0,"3333333333333333")</f>
        <v>#VALUE!</v>
      </c>
      <c r="AN736">
        <v>-1</v>
      </c>
      <c r="AO736" t="s">
        <v>84</v>
      </c>
      <c r="AP736" t="e" vm="1">
        <f>_FV(-3,"0")</f>
        <v>#VALUE!</v>
      </c>
      <c r="AQ736">
        <v>1</v>
      </c>
      <c r="AR736">
        <v>1</v>
      </c>
      <c r="AS736" t="s">
        <v>1207</v>
      </c>
      <c r="AT736" t="s">
        <v>68</v>
      </c>
      <c r="AU736" t="s">
        <v>1208</v>
      </c>
      <c r="AV736" t="s">
        <v>1918</v>
      </c>
      <c r="AW736" t="s">
        <v>1919</v>
      </c>
      <c r="AX736">
        <v>1542</v>
      </c>
      <c r="AY736">
        <v>1674</v>
      </c>
      <c r="AZ736" t="s">
        <v>1917</v>
      </c>
      <c r="BA736" s="2">
        <v>43548</v>
      </c>
      <c r="BB736">
        <v>16</v>
      </c>
      <c r="BC736" t="s">
        <v>1920</v>
      </c>
      <c r="BD736" s="3">
        <v>31413</v>
      </c>
      <c r="BE736" t="s">
        <v>195</v>
      </c>
      <c r="BF736" s="2">
        <v>43580</v>
      </c>
      <c r="BG736">
        <v>18</v>
      </c>
      <c r="BH736" t="s">
        <v>1886</v>
      </c>
      <c r="BI736" s="2">
        <v>43469</v>
      </c>
    </row>
    <row r="737" spans="1:61" x14ac:dyDescent="0.25">
      <c r="A737" s="1">
        <v>41209</v>
      </c>
      <c r="B737" t="s">
        <v>182</v>
      </c>
      <c r="C737" t="s">
        <v>195</v>
      </c>
      <c r="D737" t="s">
        <v>101</v>
      </c>
      <c r="E737" t="s">
        <v>88</v>
      </c>
      <c r="F737" t="s">
        <v>355</v>
      </c>
      <c r="G737" t="s">
        <v>68</v>
      </c>
      <c r="H737" t="s">
        <v>88</v>
      </c>
      <c r="I737" t="s">
        <v>88</v>
      </c>
      <c r="J737" t="s">
        <v>68</v>
      </c>
      <c r="K737" t="s">
        <v>93</v>
      </c>
      <c r="L737" t="s">
        <v>93</v>
      </c>
      <c r="M737" t="s">
        <v>216</v>
      </c>
      <c r="N737" t="s">
        <v>93</v>
      </c>
      <c r="O737" t="s">
        <v>356</v>
      </c>
      <c r="P737" t="s">
        <v>355</v>
      </c>
      <c r="Q737">
        <v>9</v>
      </c>
      <c r="R737" t="s">
        <v>191</v>
      </c>
      <c r="S737" t="s">
        <v>255</v>
      </c>
      <c r="T737">
        <v>13</v>
      </c>
      <c r="U737">
        <v>13</v>
      </c>
      <c r="V737">
        <v>12</v>
      </c>
      <c r="W737" t="s">
        <v>132</v>
      </c>
      <c r="X737" t="s">
        <v>96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 t="e" vm="136">
        <f>_FV(0,"1111111111111111")</f>
        <v>#VALUE!</v>
      </c>
      <c r="AM737" t="e" vm="82">
        <f>_FV(0,"2222222222222222")</f>
        <v>#VALUE!</v>
      </c>
      <c r="AN737">
        <v>-1</v>
      </c>
      <c r="AO737" t="e" vm="1">
        <f>_FV(-1,"0")</f>
        <v>#VALUE!</v>
      </c>
      <c r="AP737" t="e" vm="1">
        <f>_FV(-4,"0")</f>
        <v>#VALUE!</v>
      </c>
      <c r="AQ737">
        <v>3</v>
      </c>
      <c r="AR737">
        <v>6</v>
      </c>
      <c r="AS737" t="s">
        <v>124</v>
      </c>
      <c r="AT737" t="s">
        <v>124</v>
      </c>
      <c r="AU737" t="s">
        <v>1510</v>
      </c>
      <c r="AV737" t="s">
        <v>1174</v>
      </c>
      <c r="AW737" t="s">
        <v>1921</v>
      </c>
      <c r="AX737">
        <v>1667</v>
      </c>
      <c r="AY737">
        <v>1674</v>
      </c>
      <c r="AZ737" t="s">
        <v>182</v>
      </c>
      <c r="BA737" s="2">
        <v>43643</v>
      </c>
      <c r="BB737">
        <v>16</v>
      </c>
      <c r="BC737" t="s">
        <v>1922</v>
      </c>
      <c r="BD737" s="3">
        <v>15401</v>
      </c>
      <c r="BE737" t="s">
        <v>195</v>
      </c>
      <c r="BF737" s="2">
        <v>43580</v>
      </c>
      <c r="BG737">
        <v>18</v>
      </c>
      <c r="BH737" t="s">
        <v>1886</v>
      </c>
      <c r="BI737" s="2">
        <v>43469</v>
      </c>
    </row>
    <row r="738" spans="1:61" x14ac:dyDescent="0.25">
      <c r="A738" s="1">
        <v>40917</v>
      </c>
      <c r="B738" t="s">
        <v>1445</v>
      </c>
      <c r="C738" t="s">
        <v>195</v>
      </c>
      <c r="D738" t="s">
        <v>101</v>
      </c>
      <c r="E738" t="s">
        <v>1820</v>
      </c>
      <c r="F738" t="s">
        <v>355</v>
      </c>
      <c r="G738" t="s">
        <v>65</v>
      </c>
      <c r="H738" t="s">
        <v>355</v>
      </c>
      <c r="I738" t="s">
        <v>64</v>
      </c>
      <c r="J738" t="s">
        <v>355</v>
      </c>
      <c r="K738" t="s">
        <v>355</v>
      </c>
      <c r="L738" t="s">
        <v>65</v>
      </c>
      <c r="M738" t="s">
        <v>65</v>
      </c>
      <c r="N738" t="s">
        <v>65</v>
      </c>
      <c r="O738" t="s">
        <v>65</v>
      </c>
      <c r="P738" t="s">
        <v>355</v>
      </c>
      <c r="Q738">
        <v>3</v>
      </c>
      <c r="R738" t="s">
        <v>83</v>
      </c>
      <c r="S738" t="s">
        <v>255</v>
      </c>
      <c r="T738">
        <v>13</v>
      </c>
      <c r="U738">
        <v>1</v>
      </c>
      <c r="V738">
        <v>10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 t="s">
        <v>1820</v>
      </c>
      <c r="AM738" t="s">
        <v>65</v>
      </c>
      <c r="AN738">
        <v>4</v>
      </c>
      <c r="AP738" t="e" vm="1">
        <f>_FV(-8,"0")</f>
        <v>#VALUE!</v>
      </c>
      <c r="AQ738">
        <v>1</v>
      </c>
      <c r="AR738">
        <v>4</v>
      </c>
      <c r="AS738" t="s">
        <v>68</v>
      </c>
      <c r="AT738" t="s">
        <v>68</v>
      </c>
      <c r="AU738" t="s">
        <v>68</v>
      </c>
      <c r="AV738" s="2">
        <v>43498</v>
      </c>
      <c r="AW738" s="3">
        <v>42370</v>
      </c>
      <c r="AX738">
        <v>1666</v>
      </c>
      <c r="AY738">
        <v>1674</v>
      </c>
      <c r="AZ738" t="s">
        <v>1445</v>
      </c>
      <c r="BA738" s="2">
        <v>43733</v>
      </c>
      <c r="BB738">
        <v>25</v>
      </c>
      <c r="BC738" t="s">
        <v>1923</v>
      </c>
      <c r="BD738" s="2">
        <v>43527</v>
      </c>
      <c r="BE738" t="s">
        <v>195</v>
      </c>
      <c r="BF738" s="2">
        <v>43580</v>
      </c>
      <c r="BG738">
        <v>18</v>
      </c>
      <c r="BH738" t="s">
        <v>1886</v>
      </c>
      <c r="BI738" s="2">
        <v>43469</v>
      </c>
    </row>
    <row r="739" spans="1:61" x14ac:dyDescent="0.25">
      <c r="A739" s="1">
        <v>41413</v>
      </c>
      <c r="B739" t="s">
        <v>209</v>
      </c>
      <c r="C739" t="s">
        <v>195</v>
      </c>
      <c r="D739" t="s">
        <v>62</v>
      </c>
      <c r="E739" t="s">
        <v>1761</v>
      </c>
      <c r="F739" t="s">
        <v>1587</v>
      </c>
      <c r="G739" t="s">
        <v>405</v>
      </c>
      <c r="H739" t="s">
        <v>165</v>
      </c>
      <c r="I739" t="s">
        <v>839</v>
      </c>
      <c r="J739" t="s">
        <v>168</v>
      </c>
      <c r="K739" t="s">
        <v>788</v>
      </c>
      <c r="L739" t="s">
        <v>174</v>
      </c>
      <c r="M739" t="s">
        <v>205</v>
      </c>
      <c r="N739" t="s">
        <v>304</v>
      </c>
      <c r="O739" t="s">
        <v>174</v>
      </c>
      <c r="P739" t="s">
        <v>202</v>
      </c>
      <c r="Q739">
        <v>38</v>
      </c>
      <c r="R739" t="s">
        <v>132</v>
      </c>
      <c r="S739" t="s">
        <v>255</v>
      </c>
      <c r="T739">
        <v>13</v>
      </c>
      <c r="U739">
        <v>5</v>
      </c>
      <c r="V739">
        <v>17</v>
      </c>
      <c r="W739" t="s">
        <v>192</v>
      </c>
      <c r="X739" t="s">
        <v>121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 t="s">
        <v>63</v>
      </c>
      <c r="AM739" t="e" vm="107">
        <f>_FV(0,"3157894736842105")</f>
        <v>#VALUE!</v>
      </c>
      <c r="AN739">
        <v>30</v>
      </c>
      <c r="AO739" t="s">
        <v>84</v>
      </c>
      <c r="AP739" t="e" vm="1">
        <f>_FV(-12,"0")</f>
        <v>#VALUE!</v>
      </c>
      <c r="AQ739">
        <v>7</v>
      </c>
      <c r="AR739">
        <v>1</v>
      </c>
      <c r="AS739" t="s">
        <v>1217</v>
      </c>
      <c r="AT739" t="s">
        <v>68</v>
      </c>
      <c r="AU739" t="s">
        <v>1219</v>
      </c>
      <c r="AV739" t="s">
        <v>1924</v>
      </c>
      <c r="AW739" t="s">
        <v>1925</v>
      </c>
      <c r="AX739">
        <v>1785</v>
      </c>
      <c r="AY739">
        <v>1674</v>
      </c>
      <c r="AZ739" t="s">
        <v>209</v>
      </c>
      <c r="BA739" s="2">
        <v>43490</v>
      </c>
      <c r="BB739">
        <v>16</v>
      </c>
      <c r="BC739" t="s">
        <v>1926</v>
      </c>
      <c r="BD739" s="3">
        <v>30895</v>
      </c>
      <c r="BE739" t="s">
        <v>195</v>
      </c>
      <c r="BF739" s="2">
        <v>43580</v>
      </c>
      <c r="BG739">
        <v>18</v>
      </c>
      <c r="BH739" t="s">
        <v>1886</v>
      </c>
      <c r="BI739" s="2">
        <v>43469</v>
      </c>
    </row>
    <row r="740" spans="1:61" x14ac:dyDescent="0.25">
      <c r="A740" s="1">
        <v>41328</v>
      </c>
      <c r="B740" t="s">
        <v>218</v>
      </c>
      <c r="C740" t="s">
        <v>195</v>
      </c>
      <c r="D740" t="s">
        <v>62</v>
      </c>
      <c r="E740" t="s">
        <v>90</v>
      </c>
      <c r="F740" t="s">
        <v>696</v>
      </c>
      <c r="G740" t="s">
        <v>634</v>
      </c>
      <c r="H740" t="s">
        <v>605</v>
      </c>
      <c r="I740" t="s">
        <v>694</v>
      </c>
      <c r="J740" t="s">
        <v>697</v>
      </c>
      <c r="K740" t="s">
        <v>1232</v>
      </c>
      <c r="L740" t="s">
        <v>607</v>
      </c>
      <c r="M740" t="s">
        <v>1232</v>
      </c>
      <c r="N740" t="s">
        <v>1232</v>
      </c>
      <c r="O740" t="s">
        <v>1233</v>
      </c>
      <c r="P740" t="s">
        <v>637</v>
      </c>
      <c r="Q740">
        <v>27</v>
      </c>
      <c r="R740" t="s">
        <v>121</v>
      </c>
      <c r="S740" t="s">
        <v>255</v>
      </c>
      <c r="T740">
        <v>13</v>
      </c>
      <c r="U740">
        <v>8</v>
      </c>
      <c r="V740">
        <v>13</v>
      </c>
      <c r="W740" t="s">
        <v>66</v>
      </c>
      <c r="X740" t="s">
        <v>85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 t="s">
        <v>733</v>
      </c>
      <c r="AM740" t="e" vm="82">
        <f>_FV(0,"2222222222222222")</f>
        <v>#VALUE!</v>
      </c>
      <c r="AN740">
        <v>8</v>
      </c>
      <c r="AO740" t="e" vm="1">
        <f>_FV(-3,"0")</f>
        <v>#VALUE!</v>
      </c>
      <c r="AP740" t="e" vm="1">
        <f>_FV(-9,"0")</f>
        <v>#VALUE!</v>
      </c>
      <c r="AQ740">
        <v>7</v>
      </c>
      <c r="AR740">
        <v>1</v>
      </c>
      <c r="AS740" t="s">
        <v>68</v>
      </c>
      <c r="AT740" t="s">
        <v>68</v>
      </c>
      <c r="AU740" t="s">
        <v>68</v>
      </c>
      <c r="AV740" t="s">
        <v>68</v>
      </c>
      <c r="AW740" s="3">
        <v>46753</v>
      </c>
      <c r="AX740">
        <v>1696</v>
      </c>
      <c r="AY740">
        <v>1674</v>
      </c>
      <c r="AZ740" t="s">
        <v>218</v>
      </c>
      <c r="BA740" s="2">
        <v>43671</v>
      </c>
      <c r="BB740">
        <v>21</v>
      </c>
      <c r="BC740" t="s">
        <v>1927</v>
      </c>
      <c r="BD740" s="3">
        <v>31444</v>
      </c>
      <c r="BE740" t="s">
        <v>195</v>
      </c>
      <c r="BF740" s="2">
        <v>43580</v>
      </c>
      <c r="BG740">
        <v>18</v>
      </c>
      <c r="BH740" t="s">
        <v>1886</v>
      </c>
      <c r="BI740" s="2">
        <v>43469</v>
      </c>
    </row>
    <row r="741" spans="1:61" x14ac:dyDescent="0.25">
      <c r="A741" s="1">
        <v>41174</v>
      </c>
      <c r="B741" t="s">
        <v>228</v>
      </c>
      <c r="C741" t="s">
        <v>195</v>
      </c>
      <c r="D741" t="s">
        <v>101</v>
      </c>
      <c r="E741" t="s">
        <v>124</v>
      </c>
      <c r="F741" t="s">
        <v>124</v>
      </c>
      <c r="G741" t="s">
        <v>97</v>
      </c>
      <c r="H741" t="s">
        <v>124</v>
      </c>
      <c r="I741" s="2">
        <v>43556</v>
      </c>
      <c r="J741" t="s">
        <v>124</v>
      </c>
      <c r="K741" t="s">
        <v>116</v>
      </c>
      <c r="L741" t="s">
        <v>65</v>
      </c>
      <c r="M741" t="s">
        <v>118</v>
      </c>
      <c r="N741" t="s">
        <v>65</v>
      </c>
      <c r="O741" t="s">
        <v>118</v>
      </c>
      <c r="P741" t="s">
        <v>124</v>
      </c>
      <c r="Q741">
        <v>5</v>
      </c>
      <c r="R741" t="s">
        <v>120</v>
      </c>
      <c r="S741" t="s">
        <v>255</v>
      </c>
      <c r="T741">
        <v>13</v>
      </c>
      <c r="U741">
        <v>8</v>
      </c>
      <c r="V741">
        <v>12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 t="s">
        <v>118</v>
      </c>
      <c r="AM741" t="s">
        <v>65</v>
      </c>
      <c r="AN741">
        <v>3</v>
      </c>
      <c r="AP741" t="e" vm="1">
        <f>_FV(-7,"0")</f>
        <v>#VALUE!</v>
      </c>
      <c r="AQ741">
        <v>3</v>
      </c>
      <c r="AR741">
        <v>6</v>
      </c>
      <c r="AS741" t="s">
        <v>1928</v>
      </c>
      <c r="AT741" t="s">
        <v>68</v>
      </c>
      <c r="AU741" t="s">
        <v>224</v>
      </c>
      <c r="AV741" t="s">
        <v>852</v>
      </c>
      <c r="AW741" t="s">
        <v>1929</v>
      </c>
      <c r="AX741">
        <v>1651</v>
      </c>
      <c r="AY741">
        <v>1674</v>
      </c>
      <c r="AZ741" t="s">
        <v>228</v>
      </c>
      <c r="BA741" s="2">
        <v>43490</v>
      </c>
      <c r="BB741">
        <v>18</v>
      </c>
      <c r="BC741" t="s">
        <v>1930</v>
      </c>
      <c r="BD741" s="3">
        <v>13575</v>
      </c>
      <c r="BE741" t="s">
        <v>195</v>
      </c>
      <c r="BF741" s="2">
        <v>43580</v>
      </c>
      <c r="BG741">
        <v>18</v>
      </c>
      <c r="BH741" t="s">
        <v>1886</v>
      </c>
      <c r="BI741" s="2">
        <v>43469</v>
      </c>
    </row>
    <row r="742" spans="1:61" x14ac:dyDescent="0.25">
      <c r="A742" s="1">
        <v>41293</v>
      </c>
      <c r="B742" t="s">
        <v>241</v>
      </c>
      <c r="C742" t="s">
        <v>195</v>
      </c>
      <c r="D742" t="s">
        <v>151</v>
      </c>
      <c r="E742" t="s">
        <v>68</v>
      </c>
      <c r="F742" t="s">
        <v>901</v>
      </c>
      <c r="G742" t="s">
        <v>1452</v>
      </c>
      <c r="H742" t="s">
        <v>373</v>
      </c>
      <c r="I742" t="s">
        <v>499</v>
      </c>
      <c r="J742" t="s">
        <v>377</v>
      </c>
      <c r="K742" t="s">
        <v>571</v>
      </c>
      <c r="L742" t="s">
        <v>572</v>
      </c>
      <c r="M742" t="s">
        <v>501</v>
      </c>
      <c r="N742" t="s">
        <v>502</v>
      </c>
      <c r="O742" t="s">
        <v>382</v>
      </c>
      <c r="P742" t="s">
        <v>379</v>
      </c>
      <c r="Q742">
        <v>23</v>
      </c>
      <c r="R742" t="s">
        <v>95</v>
      </c>
      <c r="S742" t="s">
        <v>255</v>
      </c>
      <c r="T742">
        <v>13</v>
      </c>
      <c r="U742">
        <v>15</v>
      </c>
      <c r="V742">
        <v>12</v>
      </c>
      <c r="W742" t="s">
        <v>66</v>
      </c>
      <c r="X742" t="s">
        <v>83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 t="e" vm="284">
        <f>_FV(0,"7391304347826086")</f>
        <v>#VALUE!</v>
      </c>
      <c r="AM742" t="e" vm="285">
        <f>_FV(0,"21739130434782608")</f>
        <v>#VALUE!</v>
      </c>
      <c r="AN742">
        <v>-6</v>
      </c>
      <c r="AO742" t="e" vm="1">
        <f>_FV(-5,"0")</f>
        <v>#VALUE!</v>
      </c>
      <c r="AP742" t="s">
        <v>68</v>
      </c>
      <c r="AQ742">
        <v>3</v>
      </c>
      <c r="AR742">
        <v>6</v>
      </c>
      <c r="AS742" t="s">
        <v>68</v>
      </c>
      <c r="AT742" t="s">
        <v>1931</v>
      </c>
      <c r="AU742" t="s">
        <v>68</v>
      </c>
      <c r="AV742" t="s">
        <v>68</v>
      </c>
      <c r="AW742" t="s">
        <v>1932</v>
      </c>
      <c r="AX742">
        <v>1662</v>
      </c>
      <c r="AY742">
        <v>1674</v>
      </c>
      <c r="AZ742" t="s">
        <v>241</v>
      </c>
      <c r="BA742" t="s">
        <v>1398</v>
      </c>
      <c r="BB742">
        <v>28</v>
      </c>
      <c r="BC742" t="s">
        <v>1933</v>
      </c>
      <c r="BD742" s="3">
        <v>12086</v>
      </c>
      <c r="BE742" t="s">
        <v>195</v>
      </c>
      <c r="BF742" s="2">
        <v>43580</v>
      </c>
      <c r="BG742">
        <v>18</v>
      </c>
      <c r="BH742" t="s">
        <v>1886</v>
      </c>
      <c r="BI742" s="2">
        <v>43469</v>
      </c>
    </row>
    <row r="743" spans="1:61" x14ac:dyDescent="0.25">
      <c r="A743" s="1">
        <v>41167</v>
      </c>
      <c r="B743" t="s">
        <v>60</v>
      </c>
      <c r="C743" t="s">
        <v>1917</v>
      </c>
      <c r="D743" t="s">
        <v>62</v>
      </c>
      <c r="E743" t="s">
        <v>65</v>
      </c>
      <c r="F743" t="s">
        <v>355</v>
      </c>
      <c r="G743" t="s">
        <v>65</v>
      </c>
      <c r="H743" t="s">
        <v>340</v>
      </c>
      <c r="I743" t="s">
        <v>355</v>
      </c>
      <c r="J743" t="s">
        <v>65</v>
      </c>
      <c r="K743" t="s">
        <v>65</v>
      </c>
      <c r="L743" t="s">
        <v>65</v>
      </c>
      <c r="M743" t="s">
        <v>65</v>
      </c>
      <c r="N743" t="s">
        <v>355</v>
      </c>
      <c r="O743" t="s">
        <v>355</v>
      </c>
      <c r="P743" t="s">
        <v>65</v>
      </c>
      <c r="Q743">
        <v>3</v>
      </c>
      <c r="R743" t="s">
        <v>66</v>
      </c>
      <c r="S743" t="s">
        <v>119</v>
      </c>
      <c r="T743">
        <v>13</v>
      </c>
      <c r="U743">
        <v>12</v>
      </c>
      <c r="V743">
        <v>17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 t="s">
        <v>65</v>
      </c>
      <c r="AM743" t="e" vm="1">
        <f>_FV(-1,"0")</f>
        <v>#VALUE!</v>
      </c>
      <c r="AN743">
        <v>2</v>
      </c>
      <c r="AP743" t="e" vm="1">
        <f>_FV(-10,"0")</f>
        <v>#VALUE!</v>
      </c>
      <c r="AQ743">
        <v>1</v>
      </c>
      <c r="AR743">
        <v>1</v>
      </c>
      <c r="AS743" t="s">
        <v>68</v>
      </c>
      <c r="AT743" t="s">
        <v>68</v>
      </c>
      <c r="AU743" t="s">
        <v>68</v>
      </c>
      <c r="AV743" t="s">
        <v>68</v>
      </c>
      <c r="AW743" s="3">
        <v>42370</v>
      </c>
      <c r="AX743">
        <v>1839</v>
      </c>
      <c r="AY743">
        <v>1542</v>
      </c>
      <c r="AZ743" t="s">
        <v>60</v>
      </c>
      <c r="BA743" s="2">
        <v>43700</v>
      </c>
      <c r="BB743">
        <v>30</v>
      </c>
      <c r="BC743" t="s">
        <v>1885</v>
      </c>
      <c r="BD743" s="3">
        <v>42583</v>
      </c>
      <c r="BE743" t="s">
        <v>1917</v>
      </c>
      <c r="BF743" s="2">
        <v>43548</v>
      </c>
      <c r="BG743">
        <v>16</v>
      </c>
      <c r="BH743" t="s">
        <v>1920</v>
      </c>
      <c r="BI743" s="3">
        <v>31413</v>
      </c>
    </row>
    <row r="744" spans="1:61" x14ac:dyDescent="0.25">
      <c r="A744" s="1">
        <v>41609</v>
      </c>
      <c r="B744" t="s">
        <v>73</v>
      </c>
      <c r="C744" t="s">
        <v>1917</v>
      </c>
      <c r="D744" t="s">
        <v>151</v>
      </c>
      <c r="E744" t="s">
        <v>670</v>
      </c>
      <c r="F744" t="s">
        <v>153</v>
      </c>
      <c r="G744" t="s">
        <v>370</v>
      </c>
      <c r="H744" t="s">
        <v>894</v>
      </c>
      <c r="I744" t="s">
        <v>152</v>
      </c>
      <c r="J744" t="s">
        <v>152</v>
      </c>
      <c r="K744" t="s">
        <v>394</v>
      </c>
      <c r="L744" t="s">
        <v>394</v>
      </c>
      <c r="M744" t="s">
        <v>393</v>
      </c>
      <c r="N744" t="s">
        <v>393</v>
      </c>
      <c r="O744" t="s">
        <v>155</v>
      </c>
      <c r="P744" t="s">
        <v>155</v>
      </c>
      <c r="Q744">
        <v>21</v>
      </c>
      <c r="R744" t="s">
        <v>110</v>
      </c>
      <c r="S744" t="s">
        <v>119</v>
      </c>
      <c r="T744">
        <v>13</v>
      </c>
      <c r="U744">
        <v>15</v>
      </c>
      <c r="V744">
        <v>13</v>
      </c>
      <c r="W744" t="s">
        <v>66</v>
      </c>
      <c r="X744" t="s">
        <v>96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 t="e" vm="274">
        <f>_FV(-1,"1428571428571428")</f>
        <v>#VALUE!</v>
      </c>
      <c r="AM744" t="e" vm="286">
        <f>_FV(0,"5238095238095238")</f>
        <v>#VALUE!</v>
      </c>
      <c r="AN744">
        <v>0</v>
      </c>
      <c r="AO744" t="e" vm="1">
        <f>_FV(-2,"0")</f>
        <v>#VALUE!</v>
      </c>
      <c r="AP744" t="s">
        <v>68</v>
      </c>
      <c r="AQ744">
        <v>0</v>
      </c>
      <c r="AR744">
        <v>3</v>
      </c>
      <c r="AS744" t="s">
        <v>68</v>
      </c>
      <c r="AT744" t="s">
        <v>929</v>
      </c>
      <c r="AU744" t="s">
        <v>68</v>
      </c>
      <c r="AV744" t="s">
        <v>1465</v>
      </c>
      <c r="AW744" t="s">
        <v>1934</v>
      </c>
      <c r="AX744">
        <v>1655</v>
      </c>
      <c r="AY744">
        <v>1542</v>
      </c>
      <c r="AZ744" t="s">
        <v>73</v>
      </c>
      <c r="BA744" s="2">
        <v>43489</v>
      </c>
      <c r="BB744">
        <v>19</v>
      </c>
      <c r="BC744" t="s">
        <v>1887</v>
      </c>
      <c r="BD744" s="3">
        <v>46082</v>
      </c>
      <c r="BE744" t="s">
        <v>1917</v>
      </c>
      <c r="BF744" s="2">
        <v>43548</v>
      </c>
      <c r="BG744">
        <v>16</v>
      </c>
      <c r="BH744" t="s">
        <v>1920</v>
      </c>
      <c r="BI744" s="3">
        <v>31413</v>
      </c>
    </row>
    <row r="745" spans="1:61" x14ac:dyDescent="0.25">
      <c r="A745" s="1">
        <v>41290</v>
      </c>
      <c r="B745" t="s">
        <v>123</v>
      </c>
      <c r="C745" t="s">
        <v>1917</v>
      </c>
      <c r="D745" t="s">
        <v>101</v>
      </c>
      <c r="E745" t="s">
        <v>1935</v>
      </c>
      <c r="F745" t="s">
        <v>222</v>
      </c>
      <c r="G745" t="s">
        <v>1237</v>
      </c>
      <c r="H745" t="s">
        <v>628</v>
      </c>
      <c r="I745" t="s">
        <v>1106</v>
      </c>
      <c r="J745" t="s">
        <v>802</v>
      </c>
      <c r="K745" t="s">
        <v>468</v>
      </c>
      <c r="L745" t="s">
        <v>339</v>
      </c>
      <c r="M745" t="s">
        <v>226</v>
      </c>
      <c r="N745" t="s">
        <v>337</v>
      </c>
      <c r="O745" t="s">
        <v>339</v>
      </c>
      <c r="P745" t="s">
        <v>223</v>
      </c>
      <c r="Q745">
        <v>22</v>
      </c>
      <c r="R745" t="s">
        <v>84</v>
      </c>
      <c r="S745" t="s">
        <v>119</v>
      </c>
      <c r="T745">
        <v>13</v>
      </c>
      <c r="U745">
        <v>3</v>
      </c>
      <c r="V745">
        <v>13</v>
      </c>
      <c r="W745" t="s">
        <v>179</v>
      </c>
      <c r="X745" t="s">
        <v>96</v>
      </c>
      <c r="Y745">
        <v>0</v>
      </c>
      <c r="Z745">
        <v>1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 t="s">
        <v>539</v>
      </c>
      <c r="AM745" t="e" vm="221">
        <f>_FV(0,"45454545454545453")</f>
        <v>#VALUE!</v>
      </c>
      <c r="AN745">
        <v>20</v>
      </c>
      <c r="AO745" t="s">
        <v>96</v>
      </c>
      <c r="AP745" t="e" vm="1">
        <f>_FV(-11,"0")</f>
        <v>#VALUE!</v>
      </c>
      <c r="AQ745">
        <v>1</v>
      </c>
      <c r="AR745">
        <v>1</v>
      </c>
      <c r="AS745" t="s">
        <v>68</v>
      </c>
      <c r="AT745" t="s">
        <v>1239</v>
      </c>
      <c r="AU745" t="s">
        <v>68</v>
      </c>
      <c r="AV745" t="s">
        <v>64</v>
      </c>
      <c r="AW745" t="s">
        <v>1936</v>
      </c>
      <c r="AX745">
        <v>1857</v>
      </c>
      <c r="AY745">
        <v>1542</v>
      </c>
      <c r="AZ745" t="s">
        <v>123</v>
      </c>
      <c r="BA745" s="2">
        <v>43549</v>
      </c>
      <c r="BB745">
        <v>22</v>
      </c>
      <c r="BC745" t="s">
        <v>1890</v>
      </c>
      <c r="BD745" t="s">
        <v>1891</v>
      </c>
      <c r="BE745" t="s">
        <v>1917</v>
      </c>
      <c r="BF745" s="2">
        <v>43548</v>
      </c>
      <c r="BG745">
        <v>16</v>
      </c>
      <c r="BH745" t="s">
        <v>1920</v>
      </c>
      <c r="BI745" s="3">
        <v>31413</v>
      </c>
    </row>
    <row r="746" spans="1:61" x14ac:dyDescent="0.25">
      <c r="A746" s="1">
        <v>41181</v>
      </c>
      <c r="B746" t="s">
        <v>127</v>
      </c>
      <c r="C746" t="s">
        <v>1917</v>
      </c>
      <c r="D746" t="s">
        <v>62</v>
      </c>
      <c r="E746" s="2">
        <v>43586</v>
      </c>
      <c r="F746" s="2">
        <v>43586</v>
      </c>
      <c r="G746" t="s">
        <v>74</v>
      </c>
      <c r="H746" s="2">
        <v>43587</v>
      </c>
      <c r="I746" t="s">
        <v>340</v>
      </c>
      <c r="J746" t="s">
        <v>63</v>
      </c>
      <c r="K746" t="s">
        <v>63</v>
      </c>
      <c r="L746" t="s">
        <v>82</v>
      </c>
      <c r="M746" t="s">
        <v>82</v>
      </c>
      <c r="N746" t="s">
        <v>355</v>
      </c>
      <c r="O746" t="s">
        <v>82</v>
      </c>
      <c r="P746" t="s">
        <v>65</v>
      </c>
      <c r="Q746">
        <v>6</v>
      </c>
      <c r="R746" t="s">
        <v>96</v>
      </c>
      <c r="S746" t="s">
        <v>119</v>
      </c>
      <c r="T746">
        <v>13</v>
      </c>
      <c r="U746">
        <v>3</v>
      </c>
      <c r="V746">
        <v>15</v>
      </c>
      <c r="W746" t="s">
        <v>120</v>
      </c>
      <c r="X746" t="s">
        <v>84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1</v>
      </c>
      <c r="AI746">
        <v>0</v>
      </c>
      <c r="AJ746">
        <v>0</v>
      </c>
      <c r="AK746">
        <v>0</v>
      </c>
      <c r="AL746" t="s">
        <v>355</v>
      </c>
      <c r="AM746" t="e" vm="1">
        <f>_FV(-1,"0")</f>
        <v>#VALUE!</v>
      </c>
      <c r="AN746">
        <v>7</v>
      </c>
      <c r="AO746" t="s">
        <v>85</v>
      </c>
      <c r="AP746" t="e" vm="1">
        <f>_FV(-8,"0")</f>
        <v>#VALUE!</v>
      </c>
      <c r="AQ746">
        <v>1</v>
      </c>
      <c r="AR746">
        <v>1</v>
      </c>
      <c r="AS746" t="s">
        <v>68</v>
      </c>
      <c r="AT746" t="s">
        <v>735</v>
      </c>
      <c r="AU746" t="s">
        <v>68</v>
      </c>
      <c r="AV746" s="2">
        <v>43587</v>
      </c>
      <c r="AW746" t="s">
        <v>1937</v>
      </c>
      <c r="AX746">
        <v>1780</v>
      </c>
      <c r="AY746">
        <v>1542</v>
      </c>
      <c r="AZ746" t="s">
        <v>127</v>
      </c>
      <c r="BA746" s="2">
        <v>43641</v>
      </c>
      <c r="BB746">
        <v>18</v>
      </c>
      <c r="BC746" t="s">
        <v>1892</v>
      </c>
      <c r="BD746" s="2">
        <v>43681</v>
      </c>
      <c r="BE746" t="s">
        <v>1917</v>
      </c>
      <c r="BF746" s="2">
        <v>43548</v>
      </c>
      <c r="BG746">
        <v>16</v>
      </c>
      <c r="BH746" t="s">
        <v>1920</v>
      </c>
      <c r="BI746" s="3">
        <v>31413</v>
      </c>
    </row>
    <row r="747" spans="1:61" x14ac:dyDescent="0.25">
      <c r="A747" s="1">
        <v>41269</v>
      </c>
      <c r="B747" t="s">
        <v>136</v>
      </c>
      <c r="C747" t="s">
        <v>1917</v>
      </c>
      <c r="D747" t="s">
        <v>101</v>
      </c>
      <c r="E747" t="s">
        <v>512</v>
      </c>
      <c r="F747" t="s">
        <v>405</v>
      </c>
      <c r="G747" t="s">
        <v>1583</v>
      </c>
      <c r="H747" t="s">
        <v>403</v>
      </c>
      <c r="I747" t="s">
        <v>1067</v>
      </c>
      <c r="J747" t="s">
        <v>787</v>
      </c>
      <c r="K747" t="s">
        <v>170</v>
      </c>
      <c r="L747" t="s">
        <v>205</v>
      </c>
      <c r="M747" t="s">
        <v>304</v>
      </c>
      <c r="N747" t="s">
        <v>788</v>
      </c>
      <c r="O747" t="s">
        <v>170</v>
      </c>
      <c r="P747" t="s">
        <v>205</v>
      </c>
      <c r="Q747">
        <v>19</v>
      </c>
      <c r="R747" t="s">
        <v>179</v>
      </c>
      <c r="S747" t="s">
        <v>119</v>
      </c>
      <c r="T747">
        <v>13</v>
      </c>
      <c r="U747">
        <v>11</v>
      </c>
      <c r="V747">
        <v>15</v>
      </c>
      <c r="W747" t="s">
        <v>66</v>
      </c>
      <c r="X747" t="s">
        <v>132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 t="e" vm="170">
        <f>_FV(0,"2631578947368421")</f>
        <v>#VALUE!</v>
      </c>
      <c r="AM747" t="e" vm="128">
        <f>_FV(0,"5789473684210527")</f>
        <v>#VALUE!</v>
      </c>
      <c r="AN747">
        <v>4</v>
      </c>
      <c r="AO747" t="e" vm="1">
        <f>_FV(-1,"0")</f>
        <v>#VALUE!</v>
      </c>
      <c r="AP747" t="e" vm="1">
        <f>_FV(-2,"0")</f>
        <v>#VALUE!</v>
      </c>
      <c r="AQ747">
        <v>1</v>
      </c>
      <c r="AR747">
        <v>1</v>
      </c>
      <c r="AS747" t="s">
        <v>68</v>
      </c>
      <c r="AT747" t="s">
        <v>68</v>
      </c>
      <c r="AU747" t="s">
        <v>68</v>
      </c>
      <c r="AV747" s="3">
        <v>45658</v>
      </c>
      <c r="AW747" s="3">
        <v>43466</v>
      </c>
      <c r="AX747">
        <v>1715</v>
      </c>
      <c r="AY747">
        <v>1542</v>
      </c>
      <c r="AZ747" t="s">
        <v>136</v>
      </c>
      <c r="BA747" s="2">
        <v>43734</v>
      </c>
      <c r="BB747">
        <v>29</v>
      </c>
      <c r="BC747" t="s">
        <v>1894</v>
      </c>
      <c r="BD747" s="3">
        <v>17227</v>
      </c>
      <c r="BE747" t="s">
        <v>1917</v>
      </c>
      <c r="BF747" s="2">
        <v>43548</v>
      </c>
      <c r="BG747">
        <v>16</v>
      </c>
      <c r="BH747" t="s">
        <v>1920</v>
      </c>
      <c r="BI747" s="3">
        <v>31413</v>
      </c>
    </row>
    <row r="748" spans="1:61" x14ac:dyDescent="0.25">
      <c r="A748" s="1">
        <v>40920</v>
      </c>
      <c r="B748" t="s">
        <v>150</v>
      </c>
      <c r="C748" t="s">
        <v>1917</v>
      </c>
      <c r="D748" t="s">
        <v>62</v>
      </c>
      <c r="E748" s="2">
        <v>43497</v>
      </c>
      <c r="F748" s="2">
        <v>43556</v>
      </c>
      <c r="G748" s="2">
        <v>43497</v>
      </c>
      <c r="H748" t="s">
        <v>1631</v>
      </c>
      <c r="I748" t="s">
        <v>385</v>
      </c>
      <c r="J748" t="s">
        <v>124</v>
      </c>
      <c r="K748" t="s">
        <v>118</v>
      </c>
      <c r="L748" t="s">
        <v>118</v>
      </c>
      <c r="M748" t="s">
        <v>386</v>
      </c>
      <c r="N748" t="s">
        <v>484</v>
      </c>
      <c r="O748" t="s">
        <v>117</v>
      </c>
      <c r="P748" t="s">
        <v>118</v>
      </c>
      <c r="Q748">
        <v>15</v>
      </c>
      <c r="R748" t="s">
        <v>85</v>
      </c>
      <c r="S748" t="s">
        <v>119</v>
      </c>
      <c r="T748">
        <v>13</v>
      </c>
      <c r="U748">
        <v>11</v>
      </c>
      <c r="V748">
        <v>17</v>
      </c>
      <c r="W748" t="s">
        <v>96</v>
      </c>
      <c r="X748" t="s">
        <v>121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 t="s">
        <v>65</v>
      </c>
      <c r="AM748" t="e" vm="35">
        <f>_FV(0,"6666666666666666")</f>
        <v>#VALUE!</v>
      </c>
      <c r="AN748">
        <v>4</v>
      </c>
      <c r="AO748" t="e" vm="1">
        <f>_FV(-2,"0")</f>
        <v>#VALUE!</v>
      </c>
      <c r="AP748" t="e" vm="1">
        <f>_FV(-7,"0")</f>
        <v>#VALUE!</v>
      </c>
      <c r="AQ748">
        <v>1</v>
      </c>
      <c r="AR748">
        <v>1</v>
      </c>
      <c r="AS748" t="s">
        <v>68</v>
      </c>
      <c r="AT748" t="s">
        <v>68</v>
      </c>
      <c r="AU748" t="s">
        <v>68</v>
      </c>
      <c r="AV748" s="2">
        <v>43497</v>
      </c>
      <c r="AW748" s="3">
        <v>44197</v>
      </c>
      <c r="AX748">
        <v>1723</v>
      </c>
      <c r="AY748">
        <v>1542</v>
      </c>
      <c r="AZ748" t="s">
        <v>150</v>
      </c>
      <c r="BA748" s="2">
        <v>43699</v>
      </c>
      <c r="BB748">
        <v>19</v>
      </c>
      <c r="BC748" t="s">
        <v>1897</v>
      </c>
      <c r="BD748" s="3">
        <v>45839</v>
      </c>
      <c r="BE748" t="s">
        <v>1917</v>
      </c>
      <c r="BF748" s="2">
        <v>43548</v>
      </c>
      <c r="BG748">
        <v>16</v>
      </c>
      <c r="BH748" t="s">
        <v>1920</v>
      </c>
      <c r="BI748" s="3">
        <v>31413</v>
      </c>
    </row>
    <row r="749" spans="1:61" x14ac:dyDescent="0.25">
      <c r="A749" s="1">
        <v>41140</v>
      </c>
      <c r="B749" t="s">
        <v>158</v>
      </c>
      <c r="C749" t="s">
        <v>1917</v>
      </c>
      <c r="D749" t="s">
        <v>62</v>
      </c>
      <c r="E749" t="s">
        <v>65</v>
      </c>
      <c r="F749" t="s">
        <v>65</v>
      </c>
      <c r="G749" t="s">
        <v>65</v>
      </c>
      <c r="H749" t="s">
        <v>65</v>
      </c>
      <c r="I749" t="s">
        <v>65</v>
      </c>
      <c r="J749" t="s">
        <v>65</v>
      </c>
      <c r="K749" t="s">
        <v>65</v>
      </c>
      <c r="L749" t="s">
        <v>65</v>
      </c>
      <c r="M749" t="s">
        <v>65</v>
      </c>
      <c r="N749" t="s">
        <v>65</v>
      </c>
      <c r="O749" t="s">
        <v>65</v>
      </c>
      <c r="P749" t="s">
        <v>65</v>
      </c>
      <c r="Q749">
        <v>1</v>
      </c>
      <c r="R749" t="s">
        <v>64</v>
      </c>
      <c r="S749" t="s">
        <v>119</v>
      </c>
      <c r="T749">
        <v>13</v>
      </c>
      <c r="U749">
        <v>8</v>
      </c>
      <c r="V749">
        <v>18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 t="s">
        <v>65</v>
      </c>
      <c r="AM749" t="s">
        <v>65</v>
      </c>
      <c r="AN749">
        <v>0</v>
      </c>
      <c r="AP749" t="e" vm="1">
        <f>_FV(-12,"0")</f>
        <v>#VALUE!</v>
      </c>
      <c r="AQ749">
        <v>1</v>
      </c>
      <c r="AR749">
        <v>1</v>
      </c>
      <c r="AS749" t="s">
        <v>68</v>
      </c>
      <c r="AT749" t="s">
        <v>68</v>
      </c>
      <c r="AU749" t="s">
        <v>68</v>
      </c>
      <c r="AV749" s="2">
        <v>43618</v>
      </c>
      <c r="AW749" s="3">
        <v>44197</v>
      </c>
      <c r="AX749">
        <v>1908</v>
      </c>
      <c r="AY749">
        <v>1542</v>
      </c>
      <c r="AZ749" t="s">
        <v>158</v>
      </c>
      <c r="BA749" t="s">
        <v>243</v>
      </c>
      <c r="BB749">
        <v>27</v>
      </c>
      <c r="BC749" t="s">
        <v>1900</v>
      </c>
      <c r="BD749" t="s">
        <v>1901</v>
      </c>
      <c r="BE749" t="s">
        <v>1917</v>
      </c>
      <c r="BF749" s="2">
        <v>43548</v>
      </c>
      <c r="BG749">
        <v>16</v>
      </c>
      <c r="BH749" t="s">
        <v>1920</v>
      </c>
      <c r="BI749" s="3">
        <v>31413</v>
      </c>
    </row>
    <row r="750" spans="1:61" x14ac:dyDescent="0.25">
      <c r="A750" s="1">
        <v>41304</v>
      </c>
      <c r="B750" t="s">
        <v>163</v>
      </c>
      <c r="C750" t="s">
        <v>1917</v>
      </c>
      <c r="D750" t="s">
        <v>62</v>
      </c>
      <c r="E750" t="s">
        <v>1657</v>
      </c>
      <c r="F750" s="3">
        <v>45658</v>
      </c>
      <c r="G750" s="3">
        <v>45658</v>
      </c>
      <c r="H750" t="s">
        <v>340</v>
      </c>
      <c r="I750" t="s">
        <v>365</v>
      </c>
      <c r="J750" t="s">
        <v>833</v>
      </c>
      <c r="K750" t="s">
        <v>180</v>
      </c>
      <c r="L750" t="s">
        <v>693</v>
      </c>
      <c r="M750" t="s">
        <v>322</v>
      </c>
      <c r="N750" t="s">
        <v>81</v>
      </c>
      <c r="O750" t="s">
        <v>308</v>
      </c>
      <c r="P750" t="s">
        <v>80</v>
      </c>
      <c r="Q750">
        <v>24</v>
      </c>
      <c r="R750" t="s">
        <v>68</v>
      </c>
      <c r="S750" t="s">
        <v>119</v>
      </c>
      <c r="T750">
        <v>13</v>
      </c>
      <c r="U750">
        <v>1</v>
      </c>
      <c r="V750">
        <v>15</v>
      </c>
      <c r="W750" t="s">
        <v>191</v>
      </c>
      <c r="X750" t="s">
        <v>85</v>
      </c>
      <c r="Y750">
        <v>0</v>
      </c>
      <c r="Z750">
        <v>1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 t="s">
        <v>399</v>
      </c>
      <c r="AM750" t="e" vm="53">
        <f>_FV(0,"4166666666666667")</f>
        <v>#VALUE!</v>
      </c>
      <c r="AN750">
        <v>33</v>
      </c>
      <c r="AO750" t="s">
        <v>96</v>
      </c>
      <c r="AP750" t="e" vm="1">
        <f>_FV(-13,"0")</f>
        <v>#VALUE!</v>
      </c>
      <c r="AQ750">
        <v>3</v>
      </c>
      <c r="AR750">
        <v>0</v>
      </c>
      <c r="AS750" t="s">
        <v>68</v>
      </c>
      <c r="AT750" t="s">
        <v>1152</v>
      </c>
      <c r="AU750" t="s">
        <v>68</v>
      </c>
      <c r="AV750" s="2">
        <v>43557</v>
      </c>
      <c r="AW750" t="s">
        <v>1938</v>
      </c>
      <c r="AX750">
        <v>1912</v>
      </c>
      <c r="AY750">
        <v>1542</v>
      </c>
      <c r="AZ750" t="s">
        <v>163</v>
      </c>
      <c r="BA750" s="2">
        <v>43489</v>
      </c>
      <c r="BB750">
        <v>22</v>
      </c>
      <c r="BC750" t="s">
        <v>1904</v>
      </c>
      <c r="BD750" s="3">
        <v>13119</v>
      </c>
      <c r="BE750" t="s">
        <v>1917</v>
      </c>
      <c r="BF750" s="2">
        <v>43548</v>
      </c>
      <c r="BG750">
        <v>16</v>
      </c>
      <c r="BH750" t="s">
        <v>1920</v>
      </c>
      <c r="BI750" s="3">
        <v>31413</v>
      </c>
    </row>
    <row r="751" spans="1:61" x14ac:dyDescent="0.25">
      <c r="A751" s="1">
        <v>41329</v>
      </c>
      <c r="B751" t="s">
        <v>178</v>
      </c>
      <c r="C751" t="s">
        <v>1917</v>
      </c>
      <c r="D751" t="s">
        <v>62</v>
      </c>
      <c r="E751" t="s">
        <v>605</v>
      </c>
      <c r="F751" t="s">
        <v>90</v>
      </c>
      <c r="G751" t="s">
        <v>846</v>
      </c>
      <c r="H751" t="s">
        <v>340</v>
      </c>
      <c r="I751" t="s">
        <v>68</v>
      </c>
      <c r="J751" t="s">
        <v>68</v>
      </c>
      <c r="K751" t="s">
        <v>607</v>
      </c>
      <c r="L751" t="s">
        <v>216</v>
      </c>
      <c r="M751" t="s">
        <v>609</v>
      </c>
      <c r="N751" t="s">
        <v>1232</v>
      </c>
      <c r="O751" t="s">
        <v>216</v>
      </c>
      <c r="P751" t="s">
        <v>80</v>
      </c>
      <c r="Q751">
        <v>27</v>
      </c>
      <c r="R751" t="s">
        <v>242</v>
      </c>
      <c r="S751" t="s">
        <v>119</v>
      </c>
      <c r="T751">
        <v>13</v>
      </c>
      <c r="U751">
        <v>16</v>
      </c>
      <c r="V751">
        <v>15</v>
      </c>
      <c r="W751" t="s">
        <v>85</v>
      </c>
      <c r="X751" t="s">
        <v>96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 t="e" vm="4">
        <f>_FV(0,"4444444444444444")</f>
        <v>#VALUE!</v>
      </c>
      <c r="AM751" t="e" vm="2">
        <f>_FV(0,"3333333333333333")</f>
        <v>#VALUE!</v>
      </c>
      <c r="AN751">
        <v>0</v>
      </c>
      <c r="AO751" t="s">
        <v>68</v>
      </c>
      <c r="AP751" t="s">
        <v>64</v>
      </c>
      <c r="AQ751">
        <v>0</v>
      </c>
      <c r="AR751">
        <v>3</v>
      </c>
      <c r="AS751" t="s">
        <v>68</v>
      </c>
      <c r="AT751" t="s">
        <v>68</v>
      </c>
      <c r="AU751" t="s">
        <v>68</v>
      </c>
      <c r="AV751" s="2">
        <v>43556</v>
      </c>
      <c r="AW751" s="3">
        <v>46753</v>
      </c>
      <c r="AX751">
        <v>1748</v>
      </c>
      <c r="AY751">
        <v>1542</v>
      </c>
      <c r="AZ751" t="s">
        <v>178</v>
      </c>
      <c r="BA751" s="2">
        <v>43489</v>
      </c>
      <c r="BB751">
        <v>25</v>
      </c>
      <c r="BC751" t="s">
        <v>1907</v>
      </c>
      <c r="BD751" s="3">
        <v>46874</v>
      </c>
      <c r="BE751" t="s">
        <v>1917</v>
      </c>
      <c r="BF751" s="2">
        <v>43548</v>
      </c>
      <c r="BG751">
        <v>16</v>
      </c>
      <c r="BH751" t="s">
        <v>1920</v>
      </c>
      <c r="BI751" s="3">
        <v>31413</v>
      </c>
    </row>
    <row r="752" spans="1:61" x14ac:dyDescent="0.25">
      <c r="A752" s="1">
        <v>41520</v>
      </c>
      <c r="B752" t="s">
        <v>1432</v>
      </c>
      <c r="C752" t="s">
        <v>1917</v>
      </c>
      <c r="D752" t="s">
        <v>101</v>
      </c>
      <c r="E752" t="s">
        <v>475</v>
      </c>
      <c r="F752" t="s">
        <v>476</v>
      </c>
      <c r="G752" t="s">
        <v>1882</v>
      </c>
      <c r="H752" t="s">
        <v>829</v>
      </c>
      <c r="I752" t="s">
        <v>106</v>
      </c>
      <c r="J752" t="s">
        <v>475</v>
      </c>
      <c r="K752" t="s">
        <v>748</v>
      </c>
      <c r="L752" t="s">
        <v>480</v>
      </c>
      <c r="M752" t="s">
        <v>573</v>
      </c>
      <c r="N752" t="s">
        <v>482</v>
      </c>
      <c r="O752" t="s">
        <v>1003</v>
      </c>
      <c r="P752" t="s">
        <v>107</v>
      </c>
      <c r="Q752">
        <v>29</v>
      </c>
      <c r="R752" t="s">
        <v>192</v>
      </c>
      <c r="S752" t="s">
        <v>119</v>
      </c>
      <c r="T752">
        <v>13</v>
      </c>
      <c r="U752">
        <v>9</v>
      </c>
      <c r="V752">
        <v>12</v>
      </c>
      <c r="W752" t="s">
        <v>96</v>
      </c>
      <c r="X752" t="s">
        <v>66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1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 t="e" vm="287">
        <f>_FV(0,"6206896551724138")</f>
        <v>#VALUE!</v>
      </c>
      <c r="AM752" t="e" vm="61">
        <f>_FV(0,"41379310344827586")</f>
        <v>#VALUE!</v>
      </c>
      <c r="AN752">
        <v>5</v>
      </c>
      <c r="AO752" t="s">
        <v>64</v>
      </c>
      <c r="AP752" t="e" vm="1">
        <f>_FV(-3,"0")</f>
        <v>#VALUE!</v>
      </c>
      <c r="AQ752">
        <v>1</v>
      </c>
      <c r="AR752">
        <v>1</v>
      </c>
      <c r="AS752" t="s">
        <v>68</v>
      </c>
      <c r="AT752" t="s">
        <v>68</v>
      </c>
      <c r="AU752" t="s">
        <v>68</v>
      </c>
      <c r="AV752" t="s">
        <v>1252</v>
      </c>
      <c r="AW752" s="3">
        <v>46753</v>
      </c>
      <c r="AX752">
        <v>1616</v>
      </c>
      <c r="AY752">
        <v>1542</v>
      </c>
      <c r="AZ752" t="s">
        <v>1432</v>
      </c>
      <c r="BA752" s="2">
        <v>43549</v>
      </c>
      <c r="BB752">
        <v>16</v>
      </c>
      <c r="BC752" t="s">
        <v>1910</v>
      </c>
      <c r="BD752" s="2">
        <v>43679</v>
      </c>
      <c r="BE752" t="s">
        <v>1917</v>
      </c>
      <c r="BF752" s="2">
        <v>43548</v>
      </c>
      <c r="BG752">
        <v>16</v>
      </c>
      <c r="BH752" t="s">
        <v>1920</v>
      </c>
      <c r="BI752" s="3">
        <v>31413</v>
      </c>
    </row>
    <row r="753" spans="1:61" x14ac:dyDescent="0.25">
      <c r="A753" s="1">
        <v>41230</v>
      </c>
      <c r="B753" t="s">
        <v>1436</v>
      </c>
      <c r="C753" t="s">
        <v>1917</v>
      </c>
      <c r="D753" t="s">
        <v>151</v>
      </c>
      <c r="E753" t="s">
        <v>355</v>
      </c>
      <c r="F753" s="3">
        <v>45658</v>
      </c>
      <c r="G753" t="s">
        <v>340</v>
      </c>
      <c r="H753" t="s">
        <v>1678</v>
      </c>
      <c r="I753" t="s">
        <v>80</v>
      </c>
      <c r="J753" t="s">
        <v>81</v>
      </c>
      <c r="K753" t="s">
        <v>65</v>
      </c>
      <c r="L753" t="s">
        <v>308</v>
      </c>
      <c r="M753" t="s">
        <v>426</v>
      </c>
      <c r="N753" t="s">
        <v>355</v>
      </c>
      <c r="O753" t="s">
        <v>80</v>
      </c>
      <c r="P753" t="s">
        <v>82</v>
      </c>
      <c r="Q753">
        <v>12</v>
      </c>
      <c r="R753" t="s">
        <v>239</v>
      </c>
      <c r="S753" t="s">
        <v>119</v>
      </c>
      <c r="T753">
        <v>13</v>
      </c>
      <c r="U753">
        <v>19</v>
      </c>
      <c r="V753">
        <v>18</v>
      </c>
      <c r="W753" t="s">
        <v>64</v>
      </c>
      <c r="X753" t="s">
        <v>64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 t="e" vm="1">
        <f>_FV(-1,"0")</f>
        <v>#VALUE!</v>
      </c>
      <c r="AM753" t="e" vm="230">
        <f>_FV(-1,"1666666666666667")</f>
        <v>#VALUE!</v>
      </c>
      <c r="AN753">
        <v>-1</v>
      </c>
      <c r="AO753" t="s">
        <v>65</v>
      </c>
      <c r="AP753" t="s">
        <v>96</v>
      </c>
      <c r="AQ753">
        <v>1</v>
      </c>
      <c r="AR753">
        <v>1</v>
      </c>
      <c r="AS753" t="s">
        <v>68</v>
      </c>
      <c r="AT753" t="s">
        <v>68</v>
      </c>
      <c r="AU753" t="s">
        <v>68</v>
      </c>
      <c r="AV753" t="s">
        <v>180</v>
      </c>
      <c r="AW753" s="3">
        <v>45658</v>
      </c>
      <c r="AX753">
        <v>1587</v>
      </c>
      <c r="AY753">
        <v>1542</v>
      </c>
      <c r="AZ753" t="s">
        <v>1436</v>
      </c>
      <c r="BA753" s="2">
        <v>43493</v>
      </c>
      <c r="BB753">
        <v>18</v>
      </c>
      <c r="BC753" t="s">
        <v>1912</v>
      </c>
      <c r="BD753" s="3">
        <v>20180</v>
      </c>
      <c r="BE753" t="s">
        <v>1917</v>
      </c>
      <c r="BF753" s="2">
        <v>43548</v>
      </c>
      <c r="BG753">
        <v>16</v>
      </c>
      <c r="BH753" t="s">
        <v>1920</v>
      </c>
      <c r="BI753" s="3">
        <v>31413</v>
      </c>
    </row>
    <row r="754" spans="1:61" x14ac:dyDescent="0.25">
      <c r="A754" s="1">
        <v>41429</v>
      </c>
      <c r="B754" t="s">
        <v>1913</v>
      </c>
      <c r="C754" t="s">
        <v>1917</v>
      </c>
      <c r="D754" t="s">
        <v>151</v>
      </c>
      <c r="E754" t="s">
        <v>140</v>
      </c>
      <c r="F754" t="s">
        <v>448</v>
      </c>
      <c r="G754" t="s">
        <v>1939</v>
      </c>
      <c r="H754" t="s">
        <v>1940</v>
      </c>
      <c r="I754" t="s">
        <v>1668</v>
      </c>
      <c r="J754" t="s">
        <v>68</v>
      </c>
      <c r="K754" t="s">
        <v>1112</v>
      </c>
      <c r="L754" t="s">
        <v>141</v>
      </c>
      <c r="M754" t="s">
        <v>1941</v>
      </c>
      <c r="N754" t="s">
        <v>451</v>
      </c>
      <c r="O754" t="s">
        <v>1203</v>
      </c>
      <c r="P754" t="s">
        <v>450</v>
      </c>
      <c r="Q754">
        <v>31</v>
      </c>
      <c r="R754" t="s">
        <v>67</v>
      </c>
      <c r="S754" t="s">
        <v>119</v>
      </c>
      <c r="T754">
        <v>13</v>
      </c>
      <c r="U754">
        <v>15</v>
      </c>
      <c r="V754">
        <v>12</v>
      </c>
      <c r="W754" t="s">
        <v>65</v>
      </c>
      <c r="X754" t="s">
        <v>85</v>
      </c>
      <c r="Y754">
        <v>0</v>
      </c>
      <c r="Z754">
        <v>0</v>
      </c>
      <c r="AA754">
        <v>0</v>
      </c>
      <c r="AB754">
        <v>1</v>
      </c>
      <c r="AC754">
        <v>1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 t="e" vm="101">
        <f>_FV(0,"7096774193548387")</f>
        <v>#VALUE!</v>
      </c>
      <c r="AM754" t="e" vm="288">
        <f>_FV(0,"3225806451612903")</f>
        <v>#VALUE!</v>
      </c>
      <c r="AN754">
        <v>-8</v>
      </c>
      <c r="AO754" t="e" vm="1">
        <f>_FV(-7,"0")</f>
        <v>#VALUE!</v>
      </c>
      <c r="AP754" t="s">
        <v>132</v>
      </c>
      <c r="AQ754">
        <v>0</v>
      </c>
      <c r="AR754">
        <v>3</v>
      </c>
      <c r="AS754" t="s">
        <v>68</v>
      </c>
      <c r="AT754" t="s">
        <v>68</v>
      </c>
      <c r="AU754" t="s">
        <v>68</v>
      </c>
      <c r="AV754" s="2">
        <v>43617</v>
      </c>
      <c r="AW754" s="3">
        <v>41275</v>
      </c>
      <c r="AX754">
        <v>1615</v>
      </c>
      <c r="AY754">
        <v>1542</v>
      </c>
      <c r="AZ754" t="s">
        <v>1913</v>
      </c>
      <c r="BA754" s="2">
        <v>43641</v>
      </c>
      <c r="BB754">
        <v>22</v>
      </c>
      <c r="BC754" t="s">
        <v>1916</v>
      </c>
      <c r="BD754" s="3">
        <v>15342</v>
      </c>
      <c r="BE754" t="s">
        <v>1917</v>
      </c>
      <c r="BF754" s="2">
        <v>43548</v>
      </c>
      <c r="BG754">
        <v>16</v>
      </c>
      <c r="BH754" t="s">
        <v>1920</v>
      </c>
      <c r="BI754" s="3">
        <v>31413</v>
      </c>
    </row>
    <row r="755" spans="1:61" x14ac:dyDescent="0.25">
      <c r="A755" s="1">
        <v>41272</v>
      </c>
      <c r="B755" t="s">
        <v>182</v>
      </c>
      <c r="C755" t="s">
        <v>1917</v>
      </c>
      <c r="D755" t="s">
        <v>101</v>
      </c>
      <c r="E755" t="s">
        <v>444</v>
      </c>
      <c r="F755" s="2">
        <v>43525</v>
      </c>
      <c r="G755" t="s">
        <v>534</v>
      </c>
      <c r="H755" s="3">
        <v>31048</v>
      </c>
      <c r="I755" s="2">
        <v>43556</v>
      </c>
      <c r="J755" t="s">
        <v>681</v>
      </c>
      <c r="K755" t="s">
        <v>266</v>
      </c>
      <c r="L755" t="s">
        <v>118</v>
      </c>
      <c r="M755" t="s">
        <v>797</v>
      </c>
      <c r="N755" t="s">
        <v>63</v>
      </c>
      <c r="O755" t="s">
        <v>63</v>
      </c>
      <c r="P755" t="s">
        <v>79</v>
      </c>
      <c r="Q755">
        <v>20</v>
      </c>
      <c r="R755" t="s">
        <v>191</v>
      </c>
      <c r="S755" t="s">
        <v>119</v>
      </c>
      <c r="T755">
        <v>13</v>
      </c>
      <c r="U755">
        <v>8</v>
      </c>
      <c r="V755">
        <v>15</v>
      </c>
      <c r="W755" t="s">
        <v>83</v>
      </c>
      <c r="X755" t="s">
        <v>132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 t="s">
        <v>118</v>
      </c>
      <c r="AM755" t="e" vm="289">
        <f>_FV(0,"55")</f>
        <v>#VALUE!</v>
      </c>
      <c r="AN755">
        <v>11</v>
      </c>
      <c r="AO755" t="s">
        <v>66</v>
      </c>
      <c r="AP755" t="e" vm="1">
        <f>_FV(-1,"0")</f>
        <v>#VALUE!</v>
      </c>
      <c r="AQ755">
        <v>1</v>
      </c>
      <c r="AR755">
        <v>1</v>
      </c>
      <c r="AS755" t="s">
        <v>68</v>
      </c>
      <c r="AT755" t="s">
        <v>1057</v>
      </c>
      <c r="AU755" t="s">
        <v>68</v>
      </c>
      <c r="AV755" s="2">
        <v>43617</v>
      </c>
      <c r="AW755" t="s">
        <v>1942</v>
      </c>
      <c r="AX755">
        <v>1667</v>
      </c>
      <c r="AY755">
        <v>1542</v>
      </c>
      <c r="AZ755" t="s">
        <v>182</v>
      </c>
      <c r="BA755" s="2">
        <v>43643</v>
      </c>
      <c r="BB755">
        <v>16</v>
      </c>
      <c r="BC755" t="s">
        <v>1922</v>
      </c>
      <c r="BD755" s="3">
        <v>15401</v>
      </c>
      <c r="BE755" t="s">
        <v>1917</v>
      </c>
      <c r="BF755" s="2">
        <v>43548</v>
      </c>
      <c r="BG755">
        <v>16</v>
      </c>
      <c r="BH755" t="s">
        <v>1920</v>
      </c>
      <c r="BI755" s="3">
        <v>31413</v>
      </c>
    </row>
    <row r="756" spans="1:61" x14ac:dyDescent="0.25">
      <c r="A756" s="1">
        <v>41613</v>
      </c>
      <c r="B756" t="s">
        <v>195</v>
      </c>
      <c r="C756" t="s">
        <v>1917</v>
      </c>
      <c r="D756" t="s">
        <v>101</v>
      </c>
      <c r="E756" t="s">
        <v>1547</v>
      </c>
      <c r="F756" t="s">
        <v>1563</v>
      </c>
      <c r="G756" t="s">
        <v>652</v>
      </c>
      <c r="H756" t="s">
        <v>711</v>
      </c>
      <c r="I756" t="s">
        <v>1616</v>
      </c>
      <c r="J756" t="s">
        <v>758</v>
      </c>
      <c r="K756" t="s">
        <v>292</v>
      </c>
      <c r="L756" t="s">
        <v>292</v>
      </c>
      <c r="M756" t="s">
        <v>1159</v>
      </c>
      <c r="N756" t="s">
        <v>619</v>
      </c>
      <c r="O756" t="s">
        <v>655</v>
      </c>
      <c r="P756" t="s">
        <v>293</v>
      </c>
      <c r="Q756">
        <v>37</v>
      </c>
      <c r="R756" t="s">
        <v>255</v>
      </c>
      <c r="S756" t="s">
        <v>119</v>
      </c>
      <c r="T756">
        <v>13</v>
      </c>
      <c r="U756">
        <v>15</v>
      </c>
      <c r="V756">
        <v>14</v>
      </c>
      <c r="W756" t="s">
        <v>85</v>
      </c>
      <c r="X756" t="s">
        <v>132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 t="e" vm="147">
        <f>_FV(0,"32432432432432434")</f>
        <v>#VALUE!</v>
      </c>
      <c r="AM756" t="e" vm="290">
        <f>_FV(0,"2972972972972973")</f>
        <v>#VALUE!</v>
      </c>
      <c r="AN756">
        <v>-1</v>
      </c>
      <c r="AO756" t="s">
        <v>64</v>
      </c>
      <c r="AP756" t="s">
        <v>84</v>
      </c>
      <c r="AQ756">
        <v>3</v>
      </c>
      <c r="AR756">
        <v>0</v>
      </c>
      <c r="AS756" t="s">
        <v>68</v>
      </c>
      <c r="AT756" t="s">
        <v>297</v>
      </c>
      <c r="AU756" t="s">
        <v>68</v>
      </c>
      <c r="AV756" t="s">
        <v>68</v>
      </c>
      <c r="AW756" t="s">
        <v>1943</v>
      </c>
      <c r="AX756">
        <v>1674</v>
      </c>
      <c r="AY756">
        <v>1542</v>
      </c>
      <c r="AZ756" t="s">
        <v>195</v>
      </c>
      <c r="BA756" s="2">
        <v>43580</v>
      </c>
      <c r="BB756">
        <v>18</v>
      </c>
      <c r="BC756" t="s">
        <v>1886</v>
      </c>
      <c r="BD756" s="2">
        <v>43469</v>
      </c>
      <c r="BE756" t="s">
        <v>1917</v>
      </c>
      <c r="BF756" s="2">
        <v>43548</v>
      </c>
      <c r="BG756">
        <v>16</v>
      </c>
      <c r="BH756" t="s">
        <v>1920</v>
      </c>
      <c r="BI756" s="3">
        <v>31413</v>
      </c>
    </row>
    <row r="757" spans="1:61" x14ac:dyDescent="0.25">
      <c r="A757" s="1">
        <v>41384</v>
      </c>
      <c r="B757" t="s">
        <v>1445</v>
      </c>
      <c r="C757" t="s">
        <v>1917</v>
      </c>
      <c r="D757" t="s">
        <v>101</v>
      </c>
      <c r="E757" t="s">
        <v>1115</v>
      </c>
      <c r="F757" t="s">
        <v>418</v>
      </c>
      <c r="G757" t="s">
        <v>183</v>
      </c>
      <c r="H757" t="s">
        <v>274</v>
      </c>
      <c r="I757" t="s">
        <v>183</v>
      </c>
      <c r="J757" t="s">
        <v>489</v>
      </c>
      <c r="K757" t="s">
        <v>280</v>
      </c>
      <c r="L757" t="s">
        <v>277</v>
      </c>
      <c r="M757" t="s">
        <v>279</v>
      </c>
      <c r="N757" t="s">
        <v>422</v>
      </c>
      <c r="O757" t="s">
        <v>187</v>
      </c>
      <c r="P757" t="s">
        <v>279</v>
      </c>
      <c r="Q757">
        <v>34</v>
      </c>
      <c r="R757" t="s">
        <v>83</v>
      </c>
      <c r="S757" t="s">
        <v>119</v>
      </c>
      <c r="T757">
        <v>13</v>
      </c>
      <c r="U757">
        <v>8</v>
      </c>
      <c r="V757">
        <v>11</v>
      </c>
      <c r="W757" t="s">
        <v>64</v>
      </c>
      <c r="X757" t="s">
        <v>192</v>
      </c>
      <c r="Y757">
        <v>0</v>
      </c>
      <c r="Z757">
        <v>0</v>
      </c>
      <c r="AA757">
        <v>0</v>
      </c>
      <c r="AB757">
        <v>1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 t="s">
        <v>313</v>
      </c>
      <c r="AM757" t="e" vm="291">
        <f>_FV(0,"20588235294117646")</f>
        <v>#VALUE!</v>
      </c>
      <c r="AN757">
        <v>4</v>
      </c>
      <c r="AO757" t="e" vm="1">
        <f>_FV(-9,"0")</f>
        <v>#VALUE!</v>
      </c>
      <c r="AP757" t="e" vm="1">
        <f>_FV(-5,"0")</f>
        <v>#VALUE!</v>
      </c>
      <c r="AQ757">
        <v>1</v>
      </c>
      <c r="AR757">
        <v>1</v>
      </c>
      <c r="AS757" t="s">
        <v>68</v>
      </c>
      <c r="AT757" t="s">
        <v>68</v>
      </c>
      <c r="AU757" t="s">
        <v>68</v>
      </c>
      <c r="AV757" s="2">
        <v>43586</v>
      </c>
      <c r="AW757" s="3">
        <v>42005</v>
      </c>
      <c r="AX757">
        <v>1666</v>
      </c>
      <c r="AY757">
        <v>1542</v>
      </c>
      <c r="AZ757" t="s">
        <v>1445</v>
      </c>
      <c r="BA757" s="2">
        <v>43733</v>
      </c>
      <c r="BB757">
        <v>25</v>
      </c>
      <c r="BC757" t="s">
        <v>1923</v>
      </c>
      <c r="BD757" s="2">
        <v>43527</v>
      </c>
      <c r="BE757" t="s">
        <v>1917</v>
      </c>
      <c r="BF757" s="2">
        <v>43548</v>
      </c>
      <c r="BG757">
        <v>16</v>
      </c>
      <c r="BH757" t="s">
        <v>1920</v>
      </c>
      <c r="BI757" s="3">
        <v>31413</v>
      </c>
    </row>
    <row r="758" spans="1:61" x14ac:dyDescent="0.25">
      <c r="A758" s="1">
        <v>41369</v>
      </c>
      <c r="B758" t="s">
        <v>209</v>
      </c>
      <c r="C758" t="s">
        <v>1917</v>
      </c>
      <c r="D758" t="s">
        <v>62</v>
      </c>
      <c r="E758" t="s">
        <v>431</v>
      </c>
      <c r="F758" t="s">
        <v>1720</v>
      </c>
      <c r="G758" t="s">
        <v>434</v>
      </c>
      <c r="H758" t="s">
        <v>425</v>
      </c>
      <c r="I758" t="s">
        <v>432</v>
      </c>
      <c r="J758" t="s">
        <v>78</v>
      </c>
      <c r="K758" t="s">
        <v>436</v>
      </c>
      <c r="L758" t="s">
        <v>79</v>
      </c>
      <c r="M758" t="s">
        <v>216</v>
      </c>
      <c r="N758" t="s">
        <v>214</v>
      </c>
      <c r="O758" t="s">
        <v>216</v>
      </c>
      <c r="P758" t="s">
        <v>80</v>
      </c>
      <c r="Q758">
        <v>36</v>
      </c>
      <c r="R758" t="s">
        <v>132</v>
      </c>
      <c r="S758" t="s">
        <v>119</v>
      </c>
      <c r="T758">
        <v>13</v>
      </c>
      <c r="U758">
        <v>4</v>
      </c>
      <c r="V758">
        <v>11</v>
      </c>
      <c r="W758" t="s">
        <v>192</v>
      </c>
      <c r="X758" t="s">
        <v>121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 t="s">
        <v>63</v>
      </c>
      <c r="AM758" t="e" vm="42">
        <f>_FV(0,"2777777777777778")</f>
        <v>#VALUE!</v>
      </c>
      <c r="AN758">
        <v>26</v>
      </c>
      <c r="AO758" t="s">
        <v>84</v>
      </c>
      <c r="AP758" t="e" vm="1">
        <f>_FV(-9,"0")</f>
        <v>#VALUE!</v>
      </c>
      <c r="AQ758">
        <v>3</v>
      </c>
      <c r="AR758">
        <v>0</v>
      </c>
      <c r="AS758" t="s">
        <v>68</v>
      </c>
      <c r="AT758" t="s">
        <v>68</v>
      </c>
      <c r="AU758" t="s">
        <v>68</v>
      </c>
      <c r="AV758" s="2">
        <v>43678</v>
      </c>
      <c r="AW758" s="3">
        <v>42370</v>
      </c>
      <c r="AX758">
        <v>1785</v>
      </c>
      <c r="AY758">
        <v>1542</v>
      </c>
      <c r="AZ758" t="s">
        <v>209</v>
      </c>
      <c r="BA758" s="2">
        <v>43490</v>
      </c>
      <c r="BB758">
        <v>16</v>
      </c>
      <c r="BC758" t="s">
        <v>1926</v>
      </c>
      <c r="BD758" s="3">
        <v>30895</v>
      </c>
      <c r="BE758" t="s">
        <v>1917</v>
      </c>
      <c r="BF758" s="2">
        <v>43548</v>
      </c>
      <c r="BG758">
        <v>16</v>
      </c>
      <c r="BH758" t="s">
        <v>1920</v>
      </c>
      <c r="BI758" s="3">
        <v>31413</v>
      </c>
    </row>
    <row r="759" spans="1:61" x14ac:dyDescent="0.25">
      <c r="A759" s="1">
        <v>41040</v>
      </c>
      <c r="B759" t="s">
        <v>218</v>
      </c>
      <c r="C759" t="s">
        <v>1917</v>
      </c>
      <c r="D759" t="s">
        <v>62</v>
      </c>
      <c r="E759" s="2">
        <v>43525</v>
      </c>
      <c r="F759" s="2">
        <v>43556</v>
      </c>
      <c r="G759" s="2">
        <v>43466</v>
      </c>
      <c r="H759" s="2">
        <v>43618</v>
      </c>
      <c r="I759" s="2">
        <v>43556</v>
      </c>
      <c r="J759" t="s">
        <v>116</v>
      </c>
      <c r="K759" t="s">
        <v>116</v>
      </c>
      <c r="L759" t="s">
        <v>325</v>
      </c>
      <c r="M759" t="s">
        <v>266</v>
      </c>
      <c r="N759" t="s">
        <v>534</v>
      </c>
      <c r="O759" t="s">
        <v>118</v>
      </c>
      <c r="P759" t="s">
        <v>325</v>
      </c>
      <c r="Q759">
        <v>10</v>
      </c>
      <c r="R759" t="s">
        <v>121</v>
      </c>
      <c r="S759" t="s">
        <v>119</v>
      </c>
      <c r="T759">
        <v>13</v>
      </c>
      <c r="U759">
        <v>8</v>
      </c>
      <c r="V759">
        <v>18</v>
      </c>
      <c r="W759" t="s">
        <v>85</v>
      </c>
      <c r="X759" t="s">
        <v>66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 t="s">
        <v>118</v>
      </c>
      <c r="AM759" t="e" vm="26">
        <f>_FV(-1,"2")</f>
        <v>#VALUE!</v>
      </c>
      <c r="AN759">
        <v>10</v>
      </c>
      <c r="AO759" t="s">
        <v>84</v>
      </c>
      <c r="AP759" t="e" vm="1">
        <f>_FV(-6,"0")</f>
        <v>#VALUE!</v>
      </c>
      <c r="AQ759">
        <v>1</v>
      </c>
      <c r="AR759">
        <v>1</v>
      </c>
      <c r="AS759" t="s">
        <v>68</v>
      </c>
      <c r="AT759" t="s">
        <v>68</v>
      </c>
      <c r="AU759" t="s">
        <v>68</v>
      </c>
      <c r="AV759" t="s">
        <v>64</v>
      </c>
      <c r="AW759" s="3">
        <v>46388</v>
      </c>
      <c r="AX759">
        <v>1696</v>
      </c>
      <c r="AY759">
        <v>1542</v>
      </c>
      <c r="AZ759" t="s">
        <v>218</v>
      </c>
      <c r="BA759" s="2">
        <v>43671</v>
      </c>
      <c r="BB759">
        <v>21</v>
      </c>
      <c r="BC759" t="s">
        <v>1927</v>
      </c>
      <c r="BD759" s="3">
        <v>31444</v>
      </c>
      <c r="BE759" t="s">
        <v>1917</v>
      </c>
      <c r="BF759" s="2">
        <v>43548</v>
      </c>
      <c r="BG759">
        <v>16</v>
      </c>
      <c r="BH759" t="s">
        <v>1920</v>
      </c>
      <c r="BI759" s="3">
        <v>31413</v>
      </c>
    </row>
    <row r="760" spans="1:61" x14ac:dyDescent="0.25">
      <c r="A760" s="1">
        <v>41202</v>
      </c>
      <c r="B760" t="s">
        <v>228</v>
      </c>
      <c r="C760" t="s">
        <v>1917</v>
      </c>
      <c r="D760" t="s">
        <v>62</v>
      </c>
      <c r="E760" t="s">
        <v>68</v>
      </c>
      <c r="F760" s="2">
        <v>43586</v>
      </c>
      <c r="G760" t="s">
        <v>68</v>
      </c>
      <c r="H760" s="2">
        <v>43587</v>
      </c>
      <c r="I760" t="s">
        <v>317</v>
      </c>
      <c r="J760" t="s">
        <v>63</v>
      </c>
      <c r="K760" t="s">
        <v>323</v>
      </c>
      <c r="L760" t="s">
        <v>322</v>
      </c>
      <c r="M760" t="s">
        <v>79</v>
      </c>
      <c r="N760" t="s">
        <v>625</v>
      </c>
      <c r="O760" t="s">
        <v>79</v>
      </c>
      <c r="P760" t="s">
        <v>322</v>
      </c>
      <c r="Q760">
        <v>8</v>
      </c>
      <c r="R760" t="s">
        <v>120</v>
      </c>
      <c r="S760" t="s">
        <v>119</v>
      </c>
      <c r="T760">
        <v>13</v>
      </c>
      <c r="U760">
        <v>8</v>
      </c>
      <c r="V760">
        <v>15</v>
      </c>
      <c r="W760" t="s">
        <v>121</v>
      </c>
      <c r="X760" t="s">
        <v>66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 t="s">
        <v>65</v>
      </c>
      <c r="AM760" t="e" vm="1">
        <f>_FV(-1,"0")</f>
        <v>#VALUE!</v>
      </c>
      <c r="AN760">
        <v>7</v>
      </c>
      <c r="AO760" t="s">
        <v>66</v>
      </c>
      <c r="AP760" t="e" vm="1">
        <f>_FV(-4,"0")</f>
        <v>#VALUE!</v>
      </c>
      <c r="AQ760">
        <v>1</v>
      </c>
      <c r="AR760">
        <v>1</v>
      </c>
      <c r="AS760" t="s">
        <v>68</v>
      </c>
      <c r="AT760" t="s">
        <v>1944</v>
      </c>
      <c r="AU760" t="s">
        <v>68</v>
      </c>
      <c r="AV760" s="2">
        <v>43586</v>
      </c>
      <c r="AW760" t="s">
        <v>1945</v>
      </c>
      <c r="AX760">
        <v>1651</v>
      </c>
      <c r="AY760">
        <v>1542</v>
      </c>
      <c r="AZ760" t="s">
        <v>228</v>
      </c>
      <c r="BA760" s="2">
        <v>43490</v>
      </c>
      <c r="BB760">
        <v>18</v>
      </c>
      <c r="BC760" t="s">
        <v>1930</v>
      </c>
      <c r="BD760" s="3">
        <v>13575</v>
      </c>
      <c r="BE760" t="s">
        <v>1917</v>
      </c>
      <c r="BF760" s="2">
        <v>43548</v>
      </c>
      <c r="BG760">
        <v>16</v>
      </c>
      <c r="BH760" t="s">
        <v>1920</v>
      </c>
      <c r="BI760" s="3">
        <v>31413</v>
      </c>
    </row>
    <row r="761" spans="1:61" x14ac:dyDescent="0.25">
      <c r="A761" s="1">
        <v>41307</v>
      </c>
      <c r="B761" t="s">
        <v>241</v>
      </c>
      <c r="C761" t="s">
        <v>1917</v>
      </c>
      <c r="D761" t="s">
        <v>101</v>
      </c>
      <c r="E761" s="2">
        <v>43678</v>
      </c>
      <c r="F761" s="3">
        <v>45292</v>
      </c>
      <c r="G761" s="2">
        <v>43678</v>
      </c>
      <c r="H761" s="3">
        <v>24838</v>
      </c>
      <c r="I761" t="s">
        <v>124</v>
      </c>
      <c r="J761" t="s">
        <v>1536</v>
      </c>
      <c r="K761" t="s">
        <v>118</v>
      </c>
      <c r="L761" t="s">
        <v>118</v>
      </c>
      <c r="M761" t="s">
        <v>1650</v>
      </c>
      <c r="N761" t="s">
        <v>346</v>
      </c>
      <c r="O761" t="s">
        <v>118</v>
      </c>
      <c r="P761" t="s">
        <v>128</v>
      </c>
      <c r="Q761">
        <v>25</v>
      </c>
      <c r="R761" t="s">
        <v>95</v>
      </c>
      <c r="S761" t="s">
        <v>119</v>
      </c>
      <c r="T761">
        <v>13</v>
      </c>
      <c r="U761">
        <v>18</v>
      </c>
      <c r="V761">
        <v>16</v>
      </c>
      <c r="W761" t="s">
        <v>132</v>
      </c>
      <c r="X761" t="s">
        <v>96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 t="e" vm="141">
        <f>_FV(0,"72")</f>
        <v>#VALUE!</v>
      </c>
      <c r="AM761" t="e" vm="292">
        <f>_FV(0,"44")</f>
        <v>#VALUE!</v>
      </c>
      <c r="AN761">
        <v>-3</v>
      </c>
      <c r="AO761" t="e" vm="1">
        <f>_FV(-1,"0")</f>
        <v>#VALUE!</v>
      </c>
      <c r="AP761" t="s">
        <v>66</v>
      </c>
      <c r="AQ761">
        <v>3</v>
      </c>
      <c r="AR761">
        <v>0</v>
      </c>
      <c r="AS761" t="s">
        <v>68</v>
      </c>
      <c r="AT761" t="s">
        <v>1946</v>
      </c>
      <c r="AU761" t="s">
        <v>68</v>
      </c>
      <c r="AV761" t="s">
        <v>68</v>
      </c>
      <c r="AW761" t="s">
        <v>1947</v>
      </c>
      <c r="AX761">
        <v>1662</v>
      </c>
      <c r="AY761">
        <v>1542</v>
      </c>
      <c r="AZ761" t="s">
        <v>241</v>
      </c>
      <c r="BA761" t="s">
        <v>1398</v>
      </c>
      <c r="BB761">
        <v>28</v>
      </c>
      <c r="BC761" t="s">
        <v>1933</v>
      </c>
      <c r="BD761" s="3">
        <v>12086</v>
      </c>
      <c r="BE761" t="s">
        <v>1917</v>
      </c>
      <c r="BF761" s="2">
        <v>43548</v>
      </c>
      <c r="BG761">
        <v>16</v>
      </c>
      <c r="BH761" t="s">
        <v>1920</v>
      </c>
      <c r="BI761" s="3">
        <v>31413</v>
      </c>
    </row>
    <row r="762" spans="1:61" x14ac:dyDescent="0.25">
      <c r="A762" s="1">
        <v>41181</v>
      </c>
      <c r="B762" t="s">
        <v>60</v>
      </c>
      <c r="C762" t="s">
        <v>123</v>
      </c>
      <c r="D762" t="s">
        <v>151</v>
      </c>
      <c r="E762" s="2">
        <v>43617</v>
      </c>
      <c r="F762" s="2">
        <v>43617</v>
      </c>
      <c r="G762" t="s">
        <v>118</v>
      </c>
      <c r="H762" t="s">
        <v>116</v>
      </c>
      <c r="I762" s="2">
        <v>43617</v>
      </c>
      <c r="J762" t="s">
        <v>64</v>
      </c>
      <c r="K762" t="s">
        <v>116</v>
      </c>
      <c r="L762" t="s">
        <v>97</v>
      </c>
      <c r="M762" t="s">
        <v>65</v>
      </c>
      <c r="N762" t="s">
        <v>65</v>
      </c>
      <c r="O762" t="s">
        <v>116</v>
      </c>
      <c r="P762" t="s">
        <v>118</v>
      </c>
      <c r="Q762">
        <v>5</v>
      </c>
      <c r="R762" t="s">
        <v>66</v>
      </c>
      <c r="S762" t="s">
        <v>84</v>
      </c>
      <c r="T762">
        <v>13</v>
      </c>
      <c r="U762">
        <v>3</v>
      </c>
      <c r="V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 s="2">
        <v>43556</v>
      </c>
      <c r="AM762" s="2">
        <v>43497</v>
      </c>
      <c r="AN762">
        <v>-2</v>
      </c>
      <c r="AP762" t="s">
        <v>68</v>
      </c>
      <c r="AQ762">
        <v>7</v>
      </c>
      <c r="AR762">
        <v>1</v>
      </c>
      <c r="AS762" t="s">
        <v>1866</v>
      </c>
      <c r="AT762" t="s">
        <v>261</v>
      </c>
      <c r="AU762" t="s">
        <v>224</v>
      </c>
      <c r="AV762" t="s">
        <v>852</v>
      </c>
      <c r="AW762" t="s">
        <v>1948</v>
      </c>
      <c r="AX762">
        <v>1839</v>
      </c>
      <c r="AY762">
        <v>1857</v>
      </c>
      <c r="AZ762" t="s">
        <v>60</v>
      </c>
      <c r="BA762" s="2">
        <v>43700</v>
      </c>
      <c r="BB762">
        <v>30</v>
      </c>
      <c r="BC762" t="s">
        <v>1885</v>
      </c>
      <c r="BD762" s="3">
        <v>42583</v>
      </c>
      <c r="BE762" t="s">
        <v>123</v>
      </c>
      <c r="BF762" s="2">
        <v>43549</v>
      </c>
      <c r="BG762">
        <v>22</v>
      </c>
      <c r="BH762" t="s">
        <v>1890</v>
      </c>
      <c r="BI762" t="s">
        <v>1891</v>
      </c>
    </row>
    <row r="763" spans="1:61" x14ac:dyDescent="0.25">
      <c r="A763" s="1">
        <v>41583</v>
      </c>
      <c r="B763" t="s">
        <v>73</v>
      </c>
      <c r="C763" t="s">
        <v>123</v>
      </c>
      <c r="D763" t="s">
        <v>151</v>
      </c>
      <c r="E763" t="s">
        <v>549</v>
      </c>
      <c r="F763" t="s">
        <v>288</v>
      </c>
      <c r="G763" t="s">
        <v>1158</v>
      </c>
      <c r="H763" t="s">
        <v>68</v>
      </c>
      <c r="I763" t="s">
        <v>1547</v>
      </c>
      <c r="J763" t="s">
        <v>1373</v>
      </c>
      <c r="K763" t="s">
        <v>296</v>
      </c>
      <c r="L763" t="s">
        <v>1549</v>
      </c>
      <c r="M763" t="s">
        <v>1159</v>
      </c>
      <c r="N763" t="s">
        <v>617</v>
      </c>
      <c r="O763" t="s">
        <v>296</v>
      </c>
      <c r="P763" t="s">
        <v>292</v>
      </c>
      <c r="Q763">
        <v>37</v>
      </c>
      <c r="R763" t="s">
        <v>110</v>
      </c>
      <c r="S763" t="s">
        <v>84</v>
      </c>
      <c r="T763">
        <v>13</v>
      </c>
      <c r="U763">
        <v>13</v>
      </c>
      <c r="V763">
        <v>3</v>
      </c>
      <c r="W763" t="s">
        <v>120</v>
      </c>
      <c r="X763" t="s">
        <v>192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 t="e" vm="148">
        <f>_FV(0,"5675675675675675")</f>
        <v>#VALUE!</v>
      </c>
      <c r="AM763" t="s">
        <v>1326</v>
      </c>
      <c r="AN763">
        <v>-29</v>
      </c>
      <c r="AO763" t="e" vm="1">
        <f>_FV(-1,"0")</f>
        <v>#VALUE!</v>
      </c>
      <c r="AP763" t="s">
        <v>179</v>
      </c>
      <c r="AQ763">
        <v>3</v>
      </c>
      <c r="AR763">
        <v>6</v>
      </c>
      <c r="AS763" t="s">
        <v>812</v>
      </c>
      <c r="AT763" t="s">
        <v>68</v>
      </c>
      <c r="AU763" t="s">
        <v>1123</v>
      </c>
      <c r="AV763" t="s">
        <v>1949</v>
      </c>
      <c r="AW763" t="s">
        <v>1950</v>
      </c>
      <c r="AX763">
        <v>1655</v>
      </c>
      <c r="AY763">
        <v>1857</v>
      </c>
      <c r="AZ763" t="s">
        <v>73</v>
      </c>
      <c r="BA763" s="2">
        <v>43489</v>
      </c>
      <c r="BB763">
        <v>19</v>
      </c>
      <c r="BC763" t="s">
        <v>1887</v>
      </c>
      <c r="BD763" s="3">
        <v>46082</v>
      </c>
      <c r="BE763" t="s">
        <v>123</v>
      </c>
      <c r="BF763" s="2">
        <v>43549</v>
      </c>
      <c r="BG763">
        <v>22</v>
      </c>
      <c r="BH763" t="s">
        <v>1890</v>
      </c>
      <c r="BI763" t="s">
        <v>1891</v>
      </c>
    </row>
    <row r="764" spans="1:61" x14ac:dyDescent="0.25">
      <c r="A764" s="1">
        <v>41273</v>
      </c>
      <c r="B764" t="s">
        <v>127</v>
      </c>
      <c r="C764" t="s">
        <v>123</v>
      </c>
      <c r="D764" t="s">
        <v>151</v>
      </c>
      <c r="E764" s="2">
        <v>43617</v>
      </c>
      <c r="F764" s="3">
        <v>34700</v>
      </c>
      <c r="G764" s="3">
        <v>42005</v>
      </c>
      <c r="H764" t="s">
        <v>444</v>
      </c>
      <c r="I764" s="3">
        <v>23743</v>
      </c>
      <c r="J764" s="2">
        <v>43709</v>
      </c>
      <c r="K764" t="s">
        <v>116</v>
      </c>
      <c r="L764" t="s">
        <v>1130</v>
      </c>
      <c r="M764" t="s">
        <v>325</v>
      </c>
      <c r="N764" t="s">
        <v>797</v>
      </c>
      <c r="O764" t="s">
        <v>682</v>
      </c>
      <c r="P764" t="s">
        <v>79</v>
      </c>
      <c r="Q764">
        <v>20</v>
      </c>
      <c r="R764" t="s">
        <v>96</v>
      </c>
      <c r="S764" t="s">
        <v>84</v>
      </c>
      <c r="T764">
        <v>13</v>
      </c>
      <c r="U764">
        <v>6</v>
      </c>
      <c r="V764">
        <v>3</v>
      </c>
      <c r="W764" t="s">
        <v>192</v>
      </c>
      <c r="X764" t="s">
        <v>179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 t="s">
        <v>682</v>
      </c>
      <c r="AM764" s="2">
        <v>43586</v>
      </c>
      <c r="AN764">
        <v>-5</v>
      </c>
      <c r="AO764" t="e" vm="1">
        <f>_FV(-1,"0")</f>
        <v>#VALUE!</v>
      </c>
      <c r="AP764" t="s">
        <v>84</v>
      </c>
      <c r="AQ764">
        <v>6</v>
      </c>
      <c r="AR764">
        <v>3</v>
      </c>
      <c r="AS764" t="s">
        <v>68</v>
      </c>
      <c r="AT764" t="s">
        <v>68</v>
      </c>
      <c r="AU764" t="s">
        <v>68</v>
      </c>
      <c r="AV764" s="2">
        <v>43617</v>
      </c>
      <c r="AW764" s="3">
        <v>43466</v>
      </c>
      <c r="AX764">
        <v>1780</v>
      </c>
      <c r="AY764">
        <v>1857</v>
      </c>
      <c r="AZ764" t="s">
        <v>127</v>
      </c>
      <c r="BA764" s="2">
        <v>43641</v>
      </c>
      <c r="BB764">
        <v>18</v>
      </c>
      <c r="BC764" t="s">
        <v>1892</v>
      </c>
      <c r="BD764" s="2">
        <v>43681</v>
      </c>
      <c r="BE764" t="s">
        <v>123</v>
      </c>
      <c r="BF764" s="2">
        <v>43549</v>
      </c>
      <c r="BG764">
        <v>22</v>
      </c>
      <c r="BH764" t="s">
        <v>1890</v>
      </c>
      <c r="BI764" t="s">
        <v>1891</v>
      </c>
    </row>
    <row r="765" spans="1:61" x14ac:dyDescent="0.25">
      <c r="A765" s="1">
        <v>41381</v>
      </c>
      <c r="B765" t="s">
        <v>136</v>
      </c>
      <c r="C765" t="s">
        <v>123</v>
      </c>
      <c r="D765" t="s">
        <v>151</v>
      </c>
      <c r="E765" t="s">
        <v>90</v>
      </c>
      <c r="F765" t="s">
        <v>1951</v>
      </c>
      <c r="G765" t="s">
        <v>644</v>
      </c>
      <c r="H765" t="s">
        <v>68</v>
      </c>
      <c r="I765" t="s">
        <v>1136</v>
      </c>
      <c r="J765" t="s">
        <v>466</v>
      </c>
      <c r="K765" t="s">
        <v>471</v>
      </c>
      <c r="L765" t="s">
        <v>468</v>
      </c>
      <c r="M765" t="s">
        <v>224</v>
      </c>
      <c r="N765" t="s">
        <v>470</v>
      </c>
      <c r="O765" t="s">
        <v>471</v>
      </c>
      <c r="P765" t="s">
        <v>470</v>
      </c>
      <c r="Q765">
        <v>33</v>
      </c>
      <c r="R765" t="s">
        <v>179</v>
      </c>
      <c r="S765" t="s">
        <v>84</v>
      </c>
      <c r="T765">
        <v>13</v>
      </c>
      <c r="U765">
        <v>6</v>
      </c>
      <c r="V765">
        <v>3</v>
      </c>
      <c r="W765" t="s">
        <v>121</v>
      </c>
      <c r="X765" t="s">
        <v>179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 t="e" vm="217">
        <f>_FV(0,"12121212121212122")</f>
        <v>#VALUE!</v>
      </c>
      <c r="AM765" t="s">
        <v>1274</v>
      </c>
      <c r="AN765">
        <v>-21</v>
      </c>
      <c r="AO765" t="e" vm="1">
        <f>_FV(-4,"0")</f>
        <v>#VALUE!</v>
      </c>
      <c r="AP765" t="s">
        <v>83</v>
      </c>
      <c r="AQ765">
        <v>3</v>
      </c>
      <c r="AR765">
        <v>3</v>
      </c>
      <c r="AS765" t="s">
        <v>882</v>
      </c>
      <c r="AT765" t="s">
        <v>491</v>
      </c>
      <c r="AU765" t="s">
        <v>883</v>
      </c>
      <c r="AV765" t="s">
        <v>1952</v>
      </c>
      <c r="AW765" t="s">
        <v>1953</v>
      </c>
      <c r="AX765">
        <v>1715</v>
      </c>
      <c r="AY765">
        <v>1857</v>
      </c>
      <c r="AZ765" t="s">
        <v>136</v>
      </c>
      <c r="BA765" s="2">
        <v>43734</v>
      </c>
      <c r="BB765">
        <v>29</v>
      </c>
      <c r="BC765" t="s">
        <v>1894</v>
      </c>
      <c r="BD765" s="3">
        <v>17227</v>
      </c>
      <c r="BE765" t="s">
        <v>123</v>
      </c>
      <c r="BF765" s="2">
        <v>43549</v>
      </c>
      <c r="BG765">
        <v>22</v>
      </c>
      <c r="BH765" t="s">
        <v>1890</v>
      </c>
      <c r="BI765" t="s">
        <v>1891</v>
      </c>
    </row>
    <row r="766" spans="1:61" x14ac:dyDescent="0.25">
      <c r="A766" s="1">
        <v>41385</v>
      </c>
      <c r="B766" t="s">
        <v>150</v>
      </c>
      <c r="C766" t="s">
        <v>123</v>
      </c>
      <c r="D766" t="s">
        <v>101</v>
      </c>
      <c r="E766" t="s">
        <v>913</v>
      </c>
      <c r="F766" t="s">
        <v>1456</v>
      </c>
      <c r="G766" t="s">
        <v>273</v>
      </c>
      <c r="H766" t="s">
        <v>275</v>
      </c>
      <c r="I766" t="s">
        <v>546</v>
      </c>
      <c r="J766" t="s">
        <v>420</v>
      </c>
      <c r="K766" t="s">
        <v>422</v>
      </c>
      <c r="L766" t="s">
        <v>533</v>
      </c>
      <c r="M766" t="s">
        <v>277</v>
      </c>
      <c r="N766" t="s">
        <v>490</v>
      </c>
      <c r="O766" t="s">
        <v>279</v>
      </c>
      <c r="P766" t="s">
        <v>190</v>
      </c>
      <c r="Q766">
        <v>34</v>
      </c>
      <c r="R766" t="s">
        <v>85</v>
      </c>
      <c r="S766" t="s">
        <v>84</v>
      </c>
      <c r="T766">
        <v>13</v>
      </c>
      <c r="U766">
        <v>6</v>
      </c>
      <c r="V766">
        <v>3</v>
      </c>
      <c r="W766" t="s">
        <v>121</v>
      </c>
      <c r="X766" t="s">
        <v>120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 t="s">
        <v>1718</v>
      </c>
      <c r="AM766" t="s">
        <v>1660</v>
      </c>
      <c r="AN766">
        <v>-12</v>
      </c>
      <c r="AO766" t="e" vm="1">
        <f>_FV(-2,"0")</f>
        <v>#VALUE!</v>
      </c>
      <c r="AP766" t="s">
        <v>66</v>
      </c>
      <c r="AQ766">
        <v>7</v>
      </c>
      <c r="AR766">
        <v>1</v>
      </c>
      <c r="AS766" t="s">
        <v>68</v>
      </c>
      <c r="AT766" t="s">
        <v>423</v>
      </c>
      <c r="AU766" t="s">
        <v>68</v>
      </c>
      <c r="AV766" t="s">
        <v>64</v>
      </c>
      <c r="AW766" t="s">
        <v>1954</v>
      </c>
      <c r="AX766">
        <v>1723</v>
      </c>
      <c r="AY766">
        <v>1857</v>
      </c>
      <c r="AZ766" t="s">
        <v>150</v>
      </c>
      <c r="BA766" s="2">
        <v>43699</v>
      </c>
      <c r="BB766">
        <v>19</v>
      </c>
      <c r="BC766" t="s">
        <v>1897</v>
      </c>
      <c r="BD766" s="3">
        <v>45839</v>
      </c>
      <c r="BE766" t="s">
        <v>123</v>
      </c>
      <c r="BF766" s="2">
        <v>43549</v>
      </c>
      <c r="BG766">
        <v>22</v>
      </c>
      <c r="BH766" t="s">
        <v>1890</v>
      </c>
      <c r="BI766" t="s">
        <v>1891</v>
      </c>
    </row>
    <row r="767" spans="1:61" x14ac:dyDescent="0.25">
      <c r="A767" s="1">
        <v>41329</v>
      </c>
      <c r="B767" t="s">
        <v>158</v>
      </c>
      <c r="C767" t="s">
        <v>123</v>
      </c>
      <c r="D767" t="s">
        <v>62</v>
      </c>
      <c r="E767" t="s">
        <v>811</v>
      </c>
      <c r="F767" t="s">
        <v>1955</v>
      </c>
      <c r="G767" t="s">
        <v>88</v>
      </c>
      <c r="H767" t="s">
        <v>696</v>
      </c>
      <c r="I767" t="s">
        <v>1135</v>
      </c>
      <c r="J767" t="s">
        <v>1956</v>
      </c>
      <c r="K767" t="s">
        <v>356</v>
      </c>
      <c r="L767" t="s">
        <v>1468</v>
      </c>
      <c r="M767" t="s">
        <v>93</v>
      </c>
      <c r="N767" t="s">
        <v>608</v>
      </c>
      <c r="O767" t="s">
        <v>637</v>
      </c>
      <c r="P767" t="s">
        <v>607</v>
      </c>
      <c r="Q767">
        <v>27</v>
      </c>
      <c r="R767" t="s">
        <v>64</v>
      </c>
      <c r="S767" t="s">
        <v>84</v>
      </c>
      <c r="T767">
        <v>13</v>
      </c>
      <c r="U767">
        <v>2</v>
      </c>
      <c r="V767">
        <v>3</v>
      </c>
      <c r="W767" t="s">
        <v>121</v>
      </c>
      <c r="X767" t="s">
        <v>121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 t="s">
        <v>88</v>
      </c>
      <c r="AM767" t="s">
        <v>68</v>
      </c>
      <c r="AN767">
        <v>4</v>
      </c>
      <c r="AO767" t="s">
        <v>65</v>
      </c>
      <c r="AP767" t="e" vm="1">
        <f>_FV(-1,"0")</f>
        <v>#VALUE!</v>
      </c>
      <c r="AQ767">
        <v>4</v>
      </c>
      <c r="AR767">
        <v>4</v>
      </c>
      <c r="AS767" t="s">
        <v>68</v>
      </c>
      <c r="AT767" t="s">
        <v>1040</v>
      </c>
      <c r="AU767" t="s">
        <v>68</v>
      </c>
      <c r="AV767" t="s">
        <v>64</v>
      </c>
      <c r="AW767" t="s">
        <v>1957</v>
      </c>
      <c r="AX767">
        <v>1908</v>
      </c>
      <c r="AY767">
        <v>1857</v>
      </c>
      <c r="AZ767" t="s">
        <v>158</v>
      </c>
      <c r="BA767" t="s">
        <v>243</v>
      </c>
      <c r="BB767">
        <v>27</v>
      </c>
      <c r="BC767" t="s">
        <v>1900</v>
      </c>
      <c r="BD767" t="s">
        <v>1901</v>
      </c>
      <c r="BE767" t="s">
        <v>123</v>
      </c>
      <c r="BF767" s="2">
        <v>43549</v>
      </c>
      <c r="BG767">
        <v>22</v>
      </c>
      <c r="BH767" t="s">
        <v>1890</v>
      </c>
      <c r="BI767" t="s">
        <v>1891</v>
      </c>
    </row>
    <row r="768" spans="1:61" x14ac:dyDescent="0.25">
      <c r="A768" s="1">
        <v>41399</v>
      </c>
      <c r="B768" t="s">
        <v>163</v>
      </c>
      <c r="C768" t="s">
        <v>123</v>
      </c>
      <c r="D768" t="s">
        <v>151</v>
      </c>
      <c r="E768" t="s">
        <v>1958</v>
      </c>
      <c r="F768" t="s">
        <v>77</v>
      </c>
      <c r="G768" t="s">
        <v>68</v>
      </c>
      <c r="H768" t="s">
        <v>213</v>
      </c>
      <c r="I768" t="s">
        <v>1959</v>
      </c>
      <c r="J768" t="s">
        <v>606</v>
      </c>
      <c r="K768" t="s">
        <v>180</v>
      </c>
      <c r="L768" t="s">
        <v>356</v>
      </c>
      <c r="M768" t="s">
        <v>93</v>
      </c>
      <c r="N768" t="s">
        <v>215</v>
      </c>
      <c r="O768" t="s">
        <v>93</v>
      </c>
      <c r="P768" t="s">
        <v>216</v>
      </c>
      <c r="Q768">
        <v>36</v>
      </c>
      <c r="R768" t="s">
        <v>68</v>
      </c>
      <c r="S768" t="s">
        <v>84</v>
      </c>
      <c r="T768">
        <v>13</v>
      </c>
      <c r="U768">
        <v>1</v>
      </c>
      <c r="V768">
        <v>3</v>
      </c>
      <c r="W768" t="s">
        <v>121</v>
      </c>
      <c r="X768" t="s">
        <v>191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 t="s">
        <v>434</v>
      </c>
      <c r="AM768" t="s">
        <v>433</v>
      </c>
      <c r="AN768">
        <v>17</v>
      </c>
      <c r="AO768" t="e" vm="1">
        <f>_FV(-5,"0")</f>
        <v>#VALUE!</v>
      </c>
      <c r="AP768" t="e" vm="1">
        <f>_FV(-2,"0")</f>
        <v>#VALUE!</v>
      </c>
      <c r="AQ768">
        <v>7</v>
      </c>
      <c r="AR768">
        <v>1</v>
      </c>
      <c r="AS768" t="s">
        <v>68</v>
      </c>
      <c r="AT768" t="s">
        <v>857</v>
      </c>
      <c r="AU768" t="s">
        <v>68</v>
      </c>
      <c r="AV768" s="2">
        <v>43498</v>
      </c>
      <c r="AW768" t="s">
        <v>1960</v>
      </c>
      <c r="AX768">
        <v>1912</v>
      </c>
      <c r="AY768">
        <v>1857</v>
      </c>
      <c r="AZ768" t="s">
        <v>163</v>
      </c>
      <c r="BA768" s="2">
        <v>43489</v>
      </c>
      <c r="BB768">
        <v>22</v>
      </c>
      <c r="BC768" t="s">
        <v>1904</v>
      </c>
      <c r="BD768" s="3">
        <v>13119</v>
      </c>
      <c r="BE768" t="s">
        <v>123</v>
      </c>
      <c r="BF768" s="2">
        <v>43549</v>
      </c>
      <c r="BG768">
        <v>22</v>
      </c>
      <c r="BH768" t="s">
        <v>1890</v>
      </c>
      <c r="BI768" t="s">
        <v>1891</v>
      </c>
    </row>
    <row r="769" spans="1:61" x14ac:dyDescent="0.25">
      <c r="A769" s="1">
        <v>41307</v>
      </c>
      <c r="B769" t="s">
        <v>178</v>
      </c>
      <c r="C769" t="s">
        <v>123</v>
      </c>
      <c r="D769" t="s">
        <v>62</v>
      </c>
      <c r="E769" s="2">
        <v>43497</v>
      </c>
      <c r="F769" s="3">
        <v>35065</v>
      </c>
      <c r="G769" s="3">
        <v>24838</v>
      </c>
      <c r="H769" t="s">
        <v>354</v>
      </c>
      <c r="I769" t="s">
        <v>354</v>
      </c>
      <c r="J769" s="3">
        <v>30682</v>
      </c>
      <c r="K769" t="s">
        <v>397</v>
      </c>
      <c r="L769" t="s">
        <v>396</v>
      </c>
      <c r="M769" t="s">
        <v>130</v>
      </c>
      <c r="N769" t="s">
        <v>131</v>
      </c>
      <c r="O769" t="s">
        <v>397</v>
      </c>
      <c r="P769" t="s">
        <v>129</v>
      </c>
      <c r="Q769">
        <v>25</v>
      </c>
      <c r="R769" t="s">
        <v>242</v>
      </c>
      <c r="S769" t="s">
        <v>84</v>
      </c>
      <c r="T769">
        <v>13</v>
      </c>
      <c r="U769">
        <v>15</v>
      </c>
      <c r="V769">
        <v>3</v>
      </c>
      <c r="W769" t="s">
        <v>66</v>
      </c>
      <c r="X769" t="s">
        <v>121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 t="e" vm="293">
        <f>_FV(0,"48")</f>
        <v>#VALUE!</v>
      </c>
      <c r="AM769" t="s">
        <v>68</v>
      </c>
      <c r="AN769">
        <v>-22</v>
      </c>
      <c r="AO769" t="e" vm="1">
        <f>_FV(-4,"0")</f>
        <v>#VALUE!</v>
      </c>
      <c r="AP769" t="s">
        <v>191</v>
      </c>
      <c r="AQ769">
        <v>3</v>
      </c>
      <c r="AR769">
        <v>6</v>
      </c>
      <c r="AS769" t="s">
        <v>348</v>
      </c>
      <c r="AT769" t="s">
        <v>68</v>
      </c>
      <c r="AU769" t="s">
        <v>1155</v>
      </c>
      <c r="AV769" t="s">
        <v>1961</v>
      </c>
      <c r="AW769" t="s">
        <v>1962</v>
      </c>
      <c r="AX769">
        <v>1748</v>
      </c>
      <c r="AY769">
        <v>1857</v>
      </c>
      <c r="AZ769" t="s">
        <v>178</v>
      </c>
      <c r="BA769" s="2">
        <v>43489</v>
      </c>
      <c r="BB769">
        <v>25</v>
      </c>
      <c r="BC769" t="s">
        <v>1907</v>
      </c>
      <c r="BD769" s="3">
        <v>46874</v>
      </c>
      <c r="BE769" t="s">
        <v>123</v>
      </c>
      <c r="BF769" s="2">
        <v>43549</v>
      </c>
      <c r="BG769">
        <v>22</v>
      </c>
      <c r="BH769" t="s">
        <v>1890</v>
      </c>
      <c r="BI769" t="s">
        <v>1891</v>
      </c>
    </row>
    <row r="770" spans="1:61" x14ac:dyDescent="0.25">
      <c r="A770" s="1">
        <v>41269</v>
      </c>
      <c r="B770" t="s">
        <v>1432</v>
      </c>
      <c r="C770" t="s">
        <v>123</v>
      </c>
      <c r="D770" t="s">
        <v>151</v>
      </c>
      <c r="E770" t="s">
        <v>1067</v>
      </c>
      <c r="F770" t="s">
        <v>164</v>
      </c>
      <c r="G770" t="s">
        <v>200</v>
      </c>
      <c r="H770" t="s">
        <v>305</v>
      </c>
      <c r="I770" t="s">
        <v>201</v>
      </c>
      <c r="J770" t="s">
        <v>1748</v>
      </c>
      <c r="K770" t="s">
        <v>202</v>
      </c>
      <c r="L770" t="s">
        <v>788</v>
      </c>
      <c r="M770" t="s">
        <v>170</v>
      </c>
      <c r="N770" t="s">
        <v>204</v>
      </c>
      <c r="O770" t="s">
        <v>203</v>
      </c>
      <c r="P770" t="s">
        <v>170</v>
      </c>
      <c r="Q770">
        <v>19</v>
      </c>
      <c r="R770" t="s">
        <v>192</v>
      </c>
      <c r="S770" t="s">
        <v>84</v>
      </c>
      <c r="T770">
        <v>13</v>
      </c>
      <c r="U770">
        <v>9</v>
      </c>
      <c r="V770">
        <v>3</v>
      </c>
      <c r="W770" t="s">
        <v>120</v>
      </c>
      <c r="X770" t="s">
        <v>120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 t="e" vm="165">
        <f>_FV(0,"3684210526315789")</f>
        <v>#VALUE!</v>
      </c>
      <c r="AM770" t="s">
        <v>1067</v>
      </c>
      <c r="AN770">
        <v>-10</v>
      </c>
      <c r="AO770" t="s">
        <v>65</v>
      </c>
      <c r="AP770" t="s">
        <v>121</v>
      </c>
      <c r="AQ770">
        <v>1</v>
      </c>
      <c r="AR770">
        <v>7</v>
      </c>
      <c r="AS770" t="s">
        <v>68</v>
      </c>
      <c r="AT770" t="s">
        <v>68</v>
      </c>
      <c r="AU770" t="s">
        <v>68</v>
      </c>
      <c r="AV770" s="2">
        <v>43586</v>
      </c>
      <c r="AW770" s="3">
        <v>43466</v>
      </c>
      <c r="AX770">
        <v>1616</v>
      </c>
      <c r="AY770">
        <v>1857</v>
      </c>
      <c r="AZ770" t="s">
        <v>1432</v>
      </c>
      <c r="BA770" s="2">
        <v>43549</v>
      </c>
      <c r="BB770">
        <v>16</v>
      </c>
      <c r="BC770" t="s">
        <v>1910</v>
      </c>
      <c r="BD770" s="2">
        <v>43679</v>
      </c>
      <c r="BE770" t="s">
        <v>123</v>
      </c>
      <c r="BF770" s="2">
        <v>43549</v>
      </c>
      <c r="BG770">
        <v>22</v>
      </c>
      <c r="BH770" t="s">
        <v>1890</v>
      </c>
      <c r="BI770" t="s">
        <v>1891</v>
      </c>
    </row>
    <row r="771" spans="1:61" x14ac:dyDescent="0.25">
      <c r="A771" s="1">
        <v>41167</v>
      </c>
      <c r="B771" t="s">
        <v>1436</v>
      </c>
      <c r="C771" t="s">
        <v>123</v>
      </c>
      <c r="D771" t="s">
        <v>101</v>
      </c>
      <c r="E771" t="s">
        <v>63</v>
      </c>
      <c r="F771" t="s">
        <v>64</v>
      </c>
      <c r="G771" s="3">
        <v>45689</v>
      </c>
      <c r="H771" t="s">
        <v>63</v>
      </c>
      <c r="I771" t="s">
        <v>79</v>
      </c>
      <c r="J771" s="3">
        <v>45689</v>
      </c>
      <c r="K771" t="s">
        <v>65</v>
      </c>
      <c r="L771" t="s">
        <v>180</v>
      </c>
      <c r="M771" t="s">
        <v>63</v>
      </c>
      <c r="N771" t="s">
        <v>65</v>
      </c>
      <c r="O771" t="s">
        <v>79</v>
      </c>
      <c r="P771" t="s">
        <v>65</v>
      </c>
      <c r="Q771">
        <v>4</v>
      </c>
      <c r="R771" t="s">
        <v>239</v>
      </c>
      <c r="S771" t="s">
        <v>84</v>
      </c>
      <c r="T771">
        <v>13</v>
      </c>
      <c r="U771">
        <v>18</v>
      </c>
      <c r="V771">
        <v>1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 t="e" vm="89">
        <f>_FV(-1,"75")</f>
        <v>#VALUE!</v>
      </c>
      <c r="AM771" s="2">
        <v>43586</v>
      </c>
      <c r="AN771">
        <v>-8</v>
      </c>
      <c r="AP771" t="s">
        <v>255</v>
      </c>
      <c r="AQ771">
        <v>3</v>
      </c>
      <c r="AR771">
        <v>3</v>
      </c>
      <c r="AS771" t="s">
        <v>68</v>
      </c>
      <c r="AT771" t="s">
        <v>68</v>
      </c>
      <c r="AU771" t="s">
        <v>68</v>
      </c>
      <c r="AV771" s="3">
        <v>45658</v>
      </c>
      <c r="AW771" s="3">
        <v>42370</v>
      </c>
      <c r="AX771">
        <v>1587</v>
      </c>
      <c r="AY771">
        <v>1857</v>
      </c>
      <c r="AZ771" t="s">
        <v>1436</v>
      </c>
      <c r="BA771" s="2">
        <v>43493</v>
      </c>
      <c r="BB771">
        <v>18</v>
      </c>
      <c r="BC771" t="s">
        <v>1912</v>
      </c>
      <c r="BD771" s="3">
        <v>20180</v>
      </c>
      <c r="BE771" t="s">
        <v>123</v>
      </c>
      <c r="BF771" s="2">
        <v>43549</v>
      </c>
      <c r="BG771">
        <v>22</v>
      </c>
      <c r="BH771" t="s">
        <v>1890</v>
      </c>
      <c r="BI771" t="s">
        <v>1891</v>
      </c>
    </row>
    <row r="772" spans="1:61" x14ac:dyDescent="0.25">
      <c r="A772" s="1">
        <v>41304</v>
      </c>
      <c r="B772" t="s">
        <v>1913</v>
      </c>
      <c r="C772" t="s">
        <v>123</v>
      </c>
      <c r="D772" t="s">
        <v>101</v>
      </c>
      <c r="E772" t="s">
        <v>76</v>
      </c>
      <c r="F772" t="s">
        <v>1490</v>
      </c>
      <c r="G772" t="s">
        <v>1020</v>
      </c>
      <c r="H772" t="s">
        <v>717</v>
      </c>
      <c r="I772" t="s">
        <v>831</v>
      </c>
      <c r="J772" t="s">
        <v>908</v>
      </c>
      <c r="K772" t="s">
        <v>82</v>
      </c>
      <c r="L772" t="s">
        <v>909</v>
      </c>
      <c r="M772" t="s">
        <v>63</v>
      </c>
      <c r="N772" t="s">
        <v>82</v>
      </c>
      <c r="O772" t="s">
        <v>771</v>
      </c>
      <c r="P772" t="s">
        <v>79</v>
      </c>
      <c r="Q772">
        <v>24</v>
      </c>
      <c r="R772" t="s">
        <v>67</v>
      </c>
      <c r="S772" t="s">
        <v>84</v>
      </c>
      <c r="T772">
        <v>13</v>
      </c>
      <c r="U772">
        <v>18</v>
      </c>
      <c r="V772">
        <v>3</v>
      </c>
      <c r="W772" t="s">
        <v>120</v>
      </c>
      <c r="X772" t="s">
        <v>120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 t="e" vm="92">
        <f>_FV(0,"625")</f>
        <v>#VALUE!</v>
      </c>
      <c r="AM772" t="s">
        <v>769</v>
      </c>
      <c r="AN772">
        <v>-26</v>
      </c>
      <c r="AO772" t="s">
        <v>65</v>
      </c>
      <c r="AP772" t="s">
        <v>242</v>
      </c>
      <c r="AQ772">
        <v>0</v>
      </c>
      <c r="AR772">
        <v>3</v>
      </c>
      <c r="AS772" t="s">
        <v>834</v>
      </c>
      <c r="AT772" t="s">
        <v>68</v>
      </c>
      <c r="AU772" t="s">
        <v>836</v>
      </c>
      <c r="AV772" t="s">
        <v>1963</v>
      </c>
      <c r="AW772" t="s">
        <v>1964</v>
      </c>
      <c r="AX772">
        <v>1615</v>
      </c>
      <c r="AY772">
        <v>1857</v>
      </c>
      <c r="AZ772" t="s">
        <v>1913</v>
      </c>
      <c r="BA772" s="2">
        <v>43641</v>
      </c>
      <c r="BB772">
        <v>22</v>
      </c>
      <c r="BC772" t="s">
        <v>1916</v>
      </c>
      <c r="BD772" s="3">
        <v>15342</v>
      </c>
      <c r="BE772" t="s">
        <v>123</v>
      </c>
      <c r="BF772" s="2">
        <v>43549</v>
      </c>
      <c r="BG772">
        <v>22</v>
      </c>
      <c r="BH772" t="s">
        <v>1890</v>
      </c>
      <c r="BI772" t="s">
        <v>1891</v>
      </c>
    </row>
    <row r="773" spans="1:61" x14ac:dyDescent="0.25">
      <c r="A773" s="1">
        <v>41363</v>
      </c>
      <c r="B773" t="s">
        <v>1917</v>
      </c>
      <c r="C773" t="s">
        <v>123</v>
      </c>
      <c r="D773" t="s">
        <v>62</v>
      </c>
      <c r="E773" s="2">
        <v>43525</v>
      </c>
      <c r="F773" t="s">
        <v>1229</v>
      </c>
      <c r="G773" s="2">
        <v>43647</v>
      </c>
      <c r="H773" t="s">
        <v>68</v>
      </c>
      <c r="I773" t="s">
        <v>263</v>
      </c>
      <c r="J773" t="s">
        <v>366</v>
      </c>
      <c r="K773" t="s">
        <v>118</v>
      </c>
      <c r="L773" t="s">
        <v>484</v>
      </c>
      <c r="M773" t="s">
        <v>267</v>
      </c>
      <c r="N773" t="s">
        <v>118</v>
      </c>
      <c r="O773" t="s">
        <v>80</v>
      </c>
      <c r="P773" t="s">
        <v>603</v>
      </c>
      <c r="Q773">
        <v>30</v>
      </c>
      <c r="R773" t="s">
        <v>119</v>
      </c>
      <c r="S773" t="s">
        <v>84</v>
      </c>
      <c r="T773">
        <v>13</v>
      </c>
      <c r="U773">
        <v>14</v>
      </c>
      <c r="V773">
        <v>2</v>
      </c>
      <c r="W773" t="s">
        <v>132</v>
      </c>
      <c r="X773" t="s">
        <v>83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 t="e" vm="8">
        <f>_FV(0,"4")</f>
        <v>#VALUE!</v>
      </c>
      <c r="AM773" t="s">
        <v>263</v>
      </c>
      <c r="AN773">
        <v>-27</v>
      </c>
      <c r="AO773" t="e" vm="1">
        <f>_FV(-4,"0")</f>
        <v>#VALUE!</v>
      </c>
      <c r="AP773" t="s">
        <v>192</v>
      </c>
      <c r="AQ773">
        <v>1</v>
      </c>
      <c r="AR773">
        <v>1</v>
      </c>
      <c r="AS773" t="s">
        <v>1854</v>
      </c>
      <c r="AT773" t="s">
        <v>68</v>
      </c>
      <c r="AU773" t="s">
        <v>872</v>
      </c>
      <c r="AV773" t="s">
        <v>1113</v>
      </c>
      <c r="AW773" t="s">
        <v>1965</v>
      </c>
      <c r="AX773">
        <v>1542</v>
      </c>
      <c r="AY773">
        <v>1857</v>
      </c>
      <c r="AZ773" t="s">
        <v>1917</v>
      </c>
      <c r="BA773" s="2">
        <v>43548</v>
      </c>
      <c r="BB773">
        <v>16</v>
      </c>
      <c r="BC773" t="s">
        <v>1920</v>
      </c>
      <c r="BD773" s="3">
        <v>31413</v>
      </c>
      <c r="BE773" t="s">
        <v>123</v>
      </c>
      <c r="BF773" s="2">
        <v>43549</v>
      </c>
      <c r="BG773">
        <v>22</v>
      </c>
      <c r="BH773" t="s">
        <v>1890</v>
      </c>
      <c r="BI773" t="s">
        <v>1891</v>
      </c>
    </row>
    <row r="774" spans="1:61" x14ac:dyDescent="0.25">
      <c r="A774" s="1">
        <v>41609</v>
      </c>
      <c r="B774" t="s">
        <v>182</v>
      </c>
      <c r="C774" t="s">
        <v>123</v>
      </c>
      <c r="D774" t="s">
        <v>151</v>
      </c>
      <c r="E774" t="s">
        <v>802</v>
      </c>
      <c r="F774" t="s">
        <v>1935</v>
      </c>
      <c r="G774" t="s">
        <v>537</v>
      </c>
      <c r="H774" t="s">
        <v>1237</v>
      </c>
      <c r="I774" t="s">
        <v>335</v>
      </c>
      <c r="J774" t="s">
        <v>1106</v>
      </c>
      <c r="K774" t="s">
        <v>223</v>
      </c>
      <c r="L774" t="s">
        <v>468</v>
      </c>
      <c r="M774" t="s">
        <v>226</v>
      </c>
      <c r="N774" t="s">
        <v>226</v>
      </c>
      <c r="O774" t="s">
        <v>63</v>
      </c>
      <c r="P774" t="s">
        <v>339</v>
      </c>
      <c r="Q774">
        <v>22</v>
      </c>
      <c r="R774" t="s">
        <v>191</v>
      </c>
      <c r="S774" t="s">
        <v>84</v>
      </c>
      <c r="T774">
        <v>13</v>
      </c>
      <c r="U774">
        <v>8</v>
      </c>
      <c r="V774">
        <v>3</v>
      </c>
      <c r="W774" t="s">
        <v>96</v>
      </c>
      <c r="X774" t="s">
        <v>179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1</v>
      </c>
      <c r="AG774">
        <v>0</v>
      </c>
      <c r="AH774">
        <v>0</v>
      </c>
      <c r="AI774">
        <v>0</v>
      </c>
      <c r="AJ774">
        <v>0</v>
      </c>
      <c r="AK774">
        <v>0</v>
      </c>
      <c r="AL774" t="s">
        <v>1409</v>
      </c>
      <c r="AM774" t="s">
        <v>539</v>
      </c>
      <c r="AN774">
        <v>-12</v>
      </c>
      <c r="AO774" t="e" vm="1">
        <f>_FV(-6,"0")</f>
        <v>#VALUE!</v>
      </c>
      <c r="AP774" t="s">
        <v>120</v>
      </c>
      <c r="AQ774">
        <v>1</v>
      </c>
      <c r="AR774">
        <v>7</v>
      </c>
      <c r="AS774" t="s">
        <v>68</v>
      </c>
      <c r="AT774" t="s">
        <v>68</v>
      </c>
      <c r="AU774" t="s">
        <v>68</v>
      </c>
      <c r="AV774" t="s">
        <v>64</v>
      </c>
      <c r="AW774" s="3">
        <v>47119</v>
      </c>
      <c r="AX774">
        <v>1667</v>
      </c>
      <c r="AY774">
        <v>1857</v>
      </c>
      <c r="AZ774" t="s">
        <v>182</v>
      </c>
      <c r="BA774" s="2">
        <v>43643</v>
      </c>
      <c r="BB774">
        <v>16</v>
      </c>
      <c r="BC774" t="s">
        <v>1922</v>
      </c>
      <c r="BD774" s="3">
        <v>15401</v>
      </c>
      <c r="BE774" t="s">
        <v>123</v>
      </c>
      <c r="BF774" s="2">
        <v>43549</v>
      </c>
      <c r="BG774">
        <v>22</v>
      </c>
      <c r="BH774" t="s">
        <v>1890</v>
      </c>
      <c r="BI774" t="s">
        <v>1891</v>
      </c>
    </row>
    <row r="775" spans="1:61" x14ac:dyDescent="0.25">
      <c r="A775" s="1">
        <v>41133</v>
      </c>
      <c r="B775" t="s">
        <v>195</v>
      </c>
      <c r="C775" t="s">
        <v>123</v>
      </c>
      <c r="D775" t="s">
        <v>151</v>
      </c>
      <c r="E775" t="s">
        <v>400</v>
      </c>
      <c r="F775" s="3">
        <v>1360531</v>
      </c>
      <c r="G775" s="3">
        <v>447424</v>
      </c>
      <c r="H775" t="s">
        <v>68</v>
      </c>
      <c r="I775" t="s">
        <v>1400</v>
      </c>
      <c r="J775" t="s">
        <v>318</v>
      </c>
      <c r="K775" t="s">
        <v>322</v>
      </c>
      <c r="L775" t="s">
        <v>319</v>
      </c>
      <c r="M775" t="s">
        <v>323</v>
      </c>
      <c r="N775" t="s">
        <v>321</v>
      </c>
      <c r="O775" t="s">
        <v>319</v>
      </c>
      <c r="P775" t="s">
        <v>320</v>
      </c>
      <c r="Q775">
        <v>16</v>
      </c>
      <c r="R775" t="s">
        <v>255</v>
      </c>
      <c r="S775" t="s">
        <v>84</v>
      </c>
      <c r="T775">
        <v>13</v>
      </c>
      <c r="U775">
        <v>15</v>
      </c>
      <c r="V775">
        <v>3</v>
      </c>
      <c r="W775" t="s">
        <v>66</v>
      </c>
      <c r="X775" t="s">
        <v>84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 t="e" vm="36">
        <f>_FV(0,"4375")</f>
        <v>#VALUE!</v>
      </c>
      <c r="AM775" t="s">
        <v>751</v>
      </c>
      <c r="AN775">
        <v>-13</v>
      </c>
      <c r="AO775" t="s">
        <v>68</v>
      </c>
      <c r="AP775" t="s">
        <v>119</v>
      </c>
      <c r="AQ775">
        <v>0</v>
      </c>
      <c r="AR775">
        <v>9</v>
      </c>
      <c r="AS775" t="s">
        <v>68</v>
      </c>
      <c r="AT775" t="s">
        <v>601</v>
      </c>
      <c r="AU775" t="s">
        <v>68</v>
      </c>
      <c r="AV775" t="s">
        <v>395</v>
      </c>
      <c r="AW775" t="s">
        <v>752</v>
      </c>
      <c r="AX775">
        <v>1674</v>
      </c>
      <c r="AY775">
        <v>1857</v>
      </c>
      <c r="AZ775" t="s">
        <v>195</v>
      </c>
      <c r="BA775" s="2">
        <v>43580</v>
      </c>
      <c r="BB775">
        <v>18</v>
      </c>
      <c r="BC775" t="s">
        <v>1886</v>
      </c>
      <c r="BD775" s="2">
        <v>43469</v>
      </c>
      <c r="BE775" t="s">
        <v>123</v>
      </c>
      <c r="BF775" s="2">
        <v>43549</v>
      </c>
      <c r="BG775">
        <v>22</v>
      </c>
      <c r="BH775" t="s">
        <v>1890</v>
      </c>
      <c r="BI775" t="s">
        <v>1891</v>
      </c>
    </row>
    <row r="776" spans="1:61" x14ac:dyDescent="0.25">
      <c r="A776" s="1">
        <v>40979</v>
      </c>
      <c r="B776" t="s">
        <v>1445</v>
      </c>
      <c r="C776" t="s">
        <v>123</v>
      </c>
      <c r="D776" t="s">
        <v>101</v>
      </c>
      <c r="E776" s="2">
        <v>43556</v>
      </c>
      <c r="F776" s="2">
        <v>43467</v>
      </c>
      <c r="G776" s="2">
        <v>43525</v>
      </c>
      <c r="H776" t="s">
        <v>444</v>
      </c>
      <c r="I776" s="2">
        <v>43466</v>
      </c>
      <c r="J776" s="2">
        <v>43498</v>
      </c>
      <c r="K776" t="s">
        <v>266</v>
      </c>
      <c r="L776" t="s">
        <v>534</v>
      </c>
      <c r="M776" t="s">
        <v>116</v>
      </c>
      <c r="N776" t="s">
        <v>325</v>
      </c>
      <c r="O776" t="s">
        <v>118</v>
      </c>
      <c r="P776" t="s">
        <v>325</v>
      </c>
      <c r="Q776">
        <v>10</v>
      </c>
      <c r="R776" t="s">
        <v>83</v>
      </c>
      <c r="S776" t="s">
        <v>84</v>
      </c>
      <c r="T776">
        <v>13</v>
      </c>
      <c r="U776">
        <v>10</v>
      </c>
      <c r="V776">
        <v>1</v>
      </c>
      <c r="W776" t="s">
        <v>66</v>
      </c>
      <c r="X776" t="s">
        <v>179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1</v>
      </c>
      <c r="AG776">
        <v>0</v>
      </c>
      <c r="AH776">
        <v>0</v>
      </c>
      <c r="AI776">
        <v>0</v>
      </c>
      <c r="AJ776">
        <v>0</v>
      </c>
      <c r="AK776">
        <v>0</v>
      </c>
      <c r="AL776" t="s">
        <v>325</v>
      </c>
      <c r="AM776" s="2">
        <v>43497</v>
      </c>
      <c r="AN776">
        <v>-11</v>
      </c>
      <c r="AO776" t="e" vm="1">
        <f>_FV(-8,"0")</f>
        <v>#VALUE!</v>
      </c>
      <c r="AP776" t="s">
        <v>96</v>
      </c>
      <c r="AQ776">
        <v>1</v>
      </c>
      <c r="AR776">
        <v>4</v>
      </c>
      <c r="AS776" t="s">
        <v>825</v>
      </c>
      <c r="AT776" t="s">
        <v>68</v>
      </c>
      <c r="AU776" t="s">
        <v>826</v>
      </c>
      <c r="AV776" t="s">
        <v>1515</v>
      </c>
      <c r="AW776" t="s">
        <v>1966</v>
      </c>
      <c r="AX776">
        <v>1666</v>
      </c>
      <c r="AY776">
        <v>1857</v>
      </c>
      <c r="AZ776" t="s">
        <v>1445</v>
      </c>
      <c r="BA776" s="2">
        <v>43733</v>
      </c>
      <c r="BB776">
        <v>25</v>
      </c>
      <c r="BC776" t="s">
        <v>1923</v>
      </c>
      <c r="BD776" s="2">
        <v>43527</v>
      </c>
      <c r="BE776" t="s">
        <v>123</v>
      </c>
      <c r="BF776" s="2">
        <v>43549</v>
      </c>
      <c r="BG776">
        <v>22</v>
      </c>
      <c r="BH776" t="s">
        <v>1890</v>
      </c>
      <c r="BI776" t="s">
        <v>1891</v>
      </c>
    </row>
    <row r="777" spans="1:61" x14ac:dyDescent="0.25">
      <c r="A777" s="1">
        <v>41202</v>
      </c>
      <c r="B777" t="s">
        <v>209</v>
      </c>
      <c r="C777" t="s">
        <v>123</v>
      </c>
      <c r="D777" t="s">
        <v>151</v>
      </c>
      <c r="E777" t="s">
        <v>318</v>
      </c>
      <c r="F777" t="s">
        <v>908</v>
      </c>
      <c r="G777" t="s">
        <v>68</v>
      </c>
      <c r="H777" t="s">
        <v>63</v>
      </c>
      <c r="I777" s="3">
        <v>27395</v>
      </c>
      <c r="J777" t="s">
        <v>1657</v>
      </c>
      <c r="K777" t="s">
        <v>63</v>
      </c>
      <c r="L777" t="s">
        <v>180</v>
      </c>
      <c r="M777" t="s">
        <v>322</v>
      </c>
      <c r="N777" t="s">
        <v>65</v>
      </c>
      <c r="O777" t="s">
        <v>79</v>
      </c>
      <c r="P777" t="s">
        <v>322</v>
      </c>
      <c r="Q777">
        <v>8</v>
      </c>
      <c r="R777" t="s">
        <v>132</v>
      </c>
      <c r="S777" t="s">
        <v>84</v>
      </c>
      <c r="T777">
        <v>13</v>
      </c>
      <c r="U777">
        <v>5</v>
      </c>
      <c r="V777">
        <v>1</v>
      </c>
      <c r="W777" t="s">
        <v>191</v>
      </c>
      <c r="X777" t="s">
        <v>191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 t="s">
        <v>625</v>
      </c>
      <c r="AM777" t="s">
        <v>317</v>
      </c>
      <c r="AN777">
        <v>-5</v>
      </c>
      <c r="AO777" t="s">
        <v>65</v>
      </c>
      <c r="AP777" t="s">
        <v>64</v>
      </c>
      <c r="AQ777">
        <v>2</v>
      </c>
      <c r="AR777">
        <v>5</v>
      </c>
      <c r="AS777" t="s">
        <v>817</v>
      </c>
      <c r="AT777" t="s">
        <v>68</v>
      </c>
      <c r="AU777" t="s">
        <v>441</v>
      </c>
      <c r="AV777" t="s">
        <v>1967</v>
      </c>
      <c r="AW777" t="s">
        <v>1968</v>
      </c>
      <c r="AX777">
        <v>1785</v>
      </c>
      <c r="AY777">
        <v>1857</v>
      </c>
      <c r="AZ777" t="s">
        <v>209</v>
      </c>
      <c r="BA777" s="2">
        <v>43490</v>
      </c>
      <c r="BB777">
        <v>16</v>
      </c>
      <c r="BC777" t="s">
        <v>1926</v>
      </c>
      <c r="BD777" s="3">
        <v>30895</v>
      </c>
      <c r="BE777" t="s">
        <v>123</v>
      </c>
      <c r="BF777" s="2">
        <v>43549</v>
      </c>
      <c r="BG777">
        <v>22</v>
      </c>
      <c r="BH777" t="s">
        <v>1890</v>
      </c>
      <c r="BI777" t="s">
        <v>1891</v>
      </c>
    </row>
    <row r="778" spans="1:61" x14ac:dyDescent="0.25">
      <c r="A778" s="1">
        <v>41230</v>
      </c>
      <c r="B778" t="s">
        <v>218</v>
      </c>
      <c r="C778" t="s">
        <v>123</v>
      </c>
      <c r="D778" t="s">
        <v>62</v>
      </c>
      <c r="E778" t="s">
        <v>75</v>
      </c>
      <c r="F778" t="s">
        <v>77</v>
      </c>
      <c r="G778" t="s">
        <v>68</v>
      </c>
      <c r="H778" t="s">
        <v>717</v>
      </c>
      <c r="I778" t="s">
        <v>340</v>
      </c>
      <c r="J778" t="s">
        <v>64</v>
      </c>
      <c r="K778" t="s">
        <v>63</v>
      </c>
      <c r="L778" t="s">
        <v>426</v>
      </c>
      <c r="M778" t="s">
        <v>79</v>
      </c>
      <c r="N778" t="s">
        <v>308</v>
      </c>
      <c r="O778" t="s">
        <v>82</v>
      </c>
      <c r="P778" t="s">
        <v>79</v>
      </c>
      <c r="Q778">
        <v>12</v>
      </c>
      <c r="R778" t="s">
        <v>121</v>
      </c>
      <c r="S778" t="s">
        <v>84</v>
      </c>
      <c r="T778">
        <v>13</v>
      </c>
      <c r="U778">
        <v>5</v>
      </c>
      <c r="V778">
        <v>3</v>
      </c>
      <c r="W778" t="s">
        <v>83</v>
      </c>
      <c r="X778" t="s">
        <v>121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 t="s">
        <v>81</v>
      </c>
      <c r="AM778" t="s">
        <v>68</v>
      </c>
      <c r="AN778">
        <v>-4</v>
      </c>
      <c r="AO778" t="s">
        <v>68</v>
      </c>
      <c r="AP778" t="s">
        <v>132</v>
      </c>
      <c r="AQ778">
        <v>3</v>
      </c>
      <c r="AR778">
        <v>6</v>
      </c>
      <c r="AS778" t="s">
        <v>68</v>
      </c>
      <c r="AT778" t="s">
        <v>68</v>
      </c>
      <c r="AU778" t="s">
        <v>68</v>
      </c>
      <c r="AV778" t="s">
        <v>845</v>
      </c>
      <c r="AW778" s="3">
        <v>45658</v>
      </c>
      <c r="AX778">
        <v>1696</v>
      </c>
      <c r="AY778">
        <v>1857</v>
      </c>
      <c r="AZ778" t="s">
        <v>218</v>
      </c>
      <c r="BA778" s="2">
        <v>43671</v>
      </c>
      <c r="BB778">
        <v>21</v>
      </c>
      <c r="BC778" t="s">
        <v>1927</v>
      </c>
      <c r="BD778" s="3">
        <v>31444</v>
      </c>
      <c r="BE778" t="s">
        <v>123</v>
      </c>
      <c r="BF778" s="2">
        <v>43549</v>
      </c>
      <c r="BG778">
        <v>22</v>
      </c>
      <c r="BH778" t="s">
        <v>1890</v>
      </c>
      <c r="BI778" t="s">
        <v>1891</v>
      </c>
    </row>
    <row r="779" spans="1:61" x14ac:dyDescent="0.25">
      <c r="A779" s="1">
        <v>40920</v>
      </c>
      <c r="B779" t="s">
        <v>228</v>
      </c>
      <c r="C779" t="s">
        <v>123</v>
      </c>
      <c r="D779" t="s">
        <v>62</v>
      </c>
      <c r="E779" t="s">
        <v>385</v>
      </c>
      <c r="F779" s="2">
        <v>43617</v>
      </c>
      <c r="G779" t="s">
        <v>385</v>
      </c>
      <c r="H779" t="s">
        <v>1251</v>
      </c>
      <c r="I779" t="s">
        <v>672</v>
      </c>
      <c r="J779" t="s">
        <v>113</v>
      </c>
      <c r="K779" t="s">
        <v>80</v>
      </c>
      <c r="L779" t="s">
        <v>117</v>
      </c>
      <c r="M779" t="s">
        <v>80</v>
      </c>
      <c r="N779" t="s">
        <v>115</v>
      </c>
      <c r="O779" t="s">
        <v>386</v>
      </c>
      <c r="P779" t="s">
        <v>80</v>
      </c>
      <c r="Q779">
        <v>15</v>
      </c>
      <c r="R779" t="s">
        <v>120</v>
      </c>
      <c r="S779" t="s">
        <v>84</v>
      </c>
      <c r="T779">
        <v>13</v>
      </c>
      <c r="U779">
        <v>9</v>
      </c>
      <c r="V779">
        <v>3</v>
      </c>
      <c r="W779" t="s">
        <v>132</v>
      </c>
      <c r="X779" t="s">
        <v>66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 t="s">
        <v>65</v>
      </c>
      <c r="AM779" t="s">
        <v>951</v>
      </c>
      <c r="AN779">
        <v>-7</v>
      </c>
      <c r="AO779" t="s">
        <v>68</v>
      </c>
      <c r="AP779" t="s">
        <v>85</v>
      </c>
      <c r="AQ779">
        <v>0</v>
      </c>
      <c r="AR779">
        <v>9</v>
      </c>
      <c r="AS779" t="s">
        <v>860</v>
      </c>
      <c r="AT779" t="s">
        <v>1024</v>
      </c>
      <c r="AU779" t="s">
        <v>861</v>
      </c>
      <c r="AV779" t="s">
        <v>1969</v>
      </c>
      <c r="AW779" t="s">
        <v>1970</v>
      </c>
      <c r="AX779">
        <v>1651</v>
      </c>
      <c r="AY779">
        <v>1857</v>
      </c>
      <c r="AZ779" t="s">
        <v>228</v>
      </c>
      <c r="BA779" s="2">
        <v>43490</v>
      </c>
      <c r="BB779">
        <v>18</v>
      </c>
      <c r="BC779" t="s">
        <v>1930</v>
      </c>
      <c r="BD779" s="3">
        <v>13575</v>
      </c>
      <c r="BE779" t="s">
        <v>123</v>
      </c>
      <c r="BF779" s="2">
        <v>43549</v>
      </c>
      <c r="BG779">
        <v>22</v>
      </c>
      <c r="BH779" t="s">
        <v>1890</v>
      </c>
      <c r="BI779" t="s">
        <v>1891</v>
      </c>
    </row>
    <row r="780" spans="1:61" x14ac:dyDescent="0.25">
      <c r="A780" s="1">
        <v>41140</v>
      </c>
      <c r="B780" t="s">
        <v>241</v>
      </c>
      <c r="C780" t="s">
        <v>123</v>
      </c>
      <c r="D780" t="s">
        <v>151</v>
      </c>
      <c r="E780" t="s">
        <v>65</v>
      </c>
      <c r="F780" t="s">
        <v>65</v>
      </c>
      <c r="G780" t="s">
        <v>65</v>
      </c>
      <c r="H780" t="s">
        <v>65</v>
      </c>
      <c r="I780" t="s">
        <v>65</v>
      </c>
      <c r="J780" t="s">
        <v>65</v>
      </c>
      <c r="K780" t="s">
        <v>65</v>
      </c>
      <c r="L780" t="s">
        <v>65</v>
      </c>
      <c r="M780" t="s">
        <v>65</v>
      </c>
      <c r="N780" t="s">
        <v>65</v>
      </c>
      <c r="O780" t="s">
        <v>65</v>
      </c>
      <c r="P780" t="s">
        <v>65</v>
      </c>
      <c r="Q780">
        <v>1</v>
      </c>
      <c r="R780" t="s">
        <v>95</v>
      </c>
      <c r="S780" t="s">
        <v>84</v>
      </c>
      <c r="T780">
        <v>13</v>
      </c>
      <c r="U780">
        <v>9</v>
      </c>
      <c r="V780">
        <v>19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 t="s">
        <v>65</v>
      </c>
      <c r="AM780" t="s">
        <v>65</v>
      </c>
      <c r="AN780">
        <v>0</v>
      </c>
      <c r="AP780" t="s">
        <v>110</v>
      </c>
      <c r="AQ780">
        <v>1</v>
      </c>
      <c r="AR780">
        <v>7</v>
      </c>
      <c r="AS780" t="s">
        <v>68</v>
      </c>
      <c r="AT780" t="s">
        <v>68</v>
      </c>
      <c r="AU780" t="s">
        <v>68</v>
      </c>
      <c r="AV780" s="2">
        <v>43498</v>
      </c>
      <c r="AW780" s="3">
        <v>44197</v>
      </c>
      <c r="AX780">
        <v>1662</v>
      </c>
      <c r="AY780">
        <v>1857</v>
      </c>
      <c r="AZ780" t="s">
        <v>241</v>
      </c>
      <c r="BA780" t="s">
        <v>1398</v>
      </c>
      <c r="BB780">
        <v>28</v>
      </c>
      <c r="BC780" t="s">
        <v>1933</v>
      </c>
      <c r="BD780" s="3">
        <v>12086</v>
      </c>
      <c r="BE780" t="s">
        <v>123</v>
      </c>
      <c r="BF780" s="2">
        <v>43549</v>
      </c>
      <c r="BG780">
        <v>22</v>
      </c>
      <c r="BH780" t="s">
        <v>1890</v>
      </c>
      <c r="BI780" t="s">
        <v>1891</v>
      </c>
    </row>
    <row r="781" spans="1:61" x14ac:dyDescent="0.25">
      <c r="A781" s="1">
        <v>41209</v>
      </c>
      <c r="B781" t="s">
        <v>60</v>
      </c>
      <c r="C781" t="s">
        <v>1436</v>
      </c>
      <c r="D781" t="s">
        <v>62</v>
      </c>
      <c r="E781" t="s">
        <v>318</v>
      </c>
      <c r="F781" t="s">
        <v>180</v>
      </c>
      <c r="G781" t="s">
        <v>625</v>
      </c>
      <c r="H781" t="s">
        <v>64</v>
      </c>
      <c r="I781" s="2">
        <v>43586</v>
      </c>
      <c r="J781" t="s">
        <v>79</v>
      </c>
      <c r="K781" t="s">
        <v>323</v>
      </c>
      <c r="L781" t="s">
        <v>65</v>
      </c>
      <c r="M781" t="s">
        <v>322</v>
      </c>
      <c r="N781" t="s">
        <v>625</v>
      </c>
      <c r="O781" t="s">
        <v>323</v>
      </c>
      <c r="P781" t="s">
        <v>79</v>
      </c>
      <c r="Q781">
        <v>8</v>
      </c>
      <c r="R781" t="s">
        <v>66</v>
      </c>
      <c r="S781" t="s">
        <v>239</v>
      </c>
      <c r="T781">
        <v>13</v>
      </c>
      <c r="U781">
        <v>7</v>
      </c>
      <c r="V781">
        <v>18</v>
      </c>
      <c r="W781" t="s">
        <v>120</v>
      </c>
      <c r="X781" t="s">
        <v>68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 t="s">
        <v>68</v>
      </c>
      <c r="AM781" t="e" vm="14">
        <f>_FV(-1,"25")</f>
        <v>#VALUE!</v>
      </c>
      <c r="AN781">
        <v>10</v>
      </c>
      <c r="AO781" t="s">
        <v>83</v>
      </c>
      <c r="AP781" t="e" vm="1">
        <f>_FV(-16,"0")</f>
        <v>#VALUE!</v>
      </c>
      <c r="AQ781">
        <v>3</v>
      </c>
      <c r="AR781">
        <v>3</v>
      </c>
      <c r="AS781" t="s">
        <v>68</v>
      </c>
      <c r="AT781" t="s">
        <v>440</v>
      </c>
      <c r="AU781" t="s">
        <v>68</v>
      </c>
      <c r="AV781" s="2">
        <v>43587</v>
      </c>
      <c r="AW781" t="s">
        <v>1971</v>
      </c>
      <c r="AX781">
        <v>1839</v>
      </c>
      <c r="AY781">
        <v>1587</v>
      </c>
      <c r="AZ781" t="s">
        <v>60</v>
      </c>
      <c r="BA781" s="2">
        <v>43700</v>
      </c>
      <c r="BB781">
        <v>30</v>
      </c>
      <c r="BC781" t="s">
        <v>1885</v>
      </c>
      <c r="BD781" s="3">
        <v>42583</v>
      </c>
      <c r="BE781" t="s">
        <v>1436</v>
      </c>
      <c r="BF781" s="2">
        <v>43493</v>
      </c>
      <c r="BG781">
        <v>18</v>
      </c>
      <c r="BH781" t="s">
        <v>1912</v>
      </c>
      <c r="BI781" s="3">
        <v>20180</v>
      </c>
    </row>
    <row r="782" spans="1:61" x14ac:dyDescent="0.25">
      <c r="A782" s="1">
        <v>41349</v>
      </c>
      <c r="B782" t="s">
        <v>73</v>
      </c>
      <c r="C782" t="s">
        <v>1436</v>
      </c>
      <c r="D782" t="s">
        <v>62</v>
      </c>
      <c r="E782" t="s">
        <v>1437</v>
      </c>
      <c r="F782" t="s">
        <v>1571</v>
      </c>
      <c r="G782" t="s">
        <v>1554</v>
      </c>
      <c r="H782" t="s">
        <v>999</v>
      </c>
      <c r="I782" t="s">
        <v>830</v>
      </c>
      <c r="J782" t="s">
        <v>1620</v>
      </c>
      <c r="K782" t="s">
        <v>109</v>
      </c>
      <c r="L782" t="s">
        <v>1699</v>
      </c>
      <c r="M782" t="s">
        <v>108</v>
      </c>
      <c r="N782" t="s">
        <v>108</v>
      </c>
      <c r="O782" t="s">
        <v>107</v>
      </c>
      <c r="P782" t="s">
        <v>1003</v>
      </c>
      <c r="Q782">
        <v>29</v>
      </c>
      <c r="R782" t="s">
        <v>110</v>
      </c>
      <c r="S782" t="s">
        <v>239</v>
      </c>
      <c r="T782">
        <v>13</v>
      </c>
      <c r="U782">
        <v>13</v>
      </c>
      <c r="V782">
        <v>15</v>
      </c>
      <c r="W782" t="s">
        <v>66</v>
      </c>
      <c r="X782" t="s">
        <v>132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 t="e" vm="294">
        <f>_FV(0,"9310344827586207")</f>
        <v>#VALUE!</v>
      </c>
      <c r="AM782" t="e" vm="282">
        <f>_FV(0,"7931034482758621")</f>
        <v>#VALUE!</v>
      </c>
      <c r="AN782">
        <v>4</v>
      </c>
      <c r="AO782" t="e" vm="1">
        <f>_FV(-1,"0")</f>
        <v>#VALUE!</v>
      </c>
      <c r="AP782" t="e" vm="1">
        <f>_FV(-5,"0")</f>
        <v>#VALUE!</v>
      </c>
      <c r="AQ782">
        <v>3</v>
      </c>
      <c r="AR782">
        <v>3</v>
      </c>
      <c r="AS782" t="s">
        <v>68</v>
      </c>
      <c r="AT782" t="s">
        <v>68</v>
      </c>
      <c r="AU782" t="s">
        <v>68</v>
      </c>
      <c r="AV782" t="s">
        <v>97</v>
      </c>
      <c r="AW782" s="3">
        <v>46753</v>
      </c>
      <c r="AX782">
        <v>1655</v>
      </c>
      <c r="AY782">
        <v>1587</v>
      </c>
      <c r="AZ782" t="s">
        <v>73</v>
      </c>
      <c r="BA782" s="2">
        <v>43489</v>
      </c>
      <c r="BB782">
        <v>19</v>
      </c>
      <c r="BC782" t="s">
        <v>1887</v>
      </c>
      <c r="BD782" s="3">
        <v>46082</v>
      </c>
      <c r="BE782" t="s">
        <v>1436</v>
      </c>
      <c r="BF782" s="2">
        <v>43493</v>
      </c>
      <c r="BG782">
        <v>18</v>
      </c>
      <c r="BH782" t="s">
        <v>1912</v>
      </c>
      <c r="BI782" s="3">
        <v>20180</v>
      </c>
    </row>
    <row r="783" spans="1:61" x14ac:dyDescent="0.25">
      <c r="A783" s="1">
        <v>41306</v>
      </c>
      <c r="B783" t="s">
        <v>123</v>
      </c>
      <c r="C783" t="s">
        <v>1436</v>
      </c>
      <c r="D783" t="s">
        <v>151</v>
      </c>
      <c r="E783" t="s">
        <v>370</v>
      </c>
      <c r="F783" t="s">
        <v>893</v>
      </c>
      <c r="G783" t="s">
        <v>389</v>
      </c>
      <c r="H783" t="s">
        <v>391</v>
      </c>
      <c r="I783" t="s">
        <v>894</v>
      </c>
      <c r="J783" t="s">
        <v>393</v>
      </c>
      <c r="K783" t="s">
        <v>895</v>
      </c>
      <c r="L783" t="s">
        <v>1168</v>
      </c>
      <c r="M783" t="s">
        <v>394</v>
      </c>
      <c r="N783" t="s">
        <v>252</v>
      </c>
      <c r="O783" t="s">
        <v>889</v>
      </c>
      <c r="P783" t="s">
        <v>80</v>
      </c>
      <c r="Q783">
        <v>21</v>
      </c>
      <c r="R783" t="s">
        <v>84</v>
      </c>
      <c r="S783" t="s">
        <v>239</v>
      </c>
      <c r="T783">
        <v>13</v>
      </c>
      <c r="U783">
        <v>2</v>
      </c>
      <c r="V783">
        <v>17</v>
      </c>
      <c r="W783" t="s">
        <v>179</v>
      </c>
      <c r="X783" t="s">
        <v>66</v>
      </c>
      <c r="Y783">
        <v>0</v>
      </c>
      <c r="Z783">
        <v>1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 t="s">
        <v>458</v>
      </c>
      <c r="AM783" t="e" vm="295">
        <f>_FV(0,"9523809523809523")</f>
        <v>#VALUE!</v>
      </c>
      <c r="AN783">
        <v>28</v>
      </c>
      <c r="AO783" t="s">
        <v>121</v>
      </c>
      <c r="AP783" t="e" vm="1">
        <f>_FV(-17,"0")</f>
        <v>#VALUE!</v>
      </c>
      <c r="AQ783">
        <v>4</v>
      </c>
      <c r="AR783">
        <v>4</v>
      </c>
      <c r="AS783" t="s">
        <v>68</v>
      </c>
      <c r="AT783" t="s">
        <v>897</v>
      </c>
      <c r="AU783" t="s">
        <v>68</v>
      </c>
      <c r="AV783" s="3">
        <v>45689</v>
      </c>
      <c r="AW783" t="s">
        <v>1896</v>
      </c>
      <c r="AX783">
        <v>1857</v>
      </c>
      <c r="AY783">
        <v>1587</v>
      </c>
      <c r="AZ783" t="s">
        <v>123</v>
      </c>
      <c r="BA783" s="2">
        <v>43549</v>
      </c>
      <c r="BB783">
        <v>22</v>
      </c>
      <c r="BC783" t="s">
        <v>1890</v>
      </c>
      <c r="BD783" t="s">
        <v>1891</v>
      </c>
      <c r="BE783" t="s">
        <v>1436</v>
      </c>
      <c r="BF783" s="2">
        <v>43493</v>
      </c>
      <c r="BG783">
        <v>18</v>
      </c>
      <c r="BH783" t="s">
        <v>1912</v>
      </c>
      <c r="BI783" s="3">
        <v>20180</v>
      </c>
    </row>
    <row r="784" spans="1:61" x14ac:dyDescent="0.25">
      <c r="A784" s="1">
        <v>41377</v>
      </c>
      <c r="B784" t="s">
        <v>127</v>
      </c>
      <c r="C784" t="s">
        <v>1436</v>
      </c>
      <c r="D784" t="s">
        <v>62</v>
      </c>
      <c r="E784" t="s">
        <v>1609</v>
      </c>
      <c r="F784" t="s">
        <v>400</v>
      </c>
      <c r="G784" t="s">
        <v>1172</v>
      </c>
      <c r="H784" t="s">
        <v>980</v>
      </c>
      <c r="I784" t="s">
        <v>318</v>
      </c>
      <c r="J784" t="s">
        <v>934</v>
      </c>
      <c r="K784" t="s">
        <v>416</v>
      </c>
      <c r="L784" t="s">
        <v>322</v>
      </c>
      <c r="M784" t="s">
        <v>1076</v>
      </c>
      <c r="N784" t="s">
        <v>63</v>
      </c>
      <c r="O784" t="s">
        <v>416</v>
      </c>
      <c r="P784" t="s">
        <v>415</v>
      </c>
      <c r="Q784">
        <v>32</v>
      </c>
      <c r="R784" t="s">
        <v>96</v>
      </c>
      <c r="S784" t="s">
        <v>239</v>
      </c>
      <c r="T784">
        <v>13</v>
      </c>
      <c r="U784">
        <v>6</v>
      </c>
      <c r="V784">
        <v>15</v>
      </c>
      <c r="W784" t="s">
        <v>120</v>
      </c>
      <c r="X784" t="s">
        <v>96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 t="s">
        <v>323</v>
      </c>
      <c r="AM784" t="e" vm="296">
        <f>_FV(0,"71875")</f>
        <v>#VALUE!</v>
      </c>
      <c r="AN784">
        <v>29</v>
      </c>
      <c r="AO784" t="s">
        <v>66</v>
      </c>
      <c r="AP784" t="e" vm="1">
        <f>_FV(-14,"0")</f>
        <v>#VALUE!</v>
      </c>
      <c r="AQ784">
        <v>2</v>
      </c>
      <c r="AR784">
        <v>5</v>
      </c>
      <c r="AS784" t="s">
        <v>68</v>
      </c>
      <c r="AT784" t="s">
        <v>68</v>
      </c>
      <c r="AU784" t="s">
        <v>68</v>
      </c>
      <c r="AV784" s="2">
        <v>43498</v>
      </c>
      <c r="AW784" s="3">
        <v>42370</v>
      </c>
      <c r="AX784">
        <v>1780</v>
      </c>
      <c r="AY784">
        <v>1587</v>
      </c>
      <c r="AZ784" t="s">
        <v>127</v>
      </c>
      <c r="BA784" s="2">
        <v>43641</v>
      </c>
      <c r="BB784">
        <v>18</v>
      </c>
      <c r="BC784" t="s">
        <v>1892</v>
      </c>
      <c r="BD784" s="2">
        <v>43681</v>
      </c>
      <c r="BE784" t="s">
        <v>1436</v>
      </c>
      <c r="BF784" s="2">
        <v>43493</v>
      </c>
      <c r="BG784">
        <v>18</v>
      </c>
      <c r="BH784" t="s">
        <v>1912</v>
      </c>
      <c r="BI784" s="3">
        <v>20180</v>
      </c>
    </row>
    <row r="785" spans="1:61" x14ac:dyDescent="0.25">
      <c r="A785" s="1">
        <v>41278</v>
      </c>
      <c r="B785" t="s">
        <v>136</v>
      </c>
      <c r="C785" t="s">
        <v>1436</v>
      </c>
      <c r="D785" t="s">
        <v>62</v>
      </c>
      <c r="E785" t="s">
        <v>1664</v>
      </c>
      <c r="F785" t="s">
        <v>1972</v>
      </c>
      <c r="G785" t="s">
        <v>1973</v>
      </c>
      <c r="H785" t="s">
        <v>1974</v>
      </c>
      <c r="I785" t="s">
        <v>445</v>
      </c>
      <c r="J785" t="s">
        <v>1668</v>
      </c>
      <c r="K785" t="s">
        <v>450</v>
      </c>
      <c r="L785" t="s">
        <v>870</v>
      </c>
      <c r="M785" t="s">
        <v>559</v>
      </c>
      <c r="N785" t="s">
        <v>143</v>
      </c>
      <c r="O785" t="s">
        <v>142</v>
      </c>
      <c r="P785" t="s">
        <v>559</v>
      </c>
      <c r="Q785">
        <v>31</v>
      </c>
      <c r="R785" t="s">
        <v>179</v>
      </c>
      <c r="S785" t="s">
        <v>239</v>
      </c>
      <c r="T785">
        <v>13</v>
      </c>
      <c r="U785">
        <v>7</v>
      </c>
      <c r="V785">
        <v>16</v>
      </c>
      <c r="W785" t="s">
        <v>192</v>
      </c>
      <c r="X785" t="s">
        <v>96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 t="e" vm="297">
        <f>_FV(0,"0967741935483871")</f>
        <v>#VALUE!</v>
      </c>
      <c r="AM785" t="e" vm="101">
        <f>_FV(0,"7096774193548387")</f>
        <v>#VALUE!</v>
      </c>
      <c r="AN785">
        <v>16</v>
      </c>
      <c r="AO785" t="s">
        <v>132</v>
      </c>
      <c r="AP785" t="e" vm="1">
        <f>_FV(-8,"0")</f>
        <v>#VALUE!</v>
      </c>
      <c r="AQ785">
        <v>6</v>
      </c>
      <c r="AR785">
        <v>3</v>
      </c>
      <c r="AS785" t="s">
        <v>68</v>
      </c>
      <c r="AT785" t="s">
        <v>146</v>
      </c>
      <c r="AU785" t="s">
        <v>68</v>
      </c>
      <c r="AV785" s="3">
        <v>45658</v>
      </c>
      <c r="AW785" t="s">
        <v>1975</v>
      </c>
      <c r="AX785">
        <v>1715</v>
      </c>
      <c r="AY785">
        <v>1587</v>
      </c>
      <c r="AZ785" t="s">
        <v>136</v>
      </c>
      <c r="BA785" s="2">
        <v>43734</v>
      </c>
      <c r="BB785">
        <v>29</v>
      </c>
      <c r="BC785" t="s">
        <v>1894</v>
      </c>
      <c r="BD785" s="3">
        <v>17227</v>
      </c>
      <c r="BE785" t="s">
        <v>1436</v>
      </c>
      <c r="BF785" s="2">
        <v>43493</v>
      </c>
      <c r="BG785">
        <v>18</v>
      </c>
      <c r="BH785" t="s">
        <v>1912</v>
      </c>
      <c r="BI785" s="3">
        <v>20180</v>
      </c>
    </row>
    <row r="786" spans="1:61" x14ac:dyDescent="0.25">
      <c r="A786" s="1">
        <v>41413</v>
      </c>
      <c r="B786" t="s">
        <v>150</v>
      </c>
      <c r="C786" t="s">
        <v>1436</v>
      </c>
      <c r="D786" t="s">
        <v>62</v>
      </c>
      <c r="E786" t="s">
        <v>1748</v>
      </c>
      <c r="F786" t="s">
        <v>302</v>
      </c>
      <c r="G786" t="s">
        <v>1215</v>
      </c>
      <c r="H786" t="s">
        <v>513</v>
      </c>
      <c r="I786" t="s">
        <v>679</v>
      </c>
      <c r="J786" t="s">
        <v>920</v>
      </c>
      <c r="K786" t="s">
        <v>406</v>
      </c>
      <c r="L786" t="s">
        <v>171</v>
      </c>
      <c r="M786" t="s">
        <v>174</v>
      </c>
      <c r="N786" t="s">
        <v>788</v>
      </c>
      <c r="O786" t="s">
        <v>1012</v>
      </c>
      <c r="P786" t="s">
        <v>1012</v>
      </c>
      <c r="Q786">
        <v>38</v>
      </c>
      <c r="R786" t="s">
        <v>85</v>
      </c>
      <c r="S786" t="s">
        <v>239</v>
      </c>
      <c r="T786">
        <v>13</v>
      </c>
      <c r="U786">
        <v>7</v>
      </c>
      <c r="V786">
        <v>20</v>
      </c>
      <c r="W786" t="s">
        <v>83</v>
      </c>
      <c r="X786" t="s">
        <v>68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 t="s">
        <v>1655</v>
      </c>
      <c r="AM786" t="e" vm="248">
        <f>_FV(0,"7631578947368421")</f>
        <v>#VALUE!</v>
      </c>
      <c r="AN786">
        <v>33</v>
      </c>
      <c r="AO786" t="s">
        <v>121</v>
      </c>
      <c r="AP786" t="e" vm="1">
        <f>_FV(-13,"0")</f>
        <v>#VALUE!</v>
      </c>
      <c r="AQ786">
        <v>6</v>
      </c>
      <c r="AR786">
        <v>3</v>
      </c>
      <c r="AS786" t="s">
        <v>68</v>
      </c>
      <c r="AT786" t="s">
        <v>68</v>
      </c>
      <c r="AU786" t="s">
        <v>68</v>
      </c>
      <c r="AV786" s="3">
        <v>45658</v>
      </c>
      <c r="AW786" s="3">
        <v>43101</v>
      </c>
      <c r="AX786">
        <v>1723</v>
      </c>
      <c r="AY786">
        <v>1587</v>
      </c>
      <c r="AZ786" t="s">
        <v>150</v>
      </c>
      <c r="BA786" s="2">
        <v>43699</v>
      </c>
      <c r="BB786">
        <v>19</v>
      </c>
      <c r="BC786" t="s">
        <v>1897</v>
      </c>
      <c r="BD786" s="3">
        <v>45839</v>
      </c>
      <c r="BE786" t="s">
        <v>1436</v>
      </c>
      <c r="BF786" s="2">
        <v>43493</v>
      </c>
      <c r="BG786">
        <v>18</v>
      </c>
      <c r="BH786" t="s">
        <v>1912</v>
      </c>
      <c r="BI786" s="3">
        <v>20180</v>
      </c>
    </row>
    <row r="787" spans="1:61" x14ac:dyDescent="0.25">
      <c r="A787" s="1">
        <v>40917</v>
      </c>
      <c r="B787" t="s">
        <v>158</v>
      </c>
      <c r="C787" t="s">
        <v>1436</v>
      </c>
      <c r="D787" t="s">
        <v>62</v>
      </c>
      <c r="E787" t="s">
        <v>340</v>
      </c>
      <c r="F787" t="s">
        <v>80</v>
      </c>
      <c r="G787" t="s">
        <v>90</v>
      </c>
      <c r="H787" t="s">
        <v>64</v>
      </c>
      <c r="I787" t="s">
        <v>90</v>
      </c>
      <c r="J787" t="s">
        <v>80</v>
      </c>
      <c r="K787" t="s">
        <v>80</v>
      </c>
      <c r="L787" t="s">
        <v>65</v>
      </c>
      <c r="M787" t="s">
        <v>65</v>
      </c>
      <c r="N787" t="s">
        <v>80</v>
      </c>
      <c r="O787" t="s">
        <v>80</v>
      </c>
      <c r="P787" t="s">
        <v>80</v>
      </c>
      <c r="Q787">
        <v>3</v>
      </c>
      <c r="R787" t="s">
        <v>64</v>
      </c>
      <c r="S787" t="s">
        <v>239</v>
      </c>
      <c r="T787">
        <v>13</v>
      </c>
      <c r="U787">
        <v>4</v>
      </c>
      <c r="V787">
        <v>15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 t="s">
        <v>80</v>
      </c>
      <c r="AM787" t="e" vm="45">
        <f>_FV(-1,"6666666666666667")</f>
        <v>#VALUE!</v>
      </c>
      <c r="AN787">
        <v>3</v>
      </c>
      <c r="AP787" t="e" vm="1">
        <f>_FV(-18,"0")</f>
        <v>#VALUE!</v>
      </c>
      <c r="AQ787">
        <v>6</v>
      </c>
      <c r="AR787">
        <v>0</v>
      </c>
      <c r="AS787" t="s">
        <v>68</v>
      </c>
      <c r="AT787" t="s">
        <v>68</v>
      </c>
      <c r="AU787" t="s">
        <v>68</v>
      </c>
      <c r="AV787" s="2">
        <v>43679</v>
      </c>
      <c r="AW787" s="3">
        <v>42370</v>
      </c>
      <c r="AX787">
        <v>1908</v>
      </c>
      <c r="AY787">
        <v>1587</v>
      </c>
      <c r="AZ787" t="s">
        <v>158</v>
      </c>
      <c r="BA787" t="s">
        <v>243</v>
      </c>
      <c r="BB787">
        <v>27</v>
      </c>
      <c r="BC787" t="s">
        <v>1900</v>
      </c>
      <c r="BD787" t="s">
        <v>1901</v>
      </c>
      <c r="BE787" t="s">
        <v>1436</v>
      </c>
      <c r="BF787" s="2">
        <v>43493</v>
      </c>
      <c r="BG787">
        <v>18</v>
      </c>
      <c r="BH787" t="s">
        <v>1912</v>
      </c>
      <c r="BI787" s="3">
        <v>20180</v>
      </c>
    </row>
    <row r="788" spans="1:61" x14ac:dyDescent="0.25">
      <c r="A788" s="1">
        <v>41237</v>
      </c>
      <c r="B788" t="s">
        <v>163</v>
      </c>
      <c r="C788" t="s">
        <v>1436</v>
      </c>
      <c r="D788" t="s">
        <v>62</v>
      </c>
      <c r="E788" t="s">
        <v>1597</v>
      </c>
      <c r="F788" t="s">
        <v>361</v>
      </c>
      <c r="G788" t="s">
        <v>360</v>
      </c>
      <c r="H788" t="s">
        <v>942</v>
      </c>
      <c r="I788" t="s">
        <v>941</v>
      </c>
      <c r="J788" t="s">
        <v>235</v>
      </c>
      <c r="K788" t="s">
        <v>361</v>
      </c>
      <c r="L788" t="s">
        <v>65</v>
      </c>
      <c r="M788" t="s">
        <v>363</v>
      </c>
      <c r="N788" t="s">
        <v>232</v>
      </c>
      <c r="O788" t="s">
        <v>65</v>
      </c>
      <c r="P788" t="s">
        <v>235</v>
      </c>
      <c r="Q788">
        <v>13</v>
      </c>
      <c r="R788" t="s">
        <v>68</v>
      </c>
      <c r="S788" t="s">
        <v>239</v>
      </c>
      <c r="T788">
        <v>13</v>
      </c>
      <c r="U788">
        <v>2</v>
      </c>
      <c r="V788">
        <v>19</v>
      </c>
      <c r="W788" t="s">
        <v>179</v>
      </c>
      <c r="X788" t="s">
        <v>64</v>
      </c>
      <c r="Y788">
        <v>0</v>
      </c>
      <c r="Z788">
        <v>1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 t="s">
        <v>496</v>
      </c>
      <c r="AM788" t="e" vm="298">
        <f>_FV(-1,"0769230769230769")</f>
        <v>#VALUE!</v>
      </c>
      <c r="AN788">
        <v>23</v>
      </c>
      <c r="AO788" t="s">
        <v>120</v>
      </c>
      <c r="AP788" t="e" vm="1">
        <f>_FV(-19,"0")</f>
        <v>#VALUE!</v>
      </c>
      <c r="AQ788">
        <v>6</v>
      </c>
      <c r="AR788">
        <v>0</v>
      </c>
      <c r="AS788" t="s">
        <v>68</v>
      </c>
      <c r="AT788" t="s">
        <v>273</v>
      </c>
      <c r="AU788" t="s">
        <v>68</v>
      </c>
      <c r="AV788" t="s">
        <v>84</v>
      </c>
      <c r="AW788" t="s">
        <v>1789</v>
      </c>
      <c r="AX788">
        <v>1912</v>
      </c>
      <c r="AY788">
        <v>1587</v>
      </c>
      <c r="AZ788" t="s">
        <v>163</v>
      </c>
      <c r="BA788" s="2">
        <v>43489</v>
      </c>
      <c r="BB788">
        <v>22</v>
      </c>
      <c r="BC788" t="s">
        <v>1904</v>
      </c>
      <c r="BD788" s="3">
        <v>13119</v>
      </c>
      <c r="BE788" t="s">
        <v>1436</v>
      </c>
      <c r="BF788" s="2">
        <v>43493</v>
      </c>
      <c r="BG788">
        <v>18</v>
      </c>
      <c r="BH788" t="s">
        <v>1912</v>
      </c>
      <c r="BI788" s="3">
        <v>20180</v>
      </c>
    </row>
    <row r="789" spans="1:61" x14ac:dyDescent="0.25">
      <c r="A789" s="1">
        <v>41265</v>
      </c>
      <c r="B789" t="s">
        <v>178</v>
      </c>
      <c r="C789" t="s">
        <v>1436</v>
      </c>
      <c r="D789" t="s">
        <v>62</v>
      </c>
      <c r="E789" t="s">
        <v>430</v>
      </c>
      <c r="F789" t="s">
        <v>74</v>
      </c>
      <c r="G789" t="s">
        <v>89</v>
      </c>
      <c r="H789" t="s">
        <v>340</v>
      </c>
      <c r="I789" t="s">
        <v>433</v>
      </c>
      <c r="J789" t="s">
        <v>356</v>
      </c>
      <c r="K789" t="s">
        <v>216</v>
      </c>
      <c r="L789" t="s">
        <v>949</v>
      </c>
      <c r="M789" t="s">
        <v>94</v>
      </c>
      <c r="N789" t="s">
        <v>63</v>
      </c>
      <c r="O789" t="s">
        <v>341</v>
      </c>
      <c r="P789" t="s">
        <v>214</v>
      </c>
      <c r="Q789">
        <v>18</v>
      </c>
      <c r="R789" t="s">
        <v>242</v>
      </c>
      <c r="S789" t="s">
        <v>239</v>
      </c>
      <c r="T789">
        <v>13</v>
      </c>
      <c r="U789">
        <v>13</v>
      </c>
      <c r="V789">
        <v>17</v>
      </c>
      <c r="W789" t="s">
        <v>84</v>
      </c>
      <c r="X789" t="s">
        <v>96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 t="e" vm="57">
        <f>_FV(0,"3888888888888889")</f>
        <v>#VALUE!</v>
      </c>
      <c r="AM789" t="e" vm="83">
        <f>_FV(0,"8333333333333334")</f>
        <v>#VALUE!</v>
      </c>
      <c r="AN789">
        <v>7</v>
      </c>
      <c r="AO789" t="e" vm="1">
        <f>_FV(-3,"0")</f>
        <v>#VALUE!</v>
      </c>
      <c r="AP789" t="e" vm="1">
        <f>_FV(-4,"0")</f>
        <v>#VALUE!</v>
      </c>
      <c r="AQ789">
        <v>4</v>
      </c>
      <c r="AR789">
        <v>1</v>
      </c>
      <c r="AS789" t="s">
        <v>68</v>
      </c>
      <c r="AT789" t="s">
        <v>68</v>
      </c>
      <c r="AU789" t="s">
        <v>68</v>
      </c>
      <c r="AV789" s="2">
        <v>43556</v>
      </c>
      <c r="AW789" s="3">
        <v>44197</v>
      </c>
      <c r="AX789">
        <v>1748</v>
      </c>
      <c r="AY789">
        <v>1587</v>
      </c>
      <c r="AZ789" t="s">
        <v>178</v>
      </c>
      <c r="BA789" s="2">
        <v>43489</v>
      </c>
      <c r="BB789">
        <v>25</v>
      </c>
      <c r="BC789" t="s">
        <v>1907</v>
      </c>
      <c r="BD789" s="3">
        <v>46874</v>
      </c>
      <c r="BE789" t="s">
        <v>1436</v>
      </c>
      <c r="BF789" s="2">
        <v>43493</v>
      </c>
      <c r="BG789">
        <v>18</v>
      </c>
      <c r="BH789" t="s">
        <v>1912</v>
      </c>
      <c r="BI789" s="3">
        <v>20180</v>
      </c>
    </row>
    <row r="790" spans="1:61" x14ac:dyDescent="0.25">
      <c r="A790" s="1">
        <v>41146</v>
      </c>
      <c r="B790" t="s">
        <v>1432</v>
      </c>
      <c r="C790" t="s">
        <v>1436</v>
      </c>
      <c r="D790" t="s">
        <v>101</v>
      </c>
      <c r="E790" t="s">
        <v>65</v>
      </c>
      <c r="F790" t="s">
        <v>65</v>
      </c>
      <c r="G790" s="2">
        <v>43587</v>
      </c>
      <c r="H790" s="2">
        <v>43587</v>
      </c>
      <c r="I790" t="s">
        <v>65</v>
      </c>
      <c r="J790" t="s">
        <v>65</v>
      </c>
      <c r="K790" t="s">
        <v>65</v>
      </c>
      <c r="L790" t="s">
        <v>65</v>
      </c>
      <c r="M790" t="s">
        <v>63</v>
      </c>
      <c r="N790" t="s">
        <v>63</v>
      </c>
      <c r="O790" t="s">
        <v>65</v>
      </c>
      <c r="P790" t="s">
        <v>65</v>
      </c>
      <c r="Q790">
        <v>2</v>
      </c>
      <c r="R790" t="s">
        <v>192</v>
      </c>
      <c r="S790" t="s">
        <v>239</v>
      </c>
      <c r="T790">
        <v>13</v>
      </c>
      <c r="U790">
        <v>18</v>
      </c>
      <c r="V790">
        <v>19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 t="e" vm="3">
        <f>_FV(-2,"5")</f>
        <v>#VALUE!</v>
      </c>
      <c r="AM790" t="e" vm="3">
        <f>_FV(-2,"5")</f>
        <v>#VALUE!</v>
      </c>
      <c r="AN790">
        <v>0</v>
      </c>
      <c r="AP790" t="e" vm="1">
        <f>_FV(-9,"0")</f>
        <v>#VALUE!</v>
      </c>
      <c r="AQ790">
        <v>6</v>
      </c>
      <c r="AR790">
        <v>0</v>
      </c>
      <c r="AS790" t="s">
        <v>68</v>
      </c>
      <c r="AT790" t="s">
        <v>68</v>
      </c>
      <c r="AU790" t="s">
        <v>68</v>
      </c>
      <c r="AV790" s="2">
        <v>43556</v>
      </c>
      <c r="AW790" s="3">
        <v>43101</v>
      </c>
      <c r="AX790">
        <v>1616</v>
      </c>
      <c r="AY790">
        <v>1587</v>
      </c>
      <c r="AZ790" t="s">
        <v>1432</v>
      </c>
      <c r="BA790" s="2">
        <v>43549</v>
      </c>
      <c r="BB790">
        <v>16</v>
      </c>
      <c r="BC790" t="s">
        <v>1910</v>
      </c>
      <c r="BD790" s="2">
        <v>43679</v>
      </c>
      <c r="BE790" t="s">
        <v>1436</v>
      </c>
      <c r="BF790" s="2">
        <v>43493</v>
      </c>
      <c r="BG790">
        <v>18</v>
      </c>
      <c r="BH790" t="s">
        <v>1912</v>
      </c>
      <c r="BI790" s="3">
        <v>20180</v>
      </c>
    </row>
    <row r="791" spans="1:61" x14ac:dyDescent="0.25">
      <c r="A791" s="1">
        <v>41392</v>
      </c>
      <c r="B791" t="s">
        <v>1913</v>
      </c>
      <c r="C791" t="s">
        <v>1436</v>
      </c>
      <c r="D791" t="s">
        <v>101</v>
      </c>
      <c r="E791" t="s">
        <v>705</v>
      </c>
      <c r="F791" t="s">
        <v>1976</v>
      </c>
      <c r="G791" t="s">
        <v>370</v>
      </c>
      <c r="H791" s="2">
        <v>43617</v>
      </c>
      <c r="I791" t="s">
        <v>542</v>
      </c>
      <c r="J791" t="s">
        <v>542</v>
      </c>
      <c r="K791" t="s">
        <v>154</v>
      </c>
      <c r="L791" t="s">
        <v>794</v>
      </c>
      <c r="M791" t="s">
        <v>252</v>
      </c>
      <c r="N791" t="s">
        <v>584</v>
      </c>
      <c r="O791" t="s">
        <v>793</v>
      </c>
      <c r="P791" t="s">
        <v>665</v>
      </c>
      <c r="Q791">
        <v>35</v>
      </c>
      <c r="R791" t="s">
        <v>67</v>
      </c>
      <c r="S791" t="s">
        <v>239</v>
      </c>
      <c r="T791">
        <v>13</v>
      </c>
      <c r="U791">
        <v>15</v>
      </c>
      <c r="V791">
        <v>14</v>
      </c>
      <c r="W791" t="s">
        <v>68</v>
      </c>
      <c r="X791" t="s">
        <v>68</v>
      </c>
      <c r="Y791">
        <v>0</v>
      </c>
      <c r="Z791">
        <v>0</v>
      </c>
      <c r="AA791">
        <v>0</v>
      </c>
      <c r="AB791">
        <v>1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 t="e" vm="117">
        <f>_FV(0,"8")</f>
        <v>#VALUE!</v>
      </c>
      <c r="AM791" t="e" vm="279">
        <f>_FV(0,"7714285714285715")</f>
        <v>#VALUE!</v>
      </c>
      <c r="AN791">
        <v>0</v>
      </c>
      <c r="AO791" t="s">
        <v>65</v>
      </c>
      <c r="AP791" t="e" vm="1">
        <f>_FV(-1,"0")</f>
        <v>#VALUE!</v>
      </c>
      <c r="AQ791">
        <v>1</v>
      </c>
      <c r="AR791">
        <v>1</v>
      </c>
      <c r="AS791" t="s">
        <v>68</v>
      </c>
      <c r="AT791" t="s">
        <v>68</v>
      </c>
      <c r="AU791" t="s">
        <v>68</v>
      </c>
      <c r="AV791" t="s">
        <v>97</v>
      </c>
      <c r="AW791" s="3">
        <v>41640</v>
      </c>
      <c r="AX791">
        <v>1615</v>
      </c>
      <c r="AY791">
        <v>1587</v>
      </c>
      <c r="AZ791" t="s">
        <v>1913</v>
      </c>
      <c r="BA791" s="2">
        <v>43641</v>
      </c>
      <c r="BB791">
        <v>22</v>
      </c>
      <c r="BC791" t="s">
        <v>1916</v>
      </c>
      <c r="BD791" s="3">
        <v>15342</v>
      </c>
      <c r="BE791" t="s">
        <v>1436</v>
      </c>
      <c r="BF791" s="2">
        <v>43493</v>
      </c>
      <c r="BG791">
        <v>18</v>
      </c>
      <c r="BH791" t="s">
        <v>1912</v>
      </c>
      <c r="BI791" s="3">
        <v>20180</v>
      </c>
    </row>
    <row r="792" spans="1:61" x14ac:dyDescent="0.25">
      <c r="A792" s="1">
        <v>41308</v>
      </c>
      <c r="B792" t="s">
        <v>1917</v>
      </c>
      <c r="C792" t="s">
        <v>1436</v>
      </c>
      <c r="D792" t="s">
        <v>151</v>
      </c>
      <c r="E792" t="s">
        <v>327</v>
      </c>
      <c r="F792" t="s">
        <v>776</v>
      </c>
      <c r="G792" s="3">
        <v>27395</v>
      </c>
      <c r="H792" t="s">
        <v>775</v>
      </c>
      <c r="I792" t="s">
        <v>246</v>
      </c>
      <c r="J792" t="s">
        <v>1185</v>
      </c>
      <c r="K792" t="s">
        <v>372</v>
      </c>
      <c r="L792" t="s">
        <v>577</v>
      </c>
      <c r="M792" t="s">
        <v>156</v>
      </c>
      <c r="N792" t="s">
        <v>63</v>
      </c>
      <c r="O792" t="s">
        <v>251</v>
      </c>
      <c r="P792" t="s">
        <v>1304</v>
      </c>
      <c r="Q792">
        <v>28</v>
      </c>
      <c r="R792" t="s">
        <v>119</v>
      </c>
      <c r="S792" t="s">
        <v>239</v>
      </c>
      <c r="T792">
        <v>13</v>
      </c>
      <c r="U792">
        <v>16</v>
      </c>
      <c r="V792">
        <v>20</v>
      </c>
      <c r="W792" t="s">
        <v>132</v>
      </c>
      <c r="X792" t="s">
        <v>84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1</v>
      </c>
      <c r="AK792">
        <v>0</v>
      </c>
      <c r="AL792" t="e" vm="208">
        <f>_FV(0,"39285714285714285")</f>
        <v>#VALUE!</v>
      </c>
      <c r="AM792" t="e" vm="197">
        <f>_FV(0,"8571428571428571")</f>
        <v>#VALUE!</v>
      </c>
      <c r="AN792">
        <v>10</v>
      </c>
      <c r="AO792" t="s">
        <v>64</v>
      </c>
      <c r="AP792" t="e" vm="1">
        <f>_FV(-6,"0")</f>
        <v>#VALUE!</v>
      </c>
      <c r="AQ792">
        <v>3</v>
      </c>
      <c r="AR792">
        <v>0</v>
      </c>
      <c r="AS792" t="s">
        <v>68</v>
      </c>
      <c r="AT792" t="s">
        <v>68</v>
      </c>
      <c r="AU792" t="s">
        <v>68</v>
      </c>
      <c r="AV792" t="s">
        <v>1252</v>
      </c>
      <c r="AW792" s="3">
        <v>46023</v>
      </c>
      <c r="AX792">
        <v>1542</v>
      </c>
      <c r="AY792">
        <v>1587</v>
      </c>
      <c r="AZ792" t="s">
        <v>1917</v>
      </c>
      <c r="BA792" s="2">
        <v>43548</v>
      </c>
      <c r="BB792">
        <v>16</v>
      </c>
      <c r="BC792" t="s">
        <v>1920</v>
      </c>
      <c r="BD792" s="3">
        <v>31413</v>
      </c>
      <c r="BE792" t="s">
        <v>1436</v>
      </c>
      <c r="BF792" s="2">
        <v>43493</v>
      </c>
      <c r="BG792">
        <v>18</v>
      </c>
      <c r="BH792" t="s">
        <v>1912</v>
      </c>
      <c r="BI792" s="3">
        <v>20180</v>
      </c>
    </row>
    <row r="793" spans="1:61" x14ac:dyDescent="0.25">
      <c r="A793" s="1">
        <v>41193</v>
      </c>
      <c r="B793" t="s">
        <v>182</v>
      </c>
      <c r="C793" t="s">
        <v>1436</v>
      </c>
      <c r="D793" t="s">
        <v>62</v>
      </c>
      <c r="E793" t="s">
        <v>852</v>
      </c>
      <c r="F793" t="s">
        <v>852</v>
      </c>
      <c r="G793" t="s">
        <v>537</v>
      </c>
      <c r="H793" t="s">
        <v>628</v>
      </c>
      <c r="I793" t="s">
        <v>801</v>
      </c>
      <c r="J793" t="s">
        <v>224</v>
      </c>
      <c r="K793" t="s">
        <v>540</v>
      </c>
      <c r="L793" t="s">
        <v>65</v>
      </c>
      <c r="M793" t="s">
        <v>223</v>
      </c>
      <c r="N793" t="s">
        <v>468</v>
      </c>
      <c r="O793" t="s">
        <v>468</v>
      </c>
      <c r="P793" t="s">
        <v>224</v>
      </c>
      <c r="Q793">
        <v>11</v>
      </c>
      <c r="R793" t="s">
        <v>191</v>
      </c>
      <c r="S793" t="s">
        <v>239</v>
      </c>
      <c r="T793">
        <v>13</v>
      </c>
      <c r="U793">
        <v>14</v>
      </c>
      <c r="V793">
        <v>18</v>
      </c>
      <c r="W793" t="s">
        <v>132</v>
      </c>
      <c r="X793" t="s">
        <v>64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 t="e" vm="75">
        <f>_FV(0,"18181818181818182")</f>
        <v>#VALUE!</v>
      </c>
      <c r="AM793" t="e" vm="1">
        <f>_FV(-1,"0")</f>
        <v>#VALUE!</v>
      </c>
      <c r="AN793">
        <v>5</v>
      </c>
      <c r="AO793" t="s">
        <v>84</v>
      </c>
      <c r="AP793" t="e" vm="1">
        <f>_FV(-7,"0")</f>
        <v>#VALUE!</v>
      </c>
      <c r="AQ793">
        <v>0</v>
      </c>
      <c r="AR793">
        <v>6</v>
      </c>
      <c r="AS793" t="s">
        <v>68</v>
      </c>
      <c r="AT793" t="s">
        <v>1108</v>
      </c>
      <c r="AU793" t="s">
        <v>68</v>
      </c>
      <c r="AV793" t="s">
        <v>180</v>
      </c>
      <c r="AW793" t="s">
        <v>1977</v>
      </c>
      <c r="AX793">
        <v>1667</v>
      </c>
      <c r="AY793">
        <v>1587</v>
      </c>
      <c r="AZ793" t="s">
        <v>182</v>
      </c>
      <c r="BA793" s="2">
        <v>43643</v>
      </c>
      <c r="BB793">
        <v>16</v>
      </c>
      <c r="BC793" t="s">
        <v>1922</v>
      </c>
      <c r="BD793" s="3">
        <v>15401</v>
      </c>
      <c r="BE793" t="s">
        <v>1436</v>
      </c>
      <c r="BF793" s="2">
        <v>43493</v>
      </c>
      <c r="BG793">
        <v>18</v>
      </c>
      <c r="BH793" t="s">
        <v>1912</v>
      </c>
      <c r="BI793" s="3">
        <v>20180</v>
      </c>
    </row>
    <row r="794" spans="1:61" x14ac:dyDescent="0.25">
      <c r="A794" s="1">
        <v>41240</v>
      </c>
      <c r="B794" t="s">
        <v>195</v>
      </c>
      <c r="C794" t="s">
        <v>1436</v>
      </c>
      <c r="D794" t="s">
        <v>101</v>
      </c>
      <c r="E794" t="s">
        <v>152</v>
      </c>
      <c r="F794" t="s">
        <v>670</v>
      </c>
      <c r="G794" t="s">
        <v>250</v>
      </c>
      <c r="H794" t="s">
        <v>370</v>
      </c>
      <c r="I794" t="s">
        <v>369</v>
      </c>
      <c r="J794" t="s">
        <v>155</v>
      </c>
      <c r="K794" t="s">
        <v>154</v>
      </c>
      <c r="L794" t="s">
        <v>65</v>
      </c>
      <c r="M794" t="s">
        <v>155</v>
      </c>
      <c r="N794" t="s">
        <v>576</v>
      </c>
      <c r="O794" t="s">
        <v>63</v>
      </c>
      <c r="P794" t="s">
        <v>155</v>
      </c>
      <c r="Q794">
        <v>14</v>
      </c>
      <c r="R794" t="s">
        <v>255</v>
      </c>
      <c r="S794" t="s">
        <v>239</v>
      </c>
      <c r="T794">
        <v>13</v>
      </c>
      <c r="U794">
        <v>16</v>
      </c>
      <c r="V794">
        <v>18</v>
      </c>
      <c r="W794" t="s">
        <v>66</v>
      </c>
      <c r="X794" t="s">
        <v>68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 t="e" vm="84">
        <f>_FV(0,"2857142857142857")</f>
        <v>#VALUE!</v>
      </c>
      <c r="AM794" t="e" vm="274">
        <f>_FV(-1,"1428571428571428")</f>
        <v>#VALUE!</v>
      </c>
      <c r="AN794">
        <v>9</v>
      </c>
      <c r="AO794" t="s">
        <v>84</v>
      </c>
      <c r="AP794" t="e" vm="1">
        <f>_FV(-3,"0")</f>
        <v>#VALUE!</v>
      </c>
      <c r="AQ794">
        <v>6</v>
      </c>
      <c r="AR794">
        <v>0</v>
      </c>
      <c r="AS794" t="s">
        <v>68</v>
      </c>
      <c r="AT794" t="s">
        <v>68</v>
      </c>
      <c r="AU794" t="s">
        <v>68</v>
      </c>
      <c r="AV794" t="s">
        <v>68</v>
      </c>
      <c r="AW794" s="3">
        <v>43466</v>
      </c>
      <c r="AX794">
        <v>1674</v>
      </c>
      <c r="AY794">
        <v>1587</v>
      </c>
      <c r="AZ794" t="s">
        <v>195</v>
      </c>
      <c r="BA794" s="2">
        <v>43580</v>
      </c>
      <c r="BB794">
        <v>18</v>
      </c>
      <c r="BC794" t="s">
        <v>1886</v>
      </c>
      <c r="BD794" s="2">
        <v>43469</v>
      </c>
      <c r="BE794" t="s">
        <v>1436</v>
      </c>
      <c r="BF794" s="2">
        <v>43493</v>
      </c>
      <c r="BG794">
        <v>18</v>
      </c>
      <c r="BH794" t="s">
        <v>1912</v>
      </c>
      <c r="BI794" s="3">
        <v>20180</v>
      </c>
    </row>
    <row r="795" spans="1:61" x14ac:dyDescent="0.25">
      <c r="A795" s="1">
        <v>41519</v>
      </c>
      <c r="B795" t="s">
        <v>1445</v>
      </c>
      <c r="C795" t="s">
        <v>1436</v>
      </c>
      <c r="D795" t="s">
        <v>62</v>
      </c>
      <c r="E795" t="s">
        <v>360</v>
      </c>
      <c r="F795" t="s">
        <v>361</v>
      </c>
      <c r="G795" t="s">
        <v>233</v>
      </c>
      <c r="H795" t="s">
        <v>1684</v>
      </c>
      <c r="I795" t="s">
        <v>360</v>
      </c>
      <c r="J795" t="s">
        <v>944</v>
      </c>
      <c r="K795" t="s">
        <v>235</v>
      </c>
      <c r="L795" t="s">
        <v>234</v>
      </c>
      <c r="M795" t="s">
        <v>521</v>
      </c>
      <c r="N795" t="s">
        <v>236</v>
      </c>
      <c r="O795" t="s">
        <v>237</v>
      </c>
      <c r="P795" t="s">
        <v>520</v>
      </c>
      <c r="Q795">
        <v>26</v>
      </c>
      <c r="R795" t="s">
        <v>83</v>
      </c>
      <c r="S795" t="s">
        <v>239</v>
      </c>
      <c r="T795">
        <v>13</v>
      </c>
      <c r="U795">
        <v>8</v>
      </c>
      <c r="V795">
        <v>20</v>
      </c>
      <c r="W795" t="s">
        <v>96</v>
      </c>
      <c r="X795" t="s">
        <v>85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 t="s">
        <v>363</v>
      </c>
      <c r="AM795" t="e" vm="126">
        <f>_FV(0,"7307692307692307")</f>
        <v>#VALUE!</v>
      </c>
      <c r="AN795">
        <v>17</v>
      </c>
      <c r="AO795" t="e" vm="1">
        <f>_FV(-1,"0")</f>
        <v>#VALUE!</v>
      </c>
      <c r="AP795" t="e" vm="1">
        <f>_FV(-11,"0")</f>
        <v>#VALUE!</v>
      </c>
      <c r="AQ795">
        <v>4</v>
      </c>
      <c r="AR795">
        <v>4</v>
      </c>
      <c r="AS795" t="s">
        <v>68</v>
      </c>
      <c r="AT795" t="s">
        <v>68</v>
      </c>
      <c r="AU795" t="s">
        <v>68</v>
      </c>
      <c r="AV795" s="3">
        <v>45689</v>
      </c>
      <c r="AW795" s="3">
        <v>13150</v>
      </c>
      <c r="AX795">
        <v>1666</v>
      </c>
      <c r="AY795">
        <v>1587</v>
      </c>
      <c r="AZ795" t="s">
        <v>1445</v>
      </c>
      <c r="BA795" s="2">
        <v>43733</v>
      </c>
      <c r="BB795">
        <v>25</v>
      </c>
      <c r="BC795" t="s">
        <v>1923</v>
      </c>
      <c r="BD795" s="2">
        <v>43527</v>
      </c>
      <c r="BE795" t="s">
        <v>1436</v>
      </c>
      <c r="BF795" s="2">
        <v>43493</v>
      </c>
      <c r="BG795">
        <v>18</v>
      </c>
      <c r="BH795" t="s">
        <v>1912</v>
      </c>
      <c r="BI795" s="3">
        <v>20180</v>
      </c>
    </row>
    <row r="796" spans="1:61" x14ac:dyDescent="0.25">
      <c r="A796" s="1">
        <v>41175</v>
      </c>
      <c r="B796" t="s">
        <v>209</v>
      </c>
      <c r="C796" t="s">
        <v>1436</v>
      </c>
      <c r="D796" t="s">
        <v>62</v>
      </c>
      <c r="E796" s="2">
        <v>43497</v>
      </c>
      <c r="F796" t="s">
        <v>116</v>
      </c>
      <c r="G796" t="s">
        <v>68</v>
      </c>
      <c r="H796" s="2">
        <v>43678</v>
      </c>
      <c r="I796" t="s">
        <v>68</v>
      </c>
      <c r="J796" t="s">
        <v>116</v>
      </c>
      <c r="K796" t="s">
        <v>118</v>
      </c>
      <c r="L796" t="s">
        <v>65</v>
      </c>
      <c r="M796" t="s">
        <v>118</v>
      </c>
      <c r="N796" t="s">
        <v>116</v>
      </c>
      <c r="O796" t="s">
        <v>116</v>
      </c>
      <c r="P796" t="s">
        <v>116</v>
      </c>
      <c r="Q796">
        <v>5</v>
      </c>
      <c r="R796" t="s">
        <v>132</v>
      </c>
      <c r="S796" t="s">
        <v>239</v>
      </c>
      <c r="T796">
        <v>13</v>
      </c>
      <c r="U796">
        <v>10</v>
      </c>
      <c r="V796">
        <v>17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 t="s">
        <v>118</v>
      </c>
      <c r="AM796" t="e" vm="8">
        <f>_FV(-1,"4")</f>
        <v>#VALUE!</v>
      </c>
      <c r="AN796">
        <v>3</v>
      </c>
      <c r="AP796" t="e" vm="1">
        <f>_FV(-15,"0")</f>
        <v>#VALUE!</v>
      </c>
      <c r="AQ796">
        <v>3</v>
      </c>
      <c r="AR796">
        <v>3</v>
      </c>
      <c r="AS796" t="s">
        <v>68</v>
      </c>
      <c r="AT796" t="s">
        <v>261</v>
      </c>
      <c r="AU796" t="s">
        <v>68</v>
      </c>
      <c r="AV796" s="2">
        <v>43556</v>
      </c>
      <c r="AW796" t="s">
        <v>1978</v>
      </c>
      <c r="AX796">
        <v>1785</v>
      </c>
      <c r="AY796">
        <v>1587</v>
      </c>
      <c r="AZ796" t="s">
        <v>209</v>
      </c>
      <c r="BA796" s="2">
        <v>43490</v>
      </c>
      <c r="BB796">
        <v>16</v>
      </c>
      <c r="BC796" t="s">
        <v>1926</v>
      </c>
      <c r="BD796" s="3">
        <v>30895</v>
      </c>
      <c r="BE796" t="s">
        <v>1436</v>
      </c>
      <c r="BF796" s="2">
        <v>43493</v>
      </c>
      <c r="BG796">
        <v>18</v>
      </c>
      <c r="BH796" t="s">
        <v>1912</v>
      </c>
      <c r="BI796" s="3">
        <v>20180</v>
      </c>
    </row>
    <row r="797" spans="1:61" x14ac:dyDescent="0.25">
      <c r="A797" s="1">
        <v>41070</v>
      </c>
      <c r="B797" t="s">
        <v>218</v>
      </c>
      <c r="C797" t="s">
        <v>1436</v>
      </c>
      <c r="D797" t="s">
        <v>62</v>
      </c>
      <c r="E797" t="s">
        <v>250</v>
      </c>
      <c r="F797" t="s">
        <v>252</v>
      </c>
      <c r="G797" t="s">
        <v>670</v>
      </c>
      <c r="H797" t="s">
        <v>370</v>
      </c>
      <c r="I797" t="s">
        <v>352</v>
      </c>
      <c r="J797" t="s">
        <v>155</v>
      </c>
      <c r="K797" t="s">
        <v>156</v>
      </c>
      <c r="L797" t="s">
        <v>65</v>
      </c>
      <c r="M797" t="s">
        <v>154</v>
      </c>
      <c r="N797" t="s">
        <v>252</v>
      </c>
      <c r="O797" t="s">
        <v>155</v>
      </c>
      <c r="P797" t="s">
        <v>155</v>
      </c>
      <c r="Q797">
        <v>7</v>
      </c>
      <c r="R797" t="s">
        <v>121</v>
      </c>
      <c r="S797" t="s">
        <v>239</v>
      </c>
      <c r="T797">
        <v>13</v>
      </c>
      <c r="U797">
        <v>5</v>
      </c>
      <c r="V797">
        <v>18</v>
      </c>
      <c r="W797" t="s">
        <v>121</v>
      </c>
      <c r="X797" t="s">
        <v>64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 t="s">
        <v>156</v>
      </c>
      <c r="AM797" t="e" vm="108">
        <f>_FV(-1,"2857142857142858")</f>
        <v>#VALUE!</v>
      </c>
      <c r="AN797">
        <v>9</v>
      </c>
      <c r="AO797" t="s">
        <v>96</v>
      </c>
      <c r="AP797" t="e" vm="1">
        <f>_FV(-12,"0")</f>
        <v>#VALUE!</v>
      </c>
      <c r="AQ797">
        <v>4</v>
      </c>
      <c r="AR797">
        <v>1</v>
      </c>
      <c r="AS797" t="s">
        <v>68</v>
      </c>
      <c r="AT797" t="s">
        <v>68</v>
      </c>
      <c r="AU797" t="s">
        <v>68</v>
      </c>
      <c r="AV797" s="2">
        <v>43617</v>
      </c>
      <c r="AW797" s="3">
        <v>45658</v>
      </c>
      <c r="AX797">
        <v>1696</v>
      </c>
      <c r="AY797">
        <v>1587</v>
      </c>
      <c r="AZ797" t="s">
        <v>218</v>
      </c>
      <c r="BA797" s="2">
        <v>43671</v>
      </c>
      <c r="BB797">
        <v>21</v>
      </c>
      <c r="BC797" t="s">
        <v>1927</v>
      </c>
      <c r="BD797" s="3">
        <v>31444</v>
      </c>
      <c r="BE797" t="s">
        <v>1436</v>
      </c>
      <c r="BF797" s="2">
        <v>43493</v>
      </c>
      <c r="BG797">
        <v>18</v>
      </c>
      <c r="BH797" t="s">
        <v>1912</v>
      </c>
      <c r="BI797" s="3">
        <v>20180</v>
      </c>
    </row>
    <row r="798" spans="1:61" x14ac:dyDescent="0.25">
      <c r="A798" s="1">
        <v>41293</v>
      </c>
      <c r="B798" t="s">
        <v>228</v>
      </c>
      <c r="C798" t="s">
        <v>1436</v>
      </c>
      <c r="D798" t="s">
        <v>101</v>
      </c>
      <c r="E798" t="s">
        <v>377</v>
      </c>
      <c r="F798" t="s">
        <v>907</v>
      </c>
      <c r="G798" t="s">
        <v>376</v>
      </c>
      <c r="H798" t="s">
        <v>1757</v>
      </c>
      <c r="I798" t="s">
        <v>567</v>
      </c>
      <c r="J798" t="s">
        <v>1853</v>
      </c>
      <c r="K798" t="s">
        <v>379</v>
      </c>
      <c r="L798" t="s">
        <v>1151</v>
      </c>
      <c r="M798" t="s">
        <v>502</v>
      </c>
      <c r="N798" t="s">
        <v>906</v>
      </c>
      <c r="O798" t="s">
        <v>572</v>
      </c>
      <c r="P798" t="s">
        <v>378</v>
      </c>
      <c r="Q798">
        <v>23</v>
      </c>
      <c r="R798" t="s">
        <v>120</v>
      </c>
      <c r="S798" t="s">
        <v>239</v>
      </c>
      <c r="T798">
        <v>13</v>
      </c>
      <c r="U798">
        <v>10</v>
      </c>
      <c r="V798">
        <v>18</v>
      </c>
      <c r="W798" t="s">
        <v>66</v>
      </c>
      <c r="X798" t="s">
        <v>66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1</v>
      </c>
      <c r="AI798">
        <v>0</v>
      </c>
      <c r="AJ798">
        <v>0</v>
      </c>
      <c r="AK798">
        <v>0</v>
      </c>
      <c r="AL798" t="e" vm="215">
        <f>_FV(0,"13043478260869565")</f>
        <v>#VALUE!</v>
      </c>
      <c r="AM798" t="e" vm="299">
        <f>_FV(0,"8260869565217391")</f>
        <v>#VALUE!</v>
      </c>
      <c r="AN798">
        <v>13</v>
      </c>
      <c r="AO798" t="s">
        <v>65</v>
      </c>
      <c r="AP798" t="e" vm="1">
        <f>_FV(-10,"0")</f>
        <v>#VALUE!</v>
      </c>
      <c r="AQ798">
        <v>3</v>
      </c>
      <c r="AR798">
        <v>0</v>
      </c>
      <c r="AS798" t="s">
        <v>68</v>
      </c>
      <c r="AT798" t="s">
        <v>1979</v>
      </c>
      <c r="AU798" t="s">
        <v>68</v>
      </c>
      <c r="AV798" t="s">
        <v>64</v>
      </c>
      <c r="AW798" t="s">
        <v>1980</v>
      </c>
      <c r="AX798">
        <v>1651</v>
      </c>
      <c r="AY798">
        <v>1587</v>
      </c>
      <c r="AZ798" t="s">
        <v>228</v>
      </c>
      <c r="BA798" s="2">
        <v>43490</v>
      </c>
      <c r="BB798">
        <v>18</v>
      </c>
      <c r="BC798" t="s">
        <v>1930</v>
      </c>
      <c r="BD798" s="3">
        <v>13575</v>
      </c>
      <c r="BE798" t="s">
        <v>1436</v>
      </c>
      <c r="BF798" s="2">
        <v>43493</v>
      </c>
      <c r="BG798">
        <v>18</v>
      </c>
      <c r="BH798" t="s">
        <v>1912</v>
      </c>
      <c r="BI798" s="3">
        <v>20180</v>
      </c>
    </row>
    <row r="799" spans="1:61" x14ac:dyDescent="0.25">
      <c r="A799" s="1">
        <v>41133</v>
      </c>
      <c r="B799" t="s">
        <v>241</v>
      </c>
      <c r="C799" t="s">
        <v>1436</v>
      </c>
      <c r="D799" t="s">
        <v>101</v>
      </c>
      <c r="E799" t="s">
        <v>750</v>
      </c>
      <c r="F799" t="s">
        <v>1183</v>
      </c>
      <c r="G799" s="3">
        <v>27395</v>
      </c>
      <c r="H799" s="3">
        <v>1817084</v>
      </c>
      <c r="I799" t="s">
        <v>400</v>
      </c>
      <c r="J799" t="s">
        <v>323</v>
      </c>
      <c r="K799" t="s">
        <v>79</v>
      </c>
      <c r="L799" t="s">
        <v>65</v>
      </c>
      <c r="M799" t="s">
        <v>751</v>
      </c>
      <c r="N799" t="s">
        <v>751</v>
      </c>
      <c r="O799" t="s">
        <v>322</v>
      </c>
      <c r="P799" t="s">
        <v>323</v>
      </c>
      <c r="Q799">
        <v>16</v>
      </c>
      <c r="R799" t="s">
        <v>95</v>
      </c>
      <c r="S799" t="s">
        <v>239</v>
      </c>
      <c r="T799">
        <v>13</v>
      </c>
      <c r="U799">
        <v>14</v>
      </c>
      <c r="V799">
        <v>18</v>
      </c>
      <c r="W799" t="s">
        <v>84</v>
      </c>
      <c r="X799" t="s">
        <v>64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1</v>
      </c>
      <c r="AI799">
        <v>0</v>
      </c>
      <c r="AJ799">
        <v>0</v>
      </c>
      <c r="AK799">
        <v>0</v>
      </c>
      <c r="AL799" t="e" vm="264">
        <f>_FV(0,"8125")</f>
        <v>#VALUE!</v>
      </c>
      <c r="AM799" t="e" vm="1">
        <f>_FV(-1,"0")</f>
        <v>#VALUE!</v>
      </c>
      <c r="AN799">
        <v>8</v>
      </c>
      <c r="AO799" t="s">
        <v>68</v>
      </c>
      <c r="AP799" t="e" vm="1">
        <f>_FV(-2,"0")</f>
        <v>#VALUE!</v>
      </c>
      <c r="AQ799">
        <v>3</v>
      </c>
      <c r="AR799">
        <v>3</v>
      </c>
      <c r="AS799" t="s">
        <v>68</v>
      </c>
      <c r="AT799" t="s">
        <v>68</v>
      </c>
      <c r="AU799" t="s">
        <v>68</v>
      </c>
      <c r="AV799" t="s">
        <v>1981</v>
      </c>
      <c r="AW799" s="2">
        <v>43497</v>
      </c>
      <c r="AX799">
        <v>1662</v>
      </c>
      <c r="AY799">
        <v>1587</v>
      </c>
      <c r="AZ799" t="s">
        <v>241</v>
      </c>
      <c r="BA799" t="s">
        <v>1398</v>
      </c>
      <c r="BB799">
        <v>28</v>
      </c>
      <c r="BC799" t="s">
        <v>1933</v>
      </c>
      <c r="BD799" s="3">
        <v>12086</v>
      </c>
      <c r="BE799" t="s">
        <v>1436</v>
      </c>
      <c r="BF799" s="2">
        <v>43493</v>
      </c>
      <c r="BG799">
        <v>18</v>
      </c>
      <c r="BH799" t="s">
        <v>1912</v>
      </c>
      <c r="BI799" s="3">
        <v>20180</v>
      </c>
    </row>
    <row r="800" spans="1:61" x14ac:dyDescent="0.25">
      <c r="A800" s="1">
        <v>41193</v>
      </c>
      <c r="B800" t="s">
        <v>60</v>
      </c>
      <c r="C800" t="s">
        <v>136</v>
      </c>
      <c r="D800" t="s">
        <v>101</v>
      </c>
      <c r="E800" s="2">
        <v>43556</v>
      </c>
      <c r="F800" s="2">
        <v>43709</v>
      </c>
      <c r="G800" t="s">
        <v>97</v>
      </c>
      <c r="H800" s="2">
        <v>43556</v>
      </c>
      <c r="I800" s="2">
        <v>43586</v>
      </c>
      <c r="J800" s="2">
        <v>43556</v>
      </c>
      <c r="K800" t="s">
        <v>116</v>
      </c>
      <c r="L800" t="s">
        <v>116</v>
      </c>
      <c r="M800" t="s">
        <v>118</v>
      </c>
      <c r="N800" t="s">
        <v>266</v>
      </c>
      <c r="O800" t="s">
        <v>266</v>
      </c>
      <c r="P800" t="s">
        <v>118</v>
      </c>
      <c r="Q800">
        <v>10</v>
      </c>
      <c r="R800" t="s">
        <v>66</v>
      </c>
      <c r="S800" t="s">
        <v>179</v>
      </c>
      <c r="T800">
        <v>13</v>
      </c>
      <c r="U800">
        <v>5</v>
      </c>
      <c r="V800">
        <v>6</v>
      </c>
      <c r="W800" t="s">
        <v>85</v>
      </c>
      <c r="X800" t="s">
        <v>121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 t="s">
        <v>124</v>
      </c>
      <c r="AM800" t="s">
        <v>63</v>
      </c>
      <c r="AN800">
        <v>1</v>
      </c>
      <c r="AO800" t="e" vm="1">
        <f>_FV(-1,"0")</f>
        <v>#VALUE!</v>
      </c>
      <c r="AP800" t="e" vm="1">
        <f>_FV(-8,"0")</f>
        <v>#VALUE!</v>
      </c>
      <c r="AQ800">
        <v>2</v>
      </c>
      <c r="AR800">
        <v>5</v>
      </c>
      <c r="AS800" t="s">
        <v>535</v>
      </c>
      <c r="AT800" t="s">
        <v>535</v>
      </c>
      <c r="AU800" t="s">
        <v>1147</v>
      </c>
      <c r="AV800" t="s">
        <v>1982</v>
      </c>
      <c r="AW800" t="s">
        <v>1983</v>
      </c>
      <c r="AX800">
        <v>1839</v>
      </c>
      <c r="AY800">
        <v>1715</v>
      </c>
      <c r="AZ800" t="s">
        <v>60</v>
      </c>
      <c r="BA800" s="2">
        <v>43700</v>
      </c>
      <c r="BB800">
        <v>30</v>
      </c>
      <c r="BC800" t="s">
        <v>1885</v>
      </c>
      <c r="BD800" s="3">
        <v>42583</v>
      </c>
      <c r="BE800" t="s">
        <v>136</v>
      </c>
      <c r="BF800" s="2">
        <v>43734</v>
      </c>
      <c r="BG800">
        <v>29</v>
      </c>
      <c r="BH800" t="s">
        <v>1894</v>
      </c>
      <c r="BI800" s="3">
        <v>17227</v>
      </c>
    </row>
    <row r="801" spans="1:61" x14ac:dyDescent="0.25">
      <c r="A801" s="1">
        <v>41377</v>
      </c>
      <c r="B801" t="s">
        <v>73</v>
      </c>
      <c r="C801" t="s">
        <v>136</v>
      </c>
      <c r="D801" t="s">
        <v>101</v>
      </c>
      <c r="E801" t="s">
        <v>68</v>
      </c>
      <c r="F801" t="s">
        <v>412</v>
      </c>
      <c r="G801" s="3">
        <v>2273637</v>
      </c>
      <c r="H801" t="s">
        <v>1984</v>
      </c>
      <c r="I801" t="s">
        <v>750</v>
      </c>
      <c r="J801" t="s">
        <v>630</v>
      </c>
      <c r="K801" t="s">
        <v>933</v>
      </c>
      <c r="L801" t="s">
        <v>320</v>
      </c>
      <c r="M801" t="s">
        <v>1173</v>
      </c>
      <c r="N801" t="s">
        <v>323</v>
      </c>
      <c r="O801" t="s">
        <v>414</v>
      </c>
      <c r="P801" t="s">
        <v>414</v>
      </c>
      <c r="Q801">
        <v>32</v>
      </c>
      <c r="R801" t="s">
        <v>110</v>
      </c>
      <c r="S801" t="s">
        <v>179</v>
      </c>
      <c r="T801">
        <v>13</v>
      </c>
      <c r="U801">
        <v>14</v>
      </c>
      <c r="V801">
        <v>8</v>
      </c>
      <c r="W801" t="s">
        <v>96</v>
      </c>
      <c r="X801" t="s">
        <v>120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 t="e" vm="264">
        <f>_FV(0,"8125")</f>
        <v>#VALUE!</v>
      </c>
      <c r="AM801" t="e" vm="93">
        <f>_FV(0,"125")</f>
        <v>#VALUE!</v>
      </c>
      <c r="AN801">
        <v>-9</v>
      </c>
      <c r="AO801" t="e" vm="1">
        <f>_FV(-4,"0")</f>
        <v>#VALUE!</v>
      </c>
      <c r="AP801" t="s">
        <v>84</v>
      </c>
      <c r="AQ801">
        <v>4</v>
      </c>
      <c r="AR801">
        <v>4</v>
      </c>
      <c r="AS801" t="s">
        <v>65</v>
      </c>
      <c r="AT801" t="s">
        <v>68</v>
      </c>
      <c r="AU801" t="s">
        <v>784</v>
      </c>
      <c r="AV801" t="s">
        <v>1985</v>
      </c>
      <c r="AW801" t="s">
        <v>65</v>
      </c>
      <c r="AX801">
        <v>1655</v>
      </c>
      <c r="AY801">
        <v>1715</v>
      </c>
      <c r="AZ801" t="s">
        <v>73</v>
      </c>
      <c r="BA801" s="2">
        <v>43489</v>
      </c>
      <c r="BB801">
        <v>19</v>
      </c>
      <c r="BC801" t="s">
        <v>1887</v>
      </c>
      <c r="BD801" s="3">
        <v>46082</v>
      </c>
      <c r="BE801" t="s">
        <v>136</v>
      </c>
      <c r="BF801" s="2">
        <v>43734</v>
      </c>
      <c r="BG801">
        <v>29</v>
      </c>
      <c r="BH801" t="s">
        <v>1894</v>
      </c>
      <c r="BI801" s="3">
        <v>17227</v>
      </c>
    </row>
    <row r="802" spans="1:61" x14ac:dyDescent="0.25">
      <c r="A802" s="1">
        <v>41241</v>
      </c>
      <c r="B802" t="s">
        <v>123</v>
      </c>
      <c r="C802" t="s">
        <v>136</v>
      </c>
      <c r="D802" t="s">
        <v>101</v>
      </c>
      <c r="E802" t="s">
        <v>391</v>
      </c>
      <c r="F802" t="s">
        <v>1009</v>
      </c>
      <c r="G802" t="s">
        <v>369</v>
      </c>
      <c r="H802" t="s">
        <v>247</v>
      </c>
      <c r="I802" t="s">
        <v>1009</v>
      </c>
      <c r="J802" t="s">
        <v>250</v>
      </c>
      <c r="K802" t="s">
        <v>63</v>
      </c>
      <c r="L802" t="s">
        <v>155</v>
      </c>
      <c r="M802" t="s">
        <v>154</v>
      </c>
      <c r="N802" t="s">
        <v>329</v>
      </c>
      <c r="O802" t="s">
        <v>155</v>
      </c>
      <c r="P802" t="s">
        <v>155</v>
      </c>
      <c r="Q802">
        <v>14</v>
      </c>
      <c r="R802" t="s">
        <v>84</v>
      </c>
      <c r="S802" t="s">
        <v>179</v>
      </c>
      <c r="T802">
        <v>13</v>
      </c>
      <c r="U802">
        <v>4</v>
      </c>
      <c r="V802">
        <v>10</v>
      </c>
      <c r="W802" t="s">
        <v>84</v>
      </c>
      <c r="X802" t="s">
        <v>84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1</v>
      </c>
      <c r="AK802">
        <v>0</v>
      </c>
      <c r="AL802" t="s">
        <v>575</v>
      </c>
      <c r="AM802" t="s">
        <v>154</v>
      </c>
      <c r="AN802">
        <v>9</v>
      </c>
      <c r="AO802" t="s">
        <v>65</v>
      </c>
      <c r="AP802" t="e" vm="1">
        <f>_FV(-9,"0")</f>
        <v>#VALUE!</v>
      </c>
      <c r="AQ802">
        <v>3</v>
      </c>
      <c r="AR802">
        <v>3</v>
      </c>
      <c r="AS802" t="s">
        <v>68</v>
      </c>
      <c r="AT802" t="s">
        <v>68</v>
      </c>
      <c r="AU802" t="s">
        <v>68</v>
      </c>
      <c r="AV802" t="s">
        <v>1981</v>
      </c>
      <c r="AW802" s="3">
        <v>43466</v>
      </c>
      <c r="AX802">
        <v>1857</v>
      </c>
      <c r="AY802">
        <v>1715</v>
      </c>
      <c r="AZ802" t="s">
        <v>123</v>
      </c>
      <c r="BA802" s="2">
        <v>43549</v>
      </c>
      <c r="BB802">
        <v>22</v>
      </c>
      <c r="BC802" t="s">
        <v>1890</v>
      </c>
      <c r="BD802" t="s">
        <v>1891</v>
      </c>
      <c r="BE802" t="s">
        <v>136</v>
      </c>
      <c r="BF802" s="2">
        <v>43734</v>
      </c>
      <c r="BG802">
        <v>29</v>
      </c>
      <c r="BH802" t="s">
        <v>1894</v>
      </c>
      <c r="BI802" s="3">
        <v>17227</v>
      </c>
    </row>
    <row r="803" spans="1:61" x14ac:dyDescent="0.25">
      <c r="A803" s="1">
        <v>41391</v>
      </c>
      <c r="B803" t="s">
        <v>127</v>
      </c>
      <c r="C803" t="s">
        <v>136</v>
      </c>
      <c r="D803" t="s">
        <v>62</v>
      </c>
      <c r="E803" s="2">
        <v>43586</v>
      </c>
      <c r="F803" t="s">
        <v>186</v>
      </c>
      <c r="G803" t="s">
        <v>309</v>
      </c>
      <c r="H803" s="2">
        <v>43586</v>
      </c>
      <c r="I803" t="s">
        <v>945</v>
      </c>
      <c r="J803" t="s">
        <v>273</v>
      </c>
      <c r="K803" t="s">
        <v>188</v>
      </c>
      <c r="L803" t="s">
        <v>280</v>
      </c>
      <c r="M803" t="s">
        <v>1637</v>
      </c>
      <c r="N803" t="s">
        <v>422</v>
      </c>
      <c r="O803" t="s">
        <v>188</v>
      </c>
      <c r="P803" t="s">
        <v>280</v>
      </c>
      <c r="Q803">
        <v>34</v>
      </c>
      <c r="R803" t="s">
        <v>96</v>
      </c>
      <c r="S803" t="s">
        <v>179</v>
      </c>
      <c r="T803">
        <v>13</v>
      </c>
      <c r="U803">
        <v>5</v>
      </c>
      <c r="V803">
        <v>9</v>
      </c>
      <c r="W803" t="s">
        <v>192</v>
      </c>
      <c r="X803" t="s">
        <v>85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 t="s">
        <v>188</v>
      </c>
      <c r="AM803" t="e" vm="291">
        <f>_FV(0,"20588235294117646")</f>
        <v>#VALUE!</v>
      </c>
      <c r="AN803">
        <v>16</v>
      </c>
      <c r="AO803" t="s">
        <v>66</v>
      </c>
      <c r="AP803" t="e" vm="1">
        <f>_FV(-6,"0")</f>
        <v>#VALUE!</v>
      </c>
      <c r="AQ803">
        <v>7</v>
      </c>
      <c r="AR803">
        <v>1</v>
      </c>
      <c r="AS803" t="s">
        <v>65</v>
      </c>
      <c r="AT803" t="s">
        <v>68</v>
      </c>
      <c r="AU803" t="s">
        <v>809</v>
      </c>
      <c r="AV803" t="s">
        <v>1986</v>
      </c>
      <c r="AW803" t="s">
        <v>65</v>
      </c>
      <c r="AX803">
        <v>1780</v>
      </c>
      <c r="AY803">
        <v>1715</v>
      </c>
      <c r="AZ803" t="s">
        <v>127</v>
      </c>
      <c r="BA803" s="2">
        <v>43641</v>
      </c>
      <c r="BB803">
        <v>18</v>
      </c>
      <c r="BC803" t="s">
        <v>1892</v>
      </c>
      <c r="BD803" s="2">
        <v>43681</v>
      </c>
      <c r="BE803" t="s">
        <v>136</v>
      </c>
      <c r="BF803" s="2">
        <v>43734</v>
      </c>
      <c r="BG803">
        <v>29</v>
      </c>
      <c r="BH803" t="s">
        <v>1894</v>
      </c>
      <c r="BI803" s="3">
        <v>17227</v>
      </c>
    </row>
    <row r="804" spans="1:61" x14ac:dyDescent="0.25">
      <c r="A804" s="1">
        <v>41265</v>
      </c>
      <c r="B804" t="s">
        <v>150</v>
      </c>
      <c r="C804" t="s">
        <v>136</v>
      </c>
      <c r="D804" t="s">
        <v>62</v>
      </c>
      <c r="E804" t="s">
        <v>186</v>
      </c>
      <c r="F804" t="s">
        <v>274</v>
      </c>
      <c r="G804" t="s">
        <v>273</v>
      </c>
      <c r="H804" t="s">
        <v>274</v>
      </c>
      <c r="I804" t="s">
        <v>186</v>
      </c>
      <c r="J804" t="s">
        <v>273</v>
      </c>
      <c r="K804" t="s">
        <v>280</v>
      </c>
      <c r="L804" t="s">
        <v>280</v>
      </c>
      <c r="M804" t="s">
        <v>190</v>
      </c>
      <c r="N804" t="s">
        <v>187</v>
      </c>
      <c r="O804" t="s">
        <v>188</v>
      </c>
      <c r="P804" t="s">
        <v>280</v>
      </c>
      <c r="Q804">
        <v>17</v>
      </c>
      <c r="R804" t="s">
        <v>85</v>
      </c>
      <c r="S804" t="s">
        <v>179</v>
      </c>
      <c r="T804">
        <v>13</v>
      </c>
      <c r="U804">
        <v>9</v>
      </c>
      <c r="V804">
        <v>12</v>
      </c>
      <c r="W804" t="s">
        <v>120</v>
      </c>
      <c r="X804" t="s">
        <v>66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 t="s">
        <v>281</v>
      </c>
      <c r="AM804" t="s">
        <v>65</v>
      </c>
      <c r="AN804">
        <v>2</v>
      </c>
      <c r="AO804" t="s">
        <v>96</v>
      </c>
      <c r="AP804" t="e" vm="1">
        <f>_FV(-5,"0")</f>
        <v>#VALUE!</v>
      </c>
      <c r="AQ804">
        <v>3</v>
      </c>
      <c r="AR804">
        <v>6</v>
      </c>
      <c r="AS804" t="s">
        <v>68</v>
      </c>
      <c r="AT804" t="s">
        <v>1987</v>
      </c>
      <c r="AU804" t="s">
        <v>68</v>
      </c>
      <c r="AV804" s="2">
        <v>43497</v>
      </c>
      <c r="AW804" t="s">
        <v>1988</v>
      </c>
      <c r="AX804">
        <v>1723</v>
      </c>
      <c r="AY804">
        <v>1715</v>
      </c>
      <c r="AZ804" t="s">
        <v>150</v>
      </c>
      <c r="BA804" s="2">
        <v>43699</v>
      </c>
      <c r="BB804">
        <v>19</v>
      </c>
      <c r="BC804" t="s">
        <v>1897</v>
      </c>
      <c r="BD804" s="3">
        <v>45839</v>
      </c>
      <c r="BE804" t="s">
        <v>136</v>
      </c>
      <c r="BF804" s="2">
        <v>43734</v>
      </c>
      <c r="BG804">
        <v>29</v>
      </c>
      <c r="BH804" t="s">
        <v>1894</v>
      </c>
      <c r="BI804" s="3">
        <v>17227</v>
      </c>
    </row>
    <row r="805" spans="1:61" x14ac:dyDescent="0.25">
      <c r="A805" s="1">
        <v>41293</v>
      </c>
      <c r="B805" t="s">
        <v>158</v>
      </c>
      <c r="C805" t="s">
        <v>136</v>
      </c>
      <c r="D805" t="s">
        <v>62</v>
      </c>
      <c r="E805" t="s">
        <v>967</v>
      </c>
      <c r="F805" t="s">
        <v>902</v>
      </c>
      <c r="G805" t="s">
        <v>499</v>
      </c>
      <c r="H805" t="s">
        <v>568</v>
      </c>
      <c r="I805" t="s">
        <v>497</v>
      </c>
      <c r="J805" t="s">
        <v>377</v>
      </c>
      <c r="K805" t="s">
        <v>1853</v>
      </c>
      <c r="L805" t="s">
        <v>572</v>
      </c>
      <c r="M805" t="s">
        <v>1151</v>
      </c>
      <c r="N805" t="s">
        <v>502</v>
      </c>
      <c r="O805" t="s">
        <v>572</v>
      </c>
      <c r="P805" t="s">
        <v>379</v>
      </c>
      <c r="Q805">
        <v>23</v>
      </c>
      <c r="R805" t="s">
        <v>64</v>
      </c>
      <c r="S805" t="s">
        <v>179</v>
      </c>
      <c r="T805">
        <v>13</v>
      </c>
      <c r="U805">
        <v>2</v>
      </c>
      <c r="V805">
        <v>11</v>
      </c>
      <c r="W805" t="s">
        <v>179</v>
      </c>
      <c r="X805" t="s">
        <v>132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 t="s">
        <v>901</v>
      </c>
      <c r="AM805" t="e" vm="285">
        <f>_FV(0,"21739130434782608")</f>
        <v>#VALUE!</v>
      </c>
      <c r="AN805">
        <v>23</v>
      </c>
      <c r="AO805" t="s">
        <v>85</v>
      </c>
      <c r="AP805" t="e" vm="1">
        <f>_FV(-10,"0")</f>
        <v>#VALUE!</v>
      </c>
      <c r="AQ805">
        <v>7</v>
      </c>
      <c r="AR805">
        <v>1</v>
      </c>
      <c r="AS805" t="s">
        <v>68</v>
      </c>
      <c r="AT805" t="s">
        <v>273</v>
      </c>
      <c r="AU805" t="s">
        <v>68</v>
      </c>
      <c r="AV805" t="s">
        <v>749</v>
      </c>
      <c r="AW805" t="s">
        <v>1989</v>
      </c>
      <c r="AX805">
        <v>1908</v>
      </c>
      <c r="AY805">
        <v>1715</v>
      </c>
      <c r="AZ805" t="s">
        <v>158</v>
      </c>
      <c r="BA805" t="s">
        <v>243</v>
      </c>
      <c r="BB805">
        <v>27</v>
      </c>
      <c r="BC805" t="s">
        <v>1900</v>
      </c>
      <c r="BD805" t="s">
        <v>1901</v>
      </c>
      <c r="BE805" t="s">
        <v>136</v>
      </c>
      <c r="BF805" s="2">
        <v>43734</v>
      </c>
      <c r="BG805">
        <v>29</v>
      </c>
      <c r="BH805" t="s">
        <v>1894</v>
      </c>
      <c r="BI805" s="3">
        <v>17227</v>
      </c>
    </row>
    <row r="806" spans="1:61" x14ac:dyDescent="0.25">
      <c r="A806" s="1">
        <v>41146</v>
      </c>
      <c r="B806" t="s">
        <v>163</v>
      </c>
      <c r="C806" t="s">
        <v>136</v>
      </c>
      <c r="D806" t="s">
        <v>62</v>
      </c>
      <c r="E806" t="s">
        <v>65</v>
      </c>
      <c r="F806" s="2">
        <v>43587</v>
      </c>
      <c r="G806" t="s">
        <v>63</v>
      </c>
      <c r="H806" t="s">
        <v>65</v>
      </c>
      <c r="I806" t="s">
        <v>65</v>
      </c>
      <c r="J806" s="2">
        <v>43586</v>
      </c>
      <c r="K806" t="s">
        <v>65</v>
      </c>
      <c r="L806" t="s">
        <v>63</v>
      </c>
      <c r="M806" t="s">
        <v>63</v>
      </c>
      <c r="N806" t="s">
        <v>65</v>
      </c>
      <c r="O806" t="s">
        <v>65</v>
      </c>
      <c r="P806" t="s">
        <v>65</v>
      </c>
      <c r="Q806">
        <v>2</v>
      </c>
      <c r="R806" t="s">
        <v>68</v>
      </c>
      <c r="S806" t="s">
        <v>179</v>
      </c>
      <c r="T806">
        <v>13</v>
      </c>
      <c r="U806">
        <v>15</v>
      </c>
      <c r="V806">
        <v>2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 t="e" vm="3">
        <f>_FV(0,"5")</f>
        <v>#VALUE!</v>
      </c>
      <c r="AM806" s="2">
        <v>43587</v>
      </c>
      <c r="AN806">
        <v>-3</v>
      </c>
      <c r="AP806" t="e" vm="1">
        <f>_FV(-11,"0")</f>
        <v>#VALUE!</v>
      </c>
      <c r="AQ806">
        <v>9</v>
      </c>
      <c r="AR806">
        <v>0</v>
      </c>
      <c r="AS806" t="s">
        <v>68</v>
      </c>
      <c r="AT806" t="s">
        <v>68</v>
      </c>
      <c r="AU806" t="s">
        <v>68</v>
      </c>
      <c r="AV806" s="2">
        <v>43618</v>
      </c>
      <c r="AW806" s="3">
        <v>43101</v>
      </c>
      <c r="AX806">
        <v>1912</v>
      </c>
      <c r="AY806">
        <v>1715</v>
      </c>
      <c r="AZ806" t="s">
        <v>163</v>
      </c>
      <c r="BA806" s="2">
        <v>43489</v>
      </c>
      <c r="BB806">
        <v>22</v>
      </c>
      <c r="BC806" t="s">
        <v>1904</v>
      </c>
      <c r="BD806" s="3">
        <v>13119</v>
      </c>
      <c r="BE806" t="s">
        <v>136</v>
      </c>
      <c r="BF806" s="2">
        <v>43734</v>
      </c>
      <c r="BG806">
        <v>29</v>
      </c>
      <c r="BH806" t="s">
        <v>1894</v>
      </c>
      <c r="BI806" s="3">
        <v>17227</v>
      </c>
    </row>
    <row r="807" spans="1:61" x14ac:dyDescent="0.25">
      <c r="A807" s="1">
        <v>41459</v>
      </c>
      <c r="B807" t="s">
        <v>178</v>
      </c>
      <c r="C807" t="s">
        <v>136</v>
      </c>
      <c r="D807" t="s">
        <v>62</v>
      </c>
      <c r="E807" t="s">
        <v>1075</v>
      </c>
      <c r="F807" t="s">
        <v>412</v>
      </c>
      <c r="G807" s="3">
        <v>27395</v>
      </c>
      <c r="H807" t="s">
        <v>1984</v>
      </c>
      <c r="I807" t="s">
        <v>411</v>
      </c>
      <c r="J807" t="s">
        <v>630</v>
      </c>
      <c r="K807" t="s">
        <v>414</v>
      </c>
      <c r="L807" t="s">
        <v>320</v>
      </c>
      <c r="M807" t="s">
        <v>63</v>
      </c>
      <c r="N807" t="s">
        <v>323</v>
      </c>
      <c r="O807" t="s">
        <v>321</v>
      </c>
      <c r="P807" t="s">
        <v>414</v>
      </c>
      <c r="Q807">
        <v>32</v>
      </c>
      <c r="R807" t="s">
        <v>242</v>
      </c>
      <c r="S807" t="s">
        <v>179</v>
      </c>
      <c r="T807">
        <v>13</v>
      </c>
      <c r="U807">
        <v>11</v>
      </c>
      <c r="V807">
        <v>8</v>
      </c>
      <c r="W807" t="s">
        <v>96</v>
      </c>
      <c r="X807" t="s">
        <v>120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 t="e" vm="300">
        <f>_FV(0,"46875")</f>
        <v>#VALUE!</v>
      </c>
      <c r="AM807" t="e" vm="93">
        <f>_FV(0,"125")</f>
        <v>#VALUE!</v>
      </c>
      <c r="AN807">
        <v>-6</v>
      </c>
      <c r="AO807" t="e" vm="1">
        <f>_FV(-4,"0")</f>
        <v>#VALUE!</v>
      </c>
      <c r="AP807" t="s">
        <v>66</v>
      </c>
      <c r="AQ807">
        <v>3</v>
      </c>
      <c r="AR807">
        <v>6</v>
      </c>
      <c r="AS807" t="s">
        <v>65</v>
      </c>
      <c r="AT807" t="s">
        <v>68</v>
      </c>
      <c r="AU807" t="s">
        <v>784</v>
      </c>
      <c r="AV807" t="s">
        <v>1990</v>
      </c>
      <c r="AW807" t="s">
        <v>65</v>
      </c>
      <c r="AX807">
        <v>1748</v>
      </c>
      <c r="AY807">
        <v>1715</v>
      </c>
      <c r="AZ807" t="s">
        <v>178</v>
      </c>
      <c r="BA807" s="2">
        <v>43489</v>
      </c>
      <c r="BB807">
        <v>25</v>
      </c>
      <c r="BC807" t="s">
        <v>1907</v>
      </c>
      <c r="BD807" s="3">
        <v>46874</v>
      </c>
      <c r="BE807" t="s">
        <v>136</v>
      </c>
      <c r="BF807" s="2">
        <v>43734</v>
      </c>
      <c r="BG807">
        <v>29</v>
      </c>
      <c r="BH807" t="s">
        <v>1894</v>
      </c>
      <c r="BI807" s="3">
        <v>17227</v>
      </c>
    </row>
    <row r="808" spans="1:61" x14ac:dyDescent="0.25">
      <c r="A808" s="1">
        <v>41519</v>
      </c>
      <c r="B808" t="s">
        <v>1432</v>
      </c>
      <c r="C808" t="s">
        <v>136</v>
      </c>
      <c r="D808" t="s">
        <v>101</v>
      </c>
      <c r="E808" t="s">
        <v>517</v>
      </c>
      <c r="F808" t="s">
        <v>358</v>
      </c>
      <c r="G808" t="s">
        <v>359</v>
      </c>
      <c r="H808" t="s">
        <v>429</v>
      </c>
      <c r="I808" t="s">
        <v>233</v>
      </c>
      <c r="J808" t="s">
        <v>233</v>
      </c>
      <c r="K808" t="s">
        <v>363</v>
      </c>
      <c r="L808" t="s">
        <v>521</v>
      </c>
      <c r="M808" t="s">
        <v>522</v>
      </c>
      <c r="N808" t="s">
        <v>520</v>
      </c>
      <c r="O808" t="s">
        <v>237</v>
      </c>
      <c r="P808" t="s">
        <v>521</v>
      </c>
      <c r="Q808">
        <v>26</v>
      </c>
      <c r="R808" t="s">
        <v>192</v>
      </c>
      <c r="S808" t="s">
        <v>179</v>
      </c>
      <c r="T808">
        <v>13</v>
      </c>
      <c r="U808">
        <v>14</v>
      </c>
      <c r="V808">
        <v>13</v>
      </c>
      <c r="W808" t="s">
        <v>84</v>
      </c>
      <c r="X808" t="s">
        <v>85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 t="e" vm="182">
        <f>_FV(0,"5769230769230769")</f>
        <v>#VALUE!</v>
      </c>
      <c r="AM808" t="e" vm="64">
        <f>_FV(0,"23076923076923078")</f>
        <v>#VALUE!</v>
      </c>
      <c r="AN808">
        <v>0</v>
      </c>
      <c r="AO808" t="e" vm="1">
        <f>_FV(-4,"0")</f>
        <v>#VALUE!</v>
      </c>
      <c r="AP808" t="e" vm="1">
        <f>_FV(-1,"0")</f>
        <v>#VALUE!</v>
      </c>
      <c r="AQ808">
        <v>1</v>
      </c>
      <c r="AR808">
        <v>7</v>
      </c>
      <c r="AS808" t="s">
        <v>68</v>
      </c>
      <c r="AT808" t="s">
        <v>68</v>
      </c>
      <c r="AU808" t="s">
        <v>68</v>
      </c>
      <c r="AV808" s="2">
        <v>43497</v>
      </c>
      <c r="AW808" s="3">
        <v>13150</v>
      </c>
      <c r="AX808">
        <v>1616</v>
      </c>
      <c r="AY808">
        <v>1715</v>
      </c>
      <c r="AZ808" t="s">
        <v>1432</v>
      </c>
      <c r="BA808" s="2">
        <v>43549</v>
      </c>
      <c r="BB808">
        <v>16</v>
      </c>
      <c r="BC808" t="s">
        <v>1910</v>
      </c>
      <c r="BD808" s="2">
        <v>43679</v>
      </c>
      <c r="BE808" t="s">
        <v>136</v>
      </c>
      <c r="BF808" s="2">
        <v>43734</v>
      </c>
      <c r="BG808">
        <v>29</v>
      </c>
      <c r="BH808" t="s">
        <v>1894</v>
      </c>
      <c r="BI808" s="3">
        <v>17227</v>
      </c>
    </row>
    <row r="809" spans="1:61" x14ac:dyDescent="0.25">
      <c r="A809" s="1">
        <v>41258</v>
      </c>
      <c r="B809" t="s">
        <v>1436</v>
      </c>
      <c r="C809" t="s">
        <v>136</v>
      </c>
      <c r="D809" t="s">
        <v>62</v>
      </c>
      <c r="E809" t="s">
        <v>993</v>
      </c>
      <c r="F809" t="s">
        <v>274</v>
      </c>
      <c r="G809" t="s">
        <v>185</v>
      </c>
      <c r="H809" t="s">
        <v>274</v>
      </c>
      <c r="I809" t="s">
        <v>188</v>
      </c>
      <c r="J809" t="s">
        <v>273</v>
      </c>
      <c r="K809" t="s">
        <v>65</v>
      </c>
      <c r="L809" t="s">
        <v>280</v>
      </c>
      <c r="M809" t="s">
        <v>533</v>
      </c>
      <c r="N809" t="s">
        <v>187</v>
      </c>
      <c r="O809" t="s">
        <v>188</v>
      </c>
      <c r="P809" t="s">
        <v>280</v>
      </c>
      <c r="Q809">
        <v>17</v>
      </c>
      <c r="R809" t="s">
        <v>239</v>
      </c>
      <c r="S809" t="s">
        <v>179</v>
      </c>
      <c r="T809">
        <v>13</v>
      </c>
      <c r="U809">
        <v>18</v>
      </c>
      <c r="V809">
        <v>12</v>
      </c>
      <c r="W809" t="s">
        <v>84</v>
      </c>
      <c r="X809" t="s">
        <v>66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 t="e" vm="301">
        <f>_FV(0,"9411764705882353")</f>
        <v>#VALUE!</v>
      </c>
      <c r="AM809" t="s">
        <v>65</v>
      </c>
      <c r="AN809">
        <v>-13</v>
      </c>
      <c r="AO809" t="e" vm="1">
        <f>_FV(-1,"0")</f>
        <v>#VALUE!</v>
      </c>
      <c r="AP809" t="s">
        <v>121</v>
      </c>
      <c r="AQ809">
        <v>0</v>
      </c>
      <c r="AR809">
        <v>6</v>
      </c>
      <c r="AS809" t="s">
        <v>68</v>
      </c>
      <c r="AT809" t="s">
        <v>68</v>
      </c>
      <c r="AU809" t="s">
        <v>68</v>
      </c>
      <c r="AV809" t="s">
        <v>68</v>
      </c>
      <c r="AW809" s="2">
        <v>43497</v>
      </c>
      <c r="AX809">
        <v>1587</v>
      </c>
      <c r="AY809">
        <v>1715</v>
      </c>
      <c r="AZ809" t="s">
        <v>1436</v>
      </c>
      <c r="BA809" s="2">
        <v>43493</v>
      </c>
      <c r="BB809">
        <v>18</v>
      </c>
      <c r="BC809" t="s">
        <v>1912</v>
      </c>
      <c r="BD809" s="3">
        <v>20180</v>
      </c>
      <c r="BE809" t="s">
        <v>136</v>
      </c>
      <c r="BF809" s="2">
        <v>43734</v>
      </c>
      <c r="BG809">
        <v>29</v>
      </c>
      <c r="BH809" t="s">
        <v>1894</v>
      </c>
      <c r="BI809" s="3">
        <v>17227</v>
      </c>
    </row>
    <row r="810" spans="1:61" x14ac:dyDescent="0.25">
      <c r="A810" s="1">
        <v>41209</v>
      </c>
      <c r="B810" t="s">
        <v>1913</v>
      </c>
      <c r="C810" t="s">
        <v>136</v>
      </c>
      <c r="D810" t="s">
        <v>101</v>
      </c>
      <c r="E810" t="s">
        <v>210</v>
      </c>
      <c r="F810" t="s">
        <v>811</v>
      </c>
      <c r="G810" t="s">
        <v>606</v>
      </c>
      <c r="H810" t="s">
        <v>210</v>
      </c>
      <c r="I810" t="s">
        <v>94</v>
      </c>
      <c r="J810" t="s">
        <v>89</v>
      </c>
      <c r="K810" t="s">
        <v>65</v>
      </c>
      <c r="L810" t="s">
        <v>94</v>
      </c>
      <c r="M810" t="s">
        <v>94</v>
      </c>
      <c r="N810" t="s">
        <v>80</v>
      </c>
      <c r="O810" t="s">
        <v>94</v>
      </c>
      <c r="P810" t="s">
        <v>93</v>
      </c>
      <c r="Q810">
        <v>9</v>
      </c>
      <c r="R810" t="s">
        <v>67</v>
      </c>
      <c r="S810" t="s">
        <v>179</v>
      </c>
      <c r="T810">
        <v>13</v>
      </c>
      <c r="U810">
        <v>17</v>
      </c>
      <c r="V810">
        <v>8</v>
      </c>
      <c r="W810" t="s">
        <v>84</v>
      </c>
      <c r="X810" t="s">
        <v>120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 t="e" vm="35">
        <f>_FV(0,"6666666666666666")</f>
        <v>#VALUE!</v>
      </c>
      <c r="AM810" t="s">
        <v>356</v>
      </c>
      <c r="AN810">
        <v>-9</v>
      </c>
      <c r="AO810" t="e" vm="1">
        <f>_FV(-7,"0")</f>
        <v>#VALUE!</v>
      </c>
      <c r="AP810" t="s">
        <v>85</v>
      </c>
      <c r="AQ810">
        <v>1</v>
      </c>
      <c r="AR810">
        <v>1</v>
      </c>
      <c r="AS810" t="s">
        <v>68</v>
      </c>
      <c r="AT810" t="s">
        <v>68</v>
      </c>
      <c r="AU810" t="s">
        <v>68</v>
      </c>
      <c r="AV810" t="s">
        <v>90</v>
      </c>
      <c r="AW810" s="3">
        <v>44927</v>
      </c>
      <c r="AX810">
        <v>1615</v>
      </c>
      <c r="AY810">
        <v>1715</v>
      </c>
      <c r="AZ810" t="s">
        <v>1913</v>
      </c>
      <c r="BA810" s="2">
        <v>43641</v>
      </c>
      <c r="BB810">
        <v>22</v>
      </c>
      <c r="BC810" t="s">
        <v>1916</v>
      </c>
      <c r="BD810" s="3">
        <v>15342</v>
      </c>
      <c r="BE810" t="s">
        <v>136</v>
      </c>
      <c r="BF810" s="2">
        <v>43734</v>
      </c>
      <c r="BG810">
        <v>29</v>
      </c>
      <c r="BH810" t="s">
        <v>1894</v>
      </c>
      <c r="BI810" s="3">
        <v>17227</v>
      </c>
    </row>
    <row r="811" spans="1:61" x14ac:dyDescent="0.25">
      <c r="A811" s="1">
        <v>41100</v>
      </c>
      <c r="B811" t="s">
        <v>1917</v>
      </c>
      <c r="C811" t="s">
        <v>136</v>
      </c>
      <c r="D811" t="s">
        <v>101</v>
      </c>
      <c r="E811" t="s">
        <v>353</v>
      </c>
      <c r="F811" t="s">
        <v>370</v>
      </c>
      <c r="G811" t="s">
        <v>1991</v>
      </c>
      <c r="H811" t="s">
        <v>153</v>
      </c>
      <c r="I811" t="s">
        <v>156</v>
      </c>
      <c r="J811" t="s">
        <v>153</v>
      </c>
      <c r="K811" t="s">
        <v>154</v>
      </c>
      <c r="L811" t="s">
        <v>156</v>
      </c>
      <c r="M811" t="s">
        <v>670</v>
      </c>
      <c r="N811" t="s">
        <v>156</v>
      </c>
      <c r="O811" t="s">
        <v>65</v>
      </c>
      <c r="P811" t="s">
        <v>65</v>
      </c>
      <c r="Q811">
        <v>7</v>
      </c>
      <c r="R811" t="s">
        <v>119</v>
      </c>
      <c r="S811" t="s">
        <v>179</v>
      </c>
      <c r="T811">
        <v>13</v>
      </c>
      <c r="U811">
        <v>17</v>
      </c>
      <c r="V811">
        <v>8</v>
      </c>
      <c r="W811" t="s">
        <v>84</v>
      </c>
      <c r="X811" t="s">
        <v>96</v>
      </c>
      <c r="Y811">
        <v>0</v>
      </c>
      <c r="Z811">
        <v>0</v>
      </c>
      <c r="AA811">
        <v>0</v>
      </c>
      <c r="AB811">
        <v>1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 t="e" vm="274">
        <f>_FV(-1,"1428571428571428")</f>
        <v>#VALUE!</v>
      </c>
      <c r="AM811" t="s">
        <v>252</v>
      </c>
      <c r="AN811">
        <v>-6</v>
      </c>
      <c r="AO811" t="e" vm="1">
        <f>_FV(-3,"0")</f>
        <v>#VALUE!</v>
      </c>
      <c r="AP811" t="s">
        <v>64</v>
      </c>
      <c r="AQ811">
        <v>1</v>
      </c>
      <c r="AR811">
        <v>1</v>
      </c>
      <c r="AS811" t="s">
        <v>68</v>
      </c>
      <c r="AT811" t="s">
        <v>68</v>
      </c>
      <c r="AU811" t="s">
        <v>68</v>
      </c>
      <c r="AV811" t="s">
        <v>64</v>
      </c>
      <c r="AW811" s="3">
        <v>45658</v>
      </c>
      <c r="AX811">
        <v>1542</v>
      </c>
      <c r="AY811">
        <v>1715</v>
      </c>
      <c r="AZ811" t="s">
        <v>1917</v>
      </c>
      <c r="BA811" s="2">
        <v>43548</v>
      </c>
      <c r="BB811">
        <v>16</v>
      </c>
      <c r="BC811" t="s">
        <v>1920</v>
      </c>
      <c r="BD811" s="3">
        <v>31413</v>
      </c>
      <c r="BE811" t="s">
        <v>136</v>
      </c>
      <c r="BF811" s="2">
        <v>43734</v>
      </c>
      <c r="BG811">
        <v>29</v>
      </c>
      <c r="BH811" t="s">
        <v>1894</v>
      </c>
      <c r="BI811" s="3">
        <v>17227</v>
      </c>
    </row>
    <row r="812" spans="1:61" x14ac:dyDescent="0.25">
      <c r="A812" s="1">
        <v>41237</v>
      </c>
      <c r="B812" t="s">
        <v>182</v>
      </c>
      <c r="C812" t="s">
        <v>136</v>
      </c>
      <c r="D812" t="s">
        <v>62</v>
      </c>
      <c r="E812" t="s">
        <v>495</v>
      </c>
      <c r="F812" t="s">
        <v>1084</v>
      </c>
      <c r="G812" t="s">
        <v>229</v>
      </c>
      <c r="H812" t="s">
        <v>231</v>
      </c>
      <c r="I812" t="s">
        <v>68</v>
      </c>
      <c r="J812" t="s">
        <v>362</v>
      </c>
      <c r="K812" t="s">
        <v>238</v>
      </c>
      <c r="L812" t="s">
        <v>235</v>
      </c>
      <c r="M812" t="s">
        <v>363</v>
      </c>
      <c r="N812" t="s">
        <v>235</v>
      </c>
      <c r="O812" t="s">
        <v>364</v>
      </c>
      <c r="P812" t="s">
        <v>235</v>
      </c>
      <c r="Q812">
        <v>13</v>
      </c>
      <c r="R812" t="s">
        <v>191</v>
      </c>
      <c r="S812" t="s">
        <v>179</v>
      </c>
      <c r="T812">
        <v>13</v>
      </c>
      <c r="U812">
        <v>13</v>
      </c>
      <c r="V812">
        <v>8</v>
      </c>
      <c r="W812" t="s">
        <v>132</v>
      </c>
      <c r="X812" t="s">
        <v>96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 t="e" vm="162">
        <f>_FV(0,"07692307692307693")</f>
        <v>#VALUE!</v>
      </c>
      <c r="AM812" t="s">
        <v>363</v>
      </c>
      <c r="AN812">
        <v>-3</v>
      </c>
      <c r="AO812" t="e" vm="1">
        <f>_FV(-1,"0")</f>
        <v>#VALUE!</v>
      </c>
      <c r="AP812" t="s">
        <v>68</v>
      </c>
      <c r="AQ812">
        <v>3</v>
      </c>
      <c r="AR812">
        <v>6</v>
      </c>
      <c r="AS812" t="s">
        <v>68</v>
      </c>
      <c r="AT812" t="s">
        <v>273</v>
      </c>
      <c r="AU812" t="s">
        <v>68</v>
      </c>
      <c r="AV812" t="s">
        <v>68</v>
      </c>
      <c r="AW812" t="s">
        <v>1789</v>
      </c>
      <c r="AX812">
        <v>1667</v>
      </c>
      <c r="AY812">
        <v>1715</v>
      </c>
      <c r="AZ812" t="s">
        <v>182</v>
      </c>
      <c r="BA812" s="2">
        <v>43643</v>
      </c>
      <c r="BB812">
        <v>16</v>
      </c>
      <c r="BC812" t="s">
        <v>1922</v>
      </c>
      <c r="BD812" s="3">
        <v>15401</v>
      </c>
      <c r="BE812" t="s">
        <v>136</v>
      </c>
      <c r="BF812" s="2">
        <v>43734</v>
      </c>
      <c r="BG812">
        <v>29</v>
      </c>
      <c r="BH812" t="s">
        <v>1894</v>
      </c>
      <c r="BI812" s="3">
        <v>17227</v>
      </c>
    </row>
    <row r="813" spans="1:61" x14ac:dyDescent="0.25">
      <c r="A813" s="1">
        <v>41308</v>
      </c>
      <c r="B813" t="s">
        <v>195</v>
      </c>
      <c r="C813" t="s">
        <v>136</v>
      </c>
      <c r="D813" t="s">
        <v>101</v>
      </c>
      <c r="E813" t="s">
        <v>1652</v>
      </c>
      <c r="F813" t="s">
        <v>328</v>
      </c>
      <c r="G813" t="s">
        <v>153</v>
      </c>
      <c r="H813" s="2">
        <v>43586</v>
      </c>
      <c r="I813" t="s">
        <v>1652</v>
      </c>
      <c r="J813" t="s">
        <v>250</v>
      </c>
      <c r="K813" t="s">
        <v>79</v>
      </c>
      <c r="L813" t="s">
        <v>155</v>
      </c>
      <c r="M813" t="s">
        <v>156</v>
      </c>
      <c r="N813" t="s">
        <v>1304</v>
      </c>
      <c r="O813" t="s">
        <v>155</v>
      </c>
      <c r="P813" t="s">
        <v>155</v>
      </c>
      <c r="Q813">
        <v>28</v>
      </c>
      <c r="R813" t="s">
        <v>255</v>
      </c>
      <c r="S813" t="s">
        <v>179</v>
      </c>
      <c r="T813">
        <v>13</v>
      </c>
      <c r="U813">
        <v>15</v>
      </c>
      <c r="V813">
        <v>11</v>
      </c>
      <c r="W813" t="s">
        <v>66</v>
      </c>
      <c r="X813" t="s">
        <v>85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 t="e" vm="14">
        <f>_FV(0,"25")</f>
        <v>#VALUE!</v>
      </c>
      <c r="AM813" t="e" vm="302">
        <f>_FV(0,"17857142857142858")</f>
        <v>#VALUE!</v>
      </c>
      <c r="AN813">
        <v>-3</v>
      </c>
      <c r="AO813" t="e" vm="1">
        <f>_FV(-3,"0")</f>
        <v>#VALUE!</v>
      </c>
      <c r="AP813" t="s">
        <v>132</v>
      </c>
      <c r="AQ813">
        <v>4</v>
      </c>
      <c r="AR813">
        <v>4</v>
      </c>
      <c r="AS813" t="s">
        <v>333</v>
      </c>
      <c r="AT813" t="s">
        <v>1441</v>
      </c>
      <c r="AU813" t="s">
        <v>777</v>
      </c>
      <c r="AV813" t="s">
        <v>1992</v>
      </c>
      <c r="AW813" t="s">
        <v>1993</v>
      </c>
      <c r="AX813">
        <v>1674</v>
      </c>
      <c r="AY813">
        <v>1715</v>
      </c>
      <c r="AZ813" t="s">
        <v>195</v>
      </c>
      <c r="BA813" s="2">
        <v>43580</v>
      </c>
      <c r="BB813">
        <v>18</v>
      </c>
      <c r="BC813" t="s">
        <v>1886</v>
      </c>
      <c r="BD813" s="2">
        <v>43469</v>
      </c>
      <c r="BE813" t="s">
        <v>136</v>
      </c>
      <c r="BF813" s="2">
        <v>43734</v>
      </c>
      <c r="BG813">
        <v>29</v>
      </c>
      <c r="BH813" t="s">
        <v>1894</v>
      </c>
      <c r="BI813" s="3">
        <v>17227</v>
      </c>
    </row>
    <row r="814" spans="1:61" x14ac:dyDescent="0.25">
      <c r="A814" s="1">
        <v>41413</v>
      </c>
      <c r="B814" t="s">
        <v>1445</v>
      </c>
      <c r="C814" t="s">
        <v>136</v>
      </c>
      <c r="D814" t="s">
        <v>151</v>
      </c>
      <c r="E814" t="s">
        <v>1010</v>
      </c>
      <c r="F814" t="s">
        <v>1010</v>
      </c>
      <c r="G814" t="s">
        <v>786</v>
      </c>
      <c r="H814" t="s">
        <v>199</v>
      </c>
      <c r="I814" t="s">
        <v>405</v>
      </c>
      <c r="J814" t="s">
        <v>1067</v>
      </c>
      <c r="K814" t="s">
        <v>173</v>
      </c>
      <c r="L814" t="s">
        <v>170</v>
      </c>
      <c r="M814" t="s">
        <v>1012</v>
      </c>
      <c r="N814" t="s">
        <v>1013</v>
      </c>
      <c r="O814" t="s">
        <v>1012</v>
      </c>
      <c r="P814" t="s">
        <v>170</v>
      </c>
      <c r="Q814">
        <v>38</v>
      </c>
      <c r="R814" t="s">
        <v>83</v>
      </c>
      <c r="S814" t="s">
        <v>179</v>
      </c>
      <c r="T814">
        <v>13</v>
      </c>
      <c r="U814">
        <v>9</v>
      </c>
      <c r="V814">
        <v>15</v>
      </c>
      <c r="W814" t="s">
        <v>132</v>
      </c>
      <c r="X814" t="s">
        <v>65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1</v>
      </c>
      <c r="AI814">
        <v>1</v>
      </c>
      <c r="AJ814">
        <v>0</v>
      </c>
      <c r="AK814">
        <v>0</v>
      </c>
      <c r="AL814" t="e" vm="47">
        <f>_FV(0,"02631578947368421")</f>
        <v>#VALUE!</v>
      </c>
      <c r="AM814" t="e" vm="303">
        <f>_FV(0,"34210526315789475")</f>
        <v>#VALUE!</v>
      </c>
      <c r="AN814">
        <v>6</v>
      </c>
      <c r="AO814" t="s">
        <v>132</v>
      </c>
      <c r="AP814" t="e" vm="1">
        <f>_FV(-3,"0")</f>
        <v>#VALUE!</v>
      </c>
      <c r="AQ814">
        <v>9</v>
      </c>
      <c r="AR814">
        <v>0</v>
      </c>
      <c r="AS814" t="s">
        <v>1590</v>
      </c>
      <c r="AT814" t="s">
        <v>68</v>
      </c>
      <c r="AU814" t="s">
        <v>1591</v>
      </c>
      <c r="AV814" t="s">
        <v>1994</v>
      </c>
      <c r="AW814" t="s">
        <v>1995</v>
      </c>
      <c r="AX814">
        <v>1666</v>
      </c>
      <c r="AY814">
        <v>1715</v>
      </c>
      <c r="AZ814" t="s">
        <v>1445</v>
      </c>
      <c r="BA814" s="2">
        <v>43733</v>
      </c>
      <c r="BB814">
        <v>25</v>
      </c>
      <c r="BC814" t="s">
        <v>1923</v>
      </c>
      <c r="BD814" s="2">
        <v>43527</v>
      </c>
      <c r="BE814" t="s">
        <v>136</v>
      </c>
      <c r="BF814" s="2">
        <v>43734</v>
      </c>
      <c r="BG814">
        <v>29</v>
      </c>
      <c r="BH814" t="s">
        <v>1894</v>
      </c>
      <c r="BI814" s="3">
        <v>17227</v>
      </c>
    </row>
    <row r="815" spans="1:61" x14ac:dyDescent="0.25">
      <c r="A815" s="1">
        <v>41350</v>
      </c>
      <c r="B815" t="s">
        <v>209</v>
      </c>
      <c r="C815" t="s">
        <v>136</v>
      </c>
      <c r="D815" t="s">
        <v>151</v>
      </c>
      <c r="E815" s="2">
        <v>43647</v>
      </c>
      <c r="F815" t="s">
        <v>90</v>
      </c>
      <c r="G815" s="2">
        <v>43497</v>
      </c>
      <c r="H815" t="s">
        <v>114</v>
      </c>
      <c r="I815" s="2">
        <v>43678</v>
      </c>
      <c r="J815" s="2">
        <v>43497</v>
      </c>
      <c r="K815" t="s">
        <v>484</v>
      </c>
      <c r="L815" t="s">
        <v>266</v>
      </c>
      <c r="M815" t="s">
        <v>603</v>
      </c>
      <c r="N815" t="s">
        <v>673</v>
      </c>
      <c r="O815" t="s">
        <v>118</v>
      </c>
      <c r="P815" t="s">
        <v>266</v>
      </c>
      <c r="Q815">
        <v>30</v>
      </c>
      <c r="R815" t="s">
        <v>132</v>
      </c>
      <c r="S815" t="s">
        <v>179</v>
      </c>
      <c r="T815">
        <v>13</v>
      </c>
      <c r="U815">
        <v>3</v>
      </c>
      <c r="V815">
        <v>8</v>
      </c>
      <c r="W815" t="s">
        <v>179</v>
      </c>
      <c r="X815" t="s">
        <v>121</v>
      </c>
      <c r="Y815">
        <v>0</v>
      </c>
      <c r="Z815">
        <v>1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 t="s">
        <v>63</v>
      </c>
      <c r="AM815" t="e" vm="62">
        <f>_FV(0,"13333333333333333")</f>
        <v>#VALUE!</v>
      </c>
      <c r="AN815">
        <v>18</v>
      </c>
      <c r="AO815" t="s">
        <v>66</v>
      </c>
      <c r="AP815" t="e" vm="1">
        <f>_FV(-7,"0")</f>
        <v>#VALUE!</v>
      </c>
      <c r="AQ815">
        <v>9</v>
      </c>
      <c r="AR815">
        <v>0</v>
      </c>
      <c r="AS815" t="s">
        <v>68</v>
      </c>
      <c r="AT815" t="s">
        <v>68</v>
      </c>
      <c r="AU815" t="s">
        <v>68</v>
      </c>
      <c r="AV815" t="s">
        <v>64</v>
      </c>
      <c r="AW815" s="3">
        <v>44927</v>
      </c>
      <c r="AX815">
        <v>1785</v>
      </c>
      <c r="AY815">
        <v>1715</v>
      </c>
      <c r="AZ815" t="s">
        <v>209</v>
      </c>
      <c r="BA815" s="2">
        <v>43490</v>
      </c>
      <c r="BB815">
        <v>16</v>
      </c>
      <c r="BC815" t="s">
        <v>1926</v>
      </c>
      <c r="BD815" s="3">
        <v>30895</v>
      </c>
      <c r="BE815" t="s">
        <v>136</v>
      </c>
      <c r="BF815" s="2">
        <v>43734</v>
      </c>
      <c r="BG815">
        <v>29</v>
      </c>
      <c r="BH815" t="s">
        <v>1894</v>
      </c>
      <c r="BI815" s="3">
        <v>17227</v>
      </c>
    </row>
    <row r="816" spans="1:61" x14ac:dyDescent="0.25">
      <c r="A816" s="1">
        <v>41275</v>
      </c>
      <c r="B816" t="s">
        <v>218</v>
      </c>
      <c r="C816" t="s">
        <v>136</v>
      </c>
      <c r="D816" t="s">
        <v>151</v>
      </c>
      <c r="E816" t="s">
        <v>90</v>
      </c>
      <c r="F816" t="s">
        <v>353</v>
      </c>
      <c r="G816" t="s">
        <v>459</v>
      </c>
      <c r="H816" t="s">
        <v>391</v>
      </c>
      <c r="I816" t="s">
        <v>352</v>
      </c>
      <c r="J816" t="s">
        <v>68</v>
      </c>
      <c r="K816" t="s">
        <v>393</v>
      </c>
      <c r="L816" t="s">
        <v>889</v>
      </c>
      <c r="M816" t="s">
        <v>80</v>
      </c>
      <c r="N816" t="s">
        <v>156</v>
      </c>
      <c r="O816" t="s">
        <v>154</v>
      </c>
      <c r="P816" t="s">
        <v>155</v>
      </c>
      <c r="Q816">
        <v>21</v>
      </c>
      <c r="R816" t="s">
        <v>121</v>
      </c>
      <c r="S816" t="s">
        <v>179</v>
      </c>
      <c r="T816">
        <v>13</v>
      </c>
      <c r="U816">
        <v>5</v>
      </c>
      <c r="V816">
        <v>11</v>
      </c>
      <c r="W816" t="s">
        <v>85</v>
      </c>
      <c r="X816" t="s">
        <v>66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 t="s">
        <v>154</v>
      </c>
      <c r="AM816" t="e" vm="84">
        <f>_FV(0,"2857142857142857")</f>
        <v>#VALUE!</v>
      </c>
      <c r="AN816">
        <v>12</v>
      </c>
      <c r="AO816" t="s">
        <v>84</v>
      </c>
      <c r="AP816" t="e" vm="1">
        <f>_FV(-4,"0")</f>
        <v>#VALUE!</v>
      </c>
      <c r="AQ816">
        <v>2</v>
      </c>
      <c r="AR816">
        <v>5</v>
      </c>
      <c r="AS816" t="s">
        <v>897</v>
      </c>
      <c r="AT816" t="s">
        <v>68</v>
      </c>
      <c r="AU816" t="s">
        <v>898</v>
      </c>
      <c r="AV816" t="s">
        <v>1996</v>
      </c>
      <c r="AW816" t="s">
        <v>1896</v>
      </c>
      <c r="AX816">
        <v>1696</v>
      </c>
      <c r="AY816">
        <v>1715</v>
      </c>
      <c r="AZ816" t="s">
        <v>218</v>
      </c>
      <c r="BA816" s="2">
        <v>43671</v>
      </c>
      <c r="BB816">
        <v>21</v>
      </c>
      <c r="BC816" t="s">
        <v>1927</v>
      </c>
      <c r="BD816" s="3">
        <v>31444</v>
      </c>
      <c r="BE816" t="s">
        <v>136</v>
      </c>
      <c r="BF816" s="2">
        <v>43734</v>
      </c>
      <c r="BG816">
        <v>29</v>
      </c>
      <c r="BH816" t="s">
        <v>1894</v>
      </c>
      <c r="BI816" s="3">
        <v>17227</v>
      </c>
    </row>
    <row r="817" spans="1:61" x14ac:dyDescent="0.25">
      <c r="A817" s="1">
        <v>40917</v>
      </c>
      <c r="B817" t="s">
        <v>228</v>
      </c>
      <c r="C817" t="s">
        <v>136</v>
      </c>
      <c r="D817" t="s">
        <v>62</v>
      </c>
      <c r="E817" t="s">
        <v>80</v>
      </c>
      <c r="F817" t="s">
        <v>365</v>
      </c>
      <c r="G817" t="s">
        <v>68</v>
      </c>
      <c r="H817" t="s">
        <v>68</v>
      </c>
      <c r="I817" t="s">
        <v>68</v>
      </c>
      <c r="J817" t="s">
        <v>68</v>
      </c>
      <c r="K817" t="s">
        <v>80</v>
      </c>
      <c r="L817" t="s">
        <v>80</v>
      </c>
      <c r="M817" t="s">
        <v>80</v>
      </c>
      <c r="N817" t="s">
        <v>80</v>
      </c>
      <c r="O817" t="s">
        <v>65</v>
      </c>
      <c r="P817" t="s">
        <v>65</v>
      </c>
      <c r="Q817">
        <v>3</v>
      </c>
      <c r="R817" t="s">
        <v>120</v>
      </c>
      <c r="S817" t="s">
        <v>179</v>
      </c>
      <c r="T817">
        <v>13</v>
      </c>
      <c r="U817">
        <v>9</v>
      </c>
      <c r="V817">
        <v>5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 t="e" vm="35">
        <f>_FV(0,"6666666666666666")</f>
        <v>#VALUE!</v>
      </c>
      <c r="AM817" t="s">
        <v>90</v>
      </c>
      <c r="AN817">
        <v>0</v>
      </c>
      <c r="AP817" t="e" vm="1">
        <f>_FV(-2,"0")</f>
        <v>#VALUE!</v>
      </c>
      <c r="AQ817">
        <v>4</v>
      </c>
      <c r="AR817">
        <v>4</v>
      </c>
      <c r="AS817" t="s">
        <v>68</v>
      </c>
      <c r="AT817" s="2">
        <v>43525</v>
      </c>
      <c r="AU817" t="s">
        <v>68</v>
      </c>
      <c r="AV817" t="s">
        <v>68</v>
      </c>
      <c r="AW817" t="s">
        <v>1997</v>
      </c>
      <c r="AX817">
        <v>1651</v>
      </c>
      <c r="AY817">
        <v>1715</v>
      </c>
      <c r="AZ817" t="s">
        <v>228</v>
      </c>
      <c r="BA817" s="2">
        <v>43490</v>
      </c>
      <c r="BB817">
        <v>18</v>
      </c>
      <c r="BC817" t="s">
        <v>1930</v>
      </c>
      <c r="BD817" s="3">
        <v>13575</v>
      </c>
      <c r="BE817" t="s">
        <v>136</v>
      </c>
      <c r="BF817" s="2">
        <v>43734</v>
      </c>
      <c r="BG817">
        <v>29</v>
      </c>
      <c r="BH817" t="s">
        <v>1894</v>
      </c>
      <c r="BI817" s="3">
        <v>17227</v>
      </c>
    </row>
    <row r="818" spans="1:61" x14ac:dyDescent="0.25">
      <c r="A818" s="1">
        <v>41174</v>
      </c>
      <c r="B818" t="s">
        <v>241</v>
      </c>
      <c r="C818" t="s">
        <v>136</v>
      </c>
      <c r="D818" t="s">
        <v>151</v>
      </c>
      <c r="E818" t="s">
        <v>124</v>
      </c>
      <c r="F818" t="s">
        <v>64</v>
      </c>
      <c r="G818" s="2">
        <v>43617</v>
      </c>
      <c r="H818" s="2">
        <v>43497</v>
      </c>
      <c r="I818" t="s">
        <v>124</v>
      </c>
      <c r="J818" s="2">
        <v>43497</v>
      </c>
      <c r="K818" t="s">
        <v>118</v>
      </c>
      <c r="L818" t="s">
        <v>116</v>
      </c>
      <c r="M818" t="s">
        <v>116</v>
      </c>
      <c r="N818" t="s">
        <v>116</v>
      </c>
      <c r="O818" t="s">
        <v>118</v>
      </c>
      <c r="P818" t="s">
        <v>65</v>
      </c>
      <c r="Q818">
        <v>5</v>
      </c>
      <c r="R818" t="s">
        <v>95</v>
      </c>
      <c r="S818" t="s">
        <v>179</v>
      </c>
      <c r="T818">
        <v>13</v>
      </c>
      <c r="U818">
        <v>14</v>
      </c>
      <c r="V818">
        <v>9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 t="e" vm="117">
        <f>_FV(0,"8")</f>
        <v>#VALUE!</v>
      </c>
      <c r="AM818" t="s">
        <v>124</v>
      </c>
      <c r="AN818">
        <v>-2</v>
      </c>
      <c r="AP818" t="s">
        <v>96</v>
      </c>
      <c r="AQ818">
        <v>1</v>
      </c>
      <c r="AR818">
        <v>7</v>
      </c>
      <c r="AS818" t="s">
        <v>68</v>
      </c>
      <c r="AT818" t="s">
        <v>961</v>
      </c>
      <c r="AU818" t="s">
        <v>68</v>
      </c>
      <c r="AV818" t="s">
        <v>64</v>
      </c>
      <c r="AW818" t="s">
        <v>1998</v>
      </c>
      <c r="AX818">
        <v>1662</v>
      </c>
      <c r="AY818">
        <v>1715</v>
      </c>
      <c r="AZ818" t="s">
        <v>241</v>
      </c>
      <c r="BA818" t="s">
        <v>1398</v>
      </c>
      <c r="BB818">
        <v>28</v>
      </c>
      <c r="BC818" t="s">
        <v>1933</v>
      </c>
      <c r="BD818" s="3">
        <v>12086</v>
      </c>
      <c r="BE818" t="s">
        <v>136</v>
      </c>
      <c r="BF818" s="2">
        <v>43734</v>
      </c>
      <c r="BG818">
        <v>29</v>
      </c>
      <c r="BH818" t="s">
        <v>1894</v>
      </c>
      <c r="BI818" s="3">
        <v>17227</v>
      </c>
    </row>
    <row r="819" spans="1:61" x14ac:dyDescent="0.25">
      <c r="A819" s="1">
        <v>41230</v>
      </c>
      <c r="B819" t="s">
        <v>60</v>
      </c>
      <c r="C819" t="s">
        <v>209</v>
      </c>
      <c r="D819" t="s">
        <v>62</v>
      </c>
      <c r="E819" t="s">
        <v>678</v>
      </c>
      <c r="F819" t="s">
        <v>677</v>
      </c>
      <c r="G819" t="s">
        <v>852</v>
      </c>
      <c r="H819" t="s">
        <v>222</v>
      </c>
      <c r="I819" t="s">
        <v>678</v>
      </c>
      <c r="J819" t="s">
        <v>677</v>
      </c>
      <c r="K819" t="s">
        <v>224</v>
      </c>
      <c r="L819" t="s">
        <v>337</v>
      </c>
      <c r="M819" t="s">
        <v>223</v>
      </c>
      <c r="N819" t="s">
        <v>223</v>
      </c>
      <c r="O819" t="s">
        <v>223</v>
      </c>
      <c r="P819" t="s">
        <v>226</v>
      </c>
      <c r="Q819">
        <v>11</v>
      </c>
      <c r="R819" t="s">
        <v>66</v>
      </c>
      <c r="S819" t="s">
        <v>132</v>
      </c>
      <c r="T819">
        <v>13</v>
      </c>
      <c r="U819">
        <v>7</v>
      </c>
      <c r="V819">
        <v>6</v>
      </c>
      <c r="W819" t="s">
        <v>96</v>
      </c>
      <c r="X819" t="s">
        <v>83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 t="s">
        <v>538</v>
      </c>
      <c r="AM819" t="s">
        <v>223</v>
      </c>
      <c r="AN819">
        <v>-2</v>
      </c>
      <c r="AO819" t="e" vm="1">
        <f>_FV(-3,"0")</f>
        <v>#VALUE!</v>
      </c>
      <c r="AP819" t="e" vm="1">
        <f>_FV(-1,"0")</f>
        <v>#VALUE!</v>
      </c>
      <c r="AQ819">
        <v>4</v>
      </c>
      <c r="AR819">
        <v>4</v>
      </c>
      <c r="AS819" t="s">
        <v>68</v>
      </c>
      <c r="AT819" t="s">
        <v>68</v>
      </c>
      <c r="AU819" t="s">
        <v>68</v>
      </c>
      <c r="AV819" s="2">
        <v>43498</v>
      </c>
      <c r="AW819" s="3">
        <v>45292</v>
      </c>
      <c r="AX819">
        <v>1839</v>
      </c>
      <c r="AY819">
        <v>1785</v>
      </c>
      <c r="AZ819" t="s">
        <v>60</v>
      </c>
      <c r="BA819" s="2">
        <v>43700</v>
      </c>
      <c r="BB819">
        <v>30</v>
      </c>
      <c r="BC819" t="s">
        <v>1885</v>
      </c>
      <c r="BD819" s="3">
        <v>42583</v>
      </c>
      <c r="BE819" t="s">
        <v>209</v>
      </c>
      <c r="BF819" s="2">
        <v>43490</v>
      </c>
      <c r="BG819">
        <v>16</v>
      </c>
      <c r="BH819" t="s">
        <v>1926</v>
      </c>
      <c r="BI819" s="3">
        <v>30895</v>
      </c>
    </row>
    <row r="820" spans="1:61" x14ac:dyDescent="0.25">
      <c r="A820" s="1">
        <v>41269</v>
      </c>
      <c r="B820" t="s">
        <v>73</v>
      </c>
      <c r="C820" t="s">
        <v>209</v>
      </c>
      <c r="D820" t="s">
        <v>151</v>
      </c>
      <c r="E820" t="s">
        <v>74</v>
      </c>
      <c r="F820" t="s">
        <v>340</v>
      </c>
      <c r="G820" t="s">
        <v>90</v>
      </c>
      <c r="H820" t="s">
        <v>685</v>
      </c>
      <c r="I820" t="s">
        <v>68</v>
      </c>
      <c r="J820" t="s">
        <v>384</v>
      </c>
      <c r="K820" t="s">
        <v>216</v>
      </c>
      <c r="L820" t="s">
        <v>63</v>
      </c>
      <c r="M820" t="s">
        <v>214</v>
      </c>
      <c r="N820" t="s">
        <v>80</v>
      </c>
      <c r="O820" t="s">
        <v>80</v>
      </c>
      <c r="P820" t="s">
        <v>93</v>
      </c>
      <c r="Q820">
        <v>18</v>
      </c>
      <c r="R820" t="s">
        <v>110</v>
      </c>
      <c r="S820" t="s">
        <v>132</v>
      </c>
      <c r="T820">
        <v>13</v>
      </c>
      <c r="U820">
        <v>12</v>
      </c>
      <c r="V820">
        <v>4</v>
      </c>
      <c r="W820" t="s">
        <v>83</v>
      </c>
      <c r="X820" t="s">
        <v>179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1</v>
      </c>
      <c r="AG820">
        <v>0</v>
      </c>
      <c r="AH820">
        <v>0</v>
      </c>
      <c r="AI820">
        <v>0</v>
      </c>
      <c r="AJ820">
        <v>0</v>
      </c>
      <c r="AK820">
        <v>0</v>
      </c>
      <c r="AL820" t="e" vm="3">
        <f>_FV(0,"5")</f>
        <v>#VALUE!</v>
      </c>
      <c r="AM820" t="s">
        <v>341</v>
      </c>
      <c r="AN820">
        <v>-11</v>
      </c>
      <c r="AO820" t="e" vm="1">
        <f>_FV(-3,"0")</f>
        <v>#VALUE!</v>
      </c>
      <c r="AP820" t="s">
        <v>120</v>
      </c>
      <c r="AQ820">
        <v>1</v>
      </c>
      <c r="AR820">
        <v>7</v>
      </c>
      <c r="AS820" t="s">
        <v>102</v>
      </c>
      <c r="AT820" t="s">
        <v>68</v>
      </c>
      <c r="AU820" t="s">
        <v>686</v>
      </c>
      <c r="AV820" t="s">
        <v>1999</v>
      </c>
      <c r="AW820" t="s">
        <v>2000</v>
      </c>
      <c r="AX820">
        <v>1655</v>
      </c>
      <c r="AY820">
        <v>1785</v>
      </c>
      <c r="AZ820" t="s">
        <v>73</v>
      </c>
      <c r="BA820" s="2">
        <v>43489</v>
      </c>
      <c r="BB820">
        <v>19</v>
      </c>
      <c r="BC820" t="s">
        <v>1887</v>
      </c>
      <c r="BD820" s="3">
        <v>46082</v>
      </c>
      <c r="BE820" t="s">
        <v>209</v>
      </c>
      <c r="BF820" s="2">
        <v>43490</v>
      </c>
      <c r="BG820">
        <v>16</v>
      </c>
      <c r="BH820" t="s">
        <v>1926</v>
      </c>
      <c r="BI820" s="3">
        <v>30895</v>
      </c>
    </row>
    <row r="821" spans="1:61" x14ac:dyDescent="0.25">
      <c r="A821" s="1">
        <v>41491</v>
      </c>
      <c r="B821" t="s">
        <v>123</v>
      </c>
      <c r="C821" t="s">
        <v>209</v>
      </c>
      <c r="D821" t="s">
        <v>101</v>
      </c>
      <c r="E821" t="s">
        <v>77</v>
      </c>
      <c r="F821" t="s">
        <v>431</v>
      </c>
      <c r="G821" t="s">
        <v>213</v>
      </c>
      <c r="H821" t="s">
        <v>434</v>
      </c>
      <c r="I821" t="s">
        <v>606</v>
      </c>
      <c r="J821" t="s">
        <v>432</v>
      </c>
      <c r="K821" t="s">
        <v>356</v>
      </c>
      <c r="L821" t="s">
        <v>436</v>
      </c>
      <c r="M821" t="s">
        <v>215</v>
      </c>
      <c r="N821" t="s">
        <v>216</v>
      </c>
      <c r="O821" t="s">
        <v>216</v>
      </c>
      <c r="P821" t="s">
        <v>216</v>
      </c>
      <c r="Q821">
        <v>36</v>
      </c>
      <c r="R821" t="s">
        <v>84</v>
      </c>
      <c r="S821" t="s">
        <v>132</v>
      </c>
      <c r="T821">
        <v>13</v>
      </c>
      <c r="U821">
        <v>3</v>
      </c>
      <c r="V821">
        <v>4</v>
      </c>
      <c r="W821" t="s">
        <v>191</v>
      </c>
      <c r="X821" t="s">
        <v>192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 t="s">
        <v>433</v>
      </c>
      <c r="AM821" t="s">
        <v>63</v>
      </c>
      <c r="AN821">
        <v>3</v>
      </c>
      <c r="AO821" t="s">
        <v>64</v>
      </c>
      <c r="AP821" t="e" vm="1">
        <f>_FV(-2,"0")</f>
        <v>#VALUE!</v>
      </c>
      <c r="AQ821">
        <v>5</v>
      </c>
      <c r="AR821">
        <v>2</v>
      </c>
      <c r="AS821" t="s">
        <v>719</v>
      </c>
      <c r="AT821" t="s">
        <v>719</v>
      </c>
      <c r="AU821" t="s">
        <v>720</v>
      </c>
      <c r="AV821" t="s">
        <v>2001</v>
      </c>
      <c r="AW821" t="s">
        <v>2002</v>
      </c>
      <c r="AX821">
        <v>1857</v>
      </c>
      <c r="AY821">
        <v>1785</v>
      </c>
      <c r="AZ821" t="s">
        <v>123</v>
      </c>
      <c r="BA821" s="2">
        <v>43549</v>
      </c>
      <c r="BB821">
        <v>22</v>
      </c>
      <c r="BC821" t="s">
        <v>1890</v>
      </c>
      <c r="BD821" t="s">
        <v>1891</v>
      </c>
      <c r="BE821" t="s">
        <v>209</v>
      </c>
      <c r="BF821" s="2">
        <v>43490</v>
      </c>
      <c r="BG821">
        <v>16</v>
      </c>
      <c r="BH821" t="s">
        <v>1926</v>
      </c>
      <c r="BI821" s="3">
        <v>30895</v>
      </c>
    </row>
    <row r="822" spans="1:61" x14ac:dyDescent="0.25">
      <c r="A822" s="1">
        <v>41164</v>
      </c>
      <c r="B822" t="s">
        <v>127</v>
      </c>
      <c r="C822" t="s">
        <v>209</v>
      </c>
      <c r="D822" t="s">
        <v>62</v>
      </c>
      <c r="E822" s="3">
        <v>1360531</v>
      </c>
      <c r="F822" s="3">
        <v>27395</v>
      </c>
      <c r="G822" t="s">
        <v>368</v>
      </c>
      <c r="H822" s="3">
        <v>903977</v>
      </c>
      <c r="I822" s="3">
        <v>903977</v>
      </c>
      <c r="J822" t="s">
        <v>318</v>
      </c>
      <c r="K822" t="s">
        <v>320</v>
      </c>
      <c r="L822" t="s">
        <v>63</v>
      </c>
      <c r="M822" t="s">
        <v>322</v>
      </c>
      <c r="N822" t="s">
        <v>320</v>
      </c>
      <c r="O822" t="s">
        <v>63</v>
      </c>
      <c r="P822" t="s">
        <v>322</v>
      </c>
      <c r="Q822">
        <v>16</v>
      </c>
      <c r="R822" t="s">
        <v>96</v>
      </c>
      <c r="S822" t="s">
        <v>132</v>
      </c>
      <c r="T822">
        <v>13</v>
      </c>
      <c r="U822">
        <v>5</v>
      </c>
      <c r="V822">
        <v>4</v>
      </c>
      <c r="W822" t="s">
        <v>96</v>
      </c>
      <c r="X822" t="s">
        <v>83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 t="s">
        <v>323</v>
      </c>
      <c r="AM822" t="s">
        <v>320</v>
      </c>
      <c r="AN822">
        <v>-3</v>
      </c>
      <c r="AO822" t="e" vm="1">
        <f>_FV(-3,"0")</f>
        <v>#VALUE!</v>
      </c>
      <c r="AP822" t="s">
        <v>68</v>
      </c>
      <c r="AQ822">
        <v>6</v>
      </c>
      <c r="AR822">
        <v>3</v>
      </c>
      <c r="AS822" t="s">
        <v>68</v>
      </c>
      <c r="AT822" t="s">
        <v>68</v>
      </c>
      <c r="AU822" t="s">
        <v>68</v>
      </c>
      <c r="AV822" s="2">
        <v>43678</v>
      </c>
      <c r="AW822" s="2">
        <v>43497</v>
      </c>
      <c r="AX822">
        <v>1780</v>
      </c>
      <c r="AY822">
        <v>1785</v>
      </c>
      <c r="AZ822" t="s">
        <v>127</v>
      </c>
      <c r="BA822" s="2">
        <v>43641</v>
      </c>
      <c r="BB822">
        <v>18</v>
      </c>
      <c r="BC822" t="s">
        <v>1892</v>
      </c>
      <c r="BD822" s="2">
        <v>43681</v>
      </c>
      <c r="BE822" t="s">
        <v>209</v>
      </c>
      <c r="BF822" s="2">
        <v>43490</v>
      </c>
      <c r="BG822">
        <v>16</v>
      </c>
      <c r="BH822" t="s">
        <v>1926</v>
      </c>
      <c r="BI822" s="3">
        <v>30895</v>
      </c>
    </row>
    <row r="823" spans="1:61" x14ac:dyDescent="0.25">
      <c r="A823" s="1">
        <v>40920</v>
      </c>
      <c r="B823" t="s">
        <v>136</v>
      </c>
      <c r="C823" t="s">
        <v>209</v>
      </c>
      <c r="D823" t="s">
        <v>151</v>
      </c>
      <c r="E823" t="s">
        <v>340</v>
      </c>
      <c r="F823" t="s">
        <v>340</v>
      </c>
      <c r="G823" t="s">
        <v>1023</v>
      </c>
      <c r="H823" t="s">
        <v>1023</v>
      </c>
      <c r="I823" t="s">
        <v>483</v>
      </c>
      <c r="J823" t="s">
        <v>1023</v>
      </c>
      <c r="K823" t="s">
        <v>386</v>
      </c>
      <c r="L823" t="s">
        <v>117</v>
      </c>
      <c r="M823" t="s">
        <v>80</v>
      </c>
      <c r="N823" t="s">
        <v>80</v>
      </c>
      <c r="O823" t="s">
        <v>80</v>
      </c>
      <c r="P823" t="s">
        <v>115</v>
      </c>
      <c r="Q823">
        <v>15</v>
      </c>
      <c r="R823" t="s">
        <v>179</v>
      </c>
      <c r="S823" t="s">
        <v>132</v>
      </c>
      <c r="T823">
        <v>13</v>
      </c>
      <c r="U823">
        <v>10</v>
      </c>
      <c r="V823">
        <v>5</v>
      </c>
      <c r="W823" t="s">
        <v>84</v>
      </c>
      <c r="X823" t="s">
        <v>96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1</v>
      </c>
      <c r="AI823">
        <v>0</v>
      </c>
      <c r="AJ823">
        <v>0</v>
      </c>
      <c r="AK823">
        <v>0</v>
      </c>
      <c r="AL823" t="s">
        <v>115</v>
      </c>
      <c r="AM823" t="s">
        <v>115</v>
      </c>
      <c r="AN823">
        <v>-6</v>
      </c>
      <c r="AO823" t="e" vm="1">
        <f>_FV(-3,"0")</f>
        <v>#VALUE!</v>
      </c>
      <c r="AP823" t="s">
        <v>85</v>
      </c>
      <c r="AQ823">
        <v>0</v>
      </c>
      <c r="AR823">
        <v>9</v>
      </c>
      <c r="AS823" t="s">
        <v>387</v>
      </c>
      <c r="AT823" t="s">
        <v>486</v>
      </c>
      <c r="AU823" t="s">
        <v>1225</v>
      </c>
      <c r="AV823" t="s">
        <v>1908</v>
      </c>
      <c r="AW823" t="s">
        <v>2003</v>
      </c>
      <c r="AX823">
        <v>1715</v>
      </c>
      <c r="AY823">
        <v>1785</v>
      </c>
      <c r="AZ823" t="s">
        <v>136</v>
      </c>
      <c r="BA823" s="2">
        <v>43734</v>
      </c>
      <c r="BB823">
        <v>29</v>
      </c>
      <c r="BC823" t="s">
        <v>1894</v>
      </c>
      <c r="BD823" s="3">
        <v>17227</v>
      </c>
      <c r="BE823" t="s">
        <v>209</v>
      </c>
      <c r="BF823" s="2">
        <v>43490</v>
      </c>
      <c r="BG823">
        <v>16</v>
      </c>
      <c r="BH823" t="s">
        <v>1926</v>
      </c>
      <c r="BI823" s="3">
        <v>30895</v>
      </c>
    </row>
    <row r="824" spans="1:61" x14ac:dyDescent="0.25">
      <c r="A824" s="1">
        <v>41550</v>
      </c>
      <c r="B824" t="s">
        <v>150</v>
      </c>
      <c r="C824" t="s">
        <v>209</v>
      </c>
      <c r="D824" t="s">
        <v>62</v>
      </c>
      <c r="E824" t="s">
        <v>1554</v>
      </c>
      <c r="F824" t="s">
        <v>1001</v>
      </c>
      <c r="G824" t="s">
        <v>743</v>
      </c>
      <c r="H824" t="s">
        <v>1089</v>
      </c>
      <c r="I824" t="s">
        <v>103</v>
      </c>
      <c r="J824" t="s">
        <v>2004</v>
      </c>
      <c r="K824" t="s">
        <v>1003</v>
      </c>
      <c r="L824" t="s">
        <v>746</v>
      </c>
      <c r="M824" t="s">
        <v>479</v>
      </c>
      <c r="N824" t="s">
        <v>480</v>
      </c>
      <c r="O824" t="s">
        <v>107</v>
      </c>
      <c r="P824" t="s">
        <v>480</v>
      </c>
      <c r="Q824">
        <v>29</v>
      </c>
      <c r="R824" t="s">
        <v>85</v>
      </c>
      <c r="S824" t="s">
        <v>132</v>
      </c>
      <c r="T824">
        <v>13</v>
      </c>
      <c r="U824">
        <v>5</v>
      </c>
      <c r="V824">
        <v>3</v>
      </c>
      <c r="W824" t="s">
        <v>121</v>
      </c>
      <c r="X824" t="s">
        <v>191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 t="s">
        <v>1004</v>
      </c>
      <c r="AM824" t="s">
        <v>746</v>
      </c>
      <c r="AN824">
        <v>-12</v>
      </c>
      <c r="AO824" t="e" vm="1">
        <f>_FV(-5,"0")</f>
        <v>#VALUE!</v>
      </c>
      <c r="AP824" t="s">
        <v>64</v>
      </c>
      <c r="AQ824">
        <v>1</v>
      </c>
      <c r="AR824">
        <v>7</v>
      </c>
      <c r="AS824" t="s">
        <v>68</v>
      </c>
      <c r="AT824" t="s">
        <v>68</v>
      </c>
      <c r="AU824" t="s">
        <v>68</v>
      </c>
      <c r="AV824" s="3">
        <v>45717</v>
      </c>
      <c r="AW824" s="3">
        <v>46753</v>
      </c>
      <c r="AX824">
        <v>1723</v>
      </c>
      <c r="AY824">
        <v>1785</v>
      </c>
      <c r="AZ824" t="s">
        <v>150</v>
      </c>
      <c r="BA824" s="2">
        <v>43699</v>
      </c>
      <c r="BB824">
        <v>19</v>
      </c>
      <c r="BC824" t="s">
        <v>1897</v>
      </c>
      <c r="BD824" s="3">
        <v>45839</v>
      </c>
      <c r="BE824" t="s">
        <v>209</v>
      </c>
      <c r="BF824" s="2">
        <v>43490</v>
      </c>
      <c r="BG824">
        <v>16</v>
      </c>
      <c r="BH824" t="s">
        <v>1926</v>
      </c>
      <c r="BI824" s="3">
        <v>30895</v>
      </c>
    </row>
    <row r="825" spans="1:61" x14ac:dyDescent="0.25">
      <c r="A825" s="1">
        <v>41224</v>
      </c>
      <c r="B825" t="s">
        <v>158</v>
      </c>
      <c r="C825" t="s">
        <v>209</v>
      </c>
      <c r="D825" t="s">
        <v>62</v>
      </c>
      <c r="E825" t="s">
        <v>221</v>
      </c>
      <c r="F825" t="s">
        <v>677</v>
      </c>
      <c r="G825" t="s">
        <v>801</v>
      </c>
      <c r="H825" t="s">
        <v>222</v>
      </c>
      <c r="I825" t="s">
        <v>64</v>
      </c>
      <c r="J825" t="s">
        <v>677</v>
      </c>
      <c r="K825" t="s">
        <v>468</v>
      </c>
      <c r="L825" t="s">
        <v>337</v>
      </c>
      <c r="M825" t="s">
        <v>65</v>
      </c>
      <c r="N825" t="s">
        <v>223</v>
      </c>
      <c r="O825" t="s">
        <v>224</v>
      </c>
      <c r="P825" t="s">
        <v>226</v>
      </c>
      <c r="Q825">
        <v>11</v>
      </c>
      <c r="R825" t="s">
        <v>64</v>
      </c>
      <c r="S825" t="s">
        <v>132</v>
      </c>
      <c r="T825">
        <v>13</v>
      </c>
      <c r="U825">
        <v>3</v>
      </c>
      <c r="V825">
        <v>6</v>
      </c>
      <c r="W825" t="s">
        <v>191</v>
      </c>
      <c r="X825" t="s">
        <v>83</v>
      </c>
      <c r="Y825">
        <v>0</v>
      </c>
      <c r="Z825">
        <v>1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 t="s">
        <v>801</v>
      </c>
      <c r="AM825" t="s">
        <v>223</v>
      </c>
      <c r="AN825">
        <v>5</v>
      </c>
      <c r="AO825" t="s">
        <v>66</v>
      </c>
      <c r="AP825" t="e" vm="1">
        <f>_FV(-3,"0")</f>
        <v>#VALUE!</v>
      </c>
      <c r="AQ825">
        <v>9</v>
      </c>
      <c r="AR825">
        <v>0</v>
      </c>
      <c r="AS825" t="s">
        <v>68</v>
      </c>
      <c r="AT825" t="s">
        <v>1090</v>
      </c>
      <c r="AU825" t="s">
        <v>68</v>
      </c>
      <c r="AV825" s="2">
        <v>43498</v>
      </c>
      <c r="AW825" t="s">
        <v>2005</v>
      </c>
      <c r="AX825">
        <v>1908</v>
      </c>
      <c r="AY825">
        <v>1785</v>
      </c>
      <c r="AZ825" t="s">
        <v>158</v>
      </c>
      <c r="BA825" t="s">
        <v>243</v>
      </c>
      <c r="BB825">
        <v>27</v>
      </c>
      <c r="BC825" t="s">
        <v>1900</v>
      </c>
      <c r="BD825" t="s">
        <v>1901</v>
      </c>
      <c r="BE825" t="s">
        <v>209</v>
      </c>
      <c r="BF825" s="2">
        <v>43490</v>
      </c>
      <c r="BG825">
        <v>16</v>
      </c>
      <c r="BH825" t="s">
        <v>1926</v>
      </c>
      <c r="BI825" s="3">
        <v>30895</v>
      </c>
    </row>
    <row r="826" spans="1:61" x14ac:dyDescent="0.25">
      <c r="A826" s="1">
        <v>41181</v>
      </c>
      <c r="B826" t="s">
        <v>163</v>
      </c>
      <c r="C826" t="s">
        <v>209</v>
      </c>
      <c r="D826" t="s">
        <v>151</v>
      </c>
      <c r="E826" t="s">
        <v>64</v>
      </c>
      <c r="F826" t="s">
        <v>90</v>
      </c>
      <c r="G826" t="s">
        <v>68</v>
      </c>
      <c r="H826" t="s">
        <v>68</v>
      </c>
      <c r="I826" t="s">
        <v>64</v>
      </c>
      <c r="J826" t="s">
        <v>90</v>
      </c>
      <c r="K826" t="s">
        <v>355</v>
      </c>
      <c r="L826" t="s">
        <v>80</v>
      </c>
      <c r="M826" t="s">
        <v>82</v>
      </c>
      <c r="N826" t="s">
        <v>82</v>
      </c>
      <c r="O826" t="s">
        <v>65</v>
      </c>
      <c r="P826" t="s">
        <v>80</v>
      </c>
      <c r="Q826">
        <v>6</v>
      </c>
      <c r="R826" t="s">
        <v>68</v>
      </c>
      <c r="S826" t="s">
        <v>132</v>
      </c>
      <c r="T826">
        <v>13</v>
      </c>
      <c r="U826">
        <v>2</v>
      </c>
      <c r="V826">
        <v>7</v>
      </c>
      <c r="W826" t="s">
        <v>179</v>
      </c>
      <c r="X826" t="s">
        <v>121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 t="s">
        <v>68</v>
      </c>
      <c r="AM826" t="s">
        <v>80</v>
      </c>
      <c r="AN826">
        <v>4</v>
      </c>
      <c r="AO826" t="s">
        <v>66</v>
      </c>
      <c r="AP826" t="e" vm="1">
        <f>_FV(-4,"0")</f>
        <v>#VALUE!</v>
      </c>
      <c r="AQ826">
        <v>7</v>
      </c>
      <c r="AR826">
        <v>1</v>
      </c>
      <c r="AS826" t="s">
        <v>735</v>
      </c>
      <c r="AT826" t="s">
        <v>1457</v>
      </c>
      <c r="AU826" t="s">
        <v>737</v>
      </c>
      <c r="AV826" t="s">
        <v>2006</v>
      </c>
      <c r="AW826" t="s">
        <v>2007</v>
      </c>
      <c r="AX826">
        <v>1912</v>
      </c>
      <c r="AY826">
        <v>1785</v>
      </c>
      <c r="AZ826" t="s">
        <v>163</v>
      </c>
      <c r="BA826" s="2">
        <v>43489</v>
      </c>
      <c r="BB826">
        <v>22</v>
      </c>
      <c r="BC826" t="s">
        <v>1904</v>
      </c>
      <c r="BD826" s="3">
        <v>13119</v>
      </c>
      <c r="BE826" t="s">
        <v>209</v>
      </c>
      <c r="BF826" s="2">
        <v>43490</v>
      </c>
      <c r="BG826">
        <v>16</v>
      </c>
      <c r="BH826" t="s">
        <v>1926</v>
      </c>
      <c r="BI826" s="3">
        <v>30895</v>
      </c>
    </row>
    <row r="827" spans="1:61" x14ac:dyDescent="0.25">
      <c r="A827" s="1">
        <v>41139</v>
      </c>
      <c r="B827" t="s">
        <v>178</v>
      </c>
      <c r="C827" t="s">
        <v>209</v>
      </c>
      <c r="D827" t="s">
        <v>62</v>
      </c>
      <c r="E827" t="s">
        <v>65</v>
      </c>
      <c r="F827" t="s">
        <v>65</v>
      </c>
      <c r="G827" t="s">
        <v>65</v>
      </c>
      <c r="H827" t="s">
        <v>65</v>
      </c>
      <c r="I827" t="s">
        <v>65</v>
      </c>
      <c r="J827" t="s">
        <v>65</v>
      </c>
      <c r="K827" t="s">
        <v>65</v>
      </c>
      <c r="L827" t="s">
        <v>65</v>
      </c>
      <c r="M827" t="s">
        <v>65</v>
      </c>
      <c r="N827" t="s">
        <v>65</v>
      </c>
      <c r="O827" t="s">
        <v>65</v>
      </c>
      <c r="P827" t="s">
        <v>65</v>
      </c>
      <c r="Q827">
        <v>1</v>
      </c>
      <c r="R827" t="s">
        <v>242</v>
      </c>
      <c r="S827" t="s">
        <v>132</v>
      </c>
      <c r="T827">
        <v>13</v>
      </c>
      <c r="U827">
        <v>3</v>
      </c>
      <c r="V827">
        <v>13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 t="s">
        <v>65</v>
      </c>
      <c r="AM827" t="s">
        <v>65</v>
      </c>
      <c r="AN827">
        <v>0</v>
      </c>
      <c r="AP827" t="s">
        <v>192</v>
      </c>
      <c r="AQ827">
        <v>2</v>
      </c>
      <c r="AR827">
        <v>5</v>
      </c>
      <c r="AS827" t="s">
        <v>68</v>
      </c>
      <c r="AT827" t="s">
        <v>68</v>
      </c>
      <c r="AU827" t="s">
        <v>68</v>
      </c>
      <c r="AV827" s="2">
        <v>43617</v>
      </c>
      <c r="AW827" s="3">
        <v>44197</v>
      </c>
      <c r="AX827">
        <v>1748</v>
      </c>
      <c r="AY827">
        <v>1785</v>
      </c>
      <c r="AZ827" t="s">
        <v>178</v>
      </c>
      <c r="BA827" s="2">
        <v>43489</v>
      </c>
      <c r="BB827">
        <v>25</v>
      </c>
      <c r="BC827" t="s">
        <v>1907</v>
      </c>
      <c r="BD827" s="3">
        <v>46874</v>
      </c>
      <c r="BE827" t="s">
        <v>209</v>
      </c>
      <c r="BF827" s="2">
        <v>43490</v>
      </c>
      <c r="BG827">
        <v>16</v>
      </c>
      <c r="BH827" t="s">
        <v>1926</v>
      </c>
      <c r="BI827" s="3">
        <v>30895</v>
      </c>
    </row>
    <row r="828" spans="1:61" x14ac:dyDescent="0.25">
      <c r="A828" s="1">
        <v>41304</v>
      </c>
      <c r="B828" t="s">
        <v>1432</v>
      </c>
      <c r="C828" t="s">
        <v>209</v>
      </c>
      <c r="D828" t="s">
        <v>101</v>
      </c>
      <c r="E828" t="s">
        <v>68</v>
      </c>
      <c r="F828" t="s">
        <v>340</v>
      </c>
      <c r="G828" t="s">
        <v>318</v>
      </c>
      <c r="H828" t="s">
        <v>76</v>
      </c>
      <c r="I828" t="s">
        <v>78</v>
      </c>
      <c r="J828" t="s">
        <v>832</v>
      </c>
      <c r="K828" t="s">
        <v>79</v>
      </c>
      <c r="L828" t="s">
        <v>63</v>
      </c>
      <c r="M828" t="s">
        <v>323</v>
      </c>
      <c r="N828" t="s">
        <v>79</v>
      </c>
      <c r="O828" t="s">
        <v>80</v>
      </c>
      <c r="P828" t="s">
        <v>693</v>
      </c>
      <c r="Q828">
        <v>24</v>
      </c>
      <c r="R828" t="s">
        <v>192</v>
      </c>
      <c r="S828" t="s">
        <v>132</v>
      </c>
      <c r="T828">
        <v>13</v>
      </c>
      <c r="U828">
        <v>13</v>
      </c>
      <c r="V828">
        <v>4</v>
      </c>
      <c r="W828" t="s">
        <v>68</v>
      </c>
      <c r="X828" t="s">
        <v>192</v>
      </c>
      <c r="Y828">
        <v>0</v>
      </c>
      <c r="Z828">
        <v>0</v>
      </c>
      <c r="AA828">
        <v>0</v>
      </c>
      <c r="AB828">
        <v>1</v>
      </c>
      <c r="AC828">
        <v>0</v>
      </c>
      <c r="AD828">
        <v>0</v>
      </c>
      <c r="AE828">
        <v>0</v>
      </c>
      <c r="AF828">
        <v>1</v>
      </c>
      <c r="AG828">
        <v>0</v>
      </c>
      <c r="AH828">
        <v>0</v>
      </c>
      <c r="AI828">
        <v>0</v>
      </c>
      <c r="AJ828">
        <v>0</v>
      </c>
      <c r="AK828">
        <v>0</v>
      </c>
      <c r="AL828" t="e" vm="92">
        <f>_FV(0,"625")</f>
        <v>#VALUE!</v>
      </c>
      <c r="AM828" t="s">
        <v>63</v>
      </c>
      <c r="AN828">
        <v>-15</v>
      </c>
      <c r="AO828" t="e" vm="1">
        <f>_FV(-10,"0")</f>
        <v>#VALUE!</v>
      </c>
      <c r="AP828" t="s">
        <v>96</v>
      </c>
      <c r="AQ828">
        <v>4</v>
      </c>
      <c r="AR828">
        <v>4</v>
      </c>
      <c r="AS828" t="s">
        <v>68</v>
      </c>
      <c r="AT828" t="s">
        <v>68</v>
      </c>
      <c r="AU828" t="s">
        <v>68</v>
      </c>
      <c r="AV828" s="2">
        <v>43556</v>
      </c>
      <c r="AW828" s="3">
        <v>12055</v>
      </c>
      <c r="AX828">
        <v>1616</v>
      </c>
      <c r="AY828">
        <v>1785</v>
      </c>
      <c r="AZ828" t="s">
        <v>1432</v>
      </c>
      <c r="BA828" s="2">
        <v>43549</v>
      </c>
      <c r="BB828">
        <v>16</v>
      </c>
      <c r="BC828" t="s">
        <v>1910</v>
      </c>
      <c r="BD828" s="2">
        <v>43679</v>
      </c>
      <c r="BE828" t="s">
        <v>209</v>
      </c>
      <c r="BF828" s="2">
        <v>43490</v>
      </c>
      <c r="BG828">
        <v>16</v>
      </c>
      <c r="BH828" t="s">
        <v>1926</v>
      </c>
      <c r="BI828" s="3">
        <v>30895</v>
      </c>
    </row>
    <row r="829" spans="1:61" x14ac:dyDescent="0.25">
      <c r="A829" s="1">
        <v>41609</v>
      </c>
      <c r="B829" t="s">
        <v>1436</v>
      </c>
      <c r="C829" t="s">
        <v>209</v>
      </c>
      <c r="D829" t="s">
        <v>101</v>
      </c>
      <c r="E829" t="s">
        <v>1107</v>
      </c>
      <c r="F829" t="s">
        <v>161</v>
      </c>
      <c r="G829" t="s">
        <v>221</v>
      </c>
      <c r="H829" t="s">
        <v>334</v>
      </c>
      <c r="I829" t="s">
        <v>2008</v>
      </c>
      <c r="J829" t="s">
        <v>161</v>
      </c>
      <c r="K829" t="s">
        <v>540</v>
      </c>
      <c r="L829" t="s">
        <v>468</v>
      </c>
      <c r="M829" t="s">
        <v>468</v>
      </c>
      <c r="N829" t="s">
        <v>223</v>
      </c>
      <c r="O829" t="s">
        <v>336</v>
      </c>
      <c r="P829" t="s">
        <v>338</v>
      </c>
      <c r="Q829">
        <v>22</v>
      </c>
      <c r="R829" t="s">
        <v>239</v>
      </c>
      <c r="S829" t="s">
        <v>132</v>
      </c>
      <c r="T829">
        <v>13</v>
      </c>
      <c r="U829">
        <v>17</v>
      </c>
      <c r="V829">
        <v>4</v>
      </c>
      <c r="W829" t="s">
        <v>96</v>
      </c>
      <c r="X829" t="s">
        <v>191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 t="e" vm="304">
        <f>_FV(0,"8636363636363636")</f>
        <v>#VALUE!</v>
      </c>
      <c r="AM829" t="s">
        <v>468</v>
      </c>
      <c r="AN829">
        <v>-26</v>
      </c>
      <c r="AO829" t="e" vm="1">
        <f>_FV(-7,"0")</f>
        <v>#VALUE!</v>
      </c>
      <c r="AP829" t="s">
        <v>110</v>
      </c>
      <c r="AQ829">
        <v>3</v>
      </c>
      <c r="AR829">
        <v>6</v>
      </c>
      <c r="AS829" t="s">
        <v>790</v>
      </c>
      <c r="AT829" t="s">
        <v>68</v>
      </c>
      <c r="AU829" t="s">
        <v>312</v>
      </c>
      <c r="AV829" t="s">
        <v>312</v>
      </c>
      <c r="AW829" t="s">
        <v>2009</v>
      </c>
      <c r="AX829">
        <v>1587</v>
      </c>
      <c r="AY829">
        <v>1785</v>
      </c>
      <c r="AZ829" t="s">
        <v>1436</v>
      </c>
      <c r="BA829" s="2">
        <v>43493</v>
      </c>
      <c r="BB829">
        <v>18</v>
      </c>
      <c r="BC829" t="s">
        <v>1912</v>
      </c>
      <c r="BD829" s="3">
        <v>20180</v>
      </c>
      <c r="BE829" t="s">
        <v>209</v>
      </c>
      <c r="BF829" s="2">
        <v>43490</v>
      </c>
      <c r="BG829">
        <v>16</v>
      </c>
      <c r="BH829" t="s">
        <v>1926</v>
      </c>
      <c r="BI829" s="3">
        <v>30895</v>
      </c>
    </row>
    <row r="830" spans="1:61" x14ac:dyDescent="0.25">
      <c r="A830" s="1">
        <v>41168</v>
      </c>
      <c r="B830" t="s">
        <v>1913</v>
      </c>
      <c r="C830" t="s">
        <v>209</v>
      </c>
      <c r="D830" t="s">
        <v>151</v>
      </c>
      <c r="E830" t="s">
        <v>68</v>
      </c>
      <c r="F830" t="s">
        <v>180</v>
      </c>
      <c r="G830" t="s">
        <v>64</v>
      </c>
      <c r="H830" t="s">
        <v>68</v>
      </c>
      <c r="I830" t="s">
        <v>79</v>
      </c>
      <c r="J830" t="s">
        <v>63</v>
      </c>
      <c r="K830" t="s">
        <v>65</v>
      </c>
      <c r="L830" t="s">
        <v>65</v>
      </c>
      <c r="M830" t="s">
        <v>63</v>
      </c>
      <c r="N830" t="s">
        <v>79</v>
      </c>
      <c r="O830" t="s">
        <v>79</v>
      </c>
      <c r="P830" t="s">
        <v>63</v>
      </c>
      <c r="Q830">
        <v>4</v>
      </c>
      <c r="R830" t="s">
        <v>67</v>
      </c>
      <c r="S830" t="s">
        <v>132</v>
      </c>
      <c r="T830">
        <v>13</v>
      </c>
      <c r="U830">
        <v>16</v>
      </c>
      <c r="V830">
        <v>13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 t="e" vm="1">
        <f>_FV(-1,"0")</f>
        <v>#VALUE!</v>
      </c>
      <c r="AM830" t="e" vm="14">
        <f>_FV(0,"25")</f>
        <v>#VALUE!</v>
      </c>
      <c r="AN830">
        <v>-1</v>
      </c>
      <c r="AP830" t="s">
        <v>119</v>
      </c>
      <c r="AQ830">
        <v>1</v>
      </c>
      <c r="AR830">
        <v>1</v>
      </c>
      <c r="AS830" t="s">
        <v>68</v>
      </c>
      <c r="AT830" t="s">
        <v>68</v>
      </c>
      <c r="AU830" t="s">
        <v>68</v>
      </c>
      <c r="AV830" t="s">
        <v>68</v>
      </c>
      <c r="AW830" s="3">
        <v>42370</v>
      </c>
      <c r="AX830">
        <v>1615</v>
      </c>
      <c r="AY830">
        <v>1785</v>
      </c>
      <c r="AZ830" t="s">
        <v>1913</v>
      </c>
      <c r="BA830" s="2">
        <v>43641</v>
      </c>
      <c r="BB830">
        <v>22</v>
      </c>
      <c r="BC830" t="s">
        <v>1916</v>
      </c>
      <c r="BD830" s="3">
        <v>15342</v>
      </c>
      <c r="BE830" t="s">
        <v>209</v>
      </c>
      <c r="BF830" s="2">
        <v>43490</v>
      </c>
      <c r="BG830">
        <v>16</v>
      </c>
      <c r="BH830" t="s">
        <v>1926</v>
      </c>
      <c r="BI830" s="3">
        <v>30895</v>
      </c>
    </row>
    <row r="831" spans="1:61" x14ac:dyDescent="0.25">
      <c r="A831" s="1">
        <v>41210</v>
      </c>
      <c r="B831" t="s">
        <v>1917</v>
      </c>
      <c r="C831" t="s">
        <v>209</v>
      </c>
      <c r="D831" t="s">
        <v>151</v>
      </c>
      <c r="E831" t="s">
        <v>89</v>
      </c>
      <c r="F831" t="s">
        <v>340</v>
      </c>
      <c r="G831" t="s">
        <v>1820</v>
      </c>
      <c r="H831" t="s">
        <v>90</v>
      </c>
      <c r="I831" t="s">
        <v>94</v>
      </c>
      <c r="J831" t="s">
        <v>212</v>
      </c>
      <c r="K831" t="s">
        <v>93</v>
      </c>
      <c r="L831" t="s">
        <v>94</v>
      </c>
      <c r="M831" t="s">
        <v>355</v>
      </c>
      <c r="N831" t="s">
        <v>216</v>
      </c>
      <c r="O831" t="s">
        <v>93</v>
      </c>
      <c r="P831" t="s">
        <v>216</v>
      </c>
      <c r="Q831">
        <v>9</v>
      </c>
      <c r="R831" t="s">
        <v>119</v>
      </c>
      <c r="S831" t="s">
        <v>132</v>
      </c>
      <c r="T831">
        <v>13</v>
      </c>
      <c r="U831">
        <v>18</v>
      </c>
      <c r="V831">
        <v>5</v>
      </c>
      <c r="W831" t="s">
        <v>66</v>
      </c>
      <c r="X831" t="s">
        <v>179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1</v>
      </c>
      <c r="AG831">
        <v>0</v>
      </c>
      <c r="AH831">
        <v>0</v>
      </c>
      <c r="AI831">
        <v>0</v>
      </c>
      <c r="AJ831">
        <v>0</v>
      </c>
      <c r="AK831">
        <v>0</v>
      </c>
      <c r="AL831" t="e" vm="305">
        <f>_FV(-1,"2222222222222223")</f>
        <v>#VALUE!</v>
      </c>
      <c r="AM831" t="s">
        <v>80</v>
      </c>
      <c r="AN831">
        <v>-10</v>
      </c>
      <c r="AO831" t="e" vm="1">
        <f>_FV(-8,"0")</f>
        <v>#VALUE!</v>
      </c>
      <c r="AP831" t="s">
        <v>83</v>
      </c>
      <c r="AQ831">
        <v>1</v>
      </c>
      <c r="AR831">
        <v>1</v>
      </c>
      <c r="AS831" s="2">
        <v>43678</v>
      </c>
      <c r="AT831" t="s">
        <v>68</v>
      </c>
      <c r="AU831" t="s">
        <v>1732</v>
      </c>
      <c r="AV831" t="s">
        <v>2010</v>
      </c>
      <c r="AW831" t="s">
        <v>2011</v>
      </c>
      <c r="AX831">
        <v>1542</v>
      </c>
      <c r="AY831">
        <v>1785</v>
      </c>
      <c r="AZ831" t="s">
        <v>1917</v>
      </c>
      <c r="BA831" s="2">
        <v>43548</v>
      </c>
      <c r="BB831">
        <v>16</v>
      </c>
      <c r="BC831" t="s">
        <v>1920</v>
      </c>
      <c r="BD831" s="3">
        <v>31413</v>
      </c>
      <c r="BE831" t="s">
        <v>209</v>
      </c>
      <c r="BF831" s="2">
        <v>43490</v>
      </c>
      <c r="BG831">
        <v>16</v>
      </c>
      <c r="BH831" t="s">
        <v>1926</v>
      </c>
      <c r="BI831" s="3">
        <v>30895</v>
      </c>
    </row>
    <row r="832" spans="1:61" x14ac:dyDescent="0.25">
      <c r="A832" s="1">
        <v>41613</v>
      </c>
      <c r="B832" t="s">
        <v>182</v>
      </c>
      <c r="C832" t="s">
        <v>209</v>
      </c>
      <c r="D832" t="s">
        <v>151</v>
      </c>
      <c r="E832" t="s">
        <v>2012</v>
      </c>
      <c r="F832" t="s">
        <v>1548</v>
      </c>
      <c r="G832" t="s">
        <v>1324</v>
      </c>
      <c r="H832" t="s">
        <v>710</v>
      </c>
      <c r="I832" t="s">
        <v>613</v>
      </c>
      <c r="J832" t="s">
        <v>1875</v>
      </c>
      <c r="K832" t="s">
        <v>292</v>
      </c>
      <c r="L832" t="s">
        <v>1122</v>
      </c>
      <c r="M832" t="s">
        <v>759</v>
      </c>
      <c r="N832" t="s">
        <v>656</v>
      </c>
      <c r="O832" t="s">
        <v>295</v>
      </c>
      <c r="P832" t="s">
        <v>292</v>
      </c>
      <c r="Q832">
        <v>37</v>
      </c>
      <c r="R832" t="s">
        <v>191</v>
      </c>
      <c r="S832" t="s">
        <v>132</v>
      </c>
      <c r="T832">
        <v>13</v>
      </c>
      <c r="U832">
        <v>11</v>
      </c>
      <c r="V832">
        <v>5</v>
      </c>
      <c r="W832" t="s">
        <v>85</v>
      </c>
      <c r="X832" t="s">
        <v>83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 t="e" vm="306">
        <f>_FV(0,"2702702702702703")</f>
        <v>#VALUE!</v>
      </c>
      <c r="AM832" t="s">
        <v>294</v>
      </c>
      <c r="AN832">
        <v>-25</v>
      </c>
      <c r="AO832" t="e" vm="1">
        <f>_FV(-2,"0")</f>
        <v>#VALUE!</v>
      </c>
      <c r="AP832" t="s">
        <v>121</v>
      </c>
      <c r="AQ832">
        <v>5</v>
      </c>
      <c r="AR832">
        <v>2</v>
      </c>
      <c r="AS832" t="s">
        <v>714</v>
      </c>
      <c r="AT832" t="s">
        <v>102</v>
      </c>
      <c r="AU832" t="s">
        <v>377</v>
      </c>
      <c r="AV832" t="s">
        <v>2013</v>
      </c>
      <c r="AW832" t="s">
        <v>2014</v>
      </c>
      <c r="AX832">
        <v>1667</v>
      </c>
      <c r="AY832">
        <v>1785</v>
      </c>
      <c r="AZ832" t="s">
        <v>182</v>
      </c>
      <c r="BA832" s="2">
        <v>43643</v>
      </c>
      <c r="BB832">
        <v>16</v>
      </c>
      <c r="BC832" t="s">
        <v>1922</v>
      </c>
      <c r="BD832" s="3">
        <v>15401</v>
      </c>
      <c r="BE832" t="s">
        <v>209</v>
      </c>
      <c r="BF832" s="2">
        <v>43490</v>
      </c>
      <c r="BG832">
        <v>16</v>
      </c>
      <c r="BH832" t="s">
        <v>1926</v>
      </c>
      <c r="BI832" s="3">
        <v>30895</v>
      </c>
    </row>
    <row r="833" spans="1:61" x14ac:dyDescent="0.25">
      <c r="A833" s="1">
        <v>41272</v>
      </c>
      <c r="B833" t="s">
        <v>195</v>
      </c>
      <c r="C833" t="s">
        <v>209</v>
      </c>
      <c r="D833" t="s">
        <v>151</v>
      </c>
      <c r="E833" t="s">
        <v>68</v>
      </c>
      <c r="F833" s="2">
        <v>43647</v>
      </c>
      <c r="G833" s="2">
        <v>43497</v>
      </c>
      <c r="H833" s="3">
        <v>45658</v>
      </c>
      <c r="I833" s="2">
        <v>43466</v>
      </c>
      <c r="J833" s="3">
        <v>23743</v>
      </c>
      <c r="K833" t="s">
        <v>79</v>
      </c>
      <c r="L833" t="s">
        <v>63</v>
      </c>
      <c r="M833" t="s">
        <v>159</v>
      </c>
      <c r="N833" t="s">
        <v>266</v>
      </c>
      <c r="O833" t="s">
        <v>159</v>
      </c>
      <c r="P833" t="s">
        <v>797</v>
      </c>
      <c r="Q833">
        <v>20</v>
      </c>
      <c r="R833" t="s">
        <v>255</v>
      </c>
      <c r="S833" t="s">
        <v>132</v>
      </c>
      <c r="T833">
        <v>13</v>
      </c>
      <c r="U833">
        <v>13</v>
      </c>
      <c r="V833">
        <v>5</v>
      </c>
      <c r="W833" t="s">
        <v>83</v>
      </c>
      <c r="X833" t="s">
        <v>120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 t="e" vm="26">
        <f>_FV(0,"2")</f>
        <v>#VALUE!</v>
      </c>
      <c r="AM833" t="s">
        <v>682</v>
      </c>
      <c r="AN833">
        <v>-11</v>
      </c>
      <c r="AO833" t="e" vm="1">
        <f>_FV(-1,"0")</f>
        <v>#VALUE!</v>
      </c>
      <c r="AP833" t="s">
        <v>179</v>
      </c>
      <c r="AQ833">
        <v>1</v>
      </c>
      <c r="AR833">
        <v>7</v>
      </c>
      <c r="AS833" t="s">
        <v>68</v>
      </c>
      <c r="AT833" t="s">
        <v>68</v>
      </c>
      <c r="AU833" t="s">
        <v>68</v>
      </c>
      <c r="AV833" t="s">
        <v>76</v>
      </c>
      <c r="AW833" s="3">
        <v>43466</v>
      </c>
      <c r="AX833">
        <v>1674</v>
      </c>
      <c r="AY833">
        <v>1785</v>
      </c>
      <c r="AZ833" t="s">
        <v>195</v>
      </c>
      <c r="BA833" s="2">
        <v>43580</v>
      </c>
      <c r="BB833">
        <v>18</v>
      </c>
      <c r="BC833" t="s">
        <v>1886</v>
      </c>
      <c r="BD833" s="2">
        <v>43469</v>
      </c>
      <c r="BE833" t="s">
        <v>209</v>
      </c>
      <c r="BF833" s="2">
        <v>43490</v>
      </c>
      <c r="BG833">
        <v>16</v>
      </c>
      <c r="BH833" t="s">
        <v>1926</v>
      </c>
      <c r="BI833" s="3">
        <v>30895</v>
      </c>
    </row>
    <row r="834" spans="1:61" x14ac:dyDescent="0.25">
      <c r="A834" s="1">
        <v>41363</v>
      </c>
      <c r="B834" t="s">
        <v>1445</v>
      </c>
      <c r="C834" t="s">
        <v>209</v>
      </c>
      <c r="D834" t="s">
        <v>151</v>
      </c>
      <c r="E834" t="s">
        <v>556</v>
      </c>
      <c r="F834" t="s">
        <v>447</v>
      </c>
      <c r="G834" t="s">
        <v>865</v>
      </c>
      <c r="H834" t="s">
        <v>867</v>
      </c>
      <c r="I834" t="s">
        <v>556</v>
      </c>
      <c r="J834" t="s">
        <v>864</v>
      </c>
      <c r="K834" t="s">
        <v>450</v>
      </c>
      <c r="L834" t="s">
        <v>869</v>
      </c>
      <c r="M834" t="s">
        <v>450</v>
      </c>
      <c r="N834" t="s">
        <v>1203</v>
      </c>
      <c r="O834" t="s">
        <v>450</v>
      </c>
      <c r="P834" t="s">
        <v>145</v>
      </c>
      <c r="Q834">
        <v>31</v>
      </c>
      <c r="R834" t="s">
        <v>83</v>
      </c>
      <c r="S834" t="s">
        <v>132</v>
      </c>
      <c r="T834">
        <v>13</v>
      </c>
      <c r="U834">
        <v>6</v>
      </c>
      <c r="V834">
        <v>2</v>
      </c>
      <c r="W834" t="s">
        <v>96</v>
      </c>
      <c r="X834" t="s">
        <v>83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1</v>
      </c>
      <c r="AG834">
        <v>0</v>
      </c>
      <c r="AH834">
        <v>0</v>
      </c>
      <c r="AI834">
        <v>0</v>
      </c>
      <c r="AJ834">
        <v>0</v>
      </c>
      <c r="AK834">
        <v>0</v>
      </c>
      <c r="AL834" t="s">
        <v>1428</v>
      </c>
      <c r="AM834" t="s">
        <v>144</v>
      </c>
      <c r="AN834">
        <v>-14</v>
      </c>
      <c r="AO834" t="e" vm="1">
        <f>_FV(-3,"0")</f>
        <v>#VALUE!</v>
      </c>
      <c r="AP834" t="s">
        <v>66</v>
      </c>
      <c r="AQ834">
        <v>1</v>
      </c>
      <c r="AR834">
        <v>7</v>
      </c>
      <c r="AS834" t="s">
        <v>68</v>
      </c>
      <c r="AT834" t="s">
        <v>68</v>
      </c>
      <c r="AU834" t="s">
        <v>68</v>
      </c>
      <c r="AV834" t="s">
        <v>64</v>
      </c>
      <c r="AW834" s="3">
        <v>41275</v>
      </c>
      <c r="AX834">
        <v>1666</v>
      </c>
      <c r="AY834">
        <v>1785</v>
      </c>
      <c r="AZ834" t="s">
        <v>1445</v>
      </c>
      <c r="BA834" s="2">
        <v>43733</v>
      </c>
      <c r="BB834">
        <v>25</v>
      </c>
      <c r="BC834" t="s">
        <v>1923</v>
      </c>
      <c r="BD834" s="2">
        <v>43527</v>
      </c>
      <c r="BE834" t="s">
        <v>209</v>
      </c>
      <c r="BF834" s="2">
        <v>43490</v>
      </c>
      <c r="BG834">
        <v>16</v>
      </c>
      <c r="BH834" t="s">
        <v>1926</v>
      </c>
      <c r="BI834" s="3">
        <v>30895</v>
      </c>
    </row>
    <row r="835" spans="1:61" x14ac:dyDescent="0.25">
      <c r="A835" s="1">
        <v>41335</v>
      </c>
      <c r="B835" t="s">
        <v>218</v>
      </c>
      <c r="C835" t="s">
        <v>209</v>
      </c>
      <c r="D835" t="s">
        <v>151</v>
      </c>
      <c r="E835" s="3">
        <v>13150</v>
      </c>
      <c r="F835" s="3">
        <v>23377</v>
      </c>
      <c r="G835" s="3">
        <v>13150</v>
      </c>
      <c r="H835" s="3">
        <v>42370</v>
      </c>
      <c r="I835" s="3">
        <v>13150</v>
      </c>
      <c r="J835" s="3">
        <v>24838</v>
      </c>
      <c r="K835" t="s">
        <v>116</v>
      </c>
      <c r="L835" t="s">
        <v>130</v>
      </c>
      <c r="M835" t="s">
        <v>116</v>
      </c>
      <c r="N835" t="s">
        <v>397</v>
      </c>
      <c r="O835" t="s">
        <v>131</v>
      </c>
      <c r="P835" t="s">
        <v>397</v>
      </c>
      <c r="Q835">
        <v>25</v>
      </c>
      <c r="R835" t="s">
        <v>121</v>
      </c>
      <c r="S835" t="s">
        <v>132</v>
      </c>
      <c r="T835">
        <v>13</v>
      </c>
      <c r="U835">
        <v>9</v>
      </c>
      <c r="V835">
        <v>4</v>
      </c>
      <c r="W835" t="s">
        <v>68</v>
      </c>
      <c r="X835" t="s">
        <v>83</v>
      </c>
      <c r="Y835">
        <v>0</v>
      </c>
      <c r="Z835">
        <v>0</v>
      </c>
      <c r="AA835">
        <v>0</v>
      </c>
      <c r="AB835">
        <v>1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 t="s">
        <v>65</v>
      </c>
      <c r="AM835" t="s">
        <v>130</v>
      </c>
      <c r="AN835">
        <v>-8</v>
      </c>
      <c r="AO835" t="e" vm="1">
        <f>_FV(-8,"0")</f>
        <v>#VALUE!</v>
      </c>
      <c r="AP835" t="s">
        <v>84</v>
      </c>
      <c r="AQ835">
        <v>1</v>
      </c>
      <c r="AR835">
        <v>7</v>
      </c>
      <c r="AS835" t="s">
        <v>68</v>
      </c>
      <c r="AT835" t="s">
        <v>68</v>
      </c>
      <c r="AU835" t="s">
        <v>68</v>
      </c>
      <c r="AV835" t="s">
        <v>68</v>
      </c>
      <c r="AW835" s="3">
        <v>13150</v>
      </c>
      <c r="AX835">
        <v>1696</v>
      </c>
      <c r="AY835">
        <v>1785</v>
      </c>
      <c r="AZ835" t="s">
        <v>218</v>
      </c>
      <c r="BA835" s="2">
        <v>43671</v>
      </c>
      <c r="BB835">
        <v>21</v>
      </c>
      <c r="BC835" t="s">
        <v>1927</v>
      </c>
      <c r="BD835" s="3">
        <v>31444</v>
      </c>
      <c r="BE835" t="s">
        <v>209</v>
      </c>
      <c r="BF835" s="2">
        <v>43490</v>
      </c>
      <c r="BG835">
        <v>16</v>
      </c>
      <c r="BH835" t="s">
        <v>1926</v>
      </c>
      <c r="BI835" s="3">
        <v>30895</v>
      </c>
    </row>
    <row r="836" spans="1:61" x14ac:dyDescent="0.25">
      <c r="A836" s="1">
        <v>41330</v>
      </c>
      <c r="B836" t="s">
        <v>228</v>
      </c>
      <c r="C836" t="s">
        <v>209</v>
      </c>
      <c r="D836" t="s">
        <v>151</v>
      </c>
      <c r="E836" t="s">
        <v>697</v>
      </c>
      <c r="F836" t="s">
        <v>2015</v>
      </c>
      <c r="G836" t="s">
        <v>635</v>
      </c>
      <c r="H836" t="s">
        <v>92</v>
      </c>
      <c r="I836" t="s">
        <v>92</v>
      </c>
      <c r="J836" t="s">
        <v>811</v>
      </c>
      <c r="K836" t="s">
        <v>637</v>
      </c>
      <c r="L836" t="s">
        <v>1468</v>
      </c>
      <c r="M836" t="s">
        <v>94</v>
      </c>
      <c r="N836" t="s">
        <v>216</v>
      </c>
      <c r="O836" t="s">
        <v>216</v>
      </c>
      <c r="P836" t="s">
        <v>216</v>
      </c>
      <c r="Q836">
        <v>27</v>
      </c>
      <c r="R836" t="s">
        <v>120</v>
      </c>
      <c r="S836" t="s">
        <v>132</v>
      </c>
      <c r="T836">
        <v>13</v>
      </c>
      <c r="U836">
        <v>11</v>
      </c>
      <c r="V836">
        <v>4</v>
      </c>
      <c r="W836" t="s">
        <v>66</v>
      </c>
      <c r="X836" t="s">
        <v>83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1</v>
      </c>
      <c r="AK836">
        <v>0</v>
      </c>
      <c r="AL836" t="e" vm="2">
        <f>_FV(0,"3333333333333333")</f>
        <v>#VALUE!</v>
      </c>
      <c r="AM836" t="s">
        <v>1468</v>
      </c>
      <c r="AN836">
        <v>-18</v>
      </c>
      <c r="AO836" t="e" vm="1">
        <f>_FV(-5,"0")</f>
        <v>#VALUE!</v>
      </c>
      <c r="AP836" t="s">
        <v>132</v>
      </c>
      <c r="AQ836">
        <v>4</v>
      </c>
      <c r="AR836">
        <v>4</v>
      </c>
      <c r="AS836" t="s">
        <v>461</v>
      </c>
      <c r="AT836" t="s">
        <v>68</v>
      </c>
      <c r="AU836" t="s">
        <v>699</v>
      </c>
      <c r="AV836" t="s">
        <v>1347</v>
      </c>
      <c r="AW836" t="s">
        <v>2016</v>
      </c>
      <c r="AX836">
        <v>1651</v>
      </c>
      <c r="AY836">
        <v>1785</v>
      </c>
      <c r="AZ836" t="s">
        <v>228</v>
      </c>
      <c r="BA836" s="2">
        <v>43490</v>
      </c>
      <c r="BB836">
        <v>18</v>
      </c>
      <c r="BC836" t="s">
        <v>1930</v>
      </c>
      <c r="BD836" s="3">
        <v>13575</v>
      </c>
      <c r="BE836" t="s">
        <v>209</v>
      </c>
      <c r="BF836" s="2">
        <v>43490</v>
      </c>
      <c r="BG836">
        <v>16</v>
      </c>
      <c r="BH836" t="s">
        <v>1926</v>
      </c>
      <c r="BI836" s="3">
        <v>30895</v>
      </c>
    </row>
    <row r="837" spans="1:61" x14ac:dyDescent="0.25">
      <c r="A837" s="1">
        <v>41391</v>
      </c>
      <c r="B837" t="s">
        <v>241</v>
      </c>
      <c r="C837" t="s">
        <v>209</v>
      </c>
      <c r="D837" t="s">
        <v>101</v>
      </c>
      <c r="E837" t="s">
        <v>579</v>
      </c>
      <c r="F837" t="s">
        <v>391</v>
      </c>
      <c r="G837" t="s">
        <v>582</v>
      </c>
      <c r="H837" t="s">
        <v>703</v>
      </c>
      <c r="I837" t="s">
        <v>583</v>
      </c>
      <c r="J837" t="s">
        <v>582</v>
      </c>
      <c r="K837" t="s">
        <v>585</v>
      </c>
      <c r="L837" t="s">
        <v>584</v>
      </c>
      <c r="M837" t="s">
        <v>584</v>
      </c>
      <c r="N837" t="s">
        <v>585</v>
      </c>
      <c r="O837" t="s">
        <v>585</v>
      </c>
      <c r="P837" t="s">
        <v>585</v>
      </c>
      <c r="Q837">
        <v>35</v>
      </c>
      <c r="R837" t="s">
        <v>95</v>
      </c>
      <c r="S837" t="s">
        <v>132</v>
      </c>
      <c r="T837">
        <v>13</v>
      </c>
      <c r="U837">
        <v>13</v>
      </c>
      <c r="V837">
        <v>4</v>
      </c>
      <c r="W837" t="s">
        <v>132</v>
      </c>
      <c r="X837" t="s">
        <v>121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 t="e" vm="119">
        <f>_FV(0,"6571428571428571")</f>
        <v>#VALUE!</v>
      </c>
      <c r="AM837" t="s">
        <v>1746</v>
      </c>
      <c r="AN837">
        <v>-30</v>
      </c>
      <c r="AO837" t="e" vm="1">
        <f>_FV(-3,"0")</f>
        <v>#VALUE!</v>
      </c>
      <c r="AP837" t="s">
        <v>191</v>
      </c>
      <c r="AQ837">
        <v>3</v>
      </c>
      <c r="AR837">
        <v>6</v>
      </c>
      <c r="AS837" t="s">
        <v>68</v>
      </c>
      <c r="AT837" t="s">
        <v>1073</v>
      </c>
      <c r="AU837" t="s">
        <v>68</v>
      </c>
      <c r="AV837" s="3">
        <v>45658</v>
      </c>
      <c r="AW837" t="s">
        <v>2017</v>
      </c>
      <c r="AX837">
        <v>1662</v>
      </c>
      <c r="AY837">
        <v>1785</v>
      </c>
      <c r="AZ837" t="s">
        <v>241</v>
      </c>
      <c r="BA837" t="s">
        <v>1398</v>
      </c>
      <c r="BB837">
        <v>28</v>
      </c>
      <c r="BC837" t="s">
        <v>1933</v>
      </c>
      <c r="BD837" s="3">
        <v>12086</v>
      </c>
      <c r="BE837" t="s">
        <v>209</v>
      </c>
      <c r="BF837" s="2">
        <v>43490</v>
      </c>
      <c r="BG837">
        <v>16</v>
      </c>
      <c r="BH837" t="s">
        <v>1926</v>
      </c>
      <c r="BI837" s="3">
        <v>30895</v>
      </c>
    </row>
    <row r="838" spans="1:61" x14ac:dyDescent="0.25">
      <c r="A838" s="1">
        <v>40920</v>
      </c>
      <c r="B838" t="s">
        <v>60</v>
      </c>
      <c r="C838" t="s">
        <v>1445</v>
      </c>
      <c r="D838" t="s">
        <v>151</v>
      </c>
      <c r="E838" t="s">
        <v>247</v>
      </c>
      <c r="F838" t="s">
        <v>153</v>
      </c>
      <c r="G838" t="s">
        <v>369</v>
      </c>
      <c r="H838" t="s">
        <v>250</v>
      </c>
      <c r="I838" t="s">
        <v>353</v>
      </c>
      <c r="J838" t="s">
        <v>408</v>
      </c>
      <c r="K838" t="s">
        <v>329</v>
      </c>
      <c r="L838" t="s">
        <v>155</v>
      </c>
      <c r="M838" t="s">
        <v>372</v>
      </c>
      <c r="N838" t="s">
        <v>155</v>
      </c>
      <c r="O838" t="s">
        <v>329</v>
      </c>
      <c r="P838" t="s">
        <v>329</v>
      </c>
      <c r="Q838">
        <v>14</v>
      </c>
      <c r="R838" t="s">
        <v>66</v>
      </c>
      <c r="S838" t="s">
        <v>83</v>
      </c>
      <c r="T838">
        <v>13</v>
      </c>
      <c r="U838">
        <v>6</v>
      </c>
      <c r="V838">
        <v>9</v>
      </c>
      <c r="W838" t="s">
        <v>121</v>
      </c>
      <c r="X838" t="s">
        <v>96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 t="s">
        <v>670</v>
      </c>
      <c r="AM838" t="s">
        <v>154</v>
      </c>
      <c r="AN838">
        <v>3</v>
      </c>
      <c r="AO838" t="s">
        <v>64</v>
      </c>
      <c r="AP838" t="e" vm="1">
        <f>_FV(-5,"0")</f>
        <v>#VALUE!</v>
      </c>
      <c r="AQ838">
        <v>3</v>
      </c>
      <c r="AR838">
        <v>3</v>
      </c>
      <c r="AS838" t="s">
        <v>68</v>
      </c>
      <c r="AT838" t="s">
        <v>683</v>
      </c>
      <c r="AU838" t="s">
        <v>68</v>
      </c>
      <c r="AV838" s="2">
        <v>43587</v>
      </c>
      <c r="AW838" t="s">
        <v>2018</v>
      </c>
      <c r="AX838">
        <v>1839</v>
      </c>
      <c r="AY838">
        <v>1666</v>
      </c>
      <c r="AZ838" t="s">
        <v>60</v>
      </c>
      <c r="BA838" s="2">
        <v>43700</v>
      </c>
      <c r="BB838">
        <v>30</v>
      </c>
      <c r="BC838" t="s">
        <v>1885</v>
      </c>
      <c r="BD838" s="3">
        <v>42583</v>
      </c>
      <c r="BE838" t="s">
        <v>1445</v>
      </c>
      <c r="BF838" s="2">
        <v>43733</v>
      </c>
      <c r="BG838">
        <v>25</v>
      </c>
      <c r="BH838" t="s">
        <v>1923</v>
      </c>
      <c r="BI838" s="2">
        <v>43527</v>
      </c>
    </row>
    <row r="839" spans="1:61" x14ac:dyDescent="0.25">
      <c r="A839" s="1">
        <v>41167</v>
      </c>
      <c r="B839" t="s">
        <v>73</v>
      </c>
      <c r="C839" t="s">
        <v>1445</v>
      </c>
      <c r="D839" t="s">
        <v>62</v>
      </c>
      <c r="E839" t="s">
        <v>63</v>
      </c>
      <c r="F839" s="2">
        <v>43587</v>
      </c>
      <c r="G839" s="3">
        <v>45658</v>
      </c>
      <c r="H839" t="s">
        <v>63</v>
      </c>
      <c r="I839" t="s">
        <v>79</v>
      </c>
      <c r="J839" s="3">
        <v>27395</v>
      </c>
      <c r="K839" t="s">
        <v>65</v>
      </c>
      <c r="L839" t="s">
        <v>63</v>
      </c>
      <c r="M839" t="s">
        <v>63</v>
      </c>
      <c r="N839" t="s">
        <v>65</v>
      </c>
      <c r="O839" t="s">
        <v>79</v>
      </c>
      <c r="P839" t="s">
        <v>79</v>
      </c>
      <c r="Q839">
        <v>4</v>
      </c>
      <c r="R839" t="s">
        <v>110</v>
      </c>
      <c r="S839" t="s">
        <v>83</v>
      </c>
      <c r="T839">
        <v>13</v>
      </c>
      <c r="U839">
        <v>15</v>
      </c>
      <c r="V839">
        <v>2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 t="e" vm="89">
        <f>_FV(0,"75")</f>
        <v>#VALUE!</v>
      </c>
      <c r="AM839" t="s">
        <v>64</v>
      </c>
      <c r="AN839">
        <v>-6</v>
      </c>
      <c r="AP839" t="s">
        <v>96</v>
      </c>
      <c r="AQ839">
        <v>1</v>
      </c>
      <c r="AR839">
        <v>4</v>
      </c>
      <c r="AS839" t="s">
        <v>68</v>
      </c>
      <c r="AT839" t="s">
        <v>1753</v>
      </c>
      <c r="AU839" t="s">
        <v>68</v>
      </c>
      <c r="AV839" t="s">
        <v>124</v>
      </c>
      <c r="AW839" t="s">
        <v>2019</v>
      </c>
      <c r="AX839">
        <v>1655</v>
      </c>
      <c r="AY839">
        <v>1666</v>
      </c>
      <c r="AZ839" t="s">
        <v>73</v>
      </c>
      <c r="BA839" s="2">
        <v>43489</v>
      </c>
      <c r="BB839">
        <v>19</v>
      </c>
      <c r="BC839" t="s">
        <v>1887</v>
      </c>
      <c r="BD839" s="3">
        <v>46082</v>
      </c>
      <c r="BE839" t="s">
        <v>1445</v>
      </c>
      <c r="BF839" s="2">
        <v>43733</v>
      </c>
      <c r="BG839">
        <v>25</v>
      </c>
      <c r="BH839" t="s">
        <v>1923</v>
      </c>
      <c r="BI839" s="2">
        <v>43527</v>
      </c>
    </row>
    <row r="840" spans="1:61" x14ac:dyDescent="0.25">
      <c r="A840" s="1">
        <v>41392</v>
      </c>
      <c r="B840" t="s">
        <v>123</v>
      </c>
      <c r="C840" t="s">
        <v>1445</v>
      </c>
      <c r="D840" t="s">
        <v>62</v>
      </c>
      <c r="E840" t="s">
        <v>2020</v>
      </c>
      <c r="F840" t="s">
        <v>703</v>
      </c>
      <c r="G840" t="s">
        <v>68</v>
      </c>
      <c r="H840" t="s">
        <v>1577</v>
      </c>
      <c r="I840" t="s">
        <v>370</v>
      </c>
      <c r="J840" s="2">
        <v>43497</v>
      </c>
      <c r="K840" t="s">
        <v>1094</v>
      </c>
      <c r="L840" t="s">
        <v>155</v>
      </c>
      <c r="M840" t="s">
        <v>118</v>
      </c>
      <c r="N840" t="s">
        <v>665</v>
      </c>
      <c r="O840" t="s">
        <v>585</v>
      </c>
      <c r="P840" t="s">
        <v>665</v>
      </c>
      <c r="Q840">
        <v>35</v>
      </c>
      <c r="R840" t="s">
        <v>84</v>
      </c>
      <c r="S840" t="s">
        <v>83</v>
      </c>
      <c r="T840">
        <v>13</v>
      </c>
      <c r="U840">
        <v>2</v>
      </c>
      <c r="V840">
        <v>6</v>
      </c>
      <c r="W840" t="s">
        <v>120</v>
      </c>
      <c r="X840" t="s">
        <v>64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 t="s">
        <v>1093</v>
      </c>
      <c r="AM840" t="e" vm="307">
        <f>_FV(0,"02857142857142857")</f>
        <v>#VALUE!</v>
      </c>
      <c r="AN840">
        <v>23</v>
      </c>
      <c r="AO840" t="s">
        <v>121</v>
      </c>
      <c r="AP840" t="e" vm="1">
        <f>_FV(-6,"0")</f>
        <v>#VALUE!</v>
      </c>
      <c r="AQ840">
        <v>5</v>
      </c>
      <c r="AR840">
        <v>2</v>
      </c>
      <c r="AS840" t="s">
        <v>68</v>
      </c>
      <c r="AT840" t="s">
        <v>68</v>
      </c>
      <c r="AU840" t="s">
        <v>68</v>
      </c>
      <c r="AV840" s="3">
        <v>45689</v>
      </c>
      <c r="AW840" s="3">
        <v>41640</v>
      </c>
      <c r="AX840">
        <v>1857</v>
      </c>
      <c r="AY840">
        <v>1666</v>
      </c>
      <c r="AZ840" t="s">
        <v>123</v>
      </c>
      <c r="BA840" s="2">
        <v>43549</v>
      </c>
      <c r="BB840">
        <v>22</v>
      </c>
      <c r="BC840" t="s">
        <v>1890</v>
      </c>
      <c r="BD840" t="s">
        <v>1891</v>
      </c>
      <c r="BE840" t="s">
        <v>1445</v>
      </c>
      <c r="BF840" s="2">
        <v>43733</v>
      </c>
      <c r="BG840">
        <v>25</v>
      </c>
      <c r="BH840" t="s">
        <v>1923</v>
      </c>
      <c r="BI840" s="2">
        <v>43527</v>
      </c>
    </row>
    <row r="841" spans="1:61" x14ac:dyDescent="0.25">
      <c r="A841" s="1">
        <v>41609</v>
      </c>
      <c r="B841" t="s">
        <v>127</v>
      </c>
      <c r="C841" t="s">
        <v>1445</v>
      </c>
      <c r="D841" t="s">
        <v>101</v>
      </c>
      <c r="E841" t="s">
        <v>352</v>
      </c>
      <c r="F841" t="s">
        <v>457</v>
      </c>
      <c r="G841" t="s">
        <v>459</v>
      </c>
      <c r="H841" t="s">
        <v>250</v>
      </c>
      <c r="I841" t="s">
        <v>352</v>
      </c>
      <c r="J841" t="s">
        <v>90</v>
      </c>
      <c r="K841" t="s">
        <v>460</v>
      </c>
      <c r="L841" t="s">
        <v>80</v>
      </c>
      <c r="M841" t="s">
        <v>154</v>
      </c>
      <c r="N841" t="s">
        <v>155</v>
      </c>
      <c r="O841" t="s">
        <v>156</v>
      </c>
      <c r="P841" t="s">
        <v>80</v>
      </c>
      <c r="Q841">
        <v>21</v>
      </c>
      <c r="R841" t="s">
        <v>96</v>
      </c>
      <c r="S841" t="s">
        <v>83</v>
      </c>
      <c r="T841">
        <v>13</v>
      </c>
      <c r="U841">
        <v>4</v>
      </c>
      <c r="V841">
        <v>7</v>
      </c>
      <c r="W841" t="s">
        <v>120</v>
      </c>
      <c r="X841" t="s">
        <v>132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 t="s">
        <v>460</v>
      </c>
      <c r="AM841" t="s">
        <v>889</v>
      </c>
      <c r="AN841">
        <v>5</v>
      </c>
      <c r="AO841" t="s">
        <v>132</v>
      </c>
      <c r="AP841" t="e" vm="1">
        <f>_FV(-3,"0")</f>
        <v>#VALUE!</v>
      </c>
      <c r="AQ841">
        <v>9</v>
      </c>
      <c r="AR841">
        <v>0</v>
      </c>
      <c r="AS841" t="s">
        <v>68</v>
      </c>
      <c r="AT841" t="s">
        <v>708</v>
      </c>
      <c r="AU841" t="s">
        <v>68</v>
      </c>
      <c r="AV841" s="2">
        <v>43586</v>
      </c>
      <c r="AW841" t="s">
        <v>2021</v>
      </c>
      <c r="AX841">
        <v>1780</v>
      </c>
      <c r="AY841">
        <v>1666</v>
      </c>
      <c r="AZ841" t="s">
        <v>127</v>
      </c>
      <c r="BA841" s="2">
        <v>43641</v>
      </c>
      <c r="BB841">
        <v>18</v>
      </c>
      <c r="BC841" t="s">
        <v>1892</v>
      </c>
      <c r="BD841" s="2">
        <v>43681</v>
      </c>
      <c r="BE841" t="s">
        <v>1445</v>
      </c>
      <c r="BF841" s="2">
        <v>43733</v>
      </c>
      <c r="BG841">
        <v>25</v>
      </c>
      <c r="BH841" t="s">
        <v>1923</v>
      </c>
      <c r="BI841" s="2">
        <v>43527</v>
      </c>
    </row>
    <row r="842" spans="1:61" x14ac:dyDescent="0.25">
      <c r="A842" s="1">
        <v>41272</v>
      </c>
      <c r="B842" t="s">
        <v>136</v>
      </c>
      <c r="C842" t="s">
        <v>1445</v>
      </c>
      <c r="D842" t="s">
        <v>151</v>
      </c>
      <c r="E842" s="3">
        <v>16438</v>
      </c>
      <c r="F842" s="3">
        <v>12785</v>
      </c>
      <c r="G842" s="2">
        <v>43647</v>
      </c>
      <c r="H842" s="3">
        <v>42005</v>
      </c>
      <c r="I842" s="2">
        <v>43586</v>
      </c>
      <c r="J842" s="3">
        <v>45658</v>
      </c>
      <c r="K842" t="s">
        <v>79</v>
      </c>
      <c r="L842" t="s">
        <v>266</v>
      </c>
      <c r="M842" t="s">
        <v>116</v>
      </c>
      <c r="N842" t="s">
        <v>266</v>
      </c>
      <c r="O842" t="s">
        <v>266</v>
      </c>
      <c r="P842" t="s">
        <v>159</v>
      </c>
      <c r="Q842">
        <v>20</v>
      </c>
      <c r="R842" t="s">
        <v>179</v>
      </c>
      <c r="S842" t="s">
        <v>83</v>
      </c>
      <c r="T842">
        <v>13</v>
      </c>
      <c r="U842">
        <v>14</v>
      </c>
      <c r="V842">
        <v>9</v>
      </c>
      <c r="W842" t="s">
        <v>66</v>
      </c>
      <c r="X842" t="s">
        <v>132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 t="e" vm="14">
        <f>_FV(0,"25")</f>
        <v>#VALUE!</v>
      </c>
      <c r="AM842" t="s">
        <v>118</v>
      </c>
      <c r="AN842">
        <v>-4</v>
      </c>
      <c r="AO842" t="e" vm="1">
        <f>_FV(-1,"0")</f>
        <v>#VALUE!</v>
      </c>
      <c r="AP842" t="s">
        <v>84</v>
      </c>
      <c r="AQ842">
        <v>0</v>
      </c>
      <c r="AR842">
        <v>6</v>
      </c>
      <c r="AS842" t="s">
        <v>68</v>
      </c>
      <c r="AT842" t="s">
        <v>68</v>
      </c>
      <c r="AU842" t="s">
        <v>68</v>
      </c>
      <c r="AV842" t="s">
        <v>68</v>
      </c>
      <c r="AW842" s="3">
        <v>43466</v>
      </c>
      <c r="AX842">
        <v>1715</v>
      </c>
      <c r="AY842">
        <v>1666</v>
      </c>
      <c r="AZ842" t="s">
        <v>136</v>
      </c>
      <c r="BA842" s="2">
        <v>43734</v>
      </c>
      <c r="BB842">
        <v>29</v>
      </c>
      <c r="BC842" t="s">
        <v>1894</v>
      </c>
      <c r="BD842" s="3">
        <v>17227</v>
      </c>
      <c r="BE842" t="s">
        <v>1445</v>
      </c>
      <c r="BF842" s="2">
        <v>43733</v>
      </c>
      <c r="BG842">
        <v>25</v>
      </c>
      <c r="BH842" t="s">
        <v>1923</v>
      </c>
      <c r="BI842" s="2">
        <v>43527</v>
      </c>
    </row>
    <row r="843" spans="1:61" x14ac:dyDescent="0.25">
      <c r="A843" s="1">
        <v>41322</v>
      </c>
      <c r="B843" t="s">
        <v>150</v>
      </c>
      <c r="C843" t="s">
        <v>1445</v>
      </c>
      <c r="D843" t="s">
        <v>62</v>
      </c>
      <c r="E843" t="s">
        <v>2015</v>
      </c>
      <c r="F843" t="s">
        <v>635</v>
      </c>
      <c r="G843" t="s">
        <v>605</v>
      </c>
      <c r="H843" t="s">
        <v>697</v>
      </c>
      <c r="I843" t="s">
        <v>90</v>
      </c>
      <c r="J843" t="s">
        <v>694</v>
      </c>
      <c r="K843" t="s">
        <v>80</v>
      </c>
      <c r="L843" t="s">
        <v>80</v>
      </c>
      <c r="M843" t="s">
        <v>637</v>
      </c>
      <c r="N843" t="s">
        <v>607</v>
      </c>
      <c r="O843" t="s">
        <v>80</v>
      </c>
      <c r="P843" t="s">
        <v>638</v>
      </c>
      <c r="Q843">
        <v>27</v>
      </c>
      <c r="R843" t="s">
        <v>85</v>
      </c>
      <c r="S843" t="s">
        <v>83</v>
      </c>
      <c r="T843">
        <v>13</v>
      </c>
      <c r="U843">
        <v>9</v>
      </c>
      <c r="V843">
        <v>7</v>
      </c>
      <c r="W843" t="s">
        <v>132</v>
      </c>
      <c r="X843" t="s">
        <v>121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 t="s">
        <v>638</v>
      </c>
      <c r="AM843" t="s">
        <v>80</v>
      </c>
      <c r="AN843">
        <v>-1</v>
      </c>
      <c r="AO843" t="e" vm="1">
        <f>_FV(-3,"0")</f>
        <v>#VALUE!</v>
      </c>
      <c r="AP843" t="e" vm="1">
        <f>_FV(-2,"0")</f>
        <v>#VALUE!</v>
      </c>
      <c r="AQ843">
        <v>2</v>
      </c>
      <c r="AR843">
        <v>5</v>
      </c>
      <c r="AS843" t="s">
        <v>68</v>
      </c>
      <c r="AT843" t="s">
        <v>68</v>
      </c>
      <c r="AU843" t="s">
        <v>68</v>
      </c>
      <c r="AV843" s="2">
        <v>43618</v>
      </c>
      <c r="AW843" s="3">
        <v>46753</v>
      </c>
      <c r="AX843">
        <v>1723</v>
      </c>
      <c r="AY843">
        <v>1666</v>
      </c>
      <c r="AZ843" t="s">
        <v>150</v>
      </c>
      <c r="BA843" s="2">
        <v>43699</v>
      </c>
      <c r="BB843">
        <v>19</v>
      </c>
      <c r="BC843" t="s">
        <v>1897</v>
      </c>
      <c r="BD843" s="3">
        <v>45839</v>
      </c>
      <c r="BE843" t="s">
        <v>1445</v>
      </c>
      <c r="BF843" s="2">
        <v>43733</v>
      </c>
      <c r="BG843">
        <v>25</v>
      </c>
      <c r="BH843" t="s">
        <v>1923</v>
      </c>
      <c r="BI843" s="2">
        <v>43527</v>
      </c>
    </row>
    <row r="844" spans="1:61" x14ac:dyDescent="0.25">
      <c r="A844" s="1">
        <v>41209</v>
      </c>
      <c r="B844" t="s">
        <v>158</v>
      </c>
      <c r="C844" t="s">
        <v>1445</v>
      </c>
      <c r="D844" t="s">
        <v>62</v>
      </c>
      <c r="E844" t="s">
        <v>606</v>
      </c>
      <c r="F844" t="s">
        <v>212</v>
      </c>
      <c r="G844" t="s">
        <v>68</v>
      </c>
      <c r="H844" t="s">
        <v>90</v>
      </c>
      <c r="I844" t="s">
        <v>64</v>
      </c>
      <c r="J844" t="s">
        <v>210</v>
      </c>
      <c r="K844" t="s">
        <v>356</v>
      </c>
      <c r="L844" t="s">
        <v>80</v>
      </c>
      <c r="M844" t="s">
        <v>65</v>
      </c>
      <c r="N844" t="s">
        <v>80</v>
      </c>
      <c r="O844" t="s">
        <v>80</v>
      </c>
      <c r="P844" t="s">
        <v>216</v>
      </c>
      <c r="Q844">
        <v>9</v>
      </c>
      <c r="R844" t="s">
        <v>64</v>
      </c>
      <c r="S844" t="s">
        <v>83</v>
      </c>
      <c r="T844">
        <v>13</v>
      </c>
      <c r="U844">
        <v>3</v>
      </c>
      <c r="V844">
        <v>9</v>
      </c>
      <c r="W844" t="s">
        <v>192</v>
      </c>
      <c r="X844" t="s">
        <v>66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1</v>
      </c>
      <c r="AI844">
        <v>0</v>
      </c>
      <c r="AJ844">
        <v>0</v>
      </c>
      <c r="AK844">
        <v>0</v>
      </c>
      <c r="AL844" t="s">
        <v>88</v>
      </c>
      <c r="AM844" t="s">
        <v>216</v>
      </c>
      <c r="AN844">
        <v>7</v>
      </c>
      <c r="AO844" t="s">
        <v>85</v>
      </c>
      <c r="AP844" t="e" vm="1">
        <f>_FV(-7,"0")</f>
        <v>#VALUE!</v>
      </c>
      <c r="AQ844">
        <v>3</v>
      </c>
      <c r="AR844">
        <v>3</v>
      </c>
      <c r="AS844" t="s">
        <v>68</v>
      </c>
      <c r="AT844" t="s">
        <v>68</v>
      </c>
      <c r="AU844" t="s">
        <v>68</v>
      </c>
      <c r="AV844" s="2">
        <v>43618</v>
      </c>
      <c r="AW844" s="3">
        <v>44927</v>
      </c>
      <c r="AX844">
        <v>1908</v>
      </c>
      <c r="AY844">
        <v>1666</v>
      </c>
      <c r="AZ844" t="s">
        <v>158</v>
      </c>
      <c r="BA844" t="s">
        <v>243</v>
      </c>
      <c r="BB844">
        <v>27</v>
      </c>
      <c r="BC844" t="s">
        <v>1900</v>
      </c>
      <c r="BD844" t="s">
        <v>1901</v>
      </c>
      <c r="BE844" t="s">
        <v>1445</v>
      </c>
      <c r="BF844" s="2">
        <v>43733</v>
      </c>
      <c r="BG844">
        <v>25</v>
      </c>
      <c r="BH844" t="s">
        <v>1923</v>
      </c>
      <c r="BI844" s="2">
        <v>43527</v>
      </c>
    </row>
    <row r="845" spans="1:61" x14ac:dyDescent="0.25">
      <c r="A845" s="1">
        <v>41613</v>
      </c>
      <c r="B845" t="s">
        <v>163</v>
      </c>
      <c r="C845" t="s">
        <v>1445</v>
      </c>
      <c r="D845" t="s">
        <v>62</v>
      </c>
      <c r="E845" t="s">
        <v>1617</v>
      </c>
      <c r="F845" t="s">
        <v>291</v>
      </c>
      <c r="G845" t="s">
        <v>68</v>
      </c>
      <c r="H845" t="s">
        <v>291</v>
      </c>
      <c r="I845" t="s">
        <v>2006</v>
      </c>
      <c r="J845" t="s">
        <v>291</v>
      </c>
      <c r="K845" t="s">
        <v>1811</v>
      </c>
      <c r="L845" t="s">
        <v>655</v>
      </c>
      <c r="M845" t="s">
        <v>1462</v>
      </c>
      <c r="N845" t="s">
        <v>293</v>
      </c>
      <c r="O845" t="s">
        <v>760</v>
      </c>
      <c r="P845" t="s">
        <v>759</v>
      </c>
      <c r="Q845">
        <v>37</v>
      </c>
      <c r="R845" t="s">
        <v>68</v>
      </c>
      <c r="S845" t="s">
        <v>83</v>
      </c>
      <c r="T845">
        <v>13</v>
      </c>
      <c r="U845">
        <v>1</v>
      </c>
      <c r="V845">
        <v>9</v>
      </c>
      <c r="W845" t="s">
        <v>121</v>
      </c>
      <c r="X845" t="s">
        <v>96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 t="s">
        <v>1324</v>
      </c>
      <c r="AM845" t="s">
        <v>65</v>
      </c>
      <c r="AN845">
        <v>39</v>
      </c>
      <c r="AO845" t="s">
        <v>64</v>
      </c>
      <c r="AP845" t="e" vm="1">
        <f>_FV(-8,"0")</f>
        <v>#VALUE!</v>
      </c>
      <c r="AQ845">
        <v>7</v>
      </c>
      <c r="AR845">
        <v>1</v>
      </c>
      <c r="AS845" t="s">
        <v>68</v>
      </c>
      <c r="AT845" t="s">
        <v>68</v>
      </c>
      <c r="AU845" t="s">
        <v>68</v>
      </c>
      <c r="AV845" s="2">
        <v>43678</v>
      </c>
      <c r="AW845" s="3">
        <v>42736</v>
      </c>
      <c r="AX845">
        <v>1912</v>
      </c>
      <c r="AY845">
        <v>1666</v>
      </c>
      <c r="AZ845" t="s">
        <v>163</v>
      </c>
      <c r="BA845" s="2">
        <v>43489</v>
      </c>
      <c r="BB845">
        <v>22</v>
      </c>
      <c r="BC845" t="s">
        <v>1904</v>
      </c>
      <c r="BD845" s="3">
        <v>13119</v>
      </c>
      <c r="BE845" t="s">
        <v>1445</v>
      </c>
      <c r="BF845" s="2">
        <v>43733</v>
      </c>
      <c r="BG845">
        <v>25</v>
      </c>
      <c r="BH845" t="s">
        <v>1923</v>
      </c>
      <c r="BI845" s="2">
        <v>43527</v>
      </c>
    </row>
    <row r="846" spans="1:61" x14ac:dyDescent="0.25">
      <c r="A846" s="1">
        <v>41230</v>
      </c>
      <c r="B846" t="s">
        <v>178</v>
      </c>
      <c r="C846" t="s">
        <v>1445</v>
      </c>
      <c r="D846" t="s">
        <v>151</v>
      </c>
      <c r="E846" t="s">
        <v>68</v>
      </c>
      <c r="F846" t="s">
        <v>90</v>
      </c>
      <c r="G846" s="3">
        <v>45658</v>
      </c>
      <c r="H846" s="3">
        <v>45658</v>
      </c>
      <c r="I846" t="s">
        <v>76</v>
      </c>
      <c r="J846" t="s">
        <v>78</v>
      </c>
      <c r="K846" t="s">
        <v>79</v>
      </c>
      <c r="L846" t="s">
        <v>79</v>
      </c>
      <c r="M846" t="s">
        <v>79</v>
      </c>
      <c r="N846" t="s">
        <v>80</v>
      </c>
      <c r="O846" t="s">
        <v>81</v>
      </c>
      <c r="P846" t="s">
        <v>80</v>
      </c>
      <c r="Q846">
        <v>12</v>
      </c>
      <c r="R846" t="s">
        <v>242</v>
      </c>
      <c r="S846" t="s">
        <v>83</v>
      </c>
      <c r="T846">
        <v>13</v>
      </c>
      <c r="U846">
        <v>9</v>
      </c>
      <c r="V846">
        <v>10</v>
      </c>
      <c r="W846" t="s">
        <v>132</v>
      </c>
      <c r="X846" t="s">
        <v>96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 t="e" vm="14">
        <f>_FV(0,"25")</f>
        <v>#VALUE!</v>
      </c>
      <c r="AM846" t="s">
        <v>308</v>
      </c>
      <c r="AN846">
        <v>1</v>
      </c>
      <c r="AO846" t="e" vm="1">
        <f>_FV(-1,"0")</f>
        <v>#VALUE!</v>
      </c>
      <c r="AP846" t="s">
        <v>85</v>
      </c>
      <c r="AQ846">
        <v>4</v>
      </c>
      <c r="AR846">
        <v>1</v>
      </c>
      <c r="AS846" t="s">
        <v>68</v>
      </c>
      <c r="AT846" t="s">
        <v>68</v>
      </c>
      <c r="AU846" t="s">
        <v>68</v>
      </c>
      <c r="AV846" t="s">
        <v>124</v>
      </c>
      <c r="AW846" s="3">
        <v>45658</v>
      </c>
      <c r="AX846">
        <v>1748</v>
      </c>
      <c r="AY846">
        <v>1666</v>
      </c>
      <c r="AZ846" t="s">
        <v>178</v>
      </c>
      <c r="BA846" s="2">
        <v>43489</v>
      </c>
      <c r="BB846">
        <v>25</v>
      </c>
      <c r="BC846" t="s">
        <v>1907</v>
      </c>
      <c r="BD846" s="3">
        <v>46874</v>
      </c>
      <c r="BE846" t="s">
        <v>1445</v>
      </c>
      <c r="BF846" s="2">
        <v>43733</v>
      </c>
      <c r="BG846">
        <v>25</v>
      </c>
      <c r="BH846" t="s">
        <v>1923</v>
      </c>
      <c r="BI846" s="2">
        <v>43527</v>
      </c>
    </row>
    <row r="847" spans="1:61" x14ac:dyDescent="0.25">
      <c r="A847" s="1">
        <v>41429</v>
      </c>
      <c r="B847" t="s">
        <v>1432</v>
      </c>
      <c r="C847" t="s">
        <v>1445</v>
      </c>
      <c r="D847" t="s">
        <v>101</v>
      </c>
      <c r="E847" t="s">
        <v>1666</v>
      </c>
      <c r="F847" t="s">
        <v>556</v>
      </c>
      <c r="G847" t="s">
        <v>1973</v>
      </c>
      <c r="H847" t="s">
        <v>865</v>
      </c>
      <c r="I847" t="s">
        <v>449</v>
      </c>
      <c r="J847" t="s">
        <v>556</v>
      </c>
      <c r="K847" t="s">
        <v>141</v>
      </c>
      <c r="L847" t="s">
        <v>450</v>
      </c>
      <c r="M847" t="s">
        <v>450</v>
      </c>
      <c r="N847" t="s">
        <v>450</v>
      </c>
      <c r="O847" t="s">
        <v>451</v>
      </c>
      <c r="P847" t="s">
        <v>450</v>
      </c>
      <c r="Q847">
        <v>31</v>
      </c>
      <c r="R847" t="s">
        <v>192</v>
      </c>
      <c r="S847" t="s">
        <v>83</v>
      </c>
      <c r="T847">
        <v>13</v>
      </c>
      <c r="U847">
        <v>10</v>
      </c>
      <c r="V847">
        <v>6</v>
      </c>
      <c r="W847" t="s">
        <v>96</v>
      </c>
      <c r="X847" t="s">
        <v>96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 t="e" vm="308">
        <f>_FV(0,"5806451612903226")</f>
        <v>#VALUE!</v>
      </c>
      <c r="AM847" t="s">
        <v>1428</v>
      </c>
      <c r="AN847">
        <v>-6</v>
      </c>
      <c r="AO847" t="s">
        <v>65</v>
      </c>
      <c r="AP847" t="s">
        <v>64</v>
      </c>
      <c r="AQ847">
        <v>9</v>
      </c>
      <c r="AR847">
        <v>0</v>
      </c>
      <c r="AS847" t="s">
        <v>68</v>
      </c>
      <c r="AT847" t="s">
        <v>68</v>
      </c>
      <c r="AU847" t="s">
        <v>68</v>
      </c>
      <c r="AV847" t="s">
        <v>97</v>
      </c>
      <c r="AW847" s="3">
        <v>41275</v>
      </c>
      <c r="AX847">
        <v>1616</v>
      </c>
      <c r="AY847">
        <v>1666</v>
      </c>
      <c r="AZ847" t="s">
        <v>1432</v>
      </c>
      <c r="BA847" s="2">
        <v>43549</v>
      </c>
      <c r="BB847">
        <v>16</v>
      </c>
      <c r="BC847" t="s">
        <v>1910</v>
      </c>
      <c r="BD847" s="2">
        <v>43679</v>
      </c>
      <c r="BE847" t="s">
        <v>1445</v>
      </c>
      <c r="BF847" s="2">
        <v>43733</v>
      </c>
      <c r="BG847">
        <v>25</v>
      </c>
      <c r="BH847" t="s">
        <v>1923</v>
      </c>
      <c r="BI847" s="2">
        <v>43527</v>
      </c>
    </row>
    <row r="848" spans="1:61" x14ac:dyDescent="0.25">
      <c r="A848" s="1">
        <v>41139</v>
      </c>
      <c r="B848" t="s">
        <v>1436</v>
      </c>
      <c r="C848" t="s">
        <v>1445</v>
      </c>
      <c r="D848" t="s">
        <v>151</v>
      </c>
      <c r="E848" t="s">
        <v>65</v>
      </c>
      <c r="F848" t="s">
        <v>65</v>
      </c>
      <c r="G848" t="s">
        <v>65</v>
      </c>
      <c r="H848" t="s">
        <v>65</v>
      </c>
      <c r="I848" t="s">
        <v>65</v>
      </c>
      <c r="J848" t="s">
        <v>65</v>
      </c>
      <c r="K848" t="s">
        <v>65</v>
      </c>
      <c r="L848" t="s">
        <v>65</v>
      </c>
      <c r="M848" t="s">
        <v>65</v>
      </c>
      <c r="N848" t="s">
        <v>65</v>
      </c>
      <c r="O848" t="s">
        <v>65</v>
      </c>
      <c r="P848" t="s">
        <v>65</v>
      </c>
      <c r="Q848">
        <v>1</v>
      </c>
      <c r="R848" t="s">
        <v>239</v>
      </c>
      <c r="S848" t="s">
        <v>83</v>
      </c>
      <c r="T848">
        <v>13</v>
      </c>
      <c r="U848">
        <v>4</v>
      </c>
      <c r="V848">
        <v>14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 t="s">
        <v>65</v>
      </c>
      <c r="AM848" t="s">
        <v>65</v>
      </c>
      <c r="AN848">
        <v>0</v>
      </c>
      <c r="AP848" t="s">
        <v>192</v>
      </c>
      <c r="AQ848">
        <v>4</v>
      </c>
      <c r="AR848">
        <v>1</v>
      </c>
      <c r="AS848" t="s">
        <v>68</v>
      </c>
      <c r="AT848" t="s">
        <v>68</v>
      </c>
      <c r="AU848" t="s">
        <v>68</v>
      </c>
      <c r="AV848" t="s">
        <v>64</v>
      </c>
      <c r="AW848" s="3">
        <v>44197</v>
      </c>
      <c r="AX848">
        <v>1587</v>
      </c>
      <c r="AY848">
        <v>1666</v>
      </c>
      <c r="AZ848" t="s">
        <v>1436</v>
      </c>
      <c r="BA848" s="2">
        <v>43493</v>
      </c>
      <c r="BB848">
        <v>18</v>
      </c>
      <c r="BC848" t="s">
        <v>1912</v>
      </c>
      <c r="BD848" s="3">
        <v>20180</v>
      </c>
      <c r="BE848" t="s">
        <v>1445</v>
      </c>
      <c r="BF848" s="2">
        <v>43733</v>
      </c>
      <c r="BG848">
        <v>25</v>
      </c>
      <c r="BH848" t="s">
        <v>1923</v>
      </c>
      <c r="BI848" s="2">
        <v>43527</v>
      </c>
    </row>
    <row r="849" spans="1:61" x14ac:dyDescent="0.25">
      <c r="A849" s="1">
        <v>41269</v>
      </c>
      <c r="B849" t="s">
        <v>1913</v>
      </c>
      <c r="C849" t="s">
        <v>1445</v>
      </c>
      <c r="D849" t="s">
        <v>101</v>
      </c>
      <c r="E849" t="s">
        <v>196</v>
      </c>
      <c r="F849" t="s">
        <v>200</v>
      </c>
      <c r="G849" t="s">
        <v>164</v>
      </c>
      <c r="H849" t="s">
        <v>405</v>
      </c>
      <c r="I849" t="s">
        <v>172</v>
      </c>
      <c r="J849" t="s">
        <v>786</v>
      </c>
      <c r="K849" t="s">
        <v>789</v>
      </c>
      <c r="L849" t="s">
        <v>202</v>
      </c>
      <c r="M849" t="s">
        <v>169</v>
      </c>
      <c r="N849" t="s">
        <v>202</v>
      </c>
      <c r="O849" t="s">
        <v>202</v>
      </c>
      <c r="P849" t="s">
        <v>202</v>
      </c>
      <c r="Q849">
        <v>19</v>
      </c>
      <c r="R849" t="s">
        <v>67</v>
      </c>
      <c r="S849" t="s">
        <v>83</v>
      </c>
      <c r="T849">
        <v>13</v>
      </c>
      <c r="U849">
        <v>18</v>
      </c>
      <c r="V849">
        <v>10</v>
      </c>
      <c r="W849" t="s">
        <v>65</v>
      </c>
      <c r="X849" t="s">
        <v>85</v>
      </c>
      <c r="Y849">
        <v>0</v>
      </c>
      <c r="Z849">
        <v>0</v>
      </c>
      <c r="AA849">
        <v>0</v>
      </c>
      <c r="AB849">
        <v>1</v>
      </c>
      <c r="AC849">
        <v>1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 t="e" vm="309">
        <f>_FV(0,"8421052631578947")</f>
        <v>#VALUE!</v>
      </c>
      <c r="AM849" t="s">
        <v>205</v>
      </c>
      <c r="AN849">
        <v>-15</v>
      </c>
      <c r="AO849" t="e" vm="1">
        <f>_FV(-7,"0")</f>
        <v>#VALUE!</v>
      </c>
      <c r="AP849" t="s">
        <v>120</v>
      </c>
      <c r="AQ849">
        <v>1</v>
      </c>
      <c r="AR849">
        <v>1</v>
      </c>
      <c r="AS849" t="s">
        <v>68</v>
      </c>
      <c r="AT849" t="s">
        <v>68</v>
      </c>
      <c r="AU849" t="s">
        <v>68</v>
      </c>
      <c r="AV849" t="s">
        <v>64</v>
      </c>
      <c r="AW849" s="3">
        <v>43466</v>
      </c>
      <c r="AX849">
        <v>1615</v>
      </c>
      <c r="AY849">
        <v>1666</v>
      </c>
      <c r="AZ849" t="s">
        <v>1913</v>
      </c>
      <c r="BA849" s="2">
        <v>43641</v>
      </c>
      <c r="BB849">
        <v>22</v>
      </c>
      <c r="BC849" t="s">
        <v>1916</v>
      </c>
      <c r="BD849" s="3">
        <v>15342</v>
      </c>
      <c r="BE849" t="s">
        <v>1445</v>
      </c>
      <c r="BF849" s="2">
        <v>43733</v>
      </c>
      <c r="BG849">
        <v>25</v>
      </c>
      <c r="BH849" t="s">
        <v>1923</v>
      </c>
      <c r="BI849" s="2">
        <v>43527</v>
      </c>
    </row>
    <row r="850" spans="1:61" x14ac:dyDescent="0.25">
      <c r="A850" s="1">
        <v>41193</v>
      </c>
      <c r="B850" t="s">
        <v>1917</v>
      </c>
      <c r="C850" t="s">
        <v>1445</v>
      </c>
      <c r="D850" t="s">
        <v>101</v>
      </c>
      <c r="E850" t="s">
        <v>222</v>
      </c>
      <c r="F850" t="s">
        <v>678</v>
      </c>
      <c r="G850" t="s">
        <v>1813</v>
      </c>
      <c r="H850" t="s">
        <v>222</v>
      </c>
      <c r="I850" t="s">
        <v>224</v>
      </c>
      <c r="J850" t="s">
        <v>539</v>
      </c>
      <c r="K850" t="s">
        <v>540</v>
      </c>
      <c r="L850" t="s">
        <v>223</v>
      </c>
      <c r="M850" t="s">
        <v>852</v>
      </c>
      <c r="N850" t="s">
        <v>224</v>
      </c>
      <c r="O850" t="s">
        <v>540</v>
      </c>
      <c r="P850" t="s">
        <v>223</v>
      </c>
      <c r="Q850">
        <v>11</v>
      </c>
      <c r="R850" t="s">
        <v>119</v>
      </c>
      <c r="S850" t="s">
        <v>83</v>
      </c>
      <c r="T850">
        <v>13</v>
      </c>
      <c r="U850">
        <v>19</v>
      </c>
      <c r="V850">
        <v>10</v>
      </c>
      <c r="W850" t="s">
        <v>68</v>
      </c>
      <c r="X850" t="s">
        <v>132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 t="e" vm="116">
        <f>_FV(-1,"2727272727272727")</f>
        <v>#VALUE!</v>
      </c>
      <c r="AM850" t="s">
        <v>540</v>
      </c>
      <c r="AN850">
        <v>-8</v>
      </c>
      <c r="AO850" t="e" vm="1">
        <f>_FV(-4,"0")</f>
        <v>#VALUE!</v>
      </c>
      <c r="AP850" t="s">
        <v>132</v>
      </c>
      <c r="AQ850">
        <v>1</v>
      </c>
      <c r="AR850">
        <v>1</v>
      </c>
      <c r="AS850" t="s">
        <v>68</v>
      </c>
      <c r="AT850" t="s">
        <v>68</v>
      </c>
      <c r="AU850" t="s">
        <v>68</v>
      </c>
      <c r="AV850" s="2">
        <v>43678</v>
      </c>
      <c r="AW850" s="3">
        <v>45292</v>
      </c>
      <c r="AX850">
        <v>1542</v>
      </c>
      <c r="AY850">
        <v>1666</v>
      </c>
      <c r="AZ850" t="s">
        <v>1917</v>
      </c>
      <c r="BA850" s="2">
        <v>43548</v>
      </c>
      <c r="BB850">
        <v>16</v>
      </c>
      <c r="BC850" t="s">
        <v>1920</v>
      </c>
      <c r="BD850" s="3">
        <v>31413</v>
      </c>
      <c r="BE850" t="s">
        <v>1445</v>
      </c>
      <c r="BF850" s="2">
        <v>43733</v>
      </c>
      <c r="BG850">
        <v>25</v>
      </c>
      <c r="BH850" t="s">
        <v>1923</v>
      </c>
      <c r="BI850" s="2">
        <v>43527</v>
      </c>
    </row>
    <row r="851" spans="1:61" x14ac:dyDescent="0.25">
      <c r="A851" s="1">
        <v>41181</v>
      </c>
      <c r="B851" t="s">
        <v>182</v>
      </c>
      <c r="C851" t="s">
        <v>1445</v>
      </c>
      <c r="D851" t="s">
        <v>62</v>
      </c>
      <c r="E851" t="s">
        <v>355</v>
      </c>
      <c r="F851" t="s">
        <v>340</v>
      </c>
      <c r="G851" t="s">
        <v>74</v>
      </c>
      <c r="H851" t="s">
        <v>76</v>
      </c>
      <c r="I851" t="s">
        <v>355</v>
      </c>
      <c r="J851" t="s">
        <v>76</v>
      </c>
      <c r="K851" t="s">
        <v>65</v>
      </c>
      <c r="L851" t="s">
        <v>80</v>
      </c>
      <c r="M851" t="s">
        <v>82</v>
      </c>
      <c r="N851" t="s">
        <v>80</v>
      </c>
      <c r="O851" t="s">
        <v>355</v>
      </c>
      <c r="P851" t="s">
        <v>82</v>
      </c>
      <c r="Q851">
        <v>6</v>
      </c>
      <c r="R851" t="s">
        <v>191</v>
      </c>
      <c r="S851" t="s">
        <v>83</v>
      </c>
      <c r="T851">
        <v>13</v>
      </c>
      <c r="U851">
        <v>12</v>
      </c>
      <c r="V851">
        <v>10</v>
      </c>
      <c r="W851" t="s">
        <v>66</v>
      </c>
      <c r="X851" t="s">
        <v>85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1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 t="e" vm="68">
        <f>_FV(0,"16666666666666666")</f>
        <v>#VALUE!</v>
      </c>
      <c r="AM851" t="s">
        <v>63</v>
      </c>
      <c r="AN851">
        <v>-3</v>
      </c>
      <c r="AO851" t="e" vm="1">
        <f>_FV(-3,"0")</f>
        <v>#VALUE!</v>
      </c>
      <c r="AP851" t="s">
        <v>66</v>
      </c>
      <c r="AQ851">
        <v>3</v>
      </c>
      <c r="AR851">
        <v>3</v>
      </c>
      <c r="AS851" t="s">
        <v>68</v>
      </c>
      <c r="AT851" t="s">
        <v>68</v>
      </c>
      <c r="AU851" t="s">
        <v>68</v>
      </c>
      <c r="AV851" t="s">
        <v>68</v>
      </c>
      <c r="AW851" s="2">
        <v>43800</v>
      </c>
      <c r="AX851">
        <v>1667</v>
      </c>
      <c r="AY851">
        <v>1666</v>
      </c>
      <c r="AZ851" t="s">
        <v>182</v>
      </c>
      <c r="BA851" s="2">
        <v>43643</v>
      </c>
      <c r="BB851">
        <v>16</v>
      </c>
      <c r="BC851" t="s">
        <v>1922</v>
      </c>
      <c r="BD851" s="3">
        <v>15401</v>
      </c>
      <c r="BE851" t="s">
        <v>1445</v>
      </c>
      <c r="BF851" s="2">
        <v>43733</v>
      </c>
      <c r="BG851">
        <v>25</v>
      </c>
      <c r="BH851" t="s">
        <v>1923</v>
      </c>
      <c r="BI851" s="2">
        <v>43527</v>
      </c>
    </row>
    <row r="852" spans="1:61" x14ac:dyDescent="0.25">
      <c r="A852" s="1">
        <v>41303</v>
      </c>
      <c r="B852" t="s">
        <v>195</v>
      </c>
      <c r="C852" t="s">
        <v>1445</v>
      </c>
      <c r="D852" t="s">
        <v>101</v>
      </c>
      <c r="E852" t="s">
        <v>399</v>
      </c>
      <c r="F852" t="s">
        <v>75</v>
      </c>
      <c r="G852" t="s">
        <v>770</v>
      </c>
      <c r="H852" t="s">
        <v>399</v>
      </c>
      <c r="I852" t="s">
        <v>76</v>
      </c>
      <c r="J852" t="s">
        <v>317</v>
      </c>
      <c r="K852" t="s">
        <v>771</v>
      </c>
      <c r="L852" t="s">
        <v>80</v>
      </c>
      <c r="M852" t="s">
        <v>323</v>
      </c>
      <c r="N852" t="s">
        <v>79</v>
      </c>
      <c r="O852" t="s">
        <v>771</v>
      </c>
      <c r="P852" t="s">
        <v>323</v>
      </c>
      <c r="Q852">
        <v>24</v>
      </c>
      <c r="R852" t="s">
        <v>255</v>
      </c>
      <c r="S852" t="s">
        <v>83</v>
      </c>
      <c r="T852">
        <v>13</v>
      </c>
      <c r="U852">
        <v>11</v>
      </c>
      <c r="V852">
        <v>9</v>
      </c>
      <c r="W852" t="s">
        <v>83</v>
      </c>
      <c r="X852" t="s">
        <v>83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 t="e" vm="68">
        <f>_FV(0,"16666666666666666")</f>
        <v>#VALUE!</v>
      </c>
      <c r="AM852" t="s">
        <v>771</v>
      </c>
      <c r="AN852">
        <v>-5</v>
      </c>
      <c r="AO852" t="s">
        <v>65</v>
      </c>
      <c r="AP852" t="s">
        <v>121</v>
      </c>
      <c r="AQ852">
        <v>5</v>
      </c>
      <c r="AR852">
        <v>2</v>
      </c>
      <c r="AS852" t="s">
        <v>68</v>
      </c>
      <c r="AT852" t="s">
        <v>729</v>
      </c>
      <c r="AU852" t="s">
        <v>68</v>
      </c>
      <c r="AV852" s="2">
        <v>43586</v>
      </c>
      <c r="AW852" t="s">
        <v>2022</v>
      </c>
      <c r="AX852">
        <v>1674</v>
      </c>
      <c r="AY852">
        <v>1666</v>
      </c>
      <c r="AZ852" t="s">
        <v>195</v>
      </c>
      <c r="BA852" s="2">
        <v>43580</v>
      </c>
      <c r="BB852">
        <v>18</v>
      </c>
      <c r="BC852" t="s">
        <v>1886</v>
      </c>
      <c r="BD852" s="2">
        <v>43469</v>
      </c>
      <c r="BE852" t="s">
        <v>1445</v>
      </c>
      <c r="BF852" s="2">
        <v>43733</v>
      </c>
      <c r="BG852">
        <v>25</v>
      </c>
      <c r="BH852" t="s">
        <v>1923</v>
      </c>
      <c r="BI852" s="2">
        <v>43527</v>
      </c>
    </row>
    <row r="853" spans="1:61" x14ac:dyDescent="0.25">
      <c r="A853" s="1">
        <v>41259</v>
      </c>
      <c r="B853" t="s">
        <v>209</v>
      </c>
      <c r="C853" t="s">
        <v>1445</v>
      </c>
      <c r="D853" t="s">
        <v>62</v>
      </c>
      <c r="E853" t="s">
        <v>185</v>
      </c>
      <c r="F853" t="s">
        <v>878</v>
      </c>
      <c r="G853" t="s">
        <v>546</v>
      </c>
      <c r="H853" t="s">
        <v>183</v>
      </c>
      <c r="I853" t="s">
        <v>878</v>
      </c>
      <c r="J853" t="s">
        <v>276</v>
      </c>
      <c r="K853" t="s">
        <v>278</v>
      </c>
      <c r="L853" t="s">
        <v>187</v>
      </c>
      <c r="M853" t="s">
        <v>187</v>
      </c>
      <c r="N853" t="s">
        <v>280</v>
      </c>
      <c r="O853" t="s">
        <v>281</v>
      </c>
      <c r="P853" t="s">
        <v>280</v>
      </c>
      <c r="Q853">
        <v>17</v>
      </c>
      <c r="R853" t="s">
        <v>132</v>
      </c>
      <c r="S853" t="s">
        <v>83</v>
      </c>
      <c r="T853">
        <v>13</v>
      </c>
      <c r="U853">
        <v>4</v>
      </c>
      <c r="V853">
        <v>7</v>
      </c>
      <c r="W853" t="s">
        <v>83</v>
      </c>
      <c r="X853" t="s">
        <v>120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 t="s">
        <v>190</v>
      </c>
      <c r="AM853" t="s">
        <v>280</v>
      </c>
      <c r="AN853">
        <v>3</v>
      </c>
      <c r="AO853" t="e" vm="1">
        <f>_FV(-1,"0")</f>
        <v>#VALUE!</v>
      </c>
      <c r="AP853" t="e" vm="1">
        <f>_FV(-4,"0")</f>
        <v>#VALUE!</v>
      </c>
      <c r="AQ853">
        <v>4</v>
      </c>
      <c r="AR853">
        <v>1</v>
      </c>
      <c r="AS853" t="s">
        <v>68</v>
      </c>
      <c r="AT853" t="s">
        <v>879</v>
      </c>
      <c r="AU853" t="s">
        <v>68</v>
      </c>
      <c r="AV853" s="2">
        <v>43678</v>
      </c>
      <c r="AW853" t="s">
        <v>2023</v>
      </c>
      <c r="AX853">
        <v>1785</v>
      </c>
      <c r="AY853">
        <v>1666</v>
      </c>
      <c r="AZ853" t="s">
        <v>209</v>
      </c>
      <c r="BA853" s="2">
        <v>43490</v>
      </c>
      <c r="BB853">
        <v>16</v>
      </c>
      <c r="BC853" t="s">
        <v>1926</v>
      </c>
      <c r="BD853" s="3">
        <v>30895</v>
      </c>
      <c r="BE853" t="s">
        <v>1445</v>
      </c>
      <c r="BF853" s="2">
        <v>43733</v>
      </c>
      <c r="BG853">
        <v>25</v>
      </c>
      <c r="BH853" t="s">
        <v>1923</v>
      </c>
      <c r="BI853" s="2">
        <v>43527</v>
      </c>
    </row>
    <row r="854" spans="1:61" x14ac:dyDescent="0.25">
      <c r="A854" s="1">
        <v>41520</v>
      </c>
      <c r="B854" t="s">
        <v>218</v>
      </c>
      <c r="C854" t="s">
        <v>1445</v>
      </c>
      <c r="D854" t="s">
        <v>62</v>
      </c>
      <c r="E854" t="s">
        <v>1911</v>
      </c>
      <c r="F854" t="s">
        <v>476</v>
      </c>
      <c r="G854" t="s">
        <v>474</v>
      </c>
      <c r="H854" t="s">
        <v>743</v>
      </c>
      <c r="I854" t="s">
        <v>1026</v>
      </c>
      <c r="J854" t="s">
        <v>1026</v>
      </c>
      <c r="K854" t="s">
        <v>481</v>
      </c>
      <c r="L854" t="s">
        <v>573</v>
      </c>
      <c r="M854" t="s">
        <v>481</v>
      </c>
      <c r="N854" t="s">
        <v>479</v>
      </c>
      <c r="O854" t="s">
        <v>747</v>
      </c>
      <c r="P854" t="s">
        <v>573</v>
      </c>
      <c r="Q854">
        <v>29</v>
      </c>
      <c r="R854" t="s">
        <v>121</v>
      </c>
      <c r="S854" t="s">
        <v>83</v>
      </c>
      <c r="T854">
        <v>13</v>
      </c>
      <c r="U854">
        <v>7</v>
      </c>
      <c r="V854">
        <v>6</v>
      </c>
      <c r="W854" t="s">
        <v>96</v>
      </c>
      <c r="X854" t="s">
        <v>85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 t="s">
        <v>1342</v>
      </c>
      <c r="AM854" t="s">
        <v>109</v>
      </c>
      <c r="AN854">
        <v>0</v>
      </c>
      <c r="AO854" t="e" vm="1">
        <f>_FV(-1,"0")</f>
        <v>#VALUE!</v>
      </c>
      <c r="AP854" t="e" vm="1">
        <f>_FV(-1,"0")</f>
        <v>#VALUE!</v>
      </c>
      <c r="AQ854">
        <v>0</v>
      </c>
      <c r="AR854">
        <v>9</v>
      </c>
      <c r="AS854" t="s">
        <v>68</v>
      </c>
      <c r="AT854" t="s">
        <v>68</v>
      </c>
      <c r="AU854" t="s">
        <v>68</v>
      </c>
      <c r="AV854" s="3">
        <v>45658</v>
      </c>
      <c r="AW854" s="3">
        <v>46753</v>
      </c>
      <c r="AX854">
        <v>1696</v>
      </c>
      <c r="AY854">
        <v>1666</v>
      </c>
      <c r="AZ854" t="s">
        <v>218</v>
      </c>
      <c r="BA854" s="2">
        <v>43671</v>
      </c>
      <c r="BB854">
        <v>21</v>
      </c>
      <c r="BC854" t="s">
        <v>1927</v>
      </c>
      <c r="BD854" s="3">
        <v>31444</v>
      </c>
      <c r="BE854" t="s">
        <v>1445</v>
      </c>
      <c r="BF854" s="2">
        <v>43733</v>
      </c>
      <c r="BG854">
        <v>25</v>
      </c>
      <c r="BH854" t="s">
        <v>1923</v>
      </c>
      <c r="BI854" s="2">
        <v>43527</v>
      </c>
    </row>
    <row r="855" spans="1:61" x14ac:dyDescent="0.25">
      <c r="A855" s="1">
        <v>41307</v>
      </c>
      <c r="B855" t="s">
        <v>228</v>
      </c>
      <c r="C855" t="s">
        <v>1445</v>
      </c>
      <c r="D855" t="s">
        <v>62</v>
      </c>
      <c r="E855" s="2">
        <v>43678</v>
      </c>
      <c r="F855" s="3">
        <v>13150</v>
      </c>
      <c r="G855" s="3">
        <v>16072</v>
      </c>
      <c r="H855" s="2">
        <v>43678</v>
      </c>
      <c r="I855" s="2">
        <v>43678</v>
      </c>
      <c r="J855" s="3">
        <v>13150</v>
      </c>
      <c r="K855" t="s">
        <v>129</v>
      </c>
      <c r="L855" t="s">
        <v>128</v>
      </c>
      <c r="M855" t="s">
        <v>346</v>
      </c>
      <c r="N855" t="s">
        <v>397</v>
      </c>
      <c r="O855" t="s">
        <v>397</v>
      </c>
      <c r="P855" t="s">
        <v>116</v>
      </c>
      <c r="Q855">
        <v>25</v>
      </c>
      <c r="R855" t="s">
        <v>120</v>
      </c>
      <c r="S855" t="s">
        <v>83</v>
      </c>
      <c r="T855">
        <v>13</v>
      </c>
      <c r="U855">
        <v>13</v>
      </c>
      <c r="V855">
        <v>8</v>
      </c>
      <c r="W855" t="s">
        <v>66</v>
      </c>
      <c r="X855" t="s">
        <v>83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 t="e" vm="10">
        <f>_FV(0,"36")</f>
        <v>#VALUE!</v>
      </c>
      <c r="AM855" t="s">
        <v>129</v>
      </c>
      <c r="AN855">
        <v>-7</v>
      </c>
      <c r="AO855" t="e" vm="1">
        <f>_FV(-5,"0")</f>
        <v>#VALUE!</v>
      </c>
      <c r="AP855" t="s">
        <v>68</v>
      </c>
      <c r="AQ855">
        <v>0</v>
      </c>
      <c r="AR855">
        <v>3</v>
      </c>
      <c r="AS855" t="s">
        <v>68</v>
      </c>
      <c r="AT855" t="s">
        <v>68</v>
      </c>
      <c r="AU855" t="s">
        <v>68</v>
      </c>
      <c r="AV855" t="s">
        <v>845</v>
      </c>
      <c r="AW855" s="3">
        <v>13150</v>
      </c>
      <c r="AX855">
        <v>1651</v>
      </c>
      <c r="AY855">
        <v>1666</v>
      </c>
      <c r="AZ855" t="s">
        <v>228</v>
      </c>
      <c r="BA855" s="2">
        <v>43490</v>
      </c>
      <c r="BB855">
        <v>18</v>
      </c>
      <c r="BC855" t="s">
        <v>1930</v>
      </c>
      <c r="BD855" s="3">
        <v>13575</v>
      </c>
      <c r="BE855" t="s">
        <v>1445</v>
      </c>
      <c r="BF855" s="2">
        <v>43733</v>
      </c>
      <c r="BG855">
        <v>25</v>
      </c>
      <c r="BH855" t="s">
        <v>1923</v>
      </c>
      <c r="BI855" s="2">
        <v>43527</v>
      </c>
    </row>
    <row r="856" spans="1:61" x14ac:dyDescent="0.25">
      <c r="A856" s="1">
        <v>41460</v>
      </c>
      <c r="B856" t="s">
        <v>241</v>
      </c>
      <c r="C856" t="s">
        <v>1445</v>
      </c>
      <c r="D856" t="s">
        <v>151</v>
      </c>
      <c r="E856" t="s">
        <v>76</v>
      </c>
      <c r="F856" t="s">
        <v>434</v>
      </c>
      <c r="G856" t="s">
        <v>811</v>
      </c>
      <c r="H856" t="s">
        <v>210</v>
      </c>
      <c r="I856" t="s">
        <v>213</v>
      </c>
      <c r="J856" t="s">
        <v>434</v>
      </c>
      <c r="K856" t="s">
        <v>79</v>
      </c>
      <c r="L856" t="s">
        <v>341</v>
      </c>
      <c r="M856" t="s">
        <v>63</v>
      </c>
      <c r="N856" t="s">
        <v>80</v>
      </c>
      <c r="O856" t="s">
        <v>216</v>
      </c>
      <c r="P856" t="s">
        <v>1194</v>
      </c>
      <c r="Q856">
        <v>36</v>
      </c>
      <c r="R856" t="s">
        <v>95</v>
      </c>
      <c r="S856" t="s">
        <v>83</v>
      </c>
      <c r="T856">
        <v>13</v>
      </c>
      <c r="U856">
        <v>14</v>
      </c>
      <c r="V856">
        <v>8</v>
      </c>
      <c r="W856" t="s">
        <v>132</v>
      </c>
      <c r="X856" t="s">
        <v>84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 t="e" vm="18">
        <f>_FV(0,"6111111111111112")</f>
        <v>#VALUE!</v>
      </c>
      <c r="AM856" t="e" vm="310">
        <f>_FV(0,"027777777777777776")</f>
        <v>#VALUE!</v>
      </c>
      <c r="AN856">
        <v>-8</v>
      </c>
      <c r="AO856" t="s">
        <v>64</v>
      </c>
      <c r="AP856" t="s">
        <v>83</v>
      </c>
      <c r="AQ856">
        <v>1</v>
      </c>
      <c r="AR856">
        <v>7</v>
      </c>
      <c r="AS856" t="s">
        <v>68</v>
      </c>
      <c r="AT856" t="s">
        <v>68</v>
      </c>
      <c r="AU856" t="s">
        <v>68</v>
      </c>
      <c r="AV856" s="3">
        <v>45658</v>
      </c>
      <c r="AW856" s="3">
        <v>42370</v>
      </c>
      <c r="AX856">
        <v>1662</v>
      </c>
      <c r="AY856">
        <v>1666</v>
      </c>
      <c r="AZ856" t="s">
        <v>241</v>
      </c>
      <c r="BA856" t="s">
        <v>1398</v>
      </c>
      <c r="BB856">
        <v>28</v>
      </c>
      <c r="BC856" t="s">
        <v>1933</v>
      </c>
      <c r="BD856" s="3">
        <v>12086</v>
      </c>
      <c r="BE856" t="s">
        <v>1445</v>
      </c>
      <c r="BF856" s="2">
        <v>43733</v>
      </c>
      <c r="BG856">
        <v>25</v>
      </c>
      <c r="BH856" t="s">
        <v>1923</v>
      </c>
      <c r="BI856" s="2">
        <v>43527</v>
      </c>
    </row>
    <row r="857" spans="1:61" x14ac:dyDescent="0.25">
      <c r="A857" s="1">
        <v>41133</v>
      </c>
      <c r="B857" t="s">
        <v>60</v>
      </c>
      <c r="C857" t="s">
        <v>218</v>
      </c>
      <c r="D857" t="s">
        <v>62</v>
      </c>
      <c r="E857" s="2">
        <v>43617</v>
      </c>
      <c r="F857" s="2">
        <v>43617</v>
      </c>
      <c r="G857" t="s">
        <v>263</v>
      </c>
      <c r="H857" s="2">
        <v>43497</v>
      </c>
      <c r="I857" s="2">
        <v>43556</v>
      </c>
      <c r="J857" t="s">
        <v>113</v>
      </c>
      <c r="K857" t="s">
        <v>80</v>
      </c>
      <c r="L857" t="s">
        <v>484</v>
      </c>
      <c r="M857" t="s">
        <v>118</v>
      </c>
      <c r="N857" t="s">
        <v>386</v>
      </c>
      <c r="O857" t="s">
        <v>116</v>
      </c>
      <c r="P857" t="s">
        <v>115</v>
      </c>
      <c r="Q857">
        <v>15</v>
      </c>
      <c r="R857" t="s">
        <v>66</v>
      </c>
      <c r="S857" t="s">
        <v>121</v>
      </c>
      <c r="T857">
        <v>13</v>
      </c>
      <c r="U857">
        <v>7</v>
      </c>
      <c r="V857">
        <v>4</v>
      </c>
      <c r="W857" t="s">
        <v>96</v>
      </c>
      <c r="X857" t="s">
        <v>179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1</v>
      </c>
      <c r="AG857">
        <v>0</v>
      </c>
      <c r="AH857">
        <v>0</v>
      </c>
      <c r="AI857">
        <v>0</v>
      </c>
      <c r="AJ857">
        <v>0</v>
      </c>
      <c r="AK857">
        <v>0</v>
      </c>
      <c r="AL857" t="s">
        <v>355</v>
      </c>
      <c r="AM857" t="s">
        <v>116</v>
      </c>
      <c r="AN857">
        <v>-5</v>
      </c>
      <c r="AO857" t="e" vm="1">
        <f>_FV(-6,"0")</f>
        <v>#VALUE!</v>
      </c>
      <c r="AP857" t="e" vm="1">
        <f>_FV(-4,"0")</f>
        <v>#VALUE!</v>
      </c>
      <c r="AQ857">
        <v>7</v>
      </c>
      <c r="AR857">
        <v>1</v>
      </c>
      <c r="AS857" t="s">
        <v>68</v>
      </c>
      <c r="AT857" t="s">
        <v>68</v>
      </c>
      <c r="AU857" t="s">
        <v>68</v>
      </c>
      <c r="AV857" t="s">
        <v>64</v>
      </c>
      <c r="AW857" s="3">
        <v>44197</v>
      </c>
      <c r="AX857">
        <v>1839</v>
      </c>
      <c r="AY857">
        <v>1696</v>
      </c>
      <c r="AZ857" t="s">
        <v>60</v>
      </c>
      <c r="BA857" s="2">
        <v>43700</v>
      </c>
      <c r="BB857">
        <v>30</v>
      </c>
      <c r="BC857" t="s">
        <v>1885</v>
      </c>
      <c r="BD857" s="3">
        <v>42583</v>
      </c>
      <c r="BE857" t="s">
        <v>218</v>
      </c>
      <c r="BF857" s="2">
        <v>43671</v>
      </c>
      <c r="BG857">
        <v>21</v>
      </c>
      <c r="BH857" t="s">
        <v>1927</v>
      </c>
      <c r="BI857" s="3">
        <v>31444</v>
      </c>
    </row>
    <row r="858" spans="1:61" x14ac:dyDescent="0.25">
      <c r="A858" s="1">
        <v>41182</v>
      </c>
      <c r="B858" t="s">
        <v>73</v>
      </c>
      <c r="C858" t="s">
        <v>218</v>
      </c>
      <c r="D858" t="s">
        <v>101</v>
      </c>
      <c r="E858" t="s">
        <v>74</v>
      </c>
      <c r="F858" t="s">
        <v>76</v>
      </c>
      <c r="G858" s="2">
        <v>43586</v>
      </c>
      <c r="H858" t="s">
        <v>355</v>
      </c>
      <c r="I858" t="s">
        <v>355</v>
      </c>
      <c r="J858" t="s">
        <v>340</v>
      </c>
      <c r="K858" t="s">
        <v>82</v>
      </c>
      <c r="L858" t="s">
        <v>63</v>
      </c>
      <c r="M858" t="s">
        <v>63</v>
      </c>
      <c r="N858" t="s">
        <v>82</v>
      </c>
      <c r="O858" t="s">
        <v>82</v>
      </c>
      <c r="P858" t="s">
        <v>82</v>
      </c>
      <c r="Q858">
        <v>6</v>
      </c>
      <c r="R858" t="s">
        <v>110</v>
      </c>
      <c r="S858" t="s">
        <v>121</v>
      </c>
      <c r="T858">
        <v>13</v>
      </c>
      <c r="U858">
        <v>13</v>
      </c>
      <c r="V858">
        <v>4</v>
      </c>
      <c r="W858" t="s">
        <v>66</v>
      </c>
      <c r="X858" t="s">
        <v>120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 t="e" vm="35">
        <f>_FV(0,"6666666666666666")</f>
        <v>#VALUE!</v>
      </c>
      <c r="AM858" t="s">
        <v>63</v>
      </c>
      <c r="AN858">
        <v>-6</v>
      </c>
      <c r="AO858" t="e" vm="1">
        <f>_FV(-6,"0")</f>
        <v>#VALUE!</v>
      </c>
      <c r="AP858" t="s">
        <v>85</v>
      </c>
      <c r="AQ858">
        <v>1</v>
      </c>
      <c r="AR858">
        <v>7</v>
      </c>
      <c r="AS858" t="s">
        <v>68</v>
      </c>
      <c r="AT858" t="s">
        <v>68</v>
      </c>
      <c r="AU858" t="s">
        <v>68</v>
      </c>
      <c r="AV858" t="s">
        <v>68</v>
      </c>
      <c r="AW858" s="2">
        <v>43800</v>
      </c>
      <c r="AX858">
        <v>1655</v>
      </c>
      <c r="AY858">
        <v>1696</v>
      </c>
      <c r="AZ858" t="s">
        <v>73</v>
      </c>
      <c r="BA858" s="2">
        <v>43489</v>
      </c>
      <c r="BB858">
        <v>19</v>
      </c>
      <c r="BC858" t="s">
        <v>1887</v>
      </c>
      <c r="BD858" s="3">
        <v>46082</v>
      </c>
      <c r="BE858" t="s">
        <v>218</v>
      </c>
      <c r="BF858" s="2">
        <v>43671</v>
      </c>
      <c r="BG858">
        <v>21</v>
      </c>
      <c r="BH858" t="s">
        <v>1927</v>
      </c>
      <c r="BI858" s="3">
        <v>31444</v>
      </c>
    </row>
    <row r="859" spans="1:61" x14ac:dyDescent="0.25">
      <c r="A859" s="1">
        <v>41308</v>
      </c>
      <c r="B859" t="s">
        <v>123</v>
      </c>
      <c r="C859" t="s">
        <v>218</v>
      </c>
      <c r="D859" t="s">
        <v>62</v>
      </c>
      <c r="E859" t="s">
        <v>1755</v>
      </c>
      <c r="F859" t="s">
        <v>327</v>
      </c>
      <c r="G859" t="s">
        <v>371</v>
      </c>
      <c r="H859" t="s">
        <v>153</v>
      </c>
      <c r="I859" s="3">
        <v>27395</v>
      </c>
      <c r="J859" t="s">
        <v>353</v>
      </c>
      <c r="K859" t="s">
        <v>63</v>
      </c>
      <c r="L859" t="s">
        <v>156</v>
      </c>
      <c r="M859" t="s">
        <v>372</v>
      </c>
      <c r="N859" t="s">
        <v>1304</v>
      </c>
      <c r="O859" t="s">
        <v>79</v>
      </c>
      <c r="P859" t="s">
        <v>154</v>
      </c>
      <c r="Q859">
        <v>28</v>
      </c>
      <c r="R859" t="s">
        <v>84</v>
      </c>
      <c r="S859" t="s">
        <v>121</v>
      </c>
      <c r="T859">
        <v>13</v>
      </c>
      <c r="U859">
        <v>4</v>
      </c>
      <c r="V859">
        <v>7</v>
      </c>
      <c r="W859" t="s">
        <v>85</v>
      </c>
      <c r="X859" t="s">
        <v>85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 t="s">
        <v>249</v>
      </c>
      <c r="AM859" t="s">
        <v>577</v>
      </c>
      <c r="AN859">
        <v>9</v>
      </c>
      <c r="AO859" t="s">
        <v>65</v>
      </c>
      <c r="AP859" t="e" vm="1">
        <f>_FV(-5,"0")</f>
        <v>#VALUE!</v>
      </c>
      <c r="AQ859">
        <v>3</v>
      </c>
      <c r="AR859">
        <v>6</v>
      </c>
      <c r="AS859" t="s">
        <v>68</v>
      </c>
      <c r="AT859" t="s">
        <v>68</v>
      </c>
      <c r="AU859" t="s">
        <v>68</v>
      </c>
      <c r="AV859" s="2">
        <v>43499</v>
      </c>
      <c r="AW859" s="3">
        <v>46023</v>
      </c>
      <c r="AX859">
        <v>1857</v>
      </c>
      <c r="AY859">
        <v>1696</v>
      </c>
      <c r="AZ859" t="s">
        <v>123</v>
      </c>
      <c r="BA859" s="2">
        <v>43549</v>
      </c>
      <c r="BB859">
        <v>22</v>
      </c>
      <c r="BC859" t="s">
        <v>1890</v>
      </c>
      <c r="BD859" t="s">
        <v>1891</v>
      </c>
      <c r="BE859" t="s">
        <v>218</v>
      </c>
      <c r="BF859" s="2">
        <v>43671</v>
      </c>
      <c r="BG859">
        <v>21</v>
      </c>
      <c r="BH859" t="s">
        <v>1927</v>
      </c>
      <c r="BI859" s="3">
        <v>31444</v>
      </c>
    </row>
    <row r="860" spans="1:61" x14ac:dyDescent="0.25">
      <c r="A860" s="1">
        <v>41304</v>
      </c>
      <c r="B860" t="s">
        <v>127</v>
      </c>
      <c r="C860" t="s">
        <v>218</v>
      </c>
      <c r="D860" t="s">
        <v>62</v>
      </c>
      <c r="E860" t="s">
        <v>1525</v>
      </c>
      <c r="F860" t="s">
        <v>317</v>
      </c>
      <c r="G860" t="s">
        <v>78</v>
      </c>
      <c r="H860" t="s">
        <v>90</v>
      </c>
      <c r="I860" t="s">
        <v>425</v>
      </c>
      <c r="J860" t="s">
        <v>75</v>
      </c>
      <c r="K860" t="s">
        <v>323</v>
      </c>
      <c r="L860" t="s">
        <v>81</v>
      </c>
      <c r="M860" t="s">
        <v>322</v>
      </c>
      <c r="N860" t="s">
        <v>323</v>
      </c>
      <c r="O860" t="s">
        <v>692</v>
      </c>
      <c r="P860" t="s">
        <v>82</v>
      </c>
      <c r="Q860">
        <v>24</v>
      </c>
      <c r="R860" t="s">
        <v>96</v>
      </c>
      <c r="S860" t="s">
        <v>121</v>
      </c>
      <c r="T860">
        <v>13</v>
      </c>
      <c r="U860">
        <v>5</v>
      </c>
      <c r="V860">
        <v>8</v>
      </c>
      <c r="W860" t="s">
        <v>121</v>
      </c>
      <c r="X860" t="s">
        <v>66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 t="s">
        <v>323</v>
      </c>
      <c r="AM860" t="s">
        <v>2024</v>
      </c>
      <c r="AN860">
        <v>4</v>
      </c>
      <c r="AO860" t="s">
        <v>66</v>
      </c>
      <c r="AP860" t="e" vm="1">
        <f>_FV(-2,"0")</f>
        <v>#VALUE!</v>
      </c>
      <c r="AQ860">
        <v>6</v>
      </c>
      <c r="AR860">
        <v>3</v>
      </c>
      <c r="AS860" t="s">
        <v>68</v>
      </c>
      <c r="AT860" t="s">
        <v>68</v>
      </c>
      <c r="AU860" t="s">
        <v>68</v>
      </c>
      <c r="AV860" s="2">
        <v>43497</v>
      </c>
      <c r="AW860" s="3">
        <v>12055</v>
      </c>
      <c r="AX860">
        <v>1780</v>
      </c>
      <c r="AY860">
        <v>1696</v>
      </c>
      <c r="AZ860" t="s">
        <v>127</v>
      </c>
      <c r="BA860" s="2">
        <v>43641</v>
      </c>
      <c r="BB860">
        <v>18</v>
      </c>
      <c r="BC860" t="s">
        <v>1892</v>
      </c>
      <c r="BD860" s="2">
        <v>43681</v>
      </c>
      <c r="BE860" t="s">
        <v>218</v>
      </c>
      <c r="BF860" s="2">
        <v>43671</v>
      </c>
      <c r="BG860">
        <v>21</v>
      </c>
      <c r="BH860" t="s">
        <v>1927</v>
      </c>
      <c r="BI860" s="3">
        <v>31444</v>
      </c>
    </row>
    <row r="861" spans="1:61" x14ac:dyDescent="0.25">
      <c r="A861" s="1">
        <v>41167</v>
      </c>
      <c r="B861" t="s">
        <v>136</v>
      </c>
      <c r="C861" t="s">
        <v>218</v>
      </c>
      <c r="D861" t="s">
        <v>62</v>
      </c>
      <c r="E861" s="3">
        <v>27395</v>
      </c>
      <c r="F861" s="2">
        <v>43586</v>
      </c>
      <c r="G861" s="2">
        <v>43586</v>
      </c>
      <c r="H861" t="s">
        <v>79</v>
      </c>
      <c r="I861" t="s">
        <v>180</v>
      </c>
      <c r="J861" s="3">
        <v>27395</v>
      </c>
      <c r="K861" t="s">
        <v>79</v>
      </c>
      <c r="L861" t="s">
        <v>63</v>
      </c>
      <c r="M861" t="s">
        <v>63</v>
      </c>
      <c r="N861" t="s">
        <v>65</v>
      </c>
      <c r="O861" t="s">
        <v>65</v>
      </c>
      <c r="P861" t="s">
        <v>79</v>
      </c>
      <c r="Q861">
        <v>4</v>
      </c>
      <c r="R861" t="s">
        <v>179</v>
      </c>
      <c r="S861" t="s">
        <v>121</v>
      </c>
      <c r="T861">
        <v>13</v>
      </c>
      <c r="U861">
        <v>10</v>
      </c>
      <c r="V861">
        <v>3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 t="s">
        <v>79</v>
      </c>
      <c r="AM861" s="3">
        <v>45658</v>
      </c>
      <c r="AN861">
        <v>-4</v>
      </c>
      <c r="AP861" t="s">
        <v>66</v>
      </c>
      <c r="AQ861">
        <v>5</v>
      </c>
      <c r="AR861">
        <v>2</v>
      </c>
      <c r="AS861" t="s">
        <v>68</v>
      </c>
      <c r="AT861" t="s">
        <v>68</v>
      </c>
      <c r="AU861" t="s">
        <v>68</v>
      </c>
      <c r="AV861" s="2">
        <v>43587</v>
      </c>
      <c r="AW861" s="3">
        <v>42370</v>
      </c>
      <c r="AX861">
        <v>1715</v>
      </c>
      <c r="AY861">
        <v>1696</v>
      </c>
      <c r="AZ861" t="s">
        <v>136</v>
      </c>
      <c r="BA861" s="2">
        <v>43734</v>
      </c>
      <c r="BB861">
        <v>29</v>
      </c>
      <c r="BC861" t="s">
        <v>1894</v>
      </c>
      <c r="BD861" s="3">
        <v>17227</v>
      </c>
      <c r="BE861" t="s">
        <v>218</v>
      </c>
      <c r="BF861" s="2">
        <v>43671</v>
      </c>
      <c r="BG861">
        <v>21</v>
      </c>
      <c r="BH861" t="s">
        <v>1927</v>
      </c>
      <c r="BI861" s="3">
        <v>31444</v>
      </c>
    </row>
    <row r="862" spans="1:61" x14ac:dyDescent="0.25">
      <c r="A862" s="1">
        <v>41580</v>
      </c>
      <c r="B862" t="s">
        <v>150</v>
      </c>
      <c r="C862" t="s">
        <v>218</v>
      </c>
      <c r="D862" t="s">
        <v>151</v>
      </c>
      <c r="E862" t="s">
        <v>231</v>
      </c>
      <c r="F862" t="s">
        <v>360</v>
      </c>
      <c r="G862" t="s">
        <v>362</v>
      </c>
      <c r="H862" t="s">
        <v>997</v>
      </c>
      <c r="I862" t="s">
        <v>358</v>
      </c>
      <c r="J862" t="s">
        <v>360</v>
      </c>
      <c r="K862" t="s">
        <v>522</v>
      </c>
      <c r="L862" t="s">
        <v>237</v>
      </c>
      <c r="M862" t="s">
        <v>521</v>
      </c>
      <c r="N862" t="s">
        <v>520</v>
      </c>
      <c r="O862" t="s">
        <v>522</v>
      </c>
      <c r="P862" t="s">
        <v>238</v>
      </c>
      <c r="Q862">
        <v>26</v>
      </c>
      <c r="R862" t="s">
        <v>85</v>
      </c>
      <c r="S862" t="s">
        <v>121</v>
      </c>
      <c r="T862">
        <v>13</v>
      </c>
      <c r="U862">
        <v>7</v>
      </c>
      <c r="V862">
        <v>9</v>
      </c>
      <c r="W862" t="s">
        <v>121</v>
      </c>
      <c r="X862" t="s">
        <v>68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 t="s">
        <v>236</v>
      </c>
      <c r="AM862" t="e" vm="153">
        <f>_FV(0,"038461538461538464")</f>
        <v>#VALUE!</v>
      </c>
      <c r="AN862">
        <v>2</v>
      </c>
      <c r="AO862" t="s">
        <v>85</v>
      </c>
      <c r="AP862" t="e" vm="1">
        <f>_FV(-1,"0")</f>
        <v>#VALUE!</v>
      </c>
      <c r="AQ862">
        <v>3</v>
      </c>
      <c r="AR862">
        <v>6</v>
      </c>
      <c r="AS862" t="s">
        <v>68</v>
      </c>
      <c r="AT862" t="s">
        <v>68</v>
      </c>
      <c r="AU862" t="s">
        <v>68</v>
      </c>
      <c r="AV862" s="3">
        <v>45717</v>
      </c>
      <c r="AW862" s="3">
        <v>13150</v>
      </c>
      <c r="AX862">
        <v>1723</v>
      </c>
      <c r="AY862">
        <v>1696</v>
      </c>
      <c r="AZ862" t="s">
        <v>150</v>
      </c>
      <c r="BA862" s="2">
        <v>43699</v>
      </c>
      <c r="BB862">
        <v>19</v>
      </c>
      <c r="BC862" t="s">
        <v>1897</v>
      </c>
      <c r="BD862" s="3">
        <v>45839</v>
      </c>
      <c r="BE862" t="s">
        <v>218</v>
      </c>
      <c r="BF862" s="2">
        <v>43671</v>
      </c>
      <c r="BG862">
        <v>21</v>
      </c>
      <c r="BH862" t="s">
        <v>1927</v>
      </c>
      <c r="BI862" s="3">
        <v>31444</v>
      </c>
    </row>
    <row r="863" spans="1:61" x14ac:dyDescent="0.25">
      <c r="A863" s="1">
        <v>41460</v>
      </c>
      <c r="B863" t="s">
        <v>158</v>
      </c>
      <c r="C863" t="s">
        <v>218</v>
      </c>
      <c r="D863" t="s">
        <v>62</v>
      </c>
      <c r="E863" t="s">
        <v>431</v>
      </c>
      <c r="F863" t="s">
        <v>90</v>
      </c>
      <c r="G863" t="s">
        <v>1721</v>
      </c>
      <c r="H863" t="s">
        <v>1720</v>
      </c>
      <c r="I863" t="s">
        <v>64</v>
      </c>
      <c r="J863" t="s">
        <v>90</v>
      </c>
      <c r="K863" t="s">
        <v>426</v>
      </c>
      <c r="L863" t="s">
        <v>214</v>
      </c>
      <c r="M863" t="s">
        <v>928</v>
      </c>
      <c r="N863" t="s">
        <v>81</v>
      </c>
      <c r="O863" t="s">
        <v>79</v>
      </c>
      <c r="P863" t="s">
        <v>82</v>
      </c>
      <c r="Q863">
        <v>36</v>
      </c>
      <c r="R863" t="s">
        <v>64</v>
      </c>
      <c r="S863" t="s">
        <v>121</v>
      </c>
      <c r="T863">
        <v>13</v>
      </c>
      <c r="U863">
        <v>2</v>
      </c>
      <c r="V863">
        <v>7</v>
      </c>
      <c r="W863" t="s">
        <v>120</v>
      </c>
      <c r="X863" t="s">
        <v>66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 t="s">
        <v>74</v>
      </c>
      <c r="AM863" t="s">
        <v>2025</v>
      </c>
      <c r="AN863">
        <v>24</v>
      </c>
      <c r="AO863" t="s">
        <v>96</v>
      </c>
      <c r="AP863" t="e" vm="1">
        <f>_FV(-6,"0")</f>
        <v>#VALUE!</v>
      </c>
      <c r="AQ863">
        <v>7</v>
      </c>
      <c r="AR863">
        <v>1</v>
      </c>
      <c r="AS863" t="s">
        <v>68</v>
      </c>
      <c r="AT863" t="s">
        <v>670</v>
      </c>
      <c r="AU863" t="s">
        <v>68</v>
      </c>
      <c r="AV863" s="3">
        <v>45689</v>
      </c>
      <c r="AW863" t="s">
        <v>2026</v>
      </c>
      <c r="AX863">
        <v>1908</v>
      </c>
      <c r="AY863">
        <v>1696</v>
      </c>
      <c r="AZ863" t="s">
        <v>158</v>
      </c>
      <c r="BA863" t="s">
        <v>243</v>
      </c>
      <c r="BB863">
        <v>27</v>
      </c>
      <c r="BC863" t="s">
        <v>1900</v>
      </c>
      <c r="BD863" t="s">
        <v>1901</v>
      </c>
      <c r="BE863" t="s">
        <v>218</v>
      </c>
      <c r="BF863" s="2">
        <v>43671</v>
      </c>
      <c r="BG863">
        <v>21</v>
      </c>
      <c r="BH863" t="s">
        <v>1927</v>
      </c>
      <c r="BI863" s="3">
        <v>31444</v>
      </c>
    </row>
    <row r="864" spans="1:61" x14ac:dyDescent="0.25">
      <c r="A864" s="1">
        <v>41272</v>
      </c>
      <c r="B864" t="s">
        <v>163</v>
      </c>
      <c r="C864" t="s">
        <v>218</v>
      </c>
      <c r="D864" t="s">
        <v>62</v>
      </c>
      <c r="E864" s="2">
        <v>43557</v>
      </c>
      <c r="F864" s="2">
        <v>43556</v>
      </c>
      <c r="G864" s="2">
        <v>43556</v>
      </c>
      <c r="H864" s="3">
        <v>42005</v>
      </c>
      <c r="I864" s="2">
        <v>43526</v>
      </c>
      <c r="J864" s="3">
        <v>23743</v>
      </c>
      <c r="K864" t="s">
        <v>180</v>
      </c>
      <c r="L864" t="s">
        <v>63</v>
      </c>
      <c r="M864" t="s">
        <v>797</v>
      </c>
      <c r="N864" t="s">
        <v>266</v>
      </c>
      <c r="O864" t="s">
        <v>1254</v>
      </c>
      <c r="P864" t="s">
        <v>797</v>
      </c>
      <c r="Q864">
        <v>20</v>
      </c>
      <c r="R864" t="s">
        <v>68</v>
      </c>
      <c r="S864" t="s">
        <v>121</v>
      </c>
      <c r="T864">
        <v>13</v>
      </c>
      <c r="U864">
        <v>1</v>
      </c>
      <c r="V864">
        <v>7</v>
      </c>
      <c r="W864" t="s">
        <v>191</v>
      </c>
      <c r="X864" t="s">
        <v>85</v>
      </c>
      <c r="Y864">
        <v>0</v>
      </c>
      <c r="Z864">
        <v>1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 t="s">
        <v>68</v>
      </c>
      <c r="AM864" t="s">
        <v>79</v>
      </c>
      <c r="AN864">
        <v>13</v>
      </c>
      <c r="AO864" t="s">
        <v>96</v>
      </c>
      <c r="AP864" t="e" vm="1">
        <f>_FV(-7,"0")</f>
        <v>#VALUE!</v>
      </c>
      <c r="AQ864">
        <v>9</v>
      </c>
      <c r="AR864">
        <v>0</v>
      </c>
      <c r="AS864" t="s">
        <v>68</v>
      </c>
      <c r="AT864" t="s">
        <v>339</v>
      </c>
      <c r="AU864" t="s">
        <v>68</v>
      </c>
      <c r="AV864" s="2">
        <v>43618</v>
      </c>
      <c r="AW864" t="s">
        <v>2027</v>
      </c>
      <c r="AX864">
        <v>1912</v>
      </c>
      <c r="AY864">
        <v>1696</v>
      </c>
      <c r="AZ864" t="s">
        <v>163</v>
      </c>
      <c r="BA864" s="2">
        <v>43489</v>
      </c>
      <c r="BB864">
        <v>22</v>
      </c>
      <c r="BC864" t="s">
        <v>1904</v>
      </c>
      <c r="BD864" s="3">
        <v>13119</v>
      </c>
      <c r="BE864" t="s">
        <v>218</v>
      </c>
      <c r="BF864" s="2">
        <v>43671</v>
      </c>
      <c r="BG864">
        <v>21</v>
      </c>
      <c r="BH864" t="s">
        <v>1927</v>
      </c>
      <c r="BI864" s="3">
        <v>31444</v>
      </c>
    </row>
    <row r="865" spans="1:61" x14ac:dyDescent="0.25">
      <c r="A865" s="1">
        <v>41210</v>
      </c>
      <c r="B865" t="s">
        <v>178</v>
      </c>
      <c r="C865" t="s">
        <v>218</v>
      </c>
      <c r="D865" t="s">
        <v>62</v>
      </c>
      <c r="E865" t="s">
        <v>68</v>
      </c>
      <c r="F865" t="s">
        <v>90</v>
      </c>
      <c r="G865" t="s">
        <v>90</v>
      </c>
      <c r="H865" t="s">
        <v>68</v>
      </c>
      <c r="I865" t="s">
        <v>92</v>
      </c>
      <c r="J865" t="s">
        <v>212</v>
      </c>
      <c r="K865" t="s">
        <v>216</v>
      </c>
      <c r="L865" t="s">
        <v>94</v>
      </c>
      <c r="M865" t="s">
        <v>216</v>
      </c>
      <c r="N865" t="s">
        <v>216</v>
      </c>
      <c r="O865" t="s">
        <v>94</v>
      </c>
      <c r="P865" t="s">
        <v>216</v>
      </c>
      <c r="Q865">
        <v>9</v>
      </c>
      <c r="R865" t="s">
        <v>242</v>
      </c>
      <c r="S865" t="s">
        <v>121</v>
      </c>
      <c r="T865">
        <v>13</v>
      </c>
      <c r="U865">
        <v>10</v>
      </c>
      <c r="V865">
        <v>7</v>
      </c>
      <c r="W865" t="s">
        <v>96</v>
      </c>
      <c r="X865" t="s">
        <v>85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 t="e" vm="2">
        <f>_FV(0,"3333333333333333")</f>
        <v>#VALUE!</v>
      </c>
      <c r="AM865" t="s">
        <v>80</v>
      </c>
      <c r="AN865">
        <v>-4</v>
      </c>
      <c r="AO865" t="e" vm="1">
        <f>_FV(-1,"0")</f>
        <v>#VALUE!</v>
      </c>
      <c r="AP865" t="s">
        <v>121</v>
      </c>
      <c r="AQ865">
        <v>4</v>
      </c>
      <c r="AR865">
        <v>4</v>
      </c>
      <c r="AS865" t="s">
        <v>68</v>
      </c>
      <c r="AT865" t="s">
        <v>68</v>
      </c>
      <c r="AU865" t="s">
        <v>68</v>
      </c>
      <c r="AV865" t="s">
        <v>124</v>
      </c>
      <c r="AW865" s="3">
        <v>44927</v>
      </c>
      <c r="AX865">
        <v>1748</v>
      </c>
      <c r="AY865">
        <v>1696</v>
      </c>
      <c r="AZ865" t="s">
        <v>178</v>
      </c>
      <c r="BA865" s="2">
        <v>43489</v>
      </c>
      <c r="BB865">
        <v>25</v>
      </c>
      <c r="BC865" t="s">
        <v>1907</v>
      </c>
      <c r="BD865" s="3">
        <v>46874</v>
      </c>
      <c r="BE865" t="s">
        <v>218</v>
      </c>
      <c r="BF865" s="2">
        <v>43671</v>
      </c>
      <c r="BG865">
        <v>21</v>
      </c>
      <c r="BH865" t="s">
        <v>1927</v>
      </c>
      <c r="BI865" s="3">
        <v>31444</v>
      </c>
    </row>
    <row r="866" spans="1:61" x14ac:dyDescent="0.25">
      <c r="A866" s="1">
        <v>41613</v>
      </c>
      <c r="B866" t="s">
        <v>1432</v>
      </c>
      <c r="C866" t="s">
        <v>218</v>
      </c>
      <c r="D866" t="s">
        <v>62</v>
      </c>
      <c r="E866" t="s">
        <v>1326</v>
      </c>
      <c r="F866" t="s">
        <v>1517</v>
      </c>
      <c r="G866" t="s">
        <v>712</v>
      </c>
      <c r="H866" t="s">
        <v>1517</v>
      </c>
      <c r="I866" t="s">
        <v>1616</v>
      </c>
      <c r="J866" t="s">
        <v>1517</v>
      </c>
      <c r="K866" t="s">
        <v>656</v>
      </c>
      <c r="L866" t="s">
        <v>295</v>
      </c>
      <c r="M866" t="s">
        <v>295</v>
      </c>
      <c r="N866" t="s">
        <v>1159</v>
      </c>
      <c r="O866" t="s">
        <v>295</v>
      </c>
      <c r="P866" t="s">
        <v>713</v>
      </c>
      <c r="Q866">
        <v>37</v>
      </c>
      <c r="R866" t="s">
        <v>192</v>
      </c>
      <c r="S866" t="s">
        <v>121</v>
      </c>
      <c r="T866">
        <v>13</v>
      </c>
      <c r="U866">
        <v>16</v>
      </c>
      <c r="V866">
        <v>8</v>
      </c>
      <c r="W866" t="s">
        <v>66</v>
      </c>
      <c r="X866" t="s">
        <v>66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 t="e" vm="29">
        <f>_FV(0,"5945945945945946")</f>
        <v>#VALUE!</v>
      </c>
      <c r="AM866" t="s">
        <v>65</v>
      </c>
      <c r="AN866">
        <v>-10</v>
      </c>
      <c r="AO866" t="s">
        <v>65</v>
      </c>
      <c r="AP866" t="s">
        <v>84</v>
      </c>
      <c r="AQ866">
        <v>3</v>
      </c>
      <c r="AR866">
        <v>6</v>
      </c>
      <c r="AS866" t="s">
        <v>68</v>
      </c>
      <c r="AT866" t="s">
        <v>68</v>
      </c>
      <c r="AU866" t="s">
        <v>68</v>
      </c>
      <c r="AV866" s="2">
        <v>43556</v>
      </c>
      <c r="AW866" s="3">
        <v>42736</v>
      </c>
      <c r="AX866">
        <v>1616</v>
      </c>
      <c r="AY866">
        <v>1696</v>
      </c>
      <c r="AZ866" t="s">
        <v>1432</v>
      </c>
      <c r="BA866" s="2">
        <v>43549</v>
      </c>
      <c r="BB866">
        <v>16</v>
      </c>
      <c r="BC866" t="s">
        <v>1910</v>
      </c>
      <c r="BD866" s="2">
        <v>43679</v>
      </c>
      <c r="BE866" t="s">
        <v>218</v>
      </c>
      <c r="BF866" s="2">
        <v>43671</v>
      </c>
      <c r="BG866">
        <v>21</v>
      </c>
      <c r="BH866" t="s">
        <v>1927</v>
      </c>
      <c r="BI866" s="3">
        <v>31444</v>
      </c>
    </row>
    <row r="867" spans="1:61" x14ac:dyDescent="0.25">
      <c r="A867" s="1">
        <v>41269</v>
      </c>
      <c r="B867" t="s">
        <v>1436</v>
      </c>
      <c r="C867" t="s">
        <v>218</v>
      </c>
      <c r="D867" t="s">
        <v>151</v>
      </c>
      <c r="E867" t="s">
        <v>302</v>
      </c>
      <c r="F867" t="s">
        <v>197</v>
      </c>
      <c r="G867" t="s">
        <v>303</v>
      </c>
      <c r="H867" t="s">
        <v>680</v>
      </c>
      <c r="I867" t="s">
        <v>788</v>
      </c>
      <c r="J867" t="s">
        <v>199</v>
      </c>
      <c r="K867" t="s">
        <v>789</v>
      </c>
      <c r="L867" t="s">
        <v>172</v>
      </c>
      <c r="M867" t="s">
        <v>788</v>
      </c>
      <c r="N867" t="s">
        <v>202</v>
      </c>
      <c r="O867" t="s">
        <v>203</v>
      </c>
      <c r="P867" t="s">
        <v>204</v>
      </c>
      <c r="Q867">
        <v>19</v>
      </c>
      <c r="R867" t="s">
        <v>239</v>
      </c>
      <c r="S867" t="s">
        <v>121</v>
      </c>
      <c r="T867">
        <v>13</v>
      </c>
      <c r="U867">
        <v>17</v>
      </c>
      <c r="V867">
        <v>6</v>
      </c>
      <c r="W867" t="s">
        <v>96</v>
      </c>
      <c r="X867" t="s">
        <v>66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1</v>
      </c>
      <c r="AE867">
        <v>0</v>
      </c>
      <c r="AF867">
        <v>0</v>
      </c>
      <c r="AG867">
        <v>0</v>
      </c>
      <c r="AH867">
        <v>1</v>
      </c>
      <c r="AI867">
        <v>0</v>
      </c>
      <c r="AJ867">
        <v>0</v>
      </c>
      <c r="AK867">
        <v>0</v>
      </c>
      <c r="AL867" t="e" vm="309">
        <f>_FV(0,"8421052631578947")</f>
        <v>#VALUE!</v>
      </c>
      <c r="AM867" t="s">
        <v>205</v>
      </c>
      <c r="AN867">
        <v>-20</v>
      </c>
      <c r="AO867" t="s">
        <v>64</v>
      </c>
      <c r="AP867" t="s">
        <v>179</v>
      </c>
      <c r="AQ867">
        <v>1</v>
      </c>
      <c r="AR867">
        <v>7</v>
      </c>
      <c r="AS867" t="s">
        <v>68</v>
      </c>
      <c r="AT867" t="s">
        <v>68</v>
      </c>
      <c r="AU867" t="s">
        <v>68</v>
      </c>
      <c r="AV867" s="3">
        <v>45658</v>
      </c>
      <c r="AW867" s="3">
        <v>43466</v>
      </c>
      <c r="AX867">
        <v>1587</v>
      </c>
      <c r="AY867">
        <v>1696</v>
      </c>
      <c r="AZ867" t="s">
        <v>1436</v>
      </c>
      <c r="BA867" s="2">
        <v>43493</v>
      </c>
      <c r="BB867">
        <v>18</v>
      </c>
      <c r="BC867" t="s">
        <v>1912</v>
      </c>
      <c r="BD867" s="3">
        <v>20180</v>
      </c>
      <c r="BE867" t="s">
        <v>218</v>
      </c>
      <c r="BF867" s="2">
        <v>43671</v>
      </c>
      <c r="BG867">
        <v>21</v>
      </c>
      <c r="BH867" t="s">
        <v>1927</v>
      </c>
      <c r="BI867" s="3">
        <v>31444</v>
      </c>
    </row>
    <row r="868" spans="1:61" x14ac:dyDescent="0.25">
      <c r="A868" s="1">
        <v>41609</v>
      </c>
      <c r="B868" t="s">
        <v>1913</v>
      </c>
      <c r="C868" t="s">
        <v>218</v>
      </c>
      <c r="D868" t="s">
        <v>62</v>
      </c>
      <c r="E868" t="s">
        <v>1043</v>
      </c>
      <c r="F868" t="s">
        <v>335</v>
      </c>
      <c r="G868" t="s">
        <v>629</v>
      </c>
      <c r="H868" t="s">
        <v>334</v>
      </c>
      <c r="I868" t="s">
        <v>2008</v>
      </c>
      <c r="J868" s="2">
        <v>43586</v>
      </c>
      <c r="K868" t="s">
        <v>540</v>
      </c>
      <c r="L868" t="s">
        <v>337</v>
      </c>
      <c r="M868" t="s">
        <v>468</v>
      </c>
      <c r="N868" t="s">
        <v>224</v>
      </c>
      <c r="O868" t="s">
        <v>336</v>
      </c>
      <c r="P868" t="s">
        <v>338</v>
      </c>
      <c r="Q868">
        <v>22</v>
      </c>
      <c r="R868" t="s">
        <v>67</v>
      </c>
      <c r="S868" t="s">
        <v>121</v>
      </c>
      <c r="T868">
        <v>13</v>
      </c>
      <c r="U868">
        <v>16</v>
      </c>
      <c r="V868">
        <v>6</v>
      </c>
      <c r="W868" t="s">
        <v>66</v>
      </c>
      <c r="X868" t="s">
        <v>85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 t="e" vm="268">
        <f>_FV(0,"7727272727272727")</f>
        <v>#VALUE!</v>
      </c>
      <c r="AM868" t="s">
        <v>540</v>
      </c>
      <c r="AN868">
        <v>-20</v>
      </c>
      <c r="AO868" t="e" vm="1">
        <f>_FV(-3,"0")</f>
        <v>#VALUE!</v>
      </c>
      <c r="AP868" t="s">
        <v>192</v>
      </c>
      <c r="AQ868">
        <v>0</v>
      </c>
      <c r="AR868">
        <v>3</v>
      </c>
      <c r="AS868" t="s">
        <v>68</v>
      </c>
      <c r="AT868" t="s">
        <v>68</v>
      </c>
      <c r="AU868" t="s">
        <v>68</v>
      </c>
      <c r="AV868" s="2">
        <v>43617</v>
      </c>
      <c r="AW868" s="3">
        <v>47119</v>
      </c>
      <c r="AX868">
        <v>1615</v>
      </c>
      <c r="AY868">
        <v>1696</v>
      </c>
      <c r="AZ868" t="s">
        <v>1913</v>
      </c>
      <c r="BA868" s="2">
        <v>43641</v>
      </c>
      <c r="BB868">
        <v>22</v>
      </c>
      <c r="BC868" t="s">
        <v>1916</v>
      </c>
      <c r="BD868" s="3">
        <v>15342</v>
      </c>
      <c r="BE868" t="s">
        <v>218</v>
      </c>
      <c r="BF868" s="2">
        <v>43671</v>
      </c>
      <c r="BG868">
        <v>21</v>
      </c>
      <c r="BH868" t="s">
        <v>1927</v>
      </c>
      <c r="BI868" s="3">
        <v>31444</v>
      </c>
    </row>
    <row r="869" spans="1:61" x14ac:dyDescent="0.25">
      <c r="A869" s="1">
        <v>41391</v>
      </c>
      <c r="B869" t="s">
        <v>1917</v>
      </c>
      <c r="C869" t="s">
        <v>218</v>
      </c>
      <c r="D869" t="s">
        <v>151</v>
      </c>
      <c r="E869" t="s">
        <v>1072</v>
      </c>
      <c r="F869" t="s">
        <v>1434</v>
      </c>
      <c r="G869" t="s">
        <v>1608</v>
      </c>
      <c r="H869" t="s">
        <v>1577</v>
      </c>
      <c r="I869" t="s">
        <v>579</v>
      </c>
      <c r="J869" t="s">
        <v>662</v>
      </c>
      <c r="K869" t="s">
        <v>793</v>
      </c>
      <c r="L869" t="s">
        <v>116</v>
      </c>
      <c r="M869" t="s">
        <v>666</v>
      </c>
      <c r="N869" t="s">
        <v>116</v>
      </c>
      <c r="O869" t="s">
        <v>665</v>
      </c>
      <c r="P869" t="s">
        <v>1095</v>
      </c>
      <c r="Q869">
        <v>35</v>
      </c>
      <c r="R869" t="s">
        <v>119</v>
      </c>
      <c r="S869" t="s">
        <v>121</v>
      </c>
      <c r="T869">
        <v>13</v>
      </c>
      <c r="U869">
        <v>8</v>
      </c>
      <c r="V869">
        <v>5</v>
      </c>
      <c r="W869" t="s">
        <v>192</v>
      </c>
      <c r="X869" t="s">
        <v>132</v>
      </c>
      <c r="Y869">
        <v>0</v>
      </c>
      <c r="Z869">
        <v>1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 t="e" vm="26">
        <f>_FV(0,"2")</f>
        <v>#VALUE!</v>
      </c>
      <c r="AM869" t="s">
        <v>2028</v>
      </c>
      <c r="AN869">
        <v>-9</v>
      </c>
      <c r="AO869" t="s">
        <v>96</v>
      </c>
      <c r="AP869" t="s">
        <v>96</v>
      </c>
      <c r="AQ869">
        <v>0</v>
      </c>
      <c r="AR869">
        <v>3</v>
      </c>
      <c r="AS869" t="s">
        <v>68</v>
      </c>
      <c r="AT869" t="s">
        <v>68</v>
      </c>
      <c r="AU869" t="s">
        <v>68</v>
      </c>
      <c r="AV869" t="s">
        <v>64</v>
      </c>
      <c r="AW869" s="3">
        <v>41640</v>
      </c>
      <c r="AX869">
        <v>1542</v>
      </c>
      <c r="AY869">
        <v>1696</v>
      </c>
      <c r="AZ869" t="s">
        <v>1917</v>
      </c>
      <c r="BA869" s="2">
        <v>43548</v>
      </c>
      <c r="BB869">
        <v>16</v>
      </c>
      <c r="BC869" t="s">
        <v>1920</v>
      </c>
      <c r="BD869" s="3">
        <v>31413</v>
      </c>
      <c r="BE869" t="s">
        <v>218</v>
      </c>
      <c r="BF869" s="2">
        <v>43671</v>
      </c>
      <c r="BG869">
        <v>21</v>
      </c>
      <c r="BH869" t="s">
        <v>1927</v>
      </c>
      <c r="BI869" s="3">
        <v>31444</v>
      </c>
    </row>
    <row r="870" spans="1:61" x14ac:dyDescent="0.25">
      <c r="A870" s="1">
        <v>41349</v>
      </c>
      <c r="B870" t="s">
        <v>182</v>
      </c>
      <c r="C870" t="s">
        <v>218</v>
      </c>
      <c r="D870" t="s">
        <v>101</v>
      </c>
      <c r="E870" t="s">
        <v>444</v>
      </c>
      <c r="F870" t="s">
        <v>90</v>
      </c>
      <c r="G870" t="s">
        <v>76</v>
      </c>
      <c r="H870" t="s">
        <v>672</v>
      </c>
      <c r="I870" s="2">
        <v>43466</v>
      </c>
      <c r="J870" t="s">
        <v>2029</v>
      </c>
      <c r="K870" t="s">
        <v>603</v>
      </c>
      <c r="L870" t="s">
        <v>267</v>
      </c>
      <c r="M870" t="s">
        <v>80</v>
      </c>
      <c r="N870" t="s">
        <v>116</v>
      </c>
      <c r="O870" t="s">
        <v>116</v>
      </c>
      <c r="P870" t="s">
        <v>115</v>
      </c>
      <c r="Q870">
        <v>30</v>
      </c>
      <c r="R870" t="s">
        <v>191</v>
      </c>
      <c r="S870" t="s">
        <v>121</v>
      </c>
      <c r="T870">
        <v>13</v>
      </c>
      <c r="U870">
        <v>9</v>
      </c>
      <c r="V870">
        <v>6</v>
      </c>
      <c r="W870" t="s">
        <v>84</v>
      </c>
      <c r="X870" t="s">
        <v>83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 t="e" vm="311">
        <f>_FV(0,"26666666666666666")</f>
        <v>#VALUE!</v>
      </c>
      <c r="AM870" t="s">
        <v>268</v>
      </c>
      <c r="AN870">
        <v>-10</v>
      </c>
      <c r="AO870" t="e" vm="1">
        <f>_FV(-6,"0")</f>
        <v>#VALUE!</v>
      </c>
      <c r="AP870" t="s">
        <v>132</v>
      </c>
      <c r="AQ870">
        <v>6</v>
      </c>
      <c r="AR870">
        <v>3</v>
      </c>
      <c r="AS870" t="s">
        <v>68</v>
      </c>
      <c r="AT870" t="s">
        <v>674</v>
      </c>
      <c r="AU870" t="s">
        <v>68</v>
      </c>
      <c r="AV870" s="2">
        <v>43556</v>
      </c>
      <c r="AW870" t="s">
        <v>2030</v>
      </c>
      <c r="AX870">
        <v>1667</v>
      </c>
      <c r="AY870">
        <v>1696</v>
      </c>
      <c r="AZ870" t="s">
        <v>182</v>
      </c>
      <c r="BA870" s="2">
        <v>43643</v>
      </c>
      <c r="BB870">
        <v>16</v>
      </c>
      <c r="BC870" t="s">
        <v>1922</v>
      </c>
      <c r="BD870" s="3">
        <v>15401</v>
      </c>
      <c r="BE870" t="s">
        <v>218</v>
      </c>
      <c r="BF870" s="2">
        <v>43671</v>
      </c>
      <c r="BG870">
        <v>21</v>
      </c>
      <c r="BH870" t="s">
        <v>1927</v>
      </c>
      <c r="BI870" s="3">
        <v>31444</v>
      </c>
    </row>
    <row r="871" spans="1:61" x14ac:dyDescent="0.25">
      <c r="A871" s="1">
        <v>41237</v>
      </c>
      <c r="B871" t="s">
        <v>195</v>
      </c>
      <c r="C871" t="s">
        <v>218</v>
      </c>
      <c r="D871" t="s">
        <v>151</v>
      </c>
      <c r="E871" t="s">
        <v>496</v>
      </c>
      <c r="F871" t="s">
        <v>230</v>
      </c>
      <c r="G871" t="s">
        <v>362</v>
      </c>
      <c r="H871" t="s">
        <v>68</v>
      </c>
      <c r="I871" t="s">
        <v>496</v>
      </c>
      <c r="J871" t="s">
        <v>942</v>
      </c>
      <c r="K871" t="s">
        <v>238</v>
      </c>
      <c r="L871" t="s">
        <v>364</v>
      </c>
      <c r="M871" t="s">
        <v>235</v>
      </c>
      <c r="N871" t="s">
        <v>363</v>
      </c>
      <c r="O871" t="s">
        <v>236</v>
      </c>
      <c r="P871" t="s">
        <v>238</v>
      </c>
      <c r="Q871">
        <v>13</v>
      </c>
      <c r="R871" t="s">
        <v>255</v>
      </c>
      <c r="S871" t="s">
        <v>121</v>
      </c>
      <c r="T871">
        <v>13</v>
      </c>
      <c r="U871">
        <v>14</v>
      </c>
      <c r="V871">
        <v>4</v>
      </c>
      <c r="W871" t="s">
        <v>66</v>
      </c>
      <c r="X871" t="s">
        <v>83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 t="e" vm="71">
        <f>_FV(0,"3076923076923077")</f>
        <v>#VALUE!</v>
      </c>
      <c r="AM871" t="s">
        <v>236</v>
      </c>
      <c r="AN871">
        <v>-11</v>
      </c>
      <c r="AO871" t="e" vm="1">
        <f>_FV(-5,"0")</f>
        <v>#VALUE!</v>
      </c>
      <c r="AP871" t="s">
        <v>83</v>
      </c>
      <c r="AQ871">
        <v>1</v>
      </c>
      <c r="AR871">
        <v>7</v>
      </c>
      <c r="AS871" t="s">
        <v>68</v>
      </c>
      <c r="AT871" t="s">
        <v>752</v>
      </c>
      <c r="AU871" t="s">
        <v>68</v>
      </c>
      <c r="AV871" t="s">
        <v>180</v>
      </c>
      <c r="AW871" t="s">
        <v>2031</v>
      </c>
      <c r="AX871">
        <v>1674</v>
      </c>
      <c r="AY871">
        <v>1696</v>
      </c>
      <c r="AZ871" t="s">
        <v>195</v>
      </c>
      <c r="BA871" s="2">
        <v>43580</v>
      </c>
      <c r="BB871">
        <v>18</v>
      </c>
      <c r="BC871" t="s">
        <v>1886</v>
      </c>
      <c r="BD871" s="2">
        <v>43469</v>
      </c>
      <c r="BE871" t="s">
        <v>218</v>
      </c>
      <c r="BF871" s="2">
        <v>43671</v>
      </c>
      <c r="BG871">
        <v>21</v>
      </c>
      <c r="BH871" t="s">
        <v>1927</v>
      </c>
      <c r="BI871" s="3">
        <v>31444</v>
      </c>
    </row>
    <row r="872" spans="1:61" x14ac:dyDescent="0.25">
      <c r="A872" s="1">
        <v>41241</v>
      </c>
      <c r="B872" t="s">
        <v>1445</v>
      </c>
      <c r="C872" t="s">
        <v>218</v>
      </c>
      <c r="D872" t="s">
        <v>62</v>
      </c>
      <c r="E872" t="s">
        <v>153</v>
      </c>
      <c r="F872" t="s">
        <v>247</v>
      </c>
      <c r="G872" t="s">
        <v>250</v>
      </c>
      <c r="H872" t="s">
        <v>371</v>
      </c>
      <c r="I872" t="s">
        <v>408</v>
      </c>
      <c r="J872" t="s">
        <v>370</v>
      </c>
      <c r="K872" t="s">
        <v>155</v>
      </c>
      <c r="L872" t="s">
        <v>252</v>
      </c>
      <c r="M872" t="s">
        <v>155</v>
      </c>
      <c r="N872" t="s">
        <v>372</v>
      </c>
      <c r="O872" t="s">
        <v>329</v>
      </c>
      <c r="P872" t="s">
        <v>154</v>
      </c>
      <c r="Q872">
        <v>14</v>
      </c>
      <c r="R872" t="s">
        <v>83</v>
      </c>
      <c r="S872" t="s">
        <v>121</v>
      </c>
      <c r="T872">
        <v>13</v>
      </c>
      <c r="U872">
        <v>9</v>
      </c>
      <c r="V872">
        <v>3</v>
      </c>
      <c r="W872" t="s">
        <v>96</v>
      </c>
      <c r="X872" t="s">
        <v>179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 t="s">
        <v>154</v>
      </c>
      <c r="AM872" t="s">
        <v>252</v>
      </c>
      <c r="AN872">
        <v>-9</v>
      </c>
      <c r="AO872" t="e" vm="1">
        <f>_FV(-6,"0")</f>
        <v>#VALUE!</v>
      </c>
      <c r="AP872" t="s">
        <v>68</v>
      </c>
      <c r="AQ872">
        <v>6</v>
      </c>
      <c r="AR872">
        <v>0</v>
      </c>
      <c r="AS872" t="s">
        <v>68</v>
      </c>
      <c r="AT872" t="s">
        <v>68</v>
      </c>
      <c r="AU872" t="s">
        <v>68</v>
      </c>
      <c r="AV872" t="s">
        <v>68</v>
      </c>
      <c r="AW872" s="3">
        <v>43466</v>
      </c>
      <c r="AX872">
        <v>1666</v>
      </c>
      <c r="AY872">
        <v>1696</v>
      </c>
      <c r="AZ872" t="s">
        <v>1445</v>
      </c>
      <c r="BA872" s="2">
        <v>43733</v>
      </c>
      <c r="BB872">
        <v>25</v>
      </c>
      <c r="BC872" t="s">
        <v>1923</v>
      </c>
      <c r="BD872" s="2">
        <v>43527</v>
      </c>
      <c r="BE872" t="s">
        <v>218</v>
      </c>
      <c r="BF872" s="2">
        <v>43671</v>
      </c>
      <c r="BG872">
        <v>21</v>
      </c>
      <c r="BH872" t="s">
        <v>1927</v>
      </c>
      <c r="BI872" s="3">
        <v>31444</v>
      </c>
    </row>
    <row r="873" spans="1:61" x14ac:dyDescent="0.25">
      <c r="A873" s="1">
        <v>41146</v>
      </c>
      <c r="B873" t="s">
        <v>209</v>
      </c>
      <c r="C873" t="s">
        <v>218</v>
      </c>
      <c r="D873" t="s">
        <v>101</v>
      </c>
      <c r="E873" t="s">
        <v>63</v>
      </c>
      <c r="F873" s="2">
        <v>43586</v>
      </c>
      <c r="G873" t="s">
        <v>68</v>
      </c>
      <c r="H873" t="s">
        <v>65</v>
      </c>
      <c r="I873" t="s">
        <v>65</v>
      </c>
      <c r="J873" s="2">
        <v>43586</v>
      </c>
      <c r="K873" t="s">
        <v>65</v>
      </c>
      <c r="L873" t="s">
        <v>63</v>
      </c>
      <c r="M873" t="s">
        <v>63</v>
      </c>
      <c r="N873" t="s">
        <v>65</v>
      </c>
      <c r="O873" t="s">
        <v>65</v>
      </c>
      <c r="P873" t="s">
        <v>65</v>
      </c>
      <c r="Q873">
        <v>2</v>
      </c>
      <c r="R873" t="s">
        <v>132</v>
      </c>
      <c r="S873" t="s">
        <v>121</v>
      </c>
      <c r="T873">
        <v>13</v>
      </c>
      <c r="U873">
        <v>13</v>
      </c>
      <c r="V873">
        <v>3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 t="e" vm="3">
        <f>_FV(0,"5")</f>
        <v>#VALUE!</v>
      </c>
      <c r="AM873" s="2">
        <v>43586</v>
      </c>
      <c r="AN873">
        <v>-3</v>
      </c>
      <c r="AP873" t="e" vm="1">
        <f>_FV(-3,"0")</f>
        <v>#VALUE!</v>
      </c>
      <c r="AQ873">
        <v>7</v>
      </c>
      <c r="AR873">
        <v>1</v>
      </c>
      <c r="AS873" t="s">
        <v>68</v>
      </c>
      <c r="AT873" t="s">
        <v>68</v>
      </c>
      <c r="AU873" t="s">
        <v>68</v>
      </c>
      <c r="AV873" t="s">
        <v>675</v>
      </c>
      <c r="AW873" s="3">
        <v>43101</v>
      </c>
      <c r="AX873">
        <v>1785</v>
      </c>
      <c r="AY873">
        <v>1696</v>
      </c>
      <c r="AZ873" t="s">
        <v>209</v>
      </c>
      <c r="BA873" s="2">
        <v>43490</v>
      </c>
      <c r="BB873">
        <v>16</v>
      </c>
      <c r="BC873" t="s">
        <v>1926</v>
      </c>
      <c r="BD873" s="3">
        <v>30895</v>
      </c>
      <c r="BE873" t="s">
        <v>218</v>
      </c>
      <c r="BF873" s="2">
        <v>43671</v>
      </c>
      <c r="BG873">
        <v>21</v>
      </c>
      <c r="BH873" t="s">
        <v>1927</v>
      </c>
      <c r="BI873" s="3">
        <v>31444</v>
      </c>
    </row>
    <row r="874" spans="1:61" x14ac:dyDescent="0.25">
      <c r="A874" s="1">
        <v>41363</v>
      </c>
      <c r="B874" t="s">
        <v>228</v>
      </c>
      <c r="C874" t="s">
        <v>218</v>
      </c>
      <c r="D874" t="s">
        <v>62</v>
      </c>
      <c r="E874" t="s">
        <v>140</v>
      </c>
      <c r="F874" t="s">
        <v>556</v>
      </c>
      <c r="G874" t="s">
        <v>1111</v>
      </c>
      <c r="H874" t="s">
        <v>865</v>
      </c>
      <c r="I874" t="s">
        <v>553</v>
      </c>
      <c r="J874" t="s">
        <v>1111</v>
      </c>
      <c r="K874" t="s">
        <v>450</v>
      </c>
      <c r="L874" t="s">
        <v>451</v>
      </c>
      <c r="M874" t="s">
        <v>144</v>
      </c>
      <c r="N874" t="s">
        <v>558</v>
      </c>
      <c r="O874" t="s">
        <v>145</v>
      </c>
      <c r="P874" t="s">
        <v>1112</v>
      </c>
      <c r="Q874">
        <v>31</v>
      </c>
      <c r="R874" t="s">
        <v>120</v>
      </c>
      <c r="S874" t="s">
        <v>121</v>
      </c>
      <c r="T874">
        <v>13</v>
      </c>
      <c r="U874">
        <v>8</v>
      </c>
      <c r="V874">
        <v>5</v>
      </c>
      <c r="W874" t="s">
        <v>96</v>
      </c>
      <c r="X874" t="s">
        <v>120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 t="e" vm="312">
        <f>_FV(0,"2903225806451613")</f>
        <v>#VALUE!</v>
      </c>
      <c r="AM874" t="s">
        <v>1428</v>
      </c>
      <c r="AN874">
        <v>-8</v>
      </c>
      <c r="AO874" t="e" vm="1">
        <f>_FV(-4,"0")</f>
        <v>#VALUE!</v>
      </c>
      <c r="AP874" t="s">
        <v>64</v>
      </c>
      <c r="AQ874">
        <v>3</v>
      </c>
      <c r="AR874">
        <v>3</v>
      </c>
      <c r="AS874" t="s">
        <v>68</v>
      </c>
      <c r="AT874" t="s">
        <v>1080</v>
      </c>
      <c r="AU874" t="s">
        <v>68</v>
      </c>
      <c r="AV874" s="2">
        <v>43586</v>
      </c>
      <c r="AW874" t="s">
        <v>2032</v>
      </c>
      <c r="AX874">
        <v>1651</v>
      </c>
      <c r="AY874">
        <v>1696</v>
      </c>
      <c r="AZ874" t="s">
        <v>228</v>
      </c>
      <c r="BA874" s="2">
        <v>43490</v>
      </c>
      <c r="BB874">
        <v>18</v>
      </c>
      <c r="BC874" t="s">
        <v>1930</v>
      </c>
      <c r="BD874" s="3">
        <v>13575</v>
      </c>
      <c r="BE874" t="s">
        <v>218</v>
      </c>
      <c r="BF874" s="2">
        <v>43671</v>
      </c>
      <c r="BG874">
        <v>21</v>
      </c>
      <c r="BH874" t="s">
        <v>1927</v>
      </c>
      <c r="BI874" s="3">
        <v>31444</v>
      </c>
    </row>
    <row r="875" spans="1:61" x14ac:dyDescent="0.25">
      <c r="A875" s="1">
        <v>41193</v>
      </c>
      <c r="B875" t="s">
        <v>241</v>
      </c>
      <c r="C875" t="s">
        <v>218</v>
      </c>
      <c r="D875" t="s">
        <v>151</v>
      </c>
      <c r="E875" t="s">
        <v>68</v>
      </c>
      <c r="F875" t="s">
        <v>678</v>
      </c>
      <c r="G875" t="s">
        <v>644</v>
      </c>
      <c r="H875" t="s">
        <v>68</v>
      </c>
      <c r="I875" t="s">
        <v>68</v>
      </c>
      <c r="J875" t="s">
        <v>677</v>
      </c>
      <c r="K875" t="s">
        <v>223</v>
      </c>
      <c r="L875" t="s">
        <v>337</v>
      </c>
      <c r="M875" t="s">
        <v>337</v>
      </c>
      <c r="N875" t="s">
        <v>223</v>
      </c>
      <c r="O875" t="s">
        <v>226</v>
      </c>
      <c r="P875" t="s">
        <v>226</v>
      </c>
      <c r="Q875">
        <v>11</v>
      </c>
      <c r="R875" t="s">
        <v>95</v>
      </c>
      <c r="S875" t="s">
        <v>121</v>
      </c>
      <c r="T875">
        <v>13</v>
      </c>
      <c r="U875">
        <v>12</v>
      </c>
      <c r="V875">
        <v>5</v>
      </c>
      <c r="W875" t="s">
        <v>85</v>
      </c>
      <c r="X875" t="s">
        <v>85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 t="e" vm="221">
        <f>_FV(0,"45454545454545453")</f>
        <v>#VALUE!</v>
      </c>
      <c r="AM875" t="s">
        <v>224</v>
      </c>
      <c r="AN875">
        <v>-6</v>
      </c>
      <c r="AO875" t="s">
        <v>65</v>
      </c>
      <c r="AP875" t="s">
        <v>120</v>
      </c>
      <c r="AQ875">
        <v>5</v>
      </c>
      <c r="AR875">
        <v>2</v>
      </c>
      <c r="AS875" t="s">
        <v>68</v>
      </c>
      <c r="AT875" t="s">
        <v>68</v>
      </c>
      <c r="AU875" t="s">
        <v>68</v>
      </c>
      <c r="AV875" s="2">
        <v>43556</v>
      </c>
      <c r="AW875" s="3">
        <v>45292</v>
      </c>
      <c r="AX875">
        <v>1662</v>
      </c>
      <c r="AY875">
        <v>1696</v>
      </c>
      <c r="AZ875" t="s">
        <v>241</v>
      </c>
      <c r="BA875" t="s">
        <v>1398</v>
      </c>
      <c r="BB875">
        <v>28</v>
      </c>
      <c r="BC875" t="s">
        <v>1933</v>
      </c>
      <c r="BD875" s="3">
        <v>12086</v>
      </c>
      <c r="BE875" t="s">
        <v>218</v>
      </c>
      <c r="BF875" s="2">
        <v>43671</v>
      </c>
      <c r="BG875">
        <v>21</v>
      </c>
      <c r="BH875" t="s">
        <v>1927</v>
      </c>
      <c r="BI875" s="3">
        <v>31444</v>
      </c>
    </row>
    <row r="876" spans="1:61" x14ac:dyDescent="0.25">
      <c r="A876" s="1">
        <v>41272</v>
      </c>
      <c r="B876" t="s">
        <v>60</v>
      </c>
      <c r="C876" t="s">
        <v>178</v>
      </c>
      <c r="D876" t="s">
        <v>62</v>
      </c>
      <c r="E876" t="s">
        <v>301</v>
      </c>
      <c r="F876" t="s">
        <v>1067</v>
      </c>
      <c r="G876" t="s">
        <v>198</v>
      </c>
      <c r="H876" t="s">
        <v>197</v>
      </c>
      <c r="I876" t="s">
        <v>199</v>
      </c>
      <c r="J876" t="s">
        <v>1067</v>
      </c>
      <c r="K876" t="s">
        <v>304</v>
      </c>
      <c r="L876" t="s">
        <v>170</v>
      </c>
      <c r="M876" t="s">
        <v>205</v>
      </c>
      <c r="N876" t="s">
        <v>304</v>
      </c>
      <c r="O876" t="s">
        <v>202</v>
      </c>
      <c r="P876" t="s">
        <v>170</v>
      </c>
      <c r="Q876">
        <v>19</v>
      </c>
      <c r="R876" t="s">
        <v>66</v>
      </c>
      <c r="S876" t="s">
        <v>242</v>
      </c>
      <c r="T876">
        <v>13</v>
      </c>
      <c r="U876">
        <v>4</v>
      </c>
      <c r="V876">
        <v>12</v>
      </c>
      <c r="W876" t="s">
        <v>120</v>
      </c>
      <c r="X876" t="s">
        <v>96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 t="s">
        <v>1625</v>
      </c>
      <c r="AM876" t="e" vm="107">
        <f>_FV(0,"3157894736842105")</f>
        <v>#VALUE!</v>
      </c>
      <c r="AN876">
        <v>10</v>
      </c>
      <c r="AO876" t="s">
        <v>66</v>
      </c>
      <c r="AP876" t="e" vm="1">
        <f>_FV(-12,"0")</f>
        <v>#VALUE!</v>
      </c>
      <c r="AQ876">
        <v>5</v>
      </c>
      <c r="AR876">
        <v>2</v>
      </c>
      <c r="AS876" t="s">
        <v>68</v>
      </c>
      <c r="AT876" t="s">
        <v>737</v>
      </c>
      <c r="AU876" t="s">
        <v>68</v>
      </c>
      <c r="AV876" s="2">
        <v>43587</v>
      </c>
      <c r="AW876" t="s">
        <v>2033</v>
      </c>
      <c r="AX876">
        <v>1839</v>
      </c>
      <c r="AY876">
        <v>1748</v>
      </c>
      <c r="AZ876" t="s">
        <v>60</v>
      </c>
      <c r="BA876" s="2">
        <v>43700</v>
      </c>
      <c r="BB876">
        <v>30</v>
      </c>
      <c r="BC876" t="s">
        <v>1885</v>
      </c>
      <c r="BD876" s="3">
        <v>42583</v>
      </c>
      <c r="BE876" t="s">
        <v>178</v>
      </c>
      <c r="BF876" s="2">
        <v>43489</v>
      </c>
      <c r="BG876">
        <v>25</v>
      </c>
      <c r="BH876" t="s">
        <v>1907</v>
      </c>
      <c r="BI876" s="3">
        <v>46874</v>
      </c>
    </row>
    <row r="877" spans="1:61" x14ac:dyDescent="0.25">
      <c r="A877" s="1">
        <v>41303</v>
      </c>
      <c r="B877" t="s">
        <v>73</v>
      </c>
      <c r="C877" t="s">
        <v>178</v>
      </c>
      <c r="D877" t="s">
        <v>151</v>
      </c>
      <c r="E877" t="s">
        <v>831</v>
      </c>
      <c r="F877" t="s">
        <v>76</v>
      </c>
      <c r="G877" t="s">
        <v>366</v>
      </c>
      <c r="H877" t="s">
        <v>832</v>
      </c>
      <c r="I877" t="s">
        <v>74</v>
      </c>
      <c r="J877" t="s">
        <v>400</v>
      </c>
      <c r="K877" t="s">
        <v>82</v>
      </c>
      <c r="L877" t="s">
        <v>693</v>
      </c>
      <c r="M877" t="s">
        <v>692</v>
      </c>
      <c r="N877" t="s">
        <v>63</v>
      </c>
      <c r="O877" t="s">
        <v>80</v>
      </c>
      <c r="P877" t="s">
        <v>79</v>
      </c>
      <c r="Q877">
        <v>24</v>
      </c>
      <c r="R877" t="s">
        <v>110</v>
      </c>
      <c r="S877" t="s">
        <v>242</v>
      </c>
      <c r="T877">
        <v>13</v>
      </c>
      <c r="U877">
        <v>17</v>
      </c>
      <c r="V877">
        <v>16</v>
      </c>
      <c r="W877" t="s">
        <v>64</v>
      </c>
      <c r="X877" t="s">
        <v>68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1</v>
      </c>
      <c r="AI877">
        <v>0</v>
      </c>
      <c r="AJ877">
        <v>0</v>
      </c>
      <c r="AK877">
        <v>0</v>
      </c>
      <c r="AL877" t="e" vm="313">
        <f>_FV(-1,"0416666666666667")</f>
        <v>#VALUE!</v>
      </c>
      <c r="AM877" t="e" vm="314">
        <f>_FV(0,"5416666666666666")</f>
        <v>#VALUE!</v>
      </c>
      <c r="AN877">
        <v>-1</v>
      </c>
      <c r="AO877" t="s">
        <v>68</v>
      </c>
      <c r="AP877" t="e" vm="1">
        <f>_FV(-1,"0")</f>
        <v>#VALUE!</v>
      </c>
      <c r="AQ877">
        <v>2</v>
      </c>
      <c r="AR877">
        <v>5</v>
      </c>
      <c r="AS877" t="s">
        <v>68</v>
      </c>
      <c r="AT877" t="s">
        <v>68</v>
      </c>
      <c r="AU877" t="s">
        <v>68</v>
      </c>
      <c r="AV877" t="s">
        <v>65</v>
      </c>
      <c r="AW877" s="3">
        <v>12055</v>
      </c>
      <c r="AX877">
        <v>1655</v>
      </c>
      <c r="AY877">
        <v>1748</v>
      </c>
      <c r="AZ877" t="s">
        <v>73</v>
      </c>
      <c r="BA877" s="2">
        <v>43489</v>
      </c>
      <c r="BB877">
        <v>19</v>
      </c>
      <c r="BC877" t="s">
        <v>1887</v>
      </c>
      <c r="BD877" s="3">
        <v>46082</v>
      </c>
      <c r="BE877" t="s">
        <v>178</v>
      </c>
      <c r="BF877" s="2">
        <v>43489</v>
      </c>
      <c r="BG877">
        <v>25</v>
      </c>
      <c r="BH877" t="s">
        <v>1907</v>
      </c>
      <c r="BI877" s="3">
        <v>46874</v>
      </c>
    </row>
    <row r="878" spans="1:61" x14ac:dyDescent="0.25">
      <c r="A878" s="1">
        <v>41146</v>
      </c>
      <c r="B878" t="s">
        <v>123</v>
      </c>
      <c r="C878" t="s">
        <v>178</v>
      </c>
      <c r="D878" t="s">
        <v>62</v>
      </c>
      <c r="E878" t="s">
        <v>68</v>
      </c>
      <c r="F878" t="s">
        <v>68</v>
      </c>
      <c r="G878" t="s">
        <v>65</v>
      </c>
      <c r="H878" t="s">
        <v>63</v>
      </c>
      <c r="I878" s="2">
        <v>43586</v>
      </c>
      <c r="J878" s="2">
        <v>43586</v>
      </c>
      <c r="K878" t="s">
        <v>63</v>
      </c>
      <c r="L878" t="s">
        <v>63</v>
      </c>
      <c r="M878" t="s">
        <v>65</v>
      </c>
      <c r="N878" t="s">
        <v>65</v>
      </c>
      <c r="O878" t="s">
        <v>65</v>
      </c>
      <c r="P878" t="s">
        <v>65</v>
      </c>
      <c r="Q878">
        <v>2</v>
      </c>
      <c r="R878" t="s">
        <v>84</v>
      </c>
      <c r="S878" t="s">
        <v>242</v>
      </c>
      <c r="T878">
        <v>13</v>
      </c>
      <c r="U878">
        <v>4</v>
      </c>
      <c r="V878">
        <v>6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 t="s">
        <v>68</v>
      </c>
      <c r="AM878" t="s">
        <v>63</v>
      </c>
      <c r="AN878">
        <v>0</v>
      </c>
      <c r="AP878" t="e" vm="1">
        <f>_FV(-13,"0")</f>
        <v>#VALUE!</v>
      </c>
      <c r="AQ878">
        <v>4</v>
      </c>
      <c r="AR878">
        <v>4</v>
      </c>
      <c r="AS878" t="s">
        <v>68</v>
      </c>
      <c r="AT878" t="s">
        <v>68</v>
      </c>
      <c r="AU878" t="s">
        <v>68</v>
      </c>
      <c r="AV878" t="s">
        <v>675</v>
      </c>
      <c r="AW878" s="3">
        <v>43101</v>
      </c>
      <c r="AX878">
        <v>1857</v>
      </c>
      <c r="AY878">
        <v>1748</v>
      </c>
      <c r="AZ878" t="s">
        <v>123</v>
      </c>
      <c r="BA878" s="2">
        <v>43549</v>
      </c>
      <c r="BB878">
        <v>22</v>
      </c>
      <c r="BC878" t="s">
        <v>1890</v>
      </c>
      <c r="BD878" t="s">
        <v>1891</v>
      </c>
      <c r="BE878" t="s">
        <v>178</v>
      </c>
      <c r="BF878" s="2">
        <v>43489</v>
      </c>
      <c r="BG878">
        <v>25</v>
      </c>
      <c r="BH878" t="s">
        <v>1907</v>
      </c>
      <c r="BI878" s="3">
        <v>46874</v>
      </c>
    </row>
    <row r="879" spans="1:61" x14ac:dyDescent="0.25">
      <c r="A879" s="1">
        <v>41169</v>
      </c>
      <c r="B879" t="s">
        <v>127</v>
      </c>
      <c r="C879" t="s">
        <v>178</v>
      </c>
      <c r="D879" t="s">
        <v>101</v>
      </c>
      <c r="E879" t="s">
        <v>68</v>
      </c>
      <c r="F879" t="s">
        <v>180</v>
      </c>
      <c r="G879" t="s">
        <v>180</v>
      </c>
      <c r="H879" t="s">
        <v>68</v>
      </c>
      <c r="I879" s="2">
        <v>43586</v>
      </c>
      <c r="J879" t="s">
        <v>68</v>
      </c>
      <c r="K879" t="s">
        <v>63</v>
      </c>
      <c r="L879" t="s">
        <v>79</v>
      </c>
      <c r="M879" t="s">
        <v>79</v>
      </c>
      <c r="N879" t="s">
        <v>79</v>
      </c>
      <c r="O879" t="s">
        <v>65</v>
      </c>
      <c r="P879" t="s">
        <v>79</v>
      </c>
      <c r="Q879">
        <v>4</v>
      </c>
      <c r="R879" t="s">
        <v>96</v>
      </c>
      <c r="S879" t="s">
        <v>242</v>
      </c>
      <c r="T879">
        <v>13</v>
      </c>
      <c r="U879">
        <v>6</v>
      </c>
      <c r="V879">
        <v>9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 t="s">
        <v>79</v>
      </c>
      <c r="AM879" t="e" vm="14">
        <f>_FV(0,"25")</f>
        <v>#VALUE!</v>
      </c>
      <c r="AN879">
        <v>2</v>
      </c>
      <c r="AP879" t="e" vm="1">
        <f>_FV(-10,"0")</f>
        <v>#VALUE!</v>
      </c>
      <c r="AQ879">
        <v>6</v>
      </c>
      <c r="AR879">
        <v>3</v>
      </c>
      <c r="AS879" t="s">
        <v>68</v>
      </c>
      <c r="AT879" t="s">
        <v>1337</v>
      </c>
      <c r="AU879" t="s">
        <v>68</v>
      </c>
      <c r="AV879" t="s">
        <v>84</v>
      </c>
      <c r="AW879" t="s">
        <v>2034</v>
      </c>
      <c r="AX879">
        <v>1780</v>
      </c>
      <c r="AY879">
        <v>1748</v>
      </c>
      <c r="AZ879" t="s">
        <v>127</v>
      </c>
      <c r="BA879" s="2">
        <v>43641</v>
      </c>
      <c r="BB879">
        <v>18</v>
      </c>
      <c r="BC879" t="s">
        <v>1892</v>
      </c>
      <c r="BD879" s="2">
        <v>43681</v>
      </c>
      <c r="BE879" t="s">
        <v>178</v>
      </c>
      <c r="BF879" s="2">
        <v>43489</v>
      </c>
      <c r="BG879">
        <v>25</v>
      </c>
      <c r="BH879" t="s">
        <v>1907</v>
      </c>
      <c r="BI879" s="3">
        <v>46874</v>
      </c>
    </row>
    <row r="880" spans="1:61" x14ac:dyDescent="0.25">
      <c r="A880" s="1">
        <v>41194</v>
      </c>
      <c r="B880" t="s">
        <v>136</v>
      </c>
      <c r="C880" t="s">
        <v>178</v>
      </c>
      <c r="D880" t="s">
        <v>62</v>
      </c>
      <c r="E880" s="3">
        <v>1360531</v>
      </c>
      <c r="F880" t="s">
        <v>367</v>
      </c>
      <c r="G880" t="s">
        <v>318</v>
      </c>
      <c r="H880" s="3">
        <v>447424</v>
      </c>
      <c r="I880" t="s">
        <v>367</v>
      </c>
      <c r="J880" t="s">
        <v>367</v>
      </c>
      <c r="K880" t="s">
        <v>79</v>
      </c>
      <c r="L880" t="s">
        <v>79</v>
      </c>
      <c r="M880" t="s">
        <v>323</v>
      </c>
      <c r="N880" t="s">
        <v>323</v>
      </c>
      <c r="O880" t="s">
        <v>320</v>
      </c>
      <c r="P880" t="s">
        <v>320</v>
      </c>
      <c r="Q880">
        <v>16</v>
      </c>
      <c r="R880" t="s">
        <v>179</v>
      </c>
      <c r="S880" t="s">
        <v>242</v>
      </c>
      <c r="T880">
        <v>13</v>
      </c>
      <c r="U880">
        <v>11</v>
      </c>
      <c r="V880">
        <v>12</v>
      </c>
      <c r="W880" t="s">
        <v>64</v>
      </c>
      <c r="X880" t="s">
        <v>84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1</v>
      </c>
      <c r="AI880">
        <v>0</v>
      </c>
      <c r="AJ880">
        <v>0</v>
      </c>
      <c r="AK880">
        <v>0</v>
      </c>
      <c r="AL880" t="e" vm="156">
        <f>_FV(0,"0625")</f>
        <v>#VALUE!</v>
      </c>
      <c r="AM880" t="e" vm="14">
        <f>_FV(0,"25")</f>
        <v>#VALUE!</v>
      </c>
      <c r="AN880">
        <v>0</v>
      </c>
      <c r="AO880" t="e" vm="1">
        <f>_FV(-1,"0")</f>
        <v>#VALUE!</v>
      </c>
      <c r="AP880" t="e" vm="1">
        <f>_FV(-4,"0")</f>
        <v>#VALUE!</v>
      </c>
      <c r="AQ880">
        <v>6</v>
      </c>
      <c r="AR880">
        <v>3</v>
      </c>
      <c r="AS880" t="s">
        <v>68</v>
      </c>
      <c r="AT880" t="s">
        <v>68</v>
      </c>
      <c r="AU880" t="s">
        <v>68</v>
      </c>
      <c r="AV880" t="s">
        <v>68</v>
      </c>
      <c r="AW880" s="2">
        <v>43497</v>
      </c>
      <c r="AX880">
        <v>1715</v>
      </c>
      <c r="AY880">
        <v>1748</v>
      </c>
      <c r="AZ880" t="s">
        <v>136</v>
      </c>
      <c r="BA880" s="2">
        <v>43734</v>
      </c>
      <c r="BB880">
        <v>29</v>
      </c>
      <c r="BC880" t="s">
        <v>1894</v>
      </c>
      <c r="BD880" s="3">
        <v>17227</v>
      </c>
      <c r="BE880" t="s">
        <v>178</v>
      </c>
      <c r="BF880" s="2">
        <v>43489</v>
      </c>
      <c r="BG880">
        <v>25</v>
      </c>
      <c r="BH880" t="s">
        <v>1907</v>
      </c>
      <c r="BI880" s="3">
        <v>46874</v>
      </c>
    </row>
    <row r="881" spans="1:61" x14ac:dyDescent="0.25">
      <c r="A881" s="1">
        <v>41010</v>
      </c>
      <c r="B881" t="s">
        <v>150</v>
      </c>
      <c r="C881" t="s">
        <v>178</v>
      </c>
      <c r="D881" t="s">
        <v>101</v>
      </c>
      <c r="E881" s="2">
        <v>43497</v>
      </c>
      <c r="F881" s="2">
        <v>43466</v>
      </c>
      <c r="G881" s="2">
        <v>43556</v>
      </c>
      <c r="H881" s="2">
        <v>43525</v>
      </c>
      <c r="I881" t="s">
        <v>68</v>
      </c>
      <c r="J881" s="2">
        <v>43525</v>
      </c>
      <c r="K881" t="s">
        <v>118</v>
      </c>
      <c r="L881" t="s">
        <v>266</v>
      </c>
      <c r="M881" t="s">
        <v>266</v>
      </c>
      <c r="N881" t="s">
        <v>118</v>
      </c>
      <c r="O881" t="s">
        <v>116</v>
      </c>
      <c r="P881" t="s">
        <v>116</v>
      </c>
      <c r="Q881">
        <v>10</v>
      </c>
      <c r="R881" t="s">
        <v>85</v>
      </c>
      <c r="S881" t="s">
        <v>242</v>
      </c>
      <c r="T881">
        <v>13</v>
      </c>
      <c r="U881">
        <v>11</v>
      </c>
      <c r="V881">
        <v>9</v>
      </c>
      <c r="W881" t="s">
        <v>121</v>
      </c>
      <c r="X881" t="s">
        <v>121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 t="e" vm="26">
        <f>_FV(0,"2")</f>
        <v>#VALUE!</v>
      </c>
      <c r="AM881" t="e" vm="26">
        <f>_FV(0,"2")</f>
        <v>#VALUE!</v>
      </c>
      <c r="AN881">
        <v>-3</v>
      </c>
      <c r="AO881" t="s">
        <v>65</v>
      </c>
      <c r="AP881" t="e" vm="1">
        <f>_FV(-9,"0")</f>
        <v>#VALUE!</v>
      </c>
      <c r="AQ881">
        <v>6</v>
      </c>
      <c r="AR881">
        <v>3</v>
      </c>
      <c r="AS881" t="s">
        <v>68</v>
      </c>
      <c r="AT881" t="s">
        <v>535</v>
      </c>
      <c r="AU881" t="s">
        <v>68</v>
      </c>
      <c r="AV881" t="s">
        <v>124</v>
      </c>
      <c r="AW881" t="s">
        <v>2035</v>
      </c>
      <c r="AX881">
        <v>1723</v>
      </c>
      <c r="AY881">
        <v>1748</v>
      </c>
      <c r="AZ881" t="s">
        <v>150</v>
      </c>
      <c r="BA881" s="2">
        <v>43699</v>
      </c>
      <c r="BB881">
        <v>19</v>
      </c>
      <c r="BC881" t="s">
        <v>1897</v>
      </c>
      <c r="BD881" s="3">
        <v>45839</v>
      </c>
      <c r="BE881" t="s">
        <v>178</v>
      </c>
      <c r="BF881" s="2">
        <v>43489</v>
      </c>
      <c r="BG881">
        <v>25</v>
      </c>
      <c r="BH881" t="s">
        <v>1907</v>
      </c>
      <c r="BI881" s="3">
        <v>46874</v>
      </c>
    </row>
    <row r="882" spans="1:61" x14ac:dyDescent="0.25">
      <c r="A882" s="1">
        <v>41363</v>
      </c>
      <c r="B882" t="s">
        <v>158</v>
      </c>
      <c r="C882" t="s">
        <v>178</v>
      </c>
      <c r="D882" t="s">
        <v>62</v>
      </c>
      <c r="E882" s="2">
        <v>43647</v>
      </c>
      <c r="F882" t="s">
        <v>90</v>
      </c>
      <c r="G882" t="s">
        <v>1251</v>
      </c>
      <c r="H882" t="s">
        <v>340</v>
      </c>
      <c r="I882" t="s">
        <v>1228</v>
      </c>
      <c r="J882" s="2">
        <v>43466</v>
      </c>
      <c r="K882" t="s">
        <v>324</v>
      </c>
      <c r="L882" t="s">
        <v>266</v>
      </c>
      <c r="M882" t="s">
        <v>115</v>
      </c>
      <c r="N882" t="s">
        <v>117</v>
      </c>
      <c r="O882" t="s">
        <v>386</v>
      </c>
      <c r="P882" t="s">
        <v>118</v>
      </c>
      <c r="Q882">
        <v>30</v>
      </c>
      <c r="R882" t="s">
        <v>64</v>
      </c>
      <c r="S882" t="s">
        <v>242</v>
      </c>
      <c r="T882">
        <v>13</v>
      </c>
      <c r="U882">
        <v>1</v>
      </c>
      <c r="V882">
        <v>10</v>
      </c>
      <c r="W882" t="s">
        <v>85</v>
      </c>
      <c r="X882" t="s">
        <v>83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 t="s">
        <v>74</v>
      </c>
      <c r="AM882" t="e" vm="2">
        <f>_FV(0,"3333333333333333")</f>
        <v>#VALUE!</v>
      </c>
      <c r="AN882">
        <v>26</v>
      </c>
      <c r="AO882" t="e" vm="1">
        <f>_FV(-2,"0")</f>
        <v>#VALUE!</v>
      </c>
      <c r="AP882" t="e" vm="1">
        <f>_FV(-14,"0")</f>
        <v>#VALUE!</v>
      </c>
      <c r="AQ882">
        <v>9</v>
      </c>
      <c r="AR882">
        <v>0</v>
      </c>
      <c r="AS882" t="s">
        <v>68</v>
      </c>
      <c r="AT882" t="s">
        <v>68</v>
      </c>
      <c r="AU882" t="s">
        <v>68</v>
      </c>
      <c r="AV882" s="3">
        <v>45689</v>
      </c>
      <c r="AW882" s="3">
        <v>44927</v>
      </c>
      <c r="AX882">
        <v>1908</v>
      </c>
      <c r="AY882">
        <v>1748</v>
      </c>
      <c r="AZ882" t="s">
        <v>158</v>
      </c>
      <c r="BA882" t="s">
        <v>243</v>
      </c>
      <c r="BB882">
        <v>27</v>
      </c>
      <c r="BC882" t="s">
        <v>1900</v>
      </c>
      <c r="BD882" t="s">
        <v>1901</v>
      </c>
      <c r="BE882" t="s">
        <v>178</v>
      </c>
      <c r="BF882" s="2">
        <v>43489</v>
      </c>
      <c r="BG882">
        <v>25</v>
      </c>
      <c r="BH882" t="s">
        <v>1907</v>
      </c>
      <c r="BI882" s="3">
        <v>46874</v>
      </c>
    </row>
    <row r="883" spans="1:61" x14ac:dyDescent="0.25">
      <c r="A883" s="1">
        <v>41269</v>
      </c>
      <c r="B883" t="s">
        <v>163</v>
      </c>
      <c r="C883" t="s">
        <v>178</v>
      </c>
      <c r="D883" t="s">
        <v>62</v>
      </c>
      <c r="E883" t="s">
        <v>1688</v>
      </c>
      <c r="F883" t="s">
        <v>1067</v>
      </c>
      <c r="G883" t="s">
        <v>201</v>
      </c>
      <c r="H883" t="s">
        <v>197</v>
      </c>
      <c r="I883" t="s">
        <v>1656</v>
      </c>
      <c r="J883" t="s">
        <v>1067</v>
      </c>
      <c r="K883" t="s">
        <v>1625</v>
      </c>
      <c r="L883" t="s">
        <v>170</v>
      </c>
      <c r="M883" t="s">
        <v>204</v>
      </c>
      <c r="N883" t="s">
        <v>304</v>
      </c>
      <c r="O883" t="s">
        <v>789</v>
      </c>
      <c r="P883" t="s">
        <v>170</v>
      </c>
      <c r="Q883">
        <v>19</v>
      </c>
      <c r="R883" t="s">
        <v>68</v>
      </c>
      <c r="S883" t="s">
        <v>242</v>
      </c>
      <c r="T883">
        <v>13</v>
      </c>
      <c r="U883">
        <v>1</v>
      </c>
      <c r="V883">
        <v>12</v>
      </c>
      <c r="W883" t="s">
        <v>191</v>
      </c>
      <c r="X883" t="s">
        <v>96</v>
      </c>
      <c r="Y883">
        <v>0</v>
      </c>
      <c r="Z883">
        <v>1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 t="s">
        <v>68</v>
      </c>
      <c r="AM883" t="e" vm="107">
        <f>_FV(0,"3157894736842105")</f>
        <v>#VALUE!</v>
      </c>
      <c r="AN883">
        <v>23</v>
      </c>
      <c r="AO883" t="s">
        <v>85</v>
      </c>
      <c r="AP883" t="e" vm="1">
        <f>_FV(-15,"0")</f>
        <v>#VALUE!</v>
      </c>
      <c r="AQ883">
        <v>4</v>
      </c>
      <c r="AR883">
        <v>4</v>
      </c>
      <c r="AS883" t="s">
        <v>68</v>
      </c>
      <c r="AT883" t="s">
        <v>68</v>
      </c>
      <c r="AU883" t="s">
        <v>68</v>
      </c>
      <c r="AV883" s="3">
        <v>45689</v>
      </c>
      <c r="AW883" s="3">
        <v>43466</v>
      </c>
      <c r="AX883">
        <v>1912</v>
      </c>
      <c r="AY883">
        <v>1748</v>
      </c>
      <c r="AZ883" t="s">
        <v>163</v>
      </c>
      <c r="BA883" s="2">
        <v>43489</v>
      </c>
      <c r="BB883">
        <v>22</v>
      </c>
      <c r="BC883" t="s">
        <v>1904</v>
      </c>
      <c r="BD883" s="3">
        <v>13119</v>
      </c>
      <c r="BE883" t="s">
        <v>178</v>
      </c>
      <c r="BF883" s="2">
        <v>43489</v>
      </c>
      <c r="BG883">
        <v>25</v>
      </c>
      <c r="BH883" t="s">
        <v>1907</v>
      </c>
      <c r="BI883" s="3">
        <v>46874</v>
      </c>
    </row>
    <row r="884" spans="1:61" x14ac:dyDescent="0.25">
      <c r="A884" s="1">
        <v>41609</v>
      </c>
      <c r="B884" t="s">
        <v>1432</v>
      </c>
      <c r="C884" t="s">
        <v>178</v>
      </c>
      <c r="D884" t="s">
        <v>101</v>
      </c>
      <c r="E884" t="s">
        <v>539</v>
      </c>
      <c r="F884" t="s">
        <v>334</v>
      </c>
      <c r="G884" t="s">
        <v>677</v>
      </c>
      <c r="H884" t="s">
        <v>161</v>
      </c>
      <c r="I884" t="s">
        <v>1042</v>
      </c>
      <c r="J884" t="s">
        <v>537</v>
      </c>
      <c r="K884" t="s">
        <v>223</v>
      </c>
      <c r="L884" t="s">
        <v>339</v>
      </c>
      <c r="M884" t="s">
        <v>224</v>
      </c>
      <c r="N884" t="s">
        <v>63</v>
      </c>
      <c r="O884" t="s">
        <v>336</v>
      </c>
      <c r="P884" t="s">
        <v>339</v>
      </c>
      <c r="Q884">
        <v>22</v>
      </c>
      <c r="R884" t="s">
        <v>192</v>
      </c>
      <c r="S884" t="s">
        <v>242</v>
      </c>
      <c r="T884">
        <v>13</v>
      </c>
      <c r="U884">
        <v>10</v>
      </c>
      <c r="V884">
        <v>14</v>
      </c>
      <c r="W884" t="s">
        <v>84</v>
      </c>
      <c r="X884" t="s">
        <v>84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 t="e" vm="221">
        <f>_FV(0,"45454545454545453")</f>
        <v>#VALUE!</v>
      </c>
      <c r="AM884" t="e" vm="79">
        <f>_FV(0,"5454545454545454")</f>
        <v>#VALUE!</v>
      </c>
      <c r="AN884">
        <v>5</v>
      </c>
      <c r="AO884" t="s">
        <v>65</v>
      </c>
      <c r="AP884" t="e" vm="1">
        <f>_FV(-5,"0")</f>
        <v>#VALUE!</v>
      </c>
      <c r="AQ884">
        <v>3</v>
      </c>
      <c r="AR884">
        <v>6</v>
      </c>
      <c r="AS884" t="s">
        <v>68</v>
      </c>
      <c r="AT884" t="s">
        <v>68</v>
      </c>
      <c r="AU884" t="s">
        <v>68</v>
      </c>
      <c r="AV884" s="2">
        <v>43617</v>
      </c>
      <c r="AW884" s="3">
        <v>47119</v>
      </c>
      <c r="AX884">
        <v>1616</v>
      </c>
      <c r="AY884">
        <v>1748</v>
      </c>
      <c r="AZ884" t="s">
        <v>1432</v>
      </c>
      <c r="BA884" s="2">
        <v>43549</v>
      </c>
      <c r="BB884">
        <v>16</v>
      </c>
      <c r="BC884" t="s">
        <v>1910</v>
      </c>
      <c r="BD884" s="2">
        <v>43679</v>
      </c>
      <c r="BE884" t="s">
        <v>178</v>
      </c>
      <c r="BF884" s="2">
        <v>43489</v>
      </c>
      <c r="BG884">
        <v>25</v>
      </c>
      <c r="BH884" t="s">
        <v>1907</v>
      </c>
      <c r="BI884" s="3">
        <v>46874</v>
      </c>
    </row>
    <row r="885" spans="1:61" x14ac:dyDescent="0.25">
      <c r="A885" s="1">
        <v>41613</v>
      </c>
      <c r="B885" t="s">
        <v>1436</v>
      </c>
      <c r="C885" t="s">
        <v>178</v>
      </c>
      <c r="D885" t="s">
        <v>151</v>
      </c>
      <c r="E885" t="s">
        <v>2036</v>
      </c>
      <c r="F885" t="s">
        <v>1062</v>
      </c>
      <c r="G885" t="s">
        <v>2037</v>
      </c>
      <c r="H885" t="s">
        <v>1875</v>
      </c>
      <c r="I885" t="s">
        <v>737</v>
      </c>
      <c r="J885" t="s">
        <v>1616</v>
      </c>
      <c r="K885" t="s">
        <v>760</v>
      </c>
      <c r="L885" t="s">
        <v>296</v>
      </c>
      <c r="M885" t="s">
        <v>1122</v>
      </c>
      <c r="N885" t="s">
        <v>294</v>
      </c>
      <c r="O885" t="s">
        <v>759</v>
      </c>
      <c r="P885" t="s">
        <v>656</v>
      </c>
      <c r="Q885">
        <v>37</v>
      </c>
      <c r="R885" t="s">
        <v>239</v>
      </c>
      <c r="S885" t="s">
        <v>242</v>
      </c>
      <c r="T885">
        <v>13</v>
      </c>
      <c r="U885">
        <v>20</v>
      </c>
      <c r="V885">
        <v>17</v>
      </c>
      <c r="W885" t="s">
        <v>64</v>
      </c>
      <c r="X885" t="s">
        <v>132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 t="e" vm="262">
        <f>_FV(0,"7567567567567568")</f>
        <v>#VALUE!</v>
      </c>
      <c r="AM885" t="e" vm="91">
        <f>_FV(0,"6216216216216216")</f>
        <v>#VALUE!</v>
      </c>
      <c r="AN885">
        <v>-13</v>
      </c>
      <c r="AO885" t="e" vm="1">
        <f>_FV(-3,"0")</f>
        <v>#VALUE!</v>
      </c>
      <c r="AP885" t="s">
        <v>66</v>
      </c>
      <c r="AQ885">
        <v>1</v>
      </c>
      <c r="AR885">
        <v>7</v>
      </c>
      <c r="AS885" t="s">
        <v>68</v>
      </c>
      <c r="AT885" t="s">
        <v>68</v>
      </c>
      <c r="AU885" t="s">
        <v>68</v>
      </c>
      <c r="AV885" t="s">
        <v>124</v>
      </c>
      <c r="AW885" s="3">
        <v>42736</v>
      </c>
      <c r="AX885">
        <v>1587</v>
      </c>
      <c r="AY885">
        <v>1748</v>
      </c>
      <c r="AZ885" t="s">
        <v>1436</v>
      </c>
      <c r="BA885" s="2">
        <v>43493</v>
      </c>
      <c r="BB885">
        <v>18</v>
      </c>
      <c r="BC885" t="s">
        <v>1912</v>
      </c>
      <c r="BD885" s="3">
        <v>20180</v>
      </c>
      <c r="BE885" t="s">
        <v>178</v>
      </c>
      <c r="BF885" s="2">
        <v>43489</v>
      </c>
      <c r="BG885">
        <v>25</v>
      </c>
      <c r="BH885" t="s">
        <v>1907</v>
      </c>
      <c r="BI885" s="3">
        <v>46874</v>
      </c>
    </row>
    <row r="886" spans="1:61" x14ac:dyDescent="0.25">
      <c r="A886" s="1">
        <v>41181</v>
      </c>
      <c r="B886" t="s">
        <v>1913</v>
      </c>
      <c r="C886" t="s">
        <v>178</v>
      </c>
      <c r="D886" t="s">
        <v>101</v>
      </c>
      <c r="E886" t="s">
        <v>68</v>
      </c>
      <c r="F886" t="s">
        <v>68</v>
      </c>
      <c r="G886" t="s">
        <v>366</v>
      </c>
      <c r="H886" t="s">
        <v>68</v>
      </c>
      <c r="I886" t="s">
        <v>80</v>
      </c>
      <c r="J886" t="s">
        <v>90</v>
      </c>
      <c r="K886" t="s">
        <v>65</v>
      </c>
      <c r="L886" t="s">
        <v>80</v>
      </c>
      <c r="M886" t="s">
        <v>63</v>
      </c>
      <c r="N886" t="s">
        <v>82</v>
      </c>
      <c r="O886" t="s">
        <v>80</v>
      </c>
      <c r="P886" t="s">
        <v>80</v>
      </c>
      <c r="Q886">
        <v>6</v>
      </c>
      <c r="R886" t="s">
        <v>67</v>
      </c>
      <c r="S886" t="s">
        <v>242</v>
      </c>
      <c r="T886">
        <v>13</v>
      </c>
      <c r="U886">
        <v>17</v>
      </c>
      <c r="V886">
        <v>9</v>
      </c>
      <c r="W886" t="s">
        <v>64</v>
      </c>
      <c r="X886" t="s">
        <v>121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 t="e" vm="83">
        <f>_FV(0,"8333333333333334")</f>
        <v>#VALUE!</v>
      </c>
      <c r="AM886" t="s">
        <v>65</v>
      </c>
      <c r="AN886">
        <v>-6</v>
      </c>
      <c r="AO886" t="e" vm="1">
        <f>_FV(-6,"0")</f>
        <v>#VALUE!</v>
      </c>
      <c r="AP886" t="s">
        <v>84</v>
      </c>
      <c r="AQ886">
        <v>1</v>
      </c>
      <c r="AR886">
        <v>1</v>
      </c>
      <c r="AS886" t="s">
        <v>68</v>
      </c>
      <c r="AT886" t="s">
        <v>68</v>
      </c>
      <c r="AU886" t="s">
        <v>68</v>
      </c>
      <c r="AV886" t="s">
        <v>68</v>
      </c>
      <c r="AW886" s="2">
        <v>43800</v>
      </c>
      <c r="AX886">
        <v>1615</v>
      </c>
      <c r="AY886">
        <v>1748</v>
      </c>
      <c r="AZ886" t="s">
        <v>1913</v>
      </c>
      <c r="BA886" s="2">
        <v>43641</v>
      </c>
      <c r="BB886">
        <v>22</v>
      </c>
      <c r="BC886" t="s">
        <v>1916</v>
      </c>
      <c r="BD886" s="3">
        <v>15342</v>
      </c>
      <c r="BE886" t="s">
        <v>178</v>
      </c>
      <c r="BF886" s="2">
        <v>43489</v>
      </c>
      <c r="BG886">
        <v>25</v>
      </c>
      <c r="BH886" t="s">
        <v>1907</v>
      </c>
      <c r="BI886" s="3">
        <v>46874</v>
      </c>
    </row>
    <row r="887" spans="1:61" x14ac:dyDescent="0.25">
      <c r="A887" s="1">
        <v>41238</v>
      </c>
      <c r="B887" t="s">
        <v>1917</v>
      </c>
      <c r="C887" t="s">
        <v>178</v>
      </c>
      <c r="D887" t="s">
        <v>62</v>
      </c>
      <c r="E887" t="s">
        <v>358</v>
      </c>
      <c r="F887" t="s">
        <v>68</v>
      </c>
      <c r="G887" t="s">
        <v>953</v>
      </c>
      <c r="H887" t="s">
        <v>360</v>
      </c>
      <c r="I887" t="s">
        <v>232</v>
      </c>
      <c r="J887" t="s">
        <v>233</v>
      </c>
      <c r="K887" t="s">
        <v>238</v>
      </c>
      <c r="L887" t="s">
        <v>363</v>
      </c>
      <c r="M887" t="s">
        <v>232</v>
      </c>
      <c r="N887" t="s">
        <v>235</v>
      </c>
      <c r="O887" t="s">
        <v>238</v>
      </c>
      <c r="P887" t="s">
        <v>237</v>
      </c>
      <c r="Q887">
        <v>13</v>
      </c>
      <c r="R887" t="s">
        <v>119</v>
      </c>
      <c r="S887" t="s">
        <v>242</v>
      </c>
      <c r="T887">
        <v>13</v>
      </c>
      <c r="U887">
        <v>18</v>
      </c>
      <c r="V887">
        <v>11</v>
      </c>
      <c r="W887" t="s">
        <v>66</v>
      </c>
      <c r="X887" t="s">
        <v>132</v>
      </c>
      <c r="Y887">
        <v>0</v>
      </c>
      <c r="Z887">
        <v>0</v>
      </c>
      <c r="AA887">
        <v>0</v>
      </c>
      <c r="AB887">
        <v>1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 t="e" vm="54">
        <f>_FV(0,"9230769230769231")</f>
        <v>#VALUE!</v>
      </c>
      <c r="AM887" t="e" vm="71">
        <f>_FV(0,"3076923076923077")</f>
        <v>#VALUE!</v>
      </c>
      <c r="AN887">
        <v>-6</v>
      </c>
      <c r="AO887" t="e" vm="1">
        <f>_FV(-1,"0")</f>
        <v>#VALUE!</v>
      </c>
      <c r="AP887" t="e" vm="1">
        <f>_FV(-2,"0")</f>
        <v>#VALUE!</v>
      </c>
      <c r="AQ887">
        <v>1</v>
      </c>
      <c r="AR887">
        <v>1</v>
      </c>
      <c r="AS887" t="s">
        <v>68</v>
      </c>
      <c r="AT887" t="s">
        <v>68</v>
      </c>
      <c r="AU887" t="s">
        <v>68</v>
      </c>
      <c r="AV887" t="s">
        <v>64</v>
      </c>
      <c r="AW887" s="3">
        <v>44927</v>
      </c>
      <c r="AX887">
        <v>1542</v>
      </c>
      <c r="AY887">
        <v>1748</v>
      </c>
      <c r="AZ887" t="s">
        <v>1917</v>
      </c>
      <c r="BA887" s="2">
        <v>43548</v>
      </c>
      <c r="BB887">
        <v>16</v>
      </c>
      <c r="BC887" t="s">
        <v>1920</v>
      </c>
      <c r="BD887" s="3">
        <v>31413</v>
      </c>
      <c r="BE887" t="s">
        <v>178</v>
      </c>
      <c r="BF887" s="2">
        <v>43489</v>
      </c>
      <c r="BG887">
        <v>25</v>
      </c>
      <c r="BH887" t="s">
        <v>1907</v>
      </c>
      <c r="BI887" s="3">
        <v>46874</v>
      </c>
    </row>
    <row r="888" spans="1:61" x14ac:dyDescent="0.25">
      <c r="A888" s="1">
        <v>41241</v>
      </c>
      <c r="B888" t="s">
        <v>182</v>
      </c>
      <c r="C888" t="s">
        <v>178</v>
      </c>
      <c r="D888" t="s">
        <v>62</v>
      </c>
      <c r="E888" t="s">
        <v>575</v>
      </c>
      <c r="F888" t="s">
        <v>369</v>
      </c>
      <c r="G888" t="s">
        <v>575</v>
      </c>
      <c r="H888" t="s">
        <v>327</v>
      </c>
      <c r="I888" t="s">
        <v>250</v>
      </c>
      <c r="J888" t="s">
        <v>68</v>
      </c>
      <c r="K888" t="s">
        <v>372</v>
      </c>
      <c r="L888" t="s">
        <v>372</v>
      </c>
      <c r="M888" t="s">
        <v>372</v>
      </c>
      <c r="N888" t="s">
        <v>329</v>
      </c>
      <c r="O888" t="s">
        <v>63</v>
      </c>
      <c r="P888" t="s">
        <v>329</v>
      </c>
      <c r="Q888">
        <v>14</v>
      </c>
      <c r="R888" t="s">
        <v>191</v>
      </c>
      <c r="S888" t="s">
        <v>242</v>
      </c>
      <c r="T888">
        <v>13</v>
      </c>
      <c r="U888">
        <v>12</v>
      </c>
      <c r="V888">
        <v>14</v>
      </c>
      <c r="W888" t="s">
        <v>121</v>
      </c>
      <c r="X888" t="s">
        <v>66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 t="s">
        <v>65</v>
      </c>
      <c r="AM888" t="e" vm="12">
        <f>_FV(0,"42857142857142855")</f>
        <v>#VALUE!</v>
      </c>
      <c r="AN888">
        <v>2</v>
      </c>
      <c r="AO888" t="s">
        <v>66</v>
      </c>
      <c r="AP888" t="e" vm="1">
        <f>_FV(-3,"0")</f>
        <v>#VALUE!</v>
      </c>
      <c r="AQ888">
        <v>3</v>
      </c>
      <c r="AR888">
        <v>6</v>
      </c>
      <c r="AS888" t="s">
        <v>68</v>
      </c>
      <c r="AT888" t="s">
        <v>68</v>
      </c>
      <c r="AU888" t="s">
        <v>68</v>
      </c>
      <c r="AV888" t="s">
        <v>68</v>
      </c>
      <c r="AW888" s="3">
        <v>43466</v>
      </c>
      <c r="AX888">
        <v>1667</v>
      </c>
      <c r="AY888">
        <v>1748</v>
      </c>
      <c r="AZ888" t="s">
        <v>182</v>
      </c>
      <c r="BA888" s="2">
        <v>43643</v>
      </c>
      <c r="BB888">
        <v>16</v>
      </c>
      <c r="BC888" t="s">
        <v>1922</v>
      </c>
      <c r="BD888" s="3">
        <v>15401</v>
      </c>
      <c r="BE888" t="s">
        <v>178</v>
      </c>
      <c r="BF888" s="2">
        <v>43489</v>
      </c>
      <c r="BG888">
        <v>25</v>
      </c>
      <c r="BH888" t="s">
        <v>1907</v>
      </c>
      <c r="BI888" s="3">
        <v>46874</v>
      </c>
    </row>
    <row r="889" spans="1:61" x14ac:dyDescent="0.25">
      <c r="A889" s="1">
        <v>41203</v>
      </c>
      <c r="B889" t="s">
        <v>195</v>
      </c>
      <c r="C889" t="s">
        <v>178</v>
      </c>
      <c r="D889" t="s">
        <v>101</v>
      </c>
      <c r="E889" t="s">
        <v>180</v>
      </c>
      <c r="F889" t="s">
        <v>68</v>
      </c>
      <c r="G889" t="s">
        <v>68</v>
      </c>
      <c r="H889" t="s">
        <v>317</v>
      </c>
      <c r="I889" t="s">
        <v>68</v>
      </c>
      <c r="J889" t="s">
        <v>399</v>
      </c>
      <c r="K889" t="s">
        <v>322</v>
      </c>
      <c r="L889" t="s">
        <v>79</v>
      </c>
      <c r="M889" t="s">
        <v>322</v>
      </c>
      <c r="N889" t="s">
        <v>79</v>
      </c>
      <c r="O889" t="s">
        <v>625</v>
      </c>
      <c r="P889" t="s">
        <v>323</v>
      </c>
      <c r="Q889">
        <v>8</v>
      </c>
      <c r="R889" t="s">
        <v>255</v>
      </c>
      <c r="S889" t="s">
        <v>242</v>
      </c>
      <c r="T889">
        <v>13</v>
      </c>
      <c r="U889">
        <v>12</v>
      </c>
      <c r="V889">
        <v>9</v>
      </c>
      <c r="W889" t="s">
        <v>96</v>
      </c>
      <c r="X889" t="s">
        <v>96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 t="e" vm="14">
        <f>_FV(0,"25")</f>
        <v>#VALUE!</v>
      </c>
      <c r="AM889" t="e" vm="37">
        <f>_FV(0,"375")</f>
        <v>#VALUE!</v>
      </c>
      <c r="AN889">
        <v>-1</v>
      </c>
      <c r="AO889" t="s">
        <v>65</v>
      </c>
      <c r="AP889" t="s">
        <v>68</v>
      </c>
      <c r="AQ889">
        <v>2</v>
      </c>
      <c r="AR889">
        <v>5</v>
      </c>
      <c r="AS889" t="s">
        <v>68</v>
      </c>
      <c r="AT889" t="s">
        <v>68</v>
      </c>
      <c r="AU889" t="s">
        <v>68</v>
      </c>
      <c r="AV889" t="s">
        <v>355</v>
      </c>
      <c r="AW889" s="3">
        <v>45292</v>
      </c>
      <c r="AX889">
        <v>1674</v>
      </c>
      <c r="AY889">
        <v>1748</v>
      </c>
      <c r="AZ889" t="s">
        <v>195</v>
      </c>
      <c r="BA889" s="2">
        <v>43580</v>
      </c>
      <c r="BB889">
        <v>18</v>
      </c>
      <c r="BC889" t="s">
        <v>1886</v>
      </c>
      <c r="BD889" s="2">
        <v>43469</v>
      </c>
      <c r="BE889" t="s">
        <v>178</v>
      </c>
      <c r="BF889" s="2">
        <v>43489</v>
      </c>
      <c r="BG889">
        <v>25</v>
      </c>
      <c r="BH889" t="s">
        <v>1907</v>
      </c>
      <c r="BI889" s="3">
        <v>46874</v>
      </c>
    </row>
    <row r="890" spans="1:61" x14ac:dyDescent="0.25">
      <c r="A890" s="1">
        <v>41308</v>
      </c>
      <c r="B890" t="s">
        <v>1445</v>
      </c>
      <c r="C890" t="s">
        <v>178</v>
      </c>
      <c r="D890" t="s">
        <v>62</v>
      </c>
      <c r="E890" t="s">
        <v>327</v>
      </c>
      <c r="F890" t="s">
        <v>327</v>
      </c>
      <c r="G890" t="s">
        <v>408</v>
      </c>
      <c r="H890" t="s">
        <v>391</v>
      </c>
      <c r="I890" t="s">
        <v>328</v>
      </c>
      <c r="J890" t="s">
        <v>371</v>
      </c>
      <c r="K890" t="s">
        <v>251</v>
      </c>
      <c r="L890" t="s">
        <v>155</v>
      </c>
      <c r="M890" t="s">
        <v>155</v>
      </c>
      <c r="N890" t="s">
        <v>253</v>
      </c>
      <c r="O890" t="s">
        <v>329</v>
      </c>
      <c r="P890" t="s">
        <v>372</v>
      </c>
      <c r="Q890">
        <v>28</v>
      </c>
      <c r="R890" t="s">
        <v>83</v>
      </c>
      <c r="S890" t="s">
        <v>242</v>
      </c>
      <c r="T890">
        <v>13</v>
      </c>
      <c r="U890">
        <v>9</v>
      </c>
      <c r="V890">
        <v>13</v>
      </c>
      <c r="W890" t="s">
        <v>85</v>
      </c>
      <c r="X890" t="s">
        <v>83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 t="s">
        <v>154</v>
      </c>
      <c r="AM890" t="e" vm="315">
        <f>_FV(0,"35714285714285715")</f>
        <v>#VALUE!</v>
      </c>
      <c r="AN890">
        <v>7</v>
      </c>
      <c r="AO890" t="e" vm="1">
        <f>_FV(-2,"0")</f>
        <v>#VALUE!</v>
      </c>
      <c r="AP890" t="e" vm="1">
        <f>_FV(-7,"0")</f>
        <v>#VALUE!</v>
      </c>
      <c r="AQ890">
        <v>4</v>
      </c>
      <c r="AR890">
        <v>4</v>
      </c>
      <c r="AS890" t="s">
        <v>68</v>
      </c>
      <c r="AT890" t="s">
        <v>68</v>
      </c>
      <c r="AU890" t="s">
        <v>68</v>
      </c>
      <c r="AV890" s="2">
        <v>43587</v>
      </c>
      <c r="AW890" s="3">
        <v>46023</v>
      </c>
      <c r="AX890">
        <v>1666</v>
      </c>
      <c r="AY890">
        <v>1748</v>
      </c>
      <c r="AZ890" t="s">
        <v>1445</v>
      </c>
      <c r="BA890" s="2">
        <v>43733</v>
      </c>
      <c r="BB890">
        <v>25</v>
      </c>
      <c r="BC890" t="s">
        <v>1923</v>
      </c>
      <c r="BD890" s="2">
        <v>43527</v>
      </c>
      <c r="BE890" t="s">
        <v>178</v>
      </c>
      <c r="BF890" s="2">
        <v>43489</v>
      </c>
      <c r="BG890">
        <v>25</v>
      </c>
      <c r="BH890" t="s">
        <v>1907</v>
      </c>
      <c r="BI890" s="3">
        <v>46874</v>
      </c>
    </row>
    <row r="891" spans="1:61" x14ac:dyDescent="0.25">
      <c r="A891" s="1">
        <v>41519</v>
      </c>
      <c r="B891" t="s">
        <v>209</v>
      </c>
      <c r="C891" t="s">
        <v>178</v>
      </c>
      <c r="D891" t="s">
        <v>62</v>
      </c>
      <c r="E891" t="s">
        <v>429</v>
      </c>
      <c r="F891" t="s">
        <v>518</v>
      </c>
      <c r="G891" t="s">
        <v>1474</v>
      </c>
      <c r="H891" t="s">
        <v>231</v>
      </c>
      <c r="I891" t="s">
        <v>1709</v>
      </c>
      <c r="J891" t="s">
        <v>516</v>
      </c>
      <c r="K891" t="s">
        <v>63</v>
      </c>
      <c r="L891" t="s">
        <v>521</v>
      </c>
      <c r="M891" t="s">
        <v>363</v>
      </c>
      <c r="N891" t="s">
        <v>236</v>
      </c>
      <c r="O891" t="s">
        <v>363</v>
      </c>
      <c r="P891" t="s">
        <v>363</v>
      </c>
      <c r="Q891">
        <v>26</v>
      </c>
      <c r="R891" t="s">
        <v>132</v>
      </c>
      <c r="S891" t="s">
        <v>242</v>
      </c>
      <c r="T891">
        <v>13</v>
      </c>
      <c r="U891">
        <v>4</v>
      </c>
      <c r="V891">
        <v>15</v>
      </c>
      <c r="W891" t="s">
        <v>83</v>
      </c>
      <c r="X891" t="s">
        <v>85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 t="s">
        <v>63</v>
      </c>
      <c r="AM891" t="e" vm="181">
        <f>_FV(0,"4230769230769231")</f>
        <v>#VALUE!</v>
      </c>
      <c r="AN891">
        <v>18</v>
      </c>
      <c r="AO891" t="s">
        <v>64</v>
      </c>
      <c r="AP891" t="e" vm="1">
        <f>_FV(-11,"0")</f>
        <v>#VALUE!</v>
      </c>
      <c r="AQ891">
        <v>4</v>
      </c>
      <c r="AR891">
        <v>4</v>
      </c>
      <c r="AS891" t="s">
        <v>68</v>
      </c>
      <c r="AT891" t="s">
        <v>68</v>
      </c>
      <c r="AU891" t="s">
        <v>68</v>
      </c>
      <c r="AV891" s="3">
        <v>45658</v>
      </c>
      <c r="AW891" s="3">
        <v>13150</v>
      </c>
      <c r="AX891">
        <v>1785</v>
      </c>
      <c r="AY891">
        <v>1748</v>
      </c>
      <c r="AZ891" t="s">
        <v>209</v>
      </c>
      <c r="BA891" s="2">
        <v>43490</v>
      </c>
      <c r="BB891">
        <v>16</v>
      </c>
      <c r="BC891" t="s">
        <v>1926</v>
      </c>
      <c r="BD891" s="3">
        <v>30895</v>
      </c>
      <c r="BE891" t="s">
        <v>178</v>
      </c>
      <c r="BF891" s="2">
        <v>43489</v>
      </c>
      <c r="BG891">
        <v>25</v>
      </c>
      <c r="BH891" t="s">
        <v>1907</v>
      </c>
      <c r="BI891" s="3">
        <v>46874</v>
      </c>
    </row>
    <row r="892" spans="1:61" x14ac:dyDescent="0.25">
      <c r="A892" s="1">
        <v>41384</v>
      </c>
      <c r="B892" t="s">
        <v>218</v>
      </c>
      <c r="C892" t="s">
        <v>178</v>
      </c>
      <c r="D892" t="s">
        <v>101</v>
      </c>
      <c r="E892" t="s">
        <v>1115</v>
      </c>
      <c r="F892" t="s">
        <v>183</v>
      </c>
      <c r="G892" t="s">
        <v>186</v>
      </c>
      <c r="H892" t="s">
        <v>913</v>
      </c>
      <c r="I892" t="s">
        <v>1717</v>
      </c>
      <c r="J892" t="s">
        <v>310</v>
      </c>
      <c r="K892" t="s">
        <v>422</v>
      </c>
      <c r="L892" t="s">
        <v>280</v>
      </c>
      <c r="M892" t="s">
        <v>188</v>
      </c>
      <c r="N892" t="s">
        <v>63</v>
      </c>
      <c r="O892" t="s">
        <v>189</v>
      </c>
      <c r="P892" t="s">
        <v>189</v>
      </c>
      <c r="Q892">
        <v>34</v>
      </c>
      <c r="R892" t="s">
        <v>121</v>
      </c>
      <c r="S892" t="s">
        <v>242</v>
      </c>
      <c r="T892">
        <v>13</v>
      </c>
      <c r="U892">
        <v>7</v>
      </c>
      <c r="V892">
        <v>12</v>
      </c>
      <c r="W892" t="s">
        <v>132</v>
      </c>
      <c r="X892" t="s">
        <v>96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 t="e" vm="316">
        <f>_FV(0,"029411764705882353")</f>
        <v>#VALUE!</v>
      </c>
      <c r="AM892" t="e" vm="3">
        <f>_FV(0,"5")</f>
        <v>#VALUE!</v>
      </c>
      <c r="AN892">
        <v>9</v>
      </c>
      <c r="AO892" t="e" vm="1">
        <f>_FV(-1,"0")</f>
        <v>#VALUE!</v>
      </c>
      <c r="AP892" t="e" vm="1">
        <f>_FV(-8,"0")</f>
        <v>#VALUE!</v>
      </c>
      <c r="AQ892">
        <v>3</v>
      </c>
      <c r="AR892">
        <v>6</v>
      </c>
      <c r="AS892" t="s">
        <v>68</v>
      </c>
      <c r="AT892" t="s">
        <v>68</v>
      </c>
      <c r="AU892" t="s">
        <v>68</v>
      </c>
      <c r="AV892" s="3">
        <v>45658</v>
      </c>
      <c r="AW892" s="3">
        <v>42005</v>
      </c>
      <c r="AX892">
        <v>1696</v>
      </c>
      <c r="AY892">
        <v>1748</v>
      </c>
      <c r="AZ892" t="s">
        <v>218</v>
      </c>
      <c r="BA892" s="2">
        <v>43671</v>
      </c>
      <c r="BB892">
        <v>21</v>
      </c>
      <c r="BC892" t="s">
        <v>1927</v>
      </c>
      <c r="BD892" s="3">
        <v>31444</v>
      </c>
      <c r="BE892" t="s">
        <v>178</v>
      </c>
      <c r="BF892" s="2">
        <v>43489</v>
      </c>
      <c r="BG892">
        <v>25</v>
      </c>
      <c r="BH892" t="s">
        <v>1907</v>
      </c>
      <c r="BI892" s="3">
        <v>46874</v>
      </c>
    </row>
    <row r="893" spans="1:61" x14ac:dyDescent="0.25">
      <c r="A893" s="1">
        <v>41369</v>
      </c>
      <c r="B893" t="s">
        <v>228</v>
      </c>
      <c r="C893" t="s">
        <v>178</v>
      </c>
      <c r="D893" t="s">
        <v>101</v>
      </c>
      <c r="E893" t="s">
        <v>504</v>
      </c>
      <c r="F893" t="s">
        <v>434</v>
      </c>
      <c r="G893" t="s">
        <v>503</v>
      </c>
      <c r="H893" t="s">
        <v>366</v>
      </c>
      <c r="I893" t="s">
        <v>76</v>
      </c>
      <c r="J893" t="s">
        <v>1578</v>
      </c>
      <c r="K893" t="s">
        <v>435</v>
      </c>
      <c r="L893" t="s">
        <v>341</v>
      </c>
      <c r="M893" t="s">
        <v>81</v>
      </c>
      <c r="N893" t="s">
        <v>63</v>
      </c>
      <c r="O893" t="s">
        <v>79</v>
      </c>
      <c r="P893" t="s">
        <v>215</v>
      </c>
      <c r="Q893">
        <v>36</v>
      </c>
      <c r="R893" t="s">
        <v>120</v>
      </c>
      <c r="S893" t="s">
        <v>242</v>
      </c>
      <c r="T893">
        <v>13</v>
      </c>
      <c r="U893">
        <v>9</v>
      </c>
      <c r="V893">
        <v>13</v>
      </c>
      <c r="W893" t="s">
        <v>96</v>
      </c>
      <c r="X893" t="s">
        <v>66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1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 t="e" vm="82">
        <f>_FV(0,"2222222222222222")</f>
        <v>#VALUE!</v>
      </c>
      <c r="AM893" t="e" vm="56">
        <f>_FV(0,"6388888888888888")</f>
        <v>#VALUE!</v>
      </c>
      <c r="AN893">
        <v>5</v>
      </c>
      <c r="AO893" t="s">
        <v>64</v>
      </c>
      <c r="AP893" t="e" vm="1">
        <f>_FV(-6,"0")</f>
        <v>#VALUE!</v>
      </c>
      <c r="AQ893">
        <v>3</v>
      </c>
      <c r="AR893">
        <v>6</v>
      </c>
      <c r="AS893" t="s">
        <v>68</v>
      </c>
      <c r="AT893" t="s">
        <v>505</v>
      </c>
      <c r="AU893" t="s">
        <v>68</v>
      </c>
      <c r="AV893" s="3">
        <v>45689</v>
      </c>
      <c r="AW893" t="s">
        <v>2038</v>
      </c>
      <c r="AX893">
        <v>1651</v>
      </c>
      <c r="AY893">
        <v>1748</v>
      </c>
      <c r="AZ893" t="s">
        <v>228</v>
      </c>
      <c r="BA893" s="2">
        <v>43490</v>
      </c>
      <c r="BB893">
        <v>18</v>
      </c>
      <c r="BC893" t="s">
        <v>1930</v>
      </c>
      <c r="BD893" s="3">
        <v>13575</v>
      </c>
      <c r="BE893" t="s">
        <v>178</v>
      </c>
      <c r="BF893" s="2">
        <v>43489</v>
      </c>
      <c r="BG893">
        <v>25</v>
      </c>
      <c r="BH893" t="s">
        <v>1907</v>
      </c>
      <c r="BI893" s="3">
        <v>46874</v>
      </c>
    </row>
    <row r="894" spans="1:61" x14ac:dyDescent="0.25">
      <c r="A894" s="1">
        <v>41350</v>
      </c>
      <c r="B894" t="s">
        <v>241</v>
      </c>
      <c r="C894" t="s">
        <v>178</v>
      </c>
      <c r="D894" t="s">
        <v>62</v>
      </c>
      <c r="E894" t="s">
        <v>76</v>
      </c>
      <c r="F894" t="s">
        <v>90</v>
      </c>
      <c r="G894" t="s">
        <v>859</v>
      </c>
      <c r="H894" t="s">
        <v>340</v>
      </c>
      <c r="I894" t="s">
        <v>444</v>
      </c>
      <c r="J894" s="2">
        <v>43466</v>
      </c>
      <c r="K894" t="s">
        <v>603</v>
      </c>
      <c r="L894" t="s">
        <v>266</v>
      </c>
      <c r="M894" t="s">
        <v>484</v>
      </c>
      <c r="N894" t="s">
        <v>117</v>
      </c>
      <c r="O894" t="s">
        <v>118</v>
      </c>
      <c r="P894" t="s">
        <v>118</v>
      </c>
      <c r="Q894">
        <v>30</v>
      </c>
      <c r="R894" t="s">
        <v>95</v>
      </c>
      <c r="S894" t="s">
        <v>242</v>
      </c>
      <c r="T894">
        <v>13</v>
      </c>
      <c r="U894">
        <v>15</v>
      </c>
      <c r="V894">
        <v>10</v>
      </c>
      <c r="W894" t="s">
        <v>85</v>
      </c>
      <c r="X894" t="s">
        <v>83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 t="e" vm="41">
        <f>_FV(0,"7")</f>
        <v>#VALUE!</v>
      </c>
      <c r="AM894" t="e" vm="2">
        <f>_FV(0,"3333333333333333")</f>
        <v>#VALUE!</v>
      </c>
      <c r="AN894">
        <v>-6</v>
      </c>
      <c r="AO894" t="e" vm="1">
        <f>_FV(-2,"0")</f>
        <v>#VALUE!</v>
      </c>
      <c r="AP894" t="s">
        <v>64</v>
      </c>
      <c r="AQ894">
        <v>3</v>
      </c>
      <c r="AR894">
        <v>6</v>
      </c>
      <c r="AS894" t="s">
        <v>68</v>
      </c>
      <c r="AT894" t="s">
        <v>527</v>
      </c>
      <c r="AU894" t="s">
        <v>68</v>
      </c>
      <c r="AV894" t="s">
        <v>68</v>
      </c>
      <c r="AW894" t="s">
        <v>742</v>
      </c>
      <c r="AX894">
        <v>1662</v>
      </c>
      <c r="AY894">
        <v>1748</v>
      </c>
      <c r="AZ894" t="s">
        <v>241</v>
      </c>
      <c r="BA894" t="s">
        <v>1398</v>
      </c>
      <c r="BB894">
        <v>28</v>
      </c>
      <c r="BC894" t="s">
        <v>1933</v>
      </c>
      <c r="BD894" s="3">
        <v>12086</v>
      </c>
      <c r="BE894" t="s">
        <v>178</v>
      </c>
      <c r="BF894" s="2">
        <v>43489</v>
      </c>
      <c r="BG894">
        <v>25</v>
      </c>
      <c r="BH894" t="s">
        <v>1907</v>
      </c>
      <c r="BI894" s="3">
        <v>46874</v>
      </c>
    </row>
    <row r="895" spans="1:61" x14ac:dyDescent="0.25">
      <c r="A895" s="1">
        <v>41287</v>
      </c>
      <c r="B895" t="s">
        <v>60</v>
      </c>
      <c r="C895" t="s">
        <v>158</v>
      </c>
      <c r="D895" t="s">
        <v>151</v>
      </c>
      <c r="E895" t="s">
        <v>629</v>
      </c>
      <c r="F895" t="s">
        <v>1106</v>
      </c>
      <c r="G895" t="s">
        <v>539</v>
      </c>
      <c r="H895" t="s">
        <v>1237</v>
      </c>
      <c r="I895" t="s">
        <v>677</v>
      </c>
      <c r="J895" t="s">
        <v>1672</v>
      </c>
      <c r="K895" t="s">
        <v>225</v>
      </c>
      <c r="L895" t="s">
        <v>2008</v>
      </c>
      <c r="M895" t="s">
        <v>339</v>
      </c>
      <c r="N895" t="s">
        <v>540</v>
      </c>
      <c r="O895" t="s">
        <v>336</v>
      </c>
      <c r="P895" t="s">
        <v>223</v>
      </c>
      <c r="Q895">
        <v>22</v>
      </c>
      <c r="R895" t="s">
        <v>66</v>
      </c>
      <c r="S895" t="s">
        <v>64</v>
      </c>
      <c r="T895">
        <v>13</v>
      </c>
      <c r="U895">
        <v>5</v>
      </c>
      <c r="V895">
        <v>2</v>
      </c>
      <c r="W895" t="s">
        <v>120</v>
      </c>
      <c r="X895" t="s">
        <v>179</v>
      </c>
      <c r="Y895">
        <v>0</v>
      </c>
      <c r="Z895">
        <v>1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 t="s">
        <v>852</v>
      </c>
      <c r="AM895" t="s">
        <v>68</v>
      </c>
      <c r="AN895">
        <v>-11</v>
      </c>
      <c r="AO895" t="e" vm="1">
        <f>_FV(-2,"0")</f>
        <v>#VALUE!</v>
      </c>
      <c r="AP895" t="s">
        <v>64</v>
      </c>
      <c r="AQ895">
        <v>4</v>
      </c>
      <c r="AR895">
        <v>4</v>
      </c>
      <c r="AS895" t="s">
        <v>68</v>
      </c>
      <c r="AT895" t="s">
        <v>68</v>
      </c>
      <c r="AU895" t="s">
        <v>68</v>
      </c>
      <c r="AV895" t="s">
        <v>84</v>
      </c>
      <c r="AW895" s="3">
        <v>47119</v>
      </c>
      <c r="AX895">
        <v>1839</v>
      </c>
      <c r="AY895">
        <v>1908</v>
      </c>
      <c r="AZ895" t="s">
        <v>60</v>
      </c>
      <c r="BA895" s="2">
        <v>43700</v>
      </c>
      <c r="BB895">
        <v>30</v>
      </c>
      <c r="BC895" t="s">
        <v>1885</v>
      </c>
      <c r="BD895" s="3">
        <v>42583</v>
      </c>
      <c r="BE895" t="s">
        <v>158</v>
      </c>
      <c r="BF895" t="s">
        <v>243</v>
      </c>
      <c r="BG895">
        <v>27</v>
      </c>
      <c r="BH895" t="s">
        <v>1900</v>
      </c>
      <c r="BI895" t="s">
        <v>1901</v>
      </c>
    </row>
    <row r="896" spans="1:61" x14ac:dyDescent="0.25">
      <c r="A896" s="1">
        <v>41367</v>
      </c>
      <c r="B896" t="s">
        <v>73</v>
      </c>
      <c r="C896" t="s">
        <v>158</v>
      </c>
      <c r="D896" t="s">
        <v>151</v>
      </c>
      <c r="E896" t="s">
        <v>369</v>
      </c>
      <c r="F896" t="s">
        <v>1009</v>
      </c>
      <c r="G896" t="s">
        <v>370</v>
      </c>
      <c r="H896" t="s">
        <v>152</v>
      </c>
      <c r="I896" t="s">
        <v>152</v>
      </c>
      <c r="J896" t="s">
        <v>64</v>
      </c>
      <c r="K896" t="s">
        <v>254</v>
      </c>
      <c r="L896" t="s">
        <v>252</v>
      </c>
      <c r="M896" t="s">
        <v>253</v>
      </c>
      <c r="N896" t="s">
        <v>410</v>
      </c>
      <c r="O896" t="s">
        <v>251</v>
      </c>
      <c r="P896" t="s">
        <v>155</v>
      </c>
      <c r="Q896">
        <v>28</v>
      </c>
      <c r="R896" t="s">
        <v>110</v>
      </c>
      <c r="S896" t="s">
        <v>64</v>
      </c>
      <c r="T896">
        <v>13</v>
      </c>
      <c r="U896">
        <v>18</v>
      </c>
      <c r="V896">
        <v>2</v>
      </c>
      <c r="W896" t="s">
        <v>132</v>
      </c>
      <c r="X896" t="s">
        <v>121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 t="e" vm="189">
        <f>_FV(0,"9285714285714286")</f>
        <v>#VALUE!</v>
      </c>
      <c r="AM896" t="s">
        <v>369</v>
      </c>
      <c r="AN896">
        <v>-32</v>
      </c>
      <c r="AO896" t="e" vm="1">
        <f>_FV(-3,"0")</f>
        <v>#VALUE!</v>
      </c>
      <c r="AP896" t="s">
        <v>191</v>
      </c>
      <c r="AQ896">
        <v>0</v>
      </c>
      <c r="AR896">
        <v>9</v>
      </c>
      <c r="AS896" t="s">
        <v>68</v>
      </c>
      <c r="AT896" t="s">
        <v>68</v>
      </c>
      <c r="AU896" t="s">
        <v>68</v>
      </c>
      <c r="AV896" t="s">
        <v>97</v>
      </c>
      <c r="AW896" s="3">
        <v>46023</v>
      </c>
      <c r="AX896">
        <v>1655</v>
      </c>
      <c r="AY896">
        <v>1908</v>
      </c>
      <c r="AZ896" t="s">
        <v>73</v>
      </c>
      <c r="BA896" s="2">
        <v>43489</v>
      </c>
      <c r="BB896">
        <v>19</v>
      </c>
      <c r="BC896" t="s">
        <v>1887</v>
      </c>
      <c r="BD896" s="3">
        <v>46082</v>
      </c>
      <c r="BE896" t="s">
        <v>158</v>
      </c>
      <c r="BF896" t="s">
        <v>243</v>
      </c>
      <c r="BG896">
        <v>27</v>
      </c>
      <c r="BH896" t="s">
        <v>1900</v>
      </c>
      <c r="BI896" t="s">
        <v>1901</v>
      </c>
    </row>
    <row r="897" spans="1:61" x14ac:dyDescent="0.25">
      <c r="A897" s="1">
        <v>41238</v>
      </c>
      <c r="B897" t="s">
        <v>123</v>
      </c>
      <c r="C897" t="s">
        <v>158</v>
      </c>
      <c r="D897" t="s">
        <v>101</v>
      </c>
      <c r="E897" t="s">
        <v>1259</v>
      </c>
      <c r="F897" t="s">
        <v>1084</v>
      </c>
      <c r="G897" t="s">
        <v>68</v>
      </c>
      <c r="H897" t="s">
        <v>495</v>
      </c>
      <c r="I897" t="s">
        <v>1259</v>
      </c>
      <c r="J897" t="s">
        <v>1199</v>
      </c>
      <c r="K897" t="s">
        <v>364</v>
      </c>
      <c r="L897" t="s">
        <v>232</v>
      </c>
      <c r="M897" t="s">
        <v>238</v>
      </c>
      <c r="N897" t="s">
        <v>65</v>
      </c>
      <c r="O897" t="s">
        <v>363</v>
      </c>
      <c r="P897" t="s">
        <v>235</v>
      </c>
      <c r="Q897">
        <v>13</v>
      </c>
      <c r="R897" t="s">
        <v>84</v>
      </c>
      <c r="S897" t="s">
        <v>64</v>
      </c>
      <c r="T897">
        <v>13</v>
      </c>
      <c r="U897">
        <v>3</v>
      </c>
      <c r="V897">
        <v>1</v>
      </c>
      <c r="W897" t="s">
        <v>132</v>
      </c>
      <c r="X897" t="s">
        <v>191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 t="s">
        <v>229</v>
      </c>
      <c r="AM897" t="s">
        <v>494</v>
      </c>
      <c r="AN897">
        <v>-4</v>
      </c>
      <c r="AO897" t="e" vm="1">
        <f>_FV(-8,"0")</f>
        <v>#VALUE!</v>
      </c>
      <c r="AP897" t="s">
        <v>68</v>
      </c>
      <c r="AQ897">
        <v>6</v>
      </c>
      <c r="AR897">
        <v>3</v>
      </c>
      <c r="AS897" t="s">
        <v>752</v>
      </c>
      <c r="AT897" t="s">
        <v>68</v>
      </c>
      <c r="AU897" t="s">
        <v>232</v>
      </c>
      <c r="AV897" t="s">
        <v>362</v>
      </c>
      <c r="AW897" t="s">
        <v>2031</v>
      </c>
      <c r="AX897">
        <v>1857</v>
      </c>
      <c r="AY897">
        <v>1908</v>
      </c>
      <c r="AZ897" t="s">
        <v>123</v>
      </c>
      <c r="BA897" s="2">
        <v>43549</v>
      </c>
      <c r="BB897">
        <v>22</v>
      </c>
      <c r="BC897" t="s">
        <v>1890</v>
      </c>
      <c r="BD897" t="s">
        <v>1891</v>
      </c>
      <c r="BE897" t="s">
        <v>158</v>
      </c>
      <c r="BF897" t="s">
        <v>243</v>
      </c>
      <c r="BG897">
        <v>27</v>
      </c>
      <c r="BH897" t="s">
        <v>1900</v>
      </c>
      <c r="BI897" t="s">
        <v>1901</v>
      </c>
    </row>
    <row r="898" spans="1:61" x14ac:dyDescent="0.25">
      <c r="A898" s="1">
        <v>41349</v>
      </c>
      <c r="B898" t="s">
        <v>127</v>
      </c>
      <c r="C898" t="s">
        <v>158</v>
      </c>
      <c r="D898" t="s">
        <v>62</v>
      </c>
      <c r="E898" t="s">
        <v>999</v>
      </c>
      <c r="F898" t="s">
        <v>829</v>
      </c>
      <c r="G898" t="s">
        <v>102</v>
      </c>
      <c r="H898" t="s">
        <v>830</v>
      </c>
      <c r="I898" t="s">
        <v>1882</v>
      </c>
      <c r="J898" t="s">
        <v>2039</v>
      </c>
      <c r="K898" t="s">
        <v>1003</v>
      </c>
      <c r="L898" t="s">
        <v>1340</v>
      </c>
      <c r="M898" t="s">
        <v>109</v>
      </c>
      <c r="N898" t="s">
        <v>1699</v>
      </c>
      <c r="O898" t="s">
        <v>481</v>
      </c>
      <c r="P898" t="s">
        <v>479</v>
      </c>
      <c r="Q898">
        <v>29</v>
      </c>
      <c r="R898" t="s">
        <v>96</v>
      </c>
      <c r="S898" t="s">
        <v>64</v>
      </c>
      <c r="T898">
        <v>13</v>
      </c>
      <c r="U898">
        <v>4</v>
      </c>
      <c r="V898">
        <v>2</v>
      </c>
      <c r="W898" t="s">
        <v>85</v>
      </c>
      <c r="X898" t="s">
        <v>121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 t="s">
        <v>107</v>
      </c>
      <c r="AM898" t="s">
        <v>475</v>
      </c>
      <c r="AN898">
        <v>-14</v>
      </c>
      <c r="AO898" t="e" vm="1">
        <f>_FV(-1,"0")</f>
        <v>#VALUE!</v>
      </c>
      <c r="AP898" t="s">
        <v>66</v>
      </c>
      <c r="AQ898">
        <v>4</v>
      </c>
      <c r="AR898">
        <v>4</v>
      </c>
      <c r="AS898" t="s">
        <v>2040</v>
      </c>
      <c r="AT898" t="s">
        <v>68</v>
      </c>
      <c r="AU898" t="s">
        <v>937</v>
      </c>
      <c r="AV898" t="s">
        <v>2041</v>
      </c>
      <c r="AW898" t="s">
        <v>2042</v>
      </c>
      <c r="AX898">
        <v>1780</v>
      </c>
      <c r="AY898">
        <v>1908</v>
      </c>
      <c r="AZ898" t="s">
        <v>127</v>
      </c>
      <c r="BA898" s="2">
        <v>43641</v>
      </c>
      <c r="BB898">
        <v>18</v>
      </c>
      <c r="BC898" t="s">
        <v>1892</v>
      </c>
      <c r="BD898" s="2">
        <v>43681</v>
      </c>
      <c r="BE898" t="s">
        <v>158</v>
      </c>
      <c r="BF898" t="s">
        <v>243</v>
      </c>
      <c r="BG898">
        <v>27</v>
      </c>
      <c r="BH898" t="s">
        <v>1900</v>
      </c>
      <c r="BI898" t="s">
        <v>1901</v>
      </c>
    </row>
    <row r="899" spans="1:61" x14ac:dyDescent="0.25">
      <c r="A899" s="1">
        <v>41181</v>
      </c>
      <c r="B899" t="s">
        <v>136</v>
      </c>
      <c r="C899" t="s">
        <v>158</v>
      </c>
      <c r="D899" t="s">
        <v>151</v>
      </c>
      <c r="E899" t="s">
        <v>64</v>
      </c>
      <c r="F899" t="s">
        <v>340</v>
      </c>
      <c r="G899" t="s">
        <v>76</v>
      </c>
      <c r="H899" t="s">
        <v>76</v>
      </c>
      <c r="I899" s="2">
        <v>43586</v>
      </c>
      <c r="J899" s="2">
        <v>43586</v>
      </c>
      <c r="K899" t="s">
        <v>63</v>
      </c>
      <c r="L899" t="s">
        <v>80</v>
      </c>
      <c r="M899" t="s">
        <v>80</v>
      </c>
      <c r="N899" t="s">
        <v>65</v>
      </c>
      <c r="O899" t="s">
        <v>65</v>
      </c>
      <c r="P899" t="s">
        <v>63</v>
      </c>
      <c r="Q899">
        <v>6</v>
      </c>
      <c r="R899" t="s">
        <v>179</v>
      </c>
      <c r="S899" t="s">
        <v>64</v>
      </c>
      <c r="T899">
        <v>13</v>
      </c>
      <c r="U899">
        <v>5</v>
      </c>
      <c r="V899">
        <v>6</v>
      </c>
      <c r="W899" t="s">
        <v>83</v>
      </c>
      <c r="X899" t="s">
        <v>83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 t="s">
        <v>74</v>
      </c>
      <c r="AM899" t="s">
        <v>63</v>
      </c>
      <c r="AN899">
        <v>0</v>
      </c>
      <c r="AO899" t="s">
        <v>65</v>
      </c>
      <c r="AP899" t="s">
        <v>120</v>
      </c>
      <c r="AQ899">
        <v>2</v>
      </c>
      <c r="AR899">
        <v>5</v>
      </c>
      <c r="AS899" t="s">
        <v>459</v>
      </c>
      <c r="AT899" t="s">
        <v>459</v>
      </c>
      <c r="AU899" t="s">
        <v>65</v>
      </c>
      <c r="AV899" t="s">
        <v>65</v>
      </c>
      <c r="AW899" t="s">
        <v>2043</v>
      </c>
      <c r="AX899">
        <v>1715</v>
      </c>
      <c r="AY899">
        <v>1908</v>
      </c>
      <c r="AZ899" t="s">
        <v>136</v>
      </c>
      <c r="BA899" s="2">
        <v>43734</v>
      </c>
      <c r="BB899">
        <v>29</v>
      </c>
      <c r="BC899" t="s">
        <v>1894</v>
      </c>
      <c r="BD899" s="3">
        <v>17227</v>
      </c>
      <c r="BE899" t="s">
        <v>158</v>
      </c>
      <c r="BF899" t="s">
        <v>243</v>
      </c>
      <c r="BG899">
        <v>27</v>
      </c>
      <c r="BH899" t="s">
        <v>1900</v>
      </c>
      <c r="BI899" t="s">
        <v>1901</v>
      </c>
    </row>
    <row r="900" spans="1:61" x14ac:dyDescent="0.25">
      <c r="A900" s="1">
        <v>41147</v>
      </c>
      <c r="B900" t="s">
        <v>150</v>
      </c>
      <c r="C900" t="s">
        <v>158</v>
      </c>
      <c r="D900" t="s">
        <v>101</v>
      </c>
      <c r="E900" t="s">
        <v>65</v>
      </c>
      <c r="F900" s="2">
        <v>43586</v>
      </c>
      <c r="G900" s="2">
        <v>43586</v>
      </c>
      <c r="H900" t="s">
        <v>68</v>
      </c>
      <c r="I900" t="s">
        <v>65</v>
      </c>
      <c r="J900" s="2">
        <v>43586</v>
      </c>
      <c r="K900" t="s">
        <v>65</v>
      </c>
      <c r="L900" t="s">
        <v>63</v>
      </c>
      <c r="M900" t="s">
        <v>63</v>
      </c>
      <c r="N900" t="s">
        <v>65</v>
      </c>
      <c r="O900" t="s">
        <v>65</v>
      </c>
      <c r="P900" t="s">
        <v>65</v>
      </c>
      <c r="Q900">
        <v>2</v>
      </c>
      <c r="R900" t="s">
        <v>85</v>
      </c>
      <c r="S900" t="s">
        <v>64</v>
      </c>
      <c r="T900">
        <v>13</v>
      </c>
      <c r="U900">
        <v>17</v>
      </c>
      <c r="V900">
        <v>5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 t="e" vm="3">
        <f>_FV(-1,"5")</f>
        <v>#VALUE!</v>
      </c>
      <c r="AM900" t="s">
        <v>63</v>
      </c>
      <c r="AN900">
        <v>-3</v>
      </c>
      <c r="AP900" t="s">
        <v>132</v>
      </c>
      <c r="AQ900">
        <v>4</v>
      </c>
      <c r="AR900">
        <v>4</v>
      </c>
      <c r="AS900" t="s">
        <v>68</v>
      </c>
      <c r="AT900" s="2">
        <v>43617</v>
      </c>
      <c r="AU900" t="s">
        <v>68</v>
      </c>
      <c r="AV900" s="2">
        <v>43497</v>
      </c>
      <c r="AW900" t="s">
        <v>2044</v>
      </c>
      <c r="AX900">
        <v>1723</v>
      </c>
      <c r="AY900">
        <v>1908</v>
      </c>
      <c r="AZ900" t="s">
        <v>150</v>
      </c>
      <c r="BA900" s="2">
        <v>43699</v>
      </c>
      <c r="BB900">
        <v>19</v>
      </c>
      <c r="BC900" t="s">
        <v>1897</v>
      </c>
      <c r="BD900" s="3">
        <v>45839</v>
      </c>
      <c r="BE900" t="s">
        <v>158</v>
      </c>
      <c r="BF900" t="s">
        <v>243</v>
      </c>
      <c r="BG900">
        <v>27</v>
      </c>
      <c r="BH900" t="s">
        <v>1900</v>
      </c>
      <c r="BI900" t="s">
        <v>1901</v>
      </c>
    </row>
    <row r="901" spans="1:61" x14ac:dyDescent="0.25">
      <c r="A901" s="1">
        <v>41490</v>
      </c>
      <c r="B901" t="s">
        <v>163</v>
      </c>
      <c r="C901" t="s">
        <v>158</v>
      </c>
      <c r="D901" t="s">
        <v>151</v>
      </c>
      <c r="E901" t="s">
        <v>1794</v>
      </c>
      <c r="F901" t="s">
        <v>413</v>
      </c>
      <c r="G901" t="s">
        <v>411</v>
      </c>
      <c r="H901" t="s">
        <v>931</v>
      </c>
      <c r="I901" t="s">
        <v>2045</v>
      </c>
      <c r="J901" t="s">
        <v>2046</v>
      </c>
      <c r="K901" t="s">
        <v>990</v>
      </c>
      <c r="L901" t="s">
        <v>782</v>
      </c>
      <c r="M901" t="s">
        <v>322</v>
      </c>
      <c r="N901" t="s">
        <v>322</v>
      </c>
      <c r="O901" t="s">
        <v>600</v>
      </c>
      <c r="P901" t="s">
        <v>79</v>
      </c>
      <c r="Q901">
        <v>32</v>
      </c>
      <c r="R901" t="s">
        <v>68</v>
      </c>
      <c r="S901" t="s">
        <v>64</v>
      </c>
      <c r="T901">
        <v>13</v>
      </c>
      <c r="U901">
        <v>1</v>
      </c>
      <c r="V901">
        <v>2</v>
      </c>
      <c r="W901" t="s">
        <v>179</v>
      </c>
      <c r="X901" t="s">
        <v>179</v>
      </c>
      <c r="Y901">
        <v>0</v>
      </c>
      <c r="Z901">
        <v>1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 t="s">
        <v>368</v>
      </c>
      <c r="AM901" t="s">
        <v>750</v>
      </c>
      <c r="AN901">
        <v>12</v>
      </c>
      <c r="AO901" t="s">
        <v>65</v>
      </c>
      <c r="AP901" t="e" vm="1">
        <f>_FV(-1,"0")</f>
        <v>#VALUE!</v>
      </c>
      <c r="AQ901">
        <v>3</v>
      </c>
      <c r="AR901">
        <v>6</v>
      </c>
      <c r="AS901" t="s">
        <v>935</v>
      </c>
      <c r="AT901" t="s">
        <v>68</v>
      </c>
      <c r="AU901" t="s">
        <v>937</v>
      </c>
      <c r="AV901" t="s">
        <v>2047</v>
      </c>
      <c r="AW901" t="s">
        <v>2048</v>
      </c>
      <c r="AX901">
        <v>1912</v>
      </c>
      <c r="AY901">
        <v>1908</v>
      </c>
      <c r="AZ901" t="s">
        <v>163</v>
      </c>
      <c r="BA901" s="2">
        <v>43489</v>
      </c>
      <c r="BB901">
        <v>22</v>
      </c>
      <c r="BC901" t="s">
        <v>1904</v>
      </c>
      <c r="BD901" s="3">
        <v>13119</v>
      </c>
      <c r="BE901" t="s">
        <v>158</v>
      </c>
      <c r="BF901" t="s">
        <v>243</v>
      </c>
      <c r="BG901">
        <v>27</v>
      </c>
      <c r="BH901" t="s">
        <v>1900</v>
      </c>
      <c r="BI901" t="s">
        <v>1901</v>
      </c>
    </row>
    <row r="902" spans="1:61" x14ac:dyDescent="0.25">
      <c r="A902" s="1">
        <v>41258</v>
      </c>
      <c r="B902" t="s">
        <v>178</v>
      </c>
      <c r="C902" t="s">
        <v>158</v>
      </c>
      <c r="D902" t="s">
        <v>151</v>
      </c>
      <c r="E902" t="s">
        <v>310</v>
      </c>
      <c r="F902" t="s">
        <v>530</v>
      </c>
      <c r="G902" t="s">
        <v>276</v>
      </c>
      <c r="H902" t="s">
        <v>545</v>
      </c>
      <c r="I902" t="s">
        <v>68</v>
      </c>
      <c r="J902" t="s">
        <v>1456</v>
      </c>
      <c r="K902" t="s">
        <v>190</v>
      </c>
      <c r="L902" t="s">
        <v>533</v>
      </c>
      <c r="M902" t="s">
        <v>188</v>
      </c>
      <c r="N902" t="s">
        <v>1292</v>
      </c>
      <c r="O902" t="s">
        <v>280</v>
      </c>
      <c r="P902" t="s">
        <v>187</v>
      </c>
      <c r="Q902">
        <v>17</v>
      </c>
      <c r="R902" t="s">
        <v>242</v>
      </c>
      <c r="S902" t="s">
        <v>64</v>
      </c>
      <c r="T902">
        <v>13</v>
      </c>
      <c r="U902">
        <v>13</v>
      </c>
      <c r="V902">
        <v>2</v>
      </c>
      <c r="W902" t="s">
        <v>84</v>
      </c>
      <c r="X902" t="s">
        <v>121</v>
      </c>
      <c r="Y902">
        <v>0</v>
      </c>
      <c r="Z902">
        <v>0</v>
      </c>
      <c r="AA902">
        <v>0</v>
      </c>
      <c r="AB902">
        <v>1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 t="e" vm="16">
        <f>_FV(0,"29411764705882354")</f>
        <v>#VALUE!</v>
      </c>
      <c r="AM902" t="s">
        <v>1018</v>
      </c>
      <c r="AN902">
        <v>-16</v>
      </c>
      <c r="AO902" t="e" vm="1">
        <f>_FV(-5,"0")</f>
        <v>#VALUE!</v>
      </c>
      <c r="AP902" t="s">
        <v>119</v>
      </c>
      <c r="AQ902">
        <v>0</v>
      </c>
      <c r="AR902">
        <v>9</v>
      </c>
      <c r="AS902" t="s">
        <v>547</v>
      </c>
      <c r="AT902" t="s">
        <v>68</v>
      </c>
      <c r="AU902" t="s">
        <v>958</v>
      </c>
      <c r="AV902" t="s">
        <v>2049</v>
      </c>
      <c r="AW902" t="s">
        <v>2050</v>
      </c>
      <c r="AX902">
        <v>1748</v>
      </c>
      <c r="AY902">
        <v>1908</v>
      </c>
      <c r="AZ902" t="s">
        <v>178</v>
      </c>
      <c r="BA902" s="2">
        <v>43489</v>
      </c>
      <c r="BB902">
        <v>25</v>
      </c>
      <c r="BC902" t="s">
        <v>1907</v>
      </c>
      <c r="BD902" s="3">
        <v>46874</v>
      </c>
      <c r="BE902" t="s">
        <v>158</v>
      </c>
      <c r="BF902" t="s">
        <v>243</v>
      </c>
      <c r="BG902">
        <v>27</v>
      </c>
      <c r="BH902" t="s">
        <v>1900</v>
      </c>
      <c r="BI902" t="s">
        <v>1901</v>
      </c>
    </row>
    <row r="903" spans="1:61" x14ac:dyDescent="0.25">
      <c r="A903" s="1">
        <v>41272</v>
      </c>
      <c r="B903" t="s">
        <v>1432</v>
      </c>
      <c r="C903" t="s">
        <v>158</v>
      </c>
      <c r="D903" t="s">
        <v>151</v>
      </c>
      <c r="E903" t="s">
        <v>68</v>
      </c>
      <c r="F903" s="2">
        <v>43647</v>
      </c>
      <c r="G903" s="2">
        <v>43556</v>
      </c>
      <c r="H903" t="s">
        <v>124</v>
      </c>
      <c r="I903" s="3">
        <v>45658</v>
      </c>
      <c r="J903" s="3">
        <v>34700</v>
      </c>
      <c r="K903" t="s">
        <v>266</v>
      </c>
      <c r="L903" t="s">
        <v>1130</v>
      </c>
      <c r="M903" t="s">
        <v>266</v>
      </c>
      <c r="N903" t="s">
        <v>325</v>
      </c>
      <c r="O903" t="s">
        <v>159</v>
      </c>
      <c r="P903" t="s">
        <v>266</v>
      </c>
      <c r="Q903">
        <v>20</v>
      </c>
      <c r="R903" t="s">
        <v>192</v>
      </c>
      <c r="S903" t="s">
        <v>64</v>
      </c>
      <c r="T903">
        <v>13</v>
      </c>
      <c r="U903">
        <v>11</v>
      </c>
      <c r="V903">
        <v>2</v>
      </c>
      <c r="W903" t="s">
        <v>83</v>
      </c>
      <c r="X903" t="s">
        <v>85</v>
      </c>
      <c r="Y903">
        <v>0</v>
      </c>
      <c r="Z903">
        <v>1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 t="e" vm="8">
        <f>_FV(0,"4")</f>
        <v>#VALUE!</v>
      </c>
      <c r="AM903" t="s">
        <v>444</v>
      </c>
      <c r="AN903">
        <v>-14</v>
      </c>
      <c r="AO903" t="s">
        <v>64</v>
      </c>
      <c r="AP903" t="s">
        <v>83</v>
      </c>
      <c r="AQ903">
        <v>0</v>
      </c>
      <c r="AR903">
        <v>6</v>
      </c>
      <c r="AS903" t="s">
        <v>1057</v>
      </c>
      <c r="AT903" t="s">
        <v>68</v>
      </c>
      <c r="AU903" t="s">
        <v>2051</v>
      </c>
      <c r="AV903" t="s">
        <v>2052</v>
      </c>
      <c r="AW903" t="s">
        <v>1942</v>
      </c>
      <c r="AX903">
        <v>1616</v>
      </c>
      <c r="AY903">
        <v>1908</v>
      </c>
      <c r="AZ903" t="s">
        <v>1432</v>
      </c>
      <c r="BA903" s="2">
        <v>43549</v>
      </c>
      <c r="BB903">
        <v>16</v>
      </c>
      <c r="BC903" t="s">
        <v>1910</v>
      </c>
      <c r="BD903" s="2">
        <v>43679</v>
      </c>
      <c r="BE903" t="s">
        <v>158</v>
      </c>
      <c r="BF903" t="s">
        <v>243</v>
      </c>
      <c r="BG903">
        <v>27</v>
      </c>
      <c r="BH903" t="s">
        <v>1900</v>
      </c>
      <c r="BI903" t="s">
        <v>1901</v>
      </c>
    </row>
    <row r="904" spans="1:61" x14ac:dyDescent="0.25">
      <c r="A904" s="1">
        <v>41303</v>
      </c>
      <c r="B904" t="s">
        <v>1436</v>
      </c>
      <c r="C904" t="s">
        <v>158</v>
      </c>
      <c r="D904" t="s">
        <v>101</v>
      </c>
      <c r="E904" t="s">
        <v>180</v>
      </c>
      <c r="F904" t="s">
        <v>908</v>
      </c>
      <c r="G904" t="s">
        <v>691</v>
      </c>
      <c r="H904" t="s">
        <v>831</v>
      </c>
      <c r="I904" t="s">
        <v>625</v>
      </c>
      <c r="J904" t="s">
        <v>780</v>
      </c>
      <c r="K904" t="s">
        <v>308</v>
      </c>
      <c r="L904" t="s">
        <v>625</v>
      </c>
      <c r="M904" t="s">
        <v>63</v>
      </c>
      <c r="N904" t="s">
        <v>308</v>
      </c>
      <c r="O904" t="s">
        <v>323</v>
      </c>
      <c r="P904" t="s">
        <v>79</v>
      </c>
      <c r="Q904">
        <v>24</v>
      </c>
      <c r="R904" t="s">
        <v>239</v>
      </c>
      <c r="S904" t="s">
        <v>64</v>
      </c>
      <c r="T904">
        <v>13</v>
      </c>
      <c r="U904">
        <v>20</v>
      </c>
      <c r="V904">
        <v>2</v>
      </c>
      <c r="W904" t="s">
        <v>132</v>
      </c>
      <c r="X904" t="s">
        <v>179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 t="e" vm="199">
        <f>_FV(0,"7916666666666666")</f>
        <v>#VALUE!</v>
      </c>
      <c r="AM904" t="s">
        <v>78</v>
      </c>
      <c r="AN904">
        <v>-36</v>
      </c>
      <c r="AO904" t="e" vm="1">
        <f>_FV(-7,"0")</f>
        <v>#VALUE!</v>
      </c>
      <c r="AP904" t="s">
        <v>95</v>
      </c>
      <c r="AQ904">
        <v>0</v>
      </c>
      <c r="AR904">
        <v>9</v>
      </c>
      <c r="AS904" t="s">
        <v>910</v>
      </c>
      <c r="AT904" t="s">
        <v>68</v>
      </c>
      <c r="AU904" t="s">
        <v>772</v>
      </c>
      <c r="AV904" t="s">
        <v>911</v>
      </c>
      <c r="AW904" t="s">
        <v>2053</v>
      </c>
      <c r="AX904">
        <v>1587</v>
      </c>
      <c r="AY904">
        <v>1908</v>
      </c>
      <c r="AZ904" t="s">
        <v>1436</v>
      </c>
      <c r="BA904" s="2">
        <v>43493</v>
      </c>
      <c r="BB904">
        <v>18</v>
      </c>
      <c r="BC904" t="s">
        <v>1912</v>
      </c>
      <c r="BD904" s="3">
        <v>20180</v>
      </c>
      <c r="BE904" t="s">
        <v>158</v>
      </c>
      <c r="BF904" t="s">
        <v>243</v>
      </c>
      <c r="BG904">
        <v>27</v>
      </c>
      <c r="BH904" t="s">
        <v>1900</v>
      </c>
      <c r="BI904" t="s">
        <v>1901</v>
      </c>
    </row>
    <row r="905" spans="1:61" x14ac:dyDescent="0.25">
      <c r="A905" s="1">
        <v>41408</v>
      </c>
      <c r="B905" t="s">
        <v>1913</v>
      </c>
      <c r="C905" t="s">
        <v>158</v>
      </c>
      <c r="D905" t="s">
        <v>151</v>
      </c>
      <c r="E905" t="s">
        <v>613</v>
      </c>
      <c r="F905" t="s">
        <v>1121</v>
      </c>
      <c r="G905" t="s">
        <v>649</v>
      </c>
      <c r="H905" t="s">
        <v>1834</v>
      </c>
      <c r="I905" t="s">
        <v>2054</v>
      </c>
      <c r="J905" t="s">
        <v>1832</v>
      </c>
      <c r="K905" t="s">
        <v>713</v>
      </c>
      <c r="L905" t="s">
        <v>1160</v>
      </c>
      <c r="M905" t="s">
        <v>1549</v>
      </c>
      <c r="N905" t="s">
        <v>1462</v>
      </c>
      <c r="O905" t="s">
        <v>296</v>
      </c>
      <c r="P905" t="s">
        <v>292</v>
      </c>
      <c r="Q905">
        <v>37</v>
      </c>
      <c r="R905" t="s">
        <v>67</v>
      </c>
      <c r="S905" t="s">
        <v>64</v>
      </c>
      <c r="T905">
        <v>13</v>
      </c>
      <c r="U905">
        <v>19</v>
      </c>
      <c r="V905">
        <v>2</v>
      </c>
      <c r="W905" t="s">
        <v>132</v>
      </c>
      <c r="X905" t="s">
        <v>120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 t="e" vm="317">
        <f>_FV(0,"7027027027027027")</f>
        <v>#VALUE!</v>
      </c>
      <c r="AM905" t="s">
        <v>1834</v>
      </c>
      <c r="AN905">
        <v>-47</v>
      </c>
      <c r="AO905" t="e" vm="1">
        <f>_FV(-5,"0")</f>
        <v>#VALUE!</v>
      </c>
      <c r="AP905" t="s">
        <v>255</v>
      </c>
      <c r="AQ905">
        <v>0</v>
      </c>
      <c r="AR905">
        <v>3</v>
      </c>
      <c r="AS905" t="s">
        <v>68</v>
      </c>
      <c r="AT905" t="s">
        <v>68</v>
      </c>
      <c r="AU905" t="s">
        <v>68</v>
      </c>
      <c r="AV905" t="s">
        <v>118</v>
      </c>
      <c r="AW905" s="3">
        <v>42736</v>
      </c>
      <c r="AX905">
        <v>1615</v>
      </c>
      <c r="AY905">
        <v>1908</v>
      </c>
      <c r="AZ905" t="s">
        <v>1913</v>
      </c>
      <c r="BA905" s="2">
        <v>43641</v>
      </c>
      <c r="BB905">
        <v>22</v>
      </c>
      <c r="BC905" t="s">
        <v>1916</v>
      </c>
      <c r="BD905" s="3">
        <v>15342</v>
      </c>
      <c r="BE905" t="s">
        <v>158</v>
      </c>
      <c r="BF905" t="s">
        <v>243</v>
      </c>
      <c r="BG905">
        <v>27</v>
      </c>
      <c r="BH905" t="s">
        <v>1900</v>
      </c>
      <c r="BI905" t="s">
        <v>1901</v>
      </c>
    </row>
    <row r="906" spans="1:61" x14ac:dyDescent="0.25">
      <c r="A906" s="1">
        <v>41519</v>
      </c>
      <c r="B906" t="s">
        <v>1917</v>
      </c>
      <c r="C906" t="s">
        <v>158</v>
      </c>
      <c r="D906" t="s">
        <v>62</v>
      </c>
      <c r="E906" t="s">
        <v>518</v>
      </c>
      <c r="F906" t="s">
        <v>2055</v>
      </c>
      <c r="G906" t="s">
        <v>231</v>
      </c>
      <c r="H906" t="s">
        <v>1585</v>
      </c>
      <c r="I906" t="s">
        <v>496</v>
      </c>
      <c r="J906" t="s">
        <v>1727</v>
      </c>
      <c r="K906" t="s">
        <v>519</v>
      </c>
      <c r="L906" t="s">
        <v>590</v>
      </c>
      <c r="M906" t="s">
        <v>520</v>
      </c>
      <c r="N906" t="s">
        <v>234</v>
      </c>
      <c r="O906" t="s">
        <v>522</v>
      </c>
      <c r="P906" t="s">
        <v>235</v>
      </c>
      <c r="Q906">
        <v>26</v>
      </c>
      <c r="R906" t="s">
        <v>119</v>
      </c>
      <c r="S906" t="s">
        <v>64</v>
      </c>
      <c r="T906">
        <v>13</v>
      </c>
      <c r="U906">
        <v>16</v>
      </c>
      <c r="V906">
        <v>2</v>
      </c>
      <c r="W906" t="s">
        <v>96</v>
      </c>
      <c r="X906" t="s">
        <v>192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1</v>
      </c>
      <c r="AG906">
        <v>0</v>
      </c>
      <c r="AH906">
        <v>0</v>
      </c>
      <c r="AI906">
        <v>0</v>
      </c>
      <c r="AJ906">
        <v>0</v>
      </c>
      <c r="AK906">
        <v>0</v>
      </c>
      <c r="AL906" t="e" vm="181">
        <f>_FV(0,"4230769230769231")</f>
        <v>#VALUE!</v>
      </c>
      <c r="AM906" t="s">
        <v>68</v>
      </c>
      <c r="AN906">
        <v>-29</v>
      </c>
      <c r="AO906" t="e" vm="1">
        <f>_FV(-5,"0")</f>
        <v>#VALUE!</v>
      </c>
      <c r="AP906" t="s">
        <v>179</v>
      </c>
      <c r="AQ906">
        <v>0</v>
      </c>
      <c r="AR906">
        <v>3</v>
      </c>
      <c r="AS906" t="s">
        <v>945</v>
      </c>
      <c r="AT906" t="s">
        <v>68</v>
      </c>
      <c r="AU906" s="3">
        <v>45658</v>
      </c>
      <c r="AV906" t="s">
        <v>625</v>
      </c>
      <c r="AW906" s="3">
        <v>45323</v>
      </c>
      <c r="AX906">
        <v>1542</v>
      </c>
      <c r="AY906">
        <v>1908</v>
      </c>
      <c r="AZ906" t="s">
        <v>1917</v>
      </c>
      <c r="BA906" s="2">
        <v>43548</v>
      </c>
      <c r="BB906">
        <v>16</v>
      </c>
      <c r="BC906" t="s">
        <v>1920</v>
      </c>
      <c r="BD906" s="3">
        <v>31413</v>
      </c>
      <c r="BE906" t="s">
        <v>158</v>
      </c>
      <c r="BF906" t="s">
        <v>243</v>
      </c>
      <c r="BG906">
        <v>27</v>
      </c>
      <c r="BH906" t="s">
        <v>1900</v>
      </c>
      <c r="BI906" t="s">
        <v>1901</v>
      </c>
    </row>
    <row r="907" spans="1:61" x14ac:dyDescent="0.25">
      <c r="A907" s="1">
        <v>41167</v>
      </c>
      <c r="B907" t="s">
        <v>182</v>
      </c>
      <c r="C907" t="s">
        <v>158</v>
      </c>
      <c r="D907" t="s">
        <v>101</v>
      </c>
      <c r="E907" t="s">
        <v>180</v>
      </c>
      <c r="F907" t="s">
        <v>64</v>
      </c>
      <c r="G907" t="s">
        <v>180</v>
      </c>
      <c r="H907" s="3">
        <v>45658</v>
      </c>
      <c r="I907" t="s">
        <v>180</v>
      </c>
      <c r="J907" s="3">
        <v>27395</v>
      </c>
      <c r="K907" t="s">
        <v>65</v>
      </c>
      <c r="L907" t="s">
        <v>63</v>
      </c>
      <c r="M907" t="s">
        <v>65</v>
      </c>
      <c r="N907" t="s">
        <v>65</v>
      </c>
      <c r="O907" t="s">
        <v>180</v>
      </c>
      <c r="P907" t="s">
        <v>79</v>
      </c>
      <c r="Q907">
        <v>4</v>
      </c>
      <c r="R907" t="s">
        <v>191</v>
      </c>
      <c r="S907" t="s">
        <v>64</v>
      </c>
      <c r="T907">
        <v>13</v>
      </c>
      <c r="U907">
        <v>11</v>
      </c>
      <c r="V907">
        <v>4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 t="s">
        <v>65</v>
      </c>
      <c r="AM907" t="s">
        <v>180</v>
      </c>
      <c r="AN907">
        <v>-4</v>
      </c>
      <c r="AP907" t="s">
        <v>192</v>
      </c>
      <c r="AQ907">
        <v>1</v>
      </c>
      <c r="AR907">
        <v>7</v>
      </c>
      <c r="AS907" t="s">
        <v>1753</v>
      </c>
      <c r="AT907" t="s">
        <v>65</v>
      </c>
      <c r="AU907" t="s">
        <v>65</v>
      </c>
      <c r="AV907" t="s">
        <v>65</v>
      </c>
      <c r="AW907" t="s">
        <v>65</v>
      </c>
      <c r="AX907">
        <v>1667</v>
      </c>
      <c r="AY907">
        <v>1908</v>
      </c>
      <c r="AZ907" t="s">
        <v>182</v>
      </c>
      <c r="BA907" s="2">
        <v>43643</v>
      </c>
      <c r="BB907">
        <v>16</v>
      </c>
      <c r="BC907" t="s">
        <v>1922</v>
      </c>
      <c r="BD907" s="3">
        <v>15401</v>
      </c>
      <c r="BE907" t="s">
        <v>158</v>
      </c>
      <c r="BF907" t="s">
        <v>243</v>
      </c>
      <c r="BG907">
        <v>27</v>
      </c>
      <c r="BH907" t="s">
        <v>1900</v>
      </c>
      <c r="BI907" t="s">
        <v>1901</v>
      </c>
    </row>
    <row r="908" spans="1:61" x14ac:dyDescent="0.25">
      <c r="A908" s="1">
        <v>41269</v>
      </c>
      <c r="B908" t="s">
        <v>195</v>
      </c>
      <c r="C908" t="s">
        <v>158</v>
      </c>
      <c r="D908" t="s">
        <v>62</v>
      </c>
      <c r="E908" t="s">
        <v>68</v>
      </c>
      <c r="F908" t="s">
        <v>403</v>
      </c>
      <c r="G908" t="s">
        <v>786</v>
      </c>
      <c r="H908" t="s">
        <v>302</v>
      </c>
      <c r="I908" t="s">
        <v>68</v>
      </c>
      <c r="J908" t="s">
        <v>1320</v>
      </c>
      <c r="K908" t="s">
        <v>205</v>
      </c>
      <c r="L908" t="s">
        <v>169</v>
      </c>
      <c r="M908" t="s">
        <v>203</v>
      </c>
      <c r="N908" t="s">
        <v>789</v>
      </c>
      <c r="O908" t="s">
        <v>203</v>
      </c>
      <c r="P908" t="s">
        <v>202</v>
      </c>
      <c r="Q908">
        <v>19</v>
      </c>
      <c r="R908" t="s">
        <v>255</v>
      </c>
      <c r="S908" t="s">
        <v>64</v>
      </c>
      <c r="T908">
        <v>13</v>
      </c>
      <c r="U908">
        <v>13</v>
      </c>
      <c r="V908">
        <v>2</v>
      </c>
      <c r="W908" t="s">
        <v>96</v>
      </c>
      <c r="X908" t="s">
        <v>120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 t="e" vm="170">
        <f>_FV(0,"2631578947368421")</f>
        <v>#VALUE!</v>
      </c>
      <c r="AM908" t="s">
        <v>68</v>
      </c>
      <c r="AN908">
        <v>-20</v>
      </c>
      <c r="AO908" t="e" vm="1">
        <f>_FV(-4,"0")</f>
        <v>#VALUE!</v>
      </c>
      <c r="AP908" t="s">
        <v>110</v>
      </c>
      <c r="AQ908">
        <v>4</v>
      </c>
      <c r="AR908">
        <v>4</v>
      </c>
      <c r="AS908" t="s">
        <v>68</v>
      </c>
      <c r="AT908" t="s">
        <v>206</v>
      </c>
      <c r="AU908" t="s">
        <v>68</v>
      </c>
      <c r="AV908" s="2">
        <v>43497</v>
      </c>
      <c r="AW908" t="s">
        <v>2056</v>
      </c>
      <c r="AX908">
        <v>1674</v>
      </c>
      <c r="AY908">
        <v>1908</v>
      </c>
      <c r="AZ908" t="s">
        <v>195</v>
      </c>
      <c r="BA908" s="2">
        <v>43580</v>
      </c>
      <c r="BB908">
        <v>18</v>
      </c>
      <c r="BC908" t="s">
        <v>1886</v>
      </c>
      <c r="BD908" s="2">
        <v>43469</v>
      </c>
      <c r="BE908" t="s">
        <v>158</v>
      </c>
      <c r="BF908" t="s">
        <v>243</v>
      </c>
      <c r="BG908">
        <v>27</v>
      </c>
      <c r="BH908" t="s">
        <v>1900</v>
      </c>
      <c r="BI908" t="s">
        <v>1901</v>
      </c>
    </row>
    <row r="909" spans="1:61" x14ac:dyDescent="0.25">
      <c r="A909" s="1">
        <v>41369</v>
      </c>
      <c r="B909" t="s">
        <v>1445</v>
      </c>
      <c r="C909" t="s">
        <v>158</v>
      </c>
      <c r="D909" t="s">
        <v>101</v>
      </c>
      <c r="E909" t="s">
        <v>434</v>
      </c>
      <c r="F909" t="s">
        <v>431</v>
      </c>
      <c r="G909" t="s">
        <v>210</v>
      </c>
      <c r="H909" t="s">
        <v>1721</v>
      </c>
      <c r="I909" t="s">
        <v>434</v>
      </c>
      <c r="J909" t="s">
        <v>64</v>
      </c>
      <c r="K909" t="s">
        <v>341</v>
      </c>
      <c r="L909" t="s">
        <v>426</v>
      </c>
      <c r="M909" t="s">
        <v>80</v>
      </c>
      <c r="N909" t="s">
        <v>928</v>
      </c>
      <c r="O909" t="s">
        <v>1194</v>
      </c>
      <c r="P909" t="s">
        <v>79</v>
      </c>
      <c r="Q909">
        <v>36</v>
      </c>
      <c r="R909" t="s">
        <v>83</v>
      </c>
      <c r="S909" t="s">
        <v>64</v>
      </c>
      <c r="T909">
        <v>13</v>
      </c>
      <c r="U909">
        <v>8</v>
      </c>
      <c r="V909">
        <v>2</v>
      </c>
      <c r="W909" t="s">
        <v>84</v>
      </c>
      <c r="X909" t="s">
        <v>120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 t="e" vm="310">
        <f>_FV(0,"027777777777777776")</f>
        <v>#VALUE!</v>
      </c>
      <c r="AM909" t="s">
        <v>74</v>
      </c>
      <c r="AN909">
        <v>-29</v>
      </c>
      <c r="AO909" t="e" vm="1">
        <f>_FV(-7,"0")</f>
        <v>#VALUE!</v>
      </c>
      <c r="AP909" t="s">
        <v>85</v>
      </c>
      <c r="AQ909">
        <v>3</v>
      </c>
      <c r="AR909">
        <v>6</v>
      </c>
      <c r="AS909" t="s">
        <v>68</v>
      </c>
      <c r="AT909" t="s">
        <v>68</v>
      </c>
      <c r="AU909" t="s">
        <v>68</v>
      </c>
      <c r="AV909" s="2">
        <v>43497</v>
      </c>
      <c r="AW909" s="3">
        <v>42370</v>
      </c>
      <c r="AX909">
        <v>1666</v>
      </c>
      <c r="AY909">
        <v>1908</v>
      </c>
      <c r="AZ909" t="s">
        <v>1445</v>
      </c>
      <c r="BA909" s="2">
        <v>43733</v>
      </c>
      <c r="BB909">
        <v>25</v>
      </c>
      <c r="BC909" t="s">
        <v>1923</v>
      </c>
      <c r="BD909" s="2">
        <v>43527</v>
      </c>
      <c r="BE909" t="s">
        <v>158</v>
      </c>
      <c r="BF909" t="s">
        <v>243</v>
      </c>
      <c r="BG909">
        <v>27</v>
      </c>
      <c r="BH909" t="s">
        <v>1900</v>
      </c>
      <c r="BI909" t="s">
        <v>1901</v>
      </c>
    </row>
    <row r="910" spans="1:61" x14ac:dyDescent="0.25">
      <c r="A910" s="1">
        <v>41385</v>
      </c>
      <c r="B910" t="s">
        <v>209</v>
      </c>
      <c r="C910" t="s">
        <v>158</v>
      </c>
      <c r="D910" t="s">
        <v>62</v>
      </c>
      <c r="E910" t="s">
        <v>185</v>
      </c>
      <c r="F910" t="s">
        <v>913</v>
      </c>
      <c r="G910" t="s">
        <v>419</v>
      </c>
      <c r="H910" t="s">
        <v>259</v>
      </c>
      <c r="I910" t="s">
        <v>2057</v>
      </c>
      <c r="J910" t="s">
        <v>64</v>
      </c>
      <c r="K910" t="s">
        <v>533</v>
      </c>
      <c r="L910" t="s">
        <v>532</v>
      </c>
      <c r="M910" t="s">
        <v>190</v>
      </c>
      <c r="N910" t="s">
        <v>1637</v>
      </c>
      <c r="O910" t="s">
        <v>490</v>
      </c>
      <c r="P910" t="s">
        <v>190</v>
      </c>
      <c r="Q910">
        <v>34</v>
      </c>
      <c r="R910" t="s">
        <v>132</v>
      </c>
      <c r="S910" t="s">
        <v>64</v>
      </c>
      <c r="T910">
        <v>13</v>
      </c>
      <c r="U910">
        <v>4</v>
      </c>
      <c r="V910">
        <v>2</v>
      </c>
      <c r="W910" t="s">
        <v>85</v>
      </c>
      <c r="X910" t="s">
        <v>83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 t="s">
        <v>63</v>
      </c>
      <c r="AM910" t="s">
        <v>2058</v>
      </c>
      <c r="AN910">
        <v>-7</v>
      </c>
      <c r="AO910" t="e" vm="1">
        <f>_FV(-2,"0")</f>
        <v>#VALUE!</v>
      </c>
      <c r="AP910" t="s">
        <v>84</v>
      </c>
      <c r="AQ910">
        <v>0</v>
      </c>
      <c r="AR910">
        <v>9</v>
      </c>
      <c r="AS910" t="s">
        <v>68</v>
      </c>
      <c r="AT910" t="s">
        <v>423</v>
      </c>
      <c r="AU910" t="s">
        <v>68</v>
      </c>
      <c r="AV910" s="2">
        <v>43586</v>
      </c>
      <c r="AW910" t="s">
        <v>1954</v>
      </c>
      <c r="AX910">
        <v>1785</v>
      </c>
      <c r="AY910">
        <v>1908</v>
      </c>
      <c r="AZ910" t="s">
        <v>209</v>
      </c>
      <c r="BA910" s="2">
        <v>43490</v>
      </c>
      <c r="BB910">
        <v>16</v>
      </c>
      <c r="BC910" t="s">
        <v>1926</v>
      </c>
      <c r="BD910" s="3">
        <v>30895</v>
      </c>
      <c r="BE910" t="s">
        <v>158</v>
      </c>
      <c r="BF910" t="s">
        <v>243</v>
      </c>
      <c r="BG910">
        <v>27</v>
      </c>
      <c r="BH910" t="s">
        <v>1900</v>
      </c>
      <c r="BI910" t="s">
        <v>1901</v>
      </c>
    </row>
    <row r="911" spans="1:61" x14ac:dyDescent="0.25">
      <c r="A911" s="1">
        <v>41202</v>
      </c>
      <c r="B911" t="s">
        <v>218</v>
      </c>
      <c r="C911" t="s">
        <v>158</v>
      </c>
      <c r="D911" t="s">
        <v>151</v>
      </c>
      <c r="E911" t="s">
        <v>317</v>
      </c>
      <c r="F911" t="s">
        <v>908</v>
      </c>
      <c r="G911" t="s">
        <v>400</v>
      </c>
      <c r="H911" t="s">
        <v>68</v>
      </c>
      <c r="I911" s="3">
        <v>27395</v>
      </c>
      <c r="J911" t="s">
        <v>908</v>
      </c>
      <c r="K911" t="s">
        <v>63</v>
      </c>
      <c r="L911" t="s">
        <v>63</v>
      </c>
      <c r="M911" t="s">
        <v>322</v>
      </c>
      <c r="N911" t="s">
        <v>65</v>
      </c>
      <c r="O911" t="s">
        <v>79</v>
      </c>
      <c r="P911" t="s">
        <v>323</v>
      </c>
      <c r="Q911">
        <v>8</v>
      </c>
      <c r="R911" t="s">
        <v>121</v>
      </c>
      <c r="S911" t="s">
        <v>64</v>
      </c>
      <c r="T911">
        <v>13</v>
      </c>
      <c r="U911">
        <v>6</v>
      </c>
      <c r="V911">
        <v>3</v>
      </c>
      <c r="W911" t="s">
        <v>120</v>
      </c>
      <c r="X911" t="s">
        <v>192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 t="s">
        <v>63</v>
      </c>
      <c r="AM911" t="s">
        <v>400</v>
      </c>
      <c r="AN911">
        <v>-1</v>
      </c>
      <c r="AO911" t="e" vm="1">
        <f>_FV(-1,"0")</f>
        <v>#VALUE!</v>
      </c>
      <c r="AP911" t="s">
        <v>96</v>
      </c>
      <c r="AQ911">
        <v>1</v>
      </c>
      <c r="AR911">
        <v>7</v>
      </c>
      <c r="AS911" t="s">
        <v>817</v>
      </c>
      <c r="AT911" t="s">
        <v>68</v>
      </c>
      <c r="AU911" t="s">
        <v>916</v>
      </c>
      <c r="AV911" t="s">
        <v>2059</v>
      </c>
      <c r="AW911" t="s">
        <v>1968</v>
      </c>
      <c r="AX911">
        <v>1696</v>
      </c>
      <c r="AY911">
        <v>1908</v>
      </c>
      <c r="AZ911" t="s">
        <v>218</v>
      </c>
      <c r="BA911" s="2">
        <v>43671</v>
      </c>
      <c r="BB911">
        <v>21</v>
      </c>
      <c r="BC911" t="s">
        <v>1927</v>
      </c>
      <c r="BD911" s="3">
        <v>31444</v>
      </c>
      <c r="BE911" t="s">
        <v>158</v>
      </c>
      <c r="BF911" t="s">
        <v>243</v>
      </c>
      <c r="BG911">
        <v>27</v>
      </c>
      <c r="BH911" t="s">
        <v>1900</v>
      </c>
      <c r="BI911" t="s">
        <v>1901</v>
      </c>
    </row>
    <row r="912" spans="1:61" x14ac:dyDescent="0.25">
      <c r="A912" s="1">
        <v>40979</v>
      </c>
      <c r="B912" t="s">
        <v>228</v>
      </c>
      <c r="C912" t="s">
        <v>158</v>
      </c>
      <c r="D912" t="s">
        <v>101</v>
      </c>
      <c r="E912" s="2">
        <v>43525</v>
      </c>
      <c r="F912" s="2">
        <v>43678</v>
      </c>
      <c r="G912" s="2">
        <v>43466</v>
      </c>
      <c r="H912" t="s">
        <v>444</v>
      </c>
      <c r="I912" s="2">
        <v>43556</v>
      </c>
      <c r="J912" s="2">
        <v>43467</v>
      </c>
      <c r="K912" t="s">
        <v>116</v>
      </c>
      <c r="L912" t="s">
        <v>97</v>
      </c>
      <c r="M912" t="s">
        <v>266</v>
      </c>
      <c r="N912" t="s">
        <v>65</v>
      </c>
      <c r="O912" t="s">
        <v>118</v>
      </c>
      <c r="P912" t="s">
        <v>266</v>
      </c>
      <c r="Q912">
        <v>10</v>
      </c>
      <c r="R912" t="s">
        <v>120</v>
      </c>
      <c r="S912" t="s">
        <v>64</v>
      </c>
      <c r="T912">
        <v>13</v>
      </c>
      <c r="U912">
        <v>7</v>
      </c>
      <c r="V912">
        <v>3</v>
      </c>
      <c r="W912" t="s">
        <v>85</v>
      </c>
      <c r="X912" t="s">
        <v>191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 t="s">
        <v>118</v>
      </c>
      <c r="AM912" t="s">
        <v>444</v>
      </c>
      <c r="AN912">
        <v>-7</v>
      </c>
      <c r="AO912" t="e" vm="1">
        <f>_FV(-6,"0")</f>
        <v>#VALUE!</v>
      </c>
      <c r="AP912" t="s">
        <v>121</v>
      </c>
      <c r="AQ912">
        <v>1</v>
      </c>
      <c r="AR912">
        <v>7</v>
      </c>
      <c r="AS912" t="s">
        <v>68</v>
      </c>
      <c r="AT912" t="s">
        <v>2060</v>
      </c>
      <c r="AU912" t="s">
        <v>68</v>
      </c>
      <c r="AV912" t="s">
        <v>64</v>
      </c>
      <c r="AW912" t="s">
        <v>2061</v>
      </c>
      <c r="AX912">
        <v>1651</v>
      </c>
      <c r="AY912">
        <v>1908</v>
      </c>
      <c r="AZ912" t="s">
        <v>228</v>
      </c>
      <c r="BA912" s="2">
        <v>43490</v>
      </c>
      <c r="BB912">
        <v>18</v>
      </c>
      <c r="BC912" t="s">
        <v>1930</v>
      </c>
      <c r="BD912" s="3">
        <v>13575</v>
      </c>
      <c r="BE912" t="s">
        <v>158</v>
      </c>
      <c r="BF912" t="s">
        <v>243</v>
      </c>
      <c r="BG912">
        <v>27</v>
      </c>
      <c r="BH912" t="s">
        <v>1900</v>
      </c>
      <c r="BI912" t="s">
        <v>1901</v>
      </c>
    </row>
    <row r="913" spans="1:61" x14ac:dyDescent="0.25">
      <c r="A913" s="1">
        <v>41241</v>
      </c>
      <c r="B913" t="s">
        <v>241</v>
      </c>
      <c r="C913" t="s">
        <v>158</v>
      </c>
      <c r="D913" t="s">
        <v>151</v>
      </c>
      <c r="E913" t="s">
        <v>371</v>
      </c>
      <c r="F913" t="s">
        <v>1009</v>
      </c>
      <c r="G913" t="s">
        <v>247</v>
      </c>
      <c r="H913" t="s">
        <v>670</v>
      </c>
      <c r="I913" t="s">
        <v>68</v>
      </c>
      <c r="J913" t="s">
        <v>1494</v>
      </c>
      <c r="K913" t="s">
        <v>155</v>
      </c>
      <c r="L913" t="s">
        <v>252</v>
      </c>
      <c r="M913" t="s">
        <v>63</v>
      </c>
      <c r="N913" t="s">
        <v>65</v>
      </c>
      <c r="O913" t="s">
        <v>154</v>
      </c>
      <c r="P913" t="s">
        <v>329</v>
      </c>
      <c r="Q913">
        <v>14</v>
      </c>
      <c r="R913" t="s">
        <v>95</v>
      </c>
      <c r="S913" t="s">
        <v>64</v>
      </c>
      <c r="T913">
        <v>13</v>
      </c>
      <c r="U913">
        <v>15</v>
      </c>
      <c r="V913">
        <v>2</v>
      </c>
      <c r="W913" t="s">
        <v>83</v>
      </c>
      <c r="X913" t="s">
        <v>192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 t="e" vm="151">
        <f>_FV(0,"5714285714285714")</f>
        <v>#VALUE!</v>
      </c>
      <c r="AM913" t="s">
        <v>371</v>
      </c>
      <c r="AN913">
        <v>-15</v>
      </c>
      <c r="AO913" t="e" vm="1">
        <f>_FV(-2,"0")</f>
        <v>#VALUE!</v>
      </c>
      <c r="AP913" t="s">
        <v>242</v>
      </c>
      <c r="AQ913">
        <v>0</v>
      </c>
      <c r="AR913">
        <v>9</v>
      </c>
      <c r="AS913" t="s">
        <v>68</v>
      </c>
      <c r="AT913" t="s">
        <v>683</v>
      </c>
      <c r="AU913" t="s">
        <v>68</v>
      </c>
      <c r="AV913" t="s">
        <v>147</v>
      </c>
      <c r="AW913" t="s">
        <v>2018</v>
      </c>
      <c r="AX913">
        <v>1662</v>
      </c>
      <c r="AY913">
        <v>1908</v>
      </c>
      <c r="AZ913" t="s">
        <v>241</v>
      </c>
      <c r="BA913" t="s">
        <v>1398</v>
      </c>
      <c r="BB913">
        <v>28</v>
      </c>
      <c r="BC913" t="s">
        <v>1933</v>
      </c>
      <c r="BD913" s="3">
        <v>12086</v>
      </c>
      <c r="BE913" t="s">
        <v>158</v>
      </c>
      <c r="BF913" t="s">
        <v>243</v>
      </c>
      <c r="BG913">
        <v>27</v>
      </c>
      <c r="BH913" t="s">
        <v>1900</v>
      </c>
      <c r="BI913" t="s">
        <v>1901</v>
      </c>
    </row>
    <row r="914" spans="1:61" x14ac:dyDescent="0.25">
      <c r="A914" s="1">
        <v>41297</v>
      </c>
      <c r="B914" t="s">
        <v>60</v>
      </c>
      <c r="C914" t="s">
        <v>228</v>
      </c>
      <c r="D914" t="s">
        <v>62</v>
      </c>
      <c r="E914" t="s">
        <v>375</v>
      </c>
      <c r="F914" t="s">
        <v>377</v>
      </c>
      <c r="G914" t="s">
        <v>569</v>
      </c>
      <c r="H914" t="s">
        <v>376</v>
      </c>
      <c r="I914" t="s">
        <v>966</v>
      </c>
      <c r="J914" t="s">
        <v>567</v>
      </c>
      <c r="K914" t="s">
        <v>502</v>
      </c>
      <c r="L914" t="s">
        <v>379</v>
      </c>
      <c r="M914" t="s">
        <v>572</v>
      </c>
      <c r="N914" t="s">
        <v>502</v>
      </c>
      <c r="O914" t="s">
        <v>379</v>
      </c>
      <c r="P914" t="s">
        <v>572</v>
      </c>
      <c r="Q914">
        <v>23</v>
      </c>
      <c r="R914" t="s">
        <v>66</v>
      </c>
      <c r="S914" t="s">
        <v>120</v>
      </c>
      <c r="T914">
        <v>13</v>
      </c>
      <c r="U914">
        <v>6</v>
      </c>
      <c r="V914">
        <v>10</v>
      </c>
      <c r="W914" t="s">
        <v>85</v>
      </c>
      <c r="X914" t="s">
        <v>66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 t="s">
        <v>1852</v>
      </c>
      <c r="AM914" t="e" vm="215">
        <f>_FV(0,"13043478260869565")</f>
        <v>#VALUE!</v>
      </c>
      <c r="AN914">
        <v>7</v>
      </c>
      <c r="AO914" t="s">
        <v>84</v>
      </c>
      <c r="AP914" t="e" vm="1">
        <f>_FV(-6,"0")</f>
        <v>#VALUE!</v>
      </c>
      <c r="AQ914">
        <v>9</v>
      </c>
      <c r="AR914">
        <v>0</v>
      </c>
      <c r="AS914" t="s">
        <v>68</v>
      </c>
      <c r="AT914" t="s">
        <v>968</v>
      </c>
      <c r="AU914" t="s">
        <v>68</v>
      </c>
      <c r="AV914" s="3">
        <v>45689</v>
      </c>
      <c r="AW914" t="s">
        <v>2062</v>
      </c>
      <c r="AX914">
        <v>1839</v>
      </c>
      <c r="AY914">
        <v>1651</v>
      </c>
      <c r="AZ914" t="s">
        <v>60</v>
      </c>
      <c r="BA914" s="2">
        <v>43700</v>
      </c>
      <c r="BB914">
        <v>30</v>
      </c>
      <c r="BC914" t="s">
        <v>1885</v>
      </c>
      <c r="BD914" s="3">
        <v>42583</v>
      </c>
      <c r="BE914" t="s">
        <v>228</v>
      </c>
      <c r="BF914" s="2">
        <v>43490</v>
      </c>
      <c r="BG914">
        <v>18</v>
      </c>
      <c r="BH914" t="s">
        <v>1930</v>
      </c>
      <c r="BI914" s="3">
        <v>13575</v>
      </c>
    </row>
    <row r="915" spans="1:61" x14ac:dyDescent="0.25">
      <c r="A915" s="1">
        <v>41549</v>
      </c>
      <c r="B915" t="s">
        <v>73</v>
      </c>
      <c r="C915" t="s">
        <v>228</v>
      </c>
      <c r="D915" t="s">
        <v>62</v>
      </c>
      <c r="E915" t="s">
        <v>998</v>
      </c>
      <c r="F915" t="s">
        <v>233</v>
      </c>
      <c r="G915" t="s">
        <v>1375</v>
      </c>
      <c r="H915" t="s">
        <v>358</v>
      </c>
      <c r="I915" t="s">
        <v>1585</v>
      </c>
      <c r="J915" t="s">
        <v>494</v>
      </c>
      <c r="K915" t="s">
        <v>238</v>
      </c>
      <c r="L915" t="s">
        <v>235</v>
      </c>
      <c r="M915" t="s">
        <v>236</v>
      </c>
      <c r="N915" t="s">
        <v>520</v>
      </c>
      <c r="O915" t="s">
        <v>522</v>
      </c>
      <c r="P915" t="s">
        <v>363</v>
      </c>
      <c r="Q915">
        <v>26</v>
      </c>
      <c r="R915" t="s">
        <v>110</v>
      </c>
      <c r="S915" t="s">
        <v>120</v>
      </c>
      <c r="T915">
        <v>13</v>
      </c>
      <c r="U915">
        <v>19</v>
      </c>
      <c r="V915">
        <v>11</v>
      </c>
      <c r="W915" t="s">
        <v>84</v>
      </c>
      <c r="X915" t="s">
        <v>66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 t="e" vm="1">
        <f>_FV(-1,"0")</f>
        <v>#VALUE!</v>
      </c>
      <c r="AM915" t="e" vm="71">
        <f>_FV(0,"3076923076923077")</f>
        <v>#VALUE!</v>
      </c>
      <c r="AN915">
        <v>-9</v>
      </c>
      <c r="AO915" t="e" vm="1">
        <f>_FV(-1,"0")</f>
        <v>#VALUE!</v>
      </c>
      <c r="AP915" t="s">
        <v>132</v>
      </c>
      <c r="AQ915">
        <v>6</v>
      </c>
      <c r="AR915">
        <v>3</v>
      </c>
      <c r="AS915" t="s">
        <v>68</v>
      </c>
      <c r="AT915" t="s">
        <v>2063</v>
      </c>
      <c r="AU915" t="s">
        <v>68</v>
      </c>
      <c r="AV915" t="s">
        <v>118</v>
      </c>
      <c r="AW915" t="s">
        <v>2064</v>
      </c>
      <c r="AX915">
        <v>1655</v>
      </c>
      <c r="AY915">
        <v>1651</v>
      </c>
      <c r="AZ915" t="s">
        <v>73</v>
      </c>
      <c r="BA915" s="2">
        <v>43489</v>
      </c>
      <c r="BB915">
        <v>19</v>
      </c>
      <c r="BC915" t="s">
        <v>1887</v>
      </c>
      <c r="BD915" s="3">
        <v>46082</v>
      </c>
      <c r="BE915" t="s">
        <v>228</v>
      </c>
      <c r="BF915" s="2">
        <v>43490</v>
      </c>
      <c r="BG915">
        <v>18</v>
      </c>
      <c r="BH915" t="s">
        <v>1930</v>
      </c>
      <c r="BI915" s="3">
        <v>13575</v>
      </c>
    </row>
    <row r="916" spans="1:61" x14ac:dyDescent="0.25">
      <c r="A916" s="1">
        <v>41350</v>
      </c>
      <c r="B916" t="s">
        <v>123</v>
      </c>
      <c r="C916" t="s">
        <v>228</v>
      </c>
      <c r="D916" t="s">
        <v>62</v>
      </c>
      <c r="E916" t="s">
        <v>1229</v>
      </c>
      <c r="F916" t="s">
        <v>385</v>
      </c>
      <c r="G916" t="s">
        <v>68</v>
      </c>
      <c r="H916" t="s">
        <v>2029</v>
      </c>
      <c r="I916" t="s">
        <v>366</v>
      </c>
      <c r="J916" s="2">
        <v>43466</v>
      </c>
      <c r="K916" t="s">
        <v>484</v>
      </c>
      <c r="L916" t="s">
        <v>266</v>
      </c>
      <c r="M916" t="s">
        <v>118</v>
      </c>
      <c r="N916" t="s">
        <v>117</v>
      </c>
      <c r="O916" t="s">
        <v>603</v>
      </c>
      <c r="P916" t="s">
        <v>118</v>
      </c>
      <c r="Q916">
        <v>30</v>
      </c>
      <c r="R916" t="s">
        <v>84</v>
      </c>
      <c r="S916" t="s">
        <v>120</v>
      </c>
      <c r="T916">
        <v>13</v>
      </c>
      <c r="U916">
        <v>2</v>
      </c>
      <c r="V916">
        <v>11</v>
      </c>
      <c r="W916" t="s">
        <v>83</v>
      </c>
      <c r="X916" t="s">
        <v>96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 t="s">
        <v>263</v>
      </c>
      <c r="AM916" t="e" vm="318">
        <f>_FV(0,"36666666666666664")</f>
        <v>#VALUE!</v>
      </c>
      <c r="AN916">
        <v>22</v>
      </c>
      <c r="AO916" t="s">
        <v>84</v>
      </c>
      <c r="AP916" t="e" vm="1">
        <f>_FV(-7,"0")</f>
        <v>#VALUE!</v>
      </c>
      <c r="AQ916">
        <v>6</v>
      </c>
      <c r="AR916">
        <v>3</v>
      </c>
      <c r="AS916" t="s">
        <v>297</v>
      </c>
      <c r="AT916" t="s">
        <v>68</v>
      </c>
      <c r="AU916" t="s">
        <v>459</v>
      </c>
      <c r="AV916" t="s">
        <v>2065</v>
      </c>
      <c r="AW916" t="s">
        <v>2066</v>
      </c>
      <c r="AX916">
        <v>1857</v>
      </c>
      <c r="AY916">
        <v>1651</v>
      </c>
      <c r="AZ916" t="s">
        <v>123</v>
      </c>
      <c r="BA916" s="2">
        <v>43549</v>
      </c>
      <c r="BB916">
        <v>22</v>
      </c>
      <c r="BC916" t="s">
        <v>1890</v>
      </c>
      <c r="BD916" t="s">
        <v>1891</v>
      </c>
      <c r="BE916" t="s">
        <v>228</v>
      </c>
      <c r="BF916" s="2">
        <v>43490</v>
      </c>
      <c r="BG916">
        <v>18</v>
      </c>
      <c r="BH916" t="s">
        <v>1930</v>
      </c>
      <c r="BI916" s="3">
        <v>13575</v>
      </c>
    </row>
    <row r="917" spans="1:61" x14ac:dyDescent="0.25">
      <c r="A917" s="1">
        <v>41613</v>
      </c>
      <c r="B917" t="s">
        <v>127</v>
      </c>
      <c r="C917" t="s">
        <v>228</v>
      </c>
      <c r="D917" t="s">
        <v>62</v>
      </c>
      <c r="E917" t="s">
        <v>652</v>
      </c>
      <c r="F917" t="s">
        <v>613</v>
      </c>
      <c r="G917" t="s">
        <v>1616</v>
      </c>
      <c r="H917" t="s">
        <v>287</v>
      </c>
      <c r="I917" t="s">
        <v>1833</v>
      </c>
      <c r="J917" t="s">
        <v>1062</v>
      </c>
      <c r="K917" t="s">
        <v>619</v>
      </c>
      <c r="L917" t="s">
        <v>655</v>
      </c>
      <c r="M917" t="s">
        <v>713</v>
      </c>
      <c r="N917" t="s">
        <v>619</v>
      </c>
      <c r="O917" t="s">
        <v>619</v>
      </c>
      <c r="P917" t="s">
        <v>296</v>
      </c>
      <c r="Q917">
        <v>37</v>
      </c>
      <c r="R917" t="s">
        <v>96</v>
      </c>
      <c r="S917" t="s">
        <v>120</v>
      </c>
      <c r="T917">
        <v>13</v>
      </c>
      <c r="U917">
        <v>6</v>
      </c>
      <c r="V917">
        <v>10</v>
      </c>
      <c r="W917" t="s">
        <v>121</v>
      </c>
      <c r="X917" t="s">
        <v>96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 t="s">
        <v>295</v>
      </c>
      <c r="AM917" t="e" vm="319">
        <f>_FV(0,"21621621621621623")</f>
        <v>#VALUE!</v>
      </c>
      <c r="AN917">
        <v>17</v>
      </c>
      <c r="AO917" t="s">
        <v>64</v>
      </c>
      <c r="AP917" t="e" vm="1">
        <f>_FV(-4,"0")</f>
        <v>#VALUE!</v>
      </c>
      <c r="AQ917">
        <v>5</v>
      </c>
      <c r="AR917">
        <v>2</v>
      </c>
      <c r="AS917" t="s">
        <v>620</v>
      </c>
      <c r="AT917" t="s">
        <v>68</v>
      </c>
      <c r="AU917" t="s">
        <v>622</v>
      </c>
      <c r="AV917" t="s">
        <v>2067</v>
      </c>
      <c r="AW917" t="s">
        <v>2068</v>
      </c>
      <c r="AX917">
        <v>1780</v>
      </c>
      <c r="AY917">
        <v>1651</v>
      </c>
      <c r="AZ917" t="s">
        <v>127</v>
      </c>
      <c r="BA917" s="2">
        <v>43641</v>
      </c>
      <c r="BB917">
        <v>18</v>
      </c>
      <c r="BC917" t="s">
        <v>1892</v>
      </c>
      <c r="BD917" s="2">
        <v>43681</v>
      </c>
      <c r="BE917" t="s">
        <v>228</v>
      </c>
      <c r="BF917" s="2">
        <v>43490</v>
      </c>
      <c r="BG917">
        <v>18</v>
      </c>
      <c r="BH917" t="s">
        <v>1930</v>
      </c>
      <c r="BI917" s="3">
        <v>13575</v>
      </c>
    </row>
    <row r="918" spans="1:61" x14ac:dyDescent="0.25">
      <c r="A918" s="1">
        <v>41304</v>
      </c>
      <c r="B918" t="s">
        <v>136</v>
      </c>
      <c r="C918" t="s">
        <v>228</v>
      </c>
      <c r="D918" t="s">
        <v>62</v>
      </c>
      <c r="E918" t="s">
        <v>317</v>
      </c>
      <c r="F918" t="s">
        <v>78</v>
      </c>
      <c r="G918" t="s">
        <v>340</v>
      </c>
      <c r="H918" t="s">
        <v>317</v>
      </c>
      <c r="I918" t="s">
        <v>769</v>
      </c>
      <c r="J918" t="s">
        <v>399</v>
      </c>
      <c r="K918" t="s">
        <v>79</v>
      </c>
      <c r="L918" t="s">
        <v>771</v>
      </c>
      <c r="M918" t="s">
        <v>81</v>
      </c>
      <c r="N918" t="s">
        <v>81</v>
      </c>
      <c r="O918" t="s">
        <v>771</v>
      </c>
      <c r="P918" t="s">
        <v>79</v>
      </c>
      <c r="Q918">
        <v>24</v>
      </c>
      <c r="R918" t="s">
        <v>179</v>
      </c>
      <c r="S918" t="s">
        <v>120</v>
      </c>
      <c r="T918">
        <v>13</v>
      </c>
      <c r="U918">
        <v>14</v>
      </c>
      <c r="V918">
        <v>12</v>
      </c>
      <c r="W918" t="s">
        <v>132</v>
      </c>
      <c r="X918" t="s">
        <v>66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 t="e" vm="178">
        <f>_FV(0,"2916666666666667")</f>
        <v>#VALUE!</v>
      </c>
      <c r="AM918" t="e" vm="178">
        <f>_FV(0,"2916666666666667")</f>
        <v>#VALUE!</v>
      </c>
      <c r="AN918">
        <v>-2</v>
      </c>
      <c r="AO918" t="s">
        <v>68</v>
      </c>
      <c r="AP918" t="s">
        <v>64</v>
      </c>
      <c r="AQ918">
        <v>1</v>
      </c>
      <c r="AR918">
        <v>7</v>
      </c>
      <c r="AS918" t="s">
        <v>524</v>
      </c>
      <c r="AT918" t="s">
        <v>532</v>
      </c>
      <c r="AU918" t="s">
        <v>537</v>
      </c>
      <c r="AV918" t="s">
        <v>2069</v>
      </c>
      <c r="AW918" t="s">
        <v>2070</v>
      </c>
      <c r="AX918">
        <v>1715</v>
      </c>
      <c r="AY918">
        <v>1651</v>
      </c>
      <c r="AZ918" t="s">
        <v>136</v>
      </c>
      <c r="BA918" s="2">
        <v>43734</v>
      </c>
      <c r="BB918">
        <v>29</v>
      </c>
      <c r="BC918" t="s">
        <v>1894</v>
      </c>
      <c r="BD918" s="3">
        <v>17227</v>
      </c>
      <c r="BE918" t="s">
        <v>228</v>
      </c>
      <c r="BF918" s="2">
        <v>43490</v>
      </c>
      <c r="BG918">
        <v>18</v>
      </c>
      <c r="BH918" t="s">
        <v>1930</v>
      </c>
      <c r="BI918" s="3">
        <v>13575</v>
      </c>
    </row>
    <row r="919" spans="1:61" x14ac:dyDescent="0.25">
      <c r="A919" s="1">
        <v>41459</v>
      </c>
      <c r="B919" t="s">
        <v>150</v>
      </c>
      <c r="C919" t="s">
        <v>228</v>
      </c>
      <c r="D919" t="s">
        <v>101</v>
      </c>
      <c r="E919" t="s">
        <v>2071</v>
      </c>
      <c r="F919" t="s">
        <v>1190</v>
      </c>
      <c r="G919" s="3">
        <v>45658</v>
      </c>
      <c r="H919" t="s">
        <v>317</v>
      </c>
      <c r="I919" s="2">
        <v>43586</v>
      </c>
      <c r="J919" t="s">
        <v>1172</v>
      </c>
      <c r="K919" t="s">
        <v>416</v>
      </c>
      <c r="L919" t="s">
        <v>320</v>
      </c>
      <c r="M919" t="s">
        <v>414</v>
      </c>
      <c r="N919" t="s">
        <v>319</v>
      </c>
      <c r="O919" t="s">
        <v>414</v>
      </c>
      <c r="P919" t="s">
        <v>933</v>
      </c>
      <c r="Q919">
        <v>32</v>
      </c>
      <c r="R919" t="s">
        <v>85</v>
      </c>
      <c r="S919" t="s">
        <v>120</v>
      </c>
      <c r="T919">
        <v>13</v>
      </c>
      <c r="U919">
        <v>7</v>
      </c>
      <c r="V919">
        <v>9</v>
      </c>
      <c r="W919" t="s">
        <v>179</v>
      </c>
      <c r="X919" t="s">
        <v>85</v>
      </c>
      <c r="Y919">
        <v>0</v>
      </c>
      <c r="Z919">
        <v>1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 t="s">
        <v>782</v>
      </c>
      <c r="AM919" t="e" vm="50">
        <f>_FV(0,"28125")</f>
        <v>#VALUE!</v>
      </c>
      <c r="AN919">
        <v>11</v>
      </c>
      <c r="AO919" t="s">
        <v>132</v>
      </c>
      <c r="AP919" t="e" vm="1">
        <f>_FV(-3,"0")</f>
        <v>#VALUE!</v>
      </c>
      <c r="AQ919">
        <v>6</v>
      </c>
      <c r="AR919">
        <v>3</v>
      </c>
      <c r="AS919" t="s">
        <v>68</v>
      </c>
      <c r="AT919" t="s">
        <v>936</v>
      </c>
      <c r="AU919" t="s">
        <v>68</v>
      </c>
      <c r="AV919" s="3">
        <v>45717</v>
      </c>
      <c r="AW919" t="s">
        <v>2072</v>
      </c>
      <c r="AX919">
        <v>1723</v>
      </c>
      <c r="AY919">
        <v>1651</v>
      </c>
      <c r="AZ919" t="s">
        <v>150</v>
      </c>
      <c r="BA919" s="2">
        <v>43699</v>
      </c>
      <c r="BB919">
        <v>19</v>
      </c>
      <c r="BC919" t="s">
        <v>1897</v>
      </c>
      <c r="BD919" s="3">
        <v>45839</v>
      </c>
      <c r="BE919" t="s">
        <v>228</v>
      </c>
      <c r="BF919" s="2">
        <v>43490</v>
      </c>
      <c r="BG919">
        <v>18</v>
      </c>
      <c r="BH919" t="s">
        <v>1930</v>
      </c>
      <c r="BI919" s="3">
        <v>13575</v>
      </c>
    </row>
    <row r="920" spans="1:61" x14ac:dyDescent="0.25">
      <c r="A920" s="1">
        <v>41391</v>
      </c>
      <c r="B920" t="s">
        <v>158</v>
      </c>
      <c r="C920" t="s">
        <v>228</v>
      </c>
      <c r="D920" t="s">
        <v>62</v>
      </c>
      <c r="E920" t="s">
        <v>913</v>
      </c>
      <c r="F920" t="s">
        <v>489</v>
      </c>
      <c r="G920" t="s">
        <v>259</v>
      </c>
      <c r="H920" t="s">
        <v>418</v>
      </c>
      <c r="I920" t="s">
        <v>64</v>
      </c>
      <c r="J920" t="s">
        <v>311</v>
      </c>
      <c r="K920" t="s">
        <v>532</v>
      </c>
      <c r="L920" t="s">
        <v>280</v>
      </c>
      <c r="M920" t="s">
        <v>1637</v>
      </c>
      <c r="N920" t="s">
        <v>188</v>
      </c>
      <c r="O920" t="s">
        <v>190</v>
      </c>
      <c r="P920" t="s">
        <v>277</v>
      </c>
      <c r="Q920">
        <v>34</v>
      </c>
      <c r="R920" t="s">
        <v>64</v>
      </c>
      <c r="S920" t="s">
        <v>120</v>
      </c>
      <c r="T920">
        <v>13</v>
      </c>
      <c r="U920">
        <v>2</v>
      </c>
      <c r="V920">
        <v>10</v>
      </c>
      <c r="W920" t="s">
        <v>83</v>
      </c>
      <c r="X920" t="s">
        <v>96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 t="s">
        <v>2058</v>
      </c>
      <c r="AM920" t="e" vm="191">
        <f>_FV(0,"2647058823529412")</f>
        <v>#VALUE!</v>
      </c>
      <c r="AN920">
        <v>29</v>
      </c>
      <c r="AO920" t="s">
        <v>84</v>
      </c>
      <c r="AP920" t="e" vm="1">
        <f>_FV(-8,"0")</f>
        <v>#VALUE!</v>
      </c>
      <c r="AQ920">
        <v>7</v>
      </c>
      <c r="AR920">
        <v>1</v>
      </c>
      <c r="AS920" t="s">
        <v>68</v>
      </c>
      <c r="AT920" t="s">
        <v>423</v>
      </c>
      <c r="AU920" t="s">
        <v>68</v>
      </c>
      <c r="AV920" s="3">
        <v>45689</v>
      </c>
      <c r="AW920" t="s">
        <v>1954</v>
      </c>
      <c r="AX920">
        <v>1908</v>
      </c>
      <c r="AY920">
        <v>1651</v>
      </c>
      <c r="AZ920" t="s">
        <v>158</v>
      </c>
      <c r="BA920" t="s">
        <v>243</v>
      </c>
      <c r="BB920">
        <v>27</v>
      </c>
      <c r="BC920" t="s">
        <v>1900</v>
      </c>
      <c r="BD920" t="s">
        <v>1901</v>
      </c>
      <c r="BE920" t="s">
        <v>228</v>
      </c>
      <c r="BF920" s="2">
        <v>43490</v>
      </c>
      <c r="BG920">
        <v>18</v>
      </c>
      <c r="BH920" t="s">
        <v>1930</v>
      </c>
      <c r="BI920" s="3">
        <v>13575</v>
      </c>
    </row>
    <row r="921" spans="1:61" x14ac:dyDescent="0.25">
      <c r="A921" s="1">
        <v>41241</v>
      </c>
      <c r="B921" t="s">
        <v>163</v>
      </c>
      <c r="C921" t="s">
        <v>228</v>
      </c>
      <c r="D921" t="s">
        <v>62</v>
      </c>
      <c r="E921" t="s">
        <v>1114</v>
      </c>
      <c r="F921" t="s">
        <v>250</v>
      </c>
      <c r="G921" t="s">
        <v>153</v>
      </c>
      <c r="H921" t="s">
        <v>371</v>
      </c>
      <c r="I921" t="s">
        <v>1332</v>
      </c>
      <c r="J921" t="s">
        <v>327</v>
      </c>
      <c r="K921" t="s">
        <v>670</v>
      </c>
      <c r="L921" t="s">
        <v>329</v>
      </c>
      <c r="M921" t="s">
        <v>372</v>
      </c>
      <c r="N921" t="s">
        <v>155</v>
      </c>
      <c r="O921" t="s">
        <v>65</v>
      </c>
      <c r="P921" t="s">
        <v>155</v>
      </c>
      <c r="Q921">
        <v>14</v>
      </c>
      <c r="R921" t="s">
        <v>68</v>
      </c>
      <c r="S921" t="s">
        <v>120</v>
      </c>
      <c r="T921">
        <v>13</v>
      </c>
      <c r="U921">
        <v>1</v>
      </c>
      <c r="V921">
        <v>8</v>
      </c>
      <c r="W921" t="s">
        <v>179</v>
      </c>
      <c r="X921" t="s">
        <v>132</v>
      </c>
      <c r="Y921">
        <v>0</v>
      </c>
      <c r="Z921">
        <v>1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 t="s">
        <v>68</v>
      </c>
      <c r="AM921" t="s">
        <v>577</v>
      </c>
      <c r="AN921">
        <v>11</v>
      </c>
      <c r="AO921" t="s">
        <v>85</v>
      </c>
      <c r="AP921" t="e" vm="1">
        <f>_FV(-9,"0")</f>
        <v>#VALUE!</v>
      </c>
      <c r="AQ921">
        <v>9</v>
      </c>
      <c r="AR921">
        <v>0</v>
      </c>
      <c r="AS921" t="s">
        <v>68</v>
      </c>
      <c r="AT921" t="s">
        <v>68</v>
      </c>
      <c r="AU921" t="s">
        <v>68</v>
      </c>
      <c r="AV921" t="s">
        <v>84</v>
      </c>
      <c r="AW921" s="3">
        <v>43466</v>
      </c>
      <c r="AX921">
        <v>1912</v>
      </c>
      <c r="AY921">
        <v>1651</v>
      </c>
      <c r="AZ921" t="s">
        <v>163</v>
      </c>
      <c r="BA921" s="2">
        <v>43489</v>
      </c>
      <c r="BB921">
        <v>22</v>
      </c>
      <c r="BC921" t="s">
        <v>1904</v>
      </c>
      <c r="BD921" s="3">
        <v>13119</v>
      </c>
      <c r="BE921" t="s">
        <v>228</v>
      </c>
      <c r="BF921" s="2">
        <v>43490</v>
      </c>
      <c r="BG921">
        <v>18</v>
      </c>
      <c r="BH921" t="s">
        <v>1930</v>
      </c>
      <c r="BI921" s="3">
        <v>13575</v>
      </c>
    </row>
    <row r="922" spans="1:61" x14ac:dyDescent="0.25">
      <c r="A922" s="1">
        <v>41224</v>
      </c>
      <c r="B922" t="s">
        <v>178</v>
      </c>
      <c r="C922" t="s">
        <v>228</v>
      </c>
      <c r="D922" t="s">
        <v>151</v>
      </c>
      <c r="E922" t="s">
        <v>539</v>
      </c>
      <c r="F922" t="s">
        <v>219</v>
      </c>
      <c r="G922" t="s">
        <v>222</v>
      </c>
      <c r="H922" t="s">
        <v>68</v>
      </c>
      <c r="I922" t="s">
        <v>222</v>
      </c>
      <c r="J922" t="s">
        <v>678</v>
      </c>
      <c r="K922" t="s">
        <v>223</v>
      </c>
      <c r="L922" t="s">
        <v>224</v>
      </c>
      <c r="M922" t="s">
        <v>226</v>
      </c>
      <c r="N922" t="s">
        <v>223</v>
      </c>
      <c r="O922" t="s">
        <v>337</v>
      </c>
      <c r="P922" t="s">
        <v>223</v>
      </c>
      <c r="Q922">
        <v>11</v>
      </c>
      <c r="R922" t="s">
        <v>242</v>
      </c>
      <c r="S922" t="s">
        <v>120</v>
      </c>
      <c r="T922">
        <v>13</v>
      </c>
      <c r="U922">
        <v>9</v>
      </c>
      <c r="V922">
        <v>8</v>
      </c>
      <c r="W922" t="s">
        <v>96</v>
      </c>
      <c r="X922" t="s">
        <v>85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 t="e" vm="75">
        <f>_FV(0,"18181818181818182")</f>
        <v>#VALUE!</v>
      </c>
      <c r="AM922" t="s">
        <v>226</v>
      </c>
      <c r="AN922">
        <v>-1</v>
      </c>
      <c r="AO922" t="e" vm="1">
        <f>_FV(-1,"0")</f>
        <v>#VALUE!</v>
      </c>
      <c r="AP922" t="s">
        <v>96</v>
      </c>
      <c r="AQ922">
        <v>6</v>
      </c>
      <c r="AR922">
        <v>0</v>
      </c>
      <c r="AS922" t="s">
        <v>541</v>
      </c>
      <c r="AT922" t="s">
        <v>68</v>
      </c>
      <c r="AU922" t="s">
        <v>542</v>
      </c>
      <c r="AV922" t="s">
        <v>2073</v>
      </c>
      <c r="AW922" t="s">
        <v>2074</v>
      </c>
      <c r="AX922">
        <v>1748</v>
      </c>
      <c r="AY922">
        <v>1651</v>
      </c>
      <c r="AZ922" t="s">
        <v>178</v>
      </c>
      <c r="BA922" s="2">
        <v>43489</v>
      </c>
      <c r="BB922">
        <v>25</v>
      </c>
      <c r="BC922" t="s">
        <v>1907</v>
      </c>
      <c r="BD922" s="3">
        <v>46874</v>
      </c>
      <c r="BE922" t="s">
        <v>228</v>
      </c>
      <c r="BF922" s="2">
        <v>43490</v>
      </c>
      <c r="BG922">
        <v>18</v>
      </c>
      <c r="BH922" t="s">
        <v>1930</v>
      </c>
      <c r="BI922" s="3">
        <v>13575</v>
      </c>
    </row>
    <row r="923" spans="1:61" x14ac:dyDescent="0.25">
      <c r="A923" s="1">
        <v>41167</v>
      </c>
      <c r="B923" t="s">
        <v>1432</v>
      </c>
      <c r="C923" t="s">
        <v>228</v>
      </c>
      <c r="D923" t="s">
        <v>101</v>
      </c>
      <c r="E923" t="s">
        <v>63</v>
      </c>
      <c r="F923" t="s">
        <v>68</v>
      </c>
      <c r="G923" s="3">
        <v>27395</v>
      </c>
      <c r="H923" t="s">
        <v>180</v>
      </c>
      <c r="I923" t="s">
        <v>63</v>
      </c>
      <c r="J923" s="2">
        <v>43586</v>
      </c>
      <c r="K923" t="s">
        <v>65</v>
      </c>
      <c r="L923" t="s">
        <v>63</v>
      </c>
      <c r="M923" t="s">
        <v>79</v>
      </c>
      <c r="N923" t="s">
        <v>79</v>
      </c>
      <c r="O923" t="s">
        <v>63</v>
      </c>
      <c r="P923" t="s">
        <v>65</v>
      </c>
      <c r="Q923">
        <v>4</v>
      </c>
      <c r="R923" t="s">
        <v>192</v>
      </c>
      <c r="S923" t="s">
        <v>120</v>
      </c>
      <c r="T923">
        <v>13</v>
      </c>
      <c r="U923">
        <v>14</v>
      </c>
      <c r="V923">
        <v>7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 t="e" vm="14">
        <f>_FV(-1,"25")</f>
        <v>#VALUE!</v>
      </c>
      <c r="AM923" t="s">
        <v>79</v>
      </c>
      <c r="AN923">
        <v>-4</v>
      </c>
      <c r="AP923" t="s">
        <v>68</v>
      </c>
      <c r="AQ923">
        <v>1</v>
      </c>
      <c r="AR923">
        <v>1</v>
      </c>
      <c r="AS923" t="s">
        <v>68</v>
      </c>
      <c r="AT923" t="s">
        <v>68</v>
      </c>
      <c r="AU923" t="s">
        <v>68</v>
      </c>
      <c r="AV923" s="2">
        <v>43497</v>
      </c>
      <c r="AW923" s="3">
        <v>42370</v>
      </c>
      <c r="AX923">
        <v>1616</v>
      </c>
      <c r="AY923">
        <v>1651</v>
      </c>
      <c r="AZ923" t="s">
        <v>1432</v>
      </c>
      <c r="BA923" s="2">
        <v>43549</v>
      </c>
      <c r="BB923">
        <v>16</v>
      </c>
      <c r="BC923" t="s">
        <v>1910</v>
      </c>
      <c r="BD923" s="2">
        <v>43679</v>
      </c>
      <c r="BE923" t="s">
        <v>228</v>
      </c>
      <c r="BF923" s="2">
        <v>43490</v>
      </c>
      <c r="BG923">
        <v>18</v>
      </c>
      <c r="BH923" t="s">
        <v>1930</v>
      </c>
      <c r="BI923" s="3">
        <v>13575</v>
      </c>
    </row>
    <row r="924" spans="1:61" x14ac:dyDescent="0.25">
      <c r="A924" s="1">
        <v>40918</v>
      </c>
      <c r="B924" t="s">
        <v>1436</v>
      </c>
      <c r="C924" t="s">
        <v>228</v>
      </c>
      <c r="D924" t="s">
        <v>151</v>
      </c>
      <c r="E924" t="s">
        <v>63</v>
      </c>
      <c r="F924" t="s">
        <v>74</v>
      </c>
      <c r="G924" t="s">
        <v>366</v>
      </c>
      <c r="H924" t="s">
        <v>355</v>
      </c>
      <c r="I924" t="s">
        <v>80</v>
      </c>
      <c r="J924" t="s">
        <v>90</v>
      </c>
      <c r="K924" t="s">
        <v>65</v>
      </c>
      <c r="L924" t="s">
        <v>80</v>
      </c>
      <c r="M924" t="s">
        <v>63</v>
      </c>
      <c r="N924" t="s">
        <v>82</v>
      </c>
      <c r="O924" t="s">
        <v>80</v>
      </c>
      <c r="P924" t="s">
        <v>80</v>
      </c>
      <c r="Q924">
        <v>6</v>
      </c>
      <c r="R924" t="s">
        <v>239</v>
      </c>
      <c r="S924" t="s">
        <v>120</v>
      </c>
      <c r="T924">
        <v>13</v>
      </c>
      <c r="U924">
        <v>19</v>
      </c>
      <c r="V924">
        <v>8</v>
      </c>
      <c r="W924" t="s">
        <v>64</v>
      </c>
      <c r="X924" t="s">
        <v>121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 t="e" vm="2">
        <f>_FV(-1,"3333333333333333")</f>
        <v>#VALUE!</v>
      </c>
      <c r="AM924" t="s">
        <v>82</v>
      </c>
      <c r="AN924">
        <v>-6</v>
      </c>
      <c r="AO924" t="e" vm="1">
        <f>_FV(-6,"0")</f>
        <v>#VALUE!</v>
      </c>
      <c r="AP924" t="s">
        <v>120</v>
      </c>
      <c r="AQ924">
        <v>1</v>
      </c>
      <c r="AR924">
        <v>1</v>
      </c>
      <c r="AS924" t="s">
        <v>68</v>
      </c>
      <c r="AT924" t="s">
        <v>68</v>
      </c>
      <c r="AU924" t="s">
        <v>68</v>
      </c>
      <c r="AV924" t="s">
        <v>63</v>
      </c>
      <c r="AW924" s="2">
        <v>43800</v>
      </c>
      <c r="AX924">
        <v>1587</v>
      </c>
      <c r="AY924">
        <v>1651</v>
      </c>
      <c r="AZ924" t="s">
        <v>1436</v>
      </c>
      <c r="BA924" s="2">
        <v>43493</v>
      </c>
      <c r="BB924">
        <v>18</v>
      </c>
      <c r="BC924" t="s">
        <v>1912</v>
      </c>
      <c r="BD924" s="3">
        <v>20180</v>
      </c>
      <c r="BE924" t="s">
        <v>228</v>
      </c>
      <c r="BF924" s="2">
        <v>43490</v>
      </c>
      <c r="BG924">
        <v>18</v>
      </c>
      <c r="BH924" t="s">
        <v>1930</v>
      </c>
      <c r="BI924" s="3">
        <v>13575</v>
      </c>
    </row>
    <row r="925" spans="1:61" x14ac:dyDescent="0.25">
      <c r="A925" s="1">
        <v>41272</v>
      </c>
      <c r="B925" t="s">
        <v>1913</v>
      </c>
      <c r="C925" t="s">
        <v>228</v>
      </c>
      <c r="D925" t="s">
        <v>62</v>
      </c>
      <c r="E925" s="2">
        <v>43586</v>
      </c>
      <c r="F925" s="2">
        <v>43466</v>
      </c>
      <c r="G925" s="3">
        <v>31048</v>
      </c>
      <c r="H925" s="3">
        <v>42005</v>
      </c>
      <c r="I925" t="s">
        <v>63</v>
      </c>
      <c r="J925" s="3">
        <v>42005</v>
      </c>
      <c r="K925" t="s">
        <v>1254</v>
      </c>
      <c r="L925" t="s">
        <v>266</v>
      </c>
      <c r="M925" t="s">
        <v>1130</v>
      </c>
      <c r="N925" t="s">
        <v>116</v>
      </c>
      <c r="O925" t="s">
        <v>159</v>
      </c>
      <c r="P925" t="s">
        <v>79</v>
      </c>
      <c r="Q925">
        <v>20</v>
      </c>
      <c r="R925" t="s">
        <v>67</v>
      </c>
      <c r="S925" t="s">
        <v>120</v>
      </c>
      <c r="T925">
        <v>13</v>
      </c>
      <c r="U925">
        <v>16</v>
      </c>
      <c r="V925">
        <v>12</v>
      </c>
      <c r="W925" t="s">
        <v>68</v>
      </c>
      <c r="X925" t="s">
        <v>66</v>
      </c>
      <c r="Y925">
        <v>0</v>
      </c>
      <c r="Z925">
        <v>0</v>
      </c>
      <c r="AA925">
        <v>0</v>
      </c>
      <c r="AB925">
        <v>1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 t="e" vm="117">
        <f>_FV(0,"8")</f>
        <v>#VALUE!</v>
      </c>
      <c r="AM925" t="e" vm="31">
        <f>_FV(0,"05")</f>
        <v>#VALUE!</v>
      </c>
      <c r="AN925">
        <v>-13</v>
      </c>
      <c r="AO925" t="e" vm="1">
        <f>_FV(-3,"0")</f>
        <v>#VALUE!</v>
      </c>
      <c r="AP925" t="s">
        <v>83</v>
      </c>
      <c r="AQ925">
        <v>1</v>
      </c>
      <c r="AR925">
        <v>1</v>
      </c>
      <c r="AS925" t="s">
        <v>678</v>
      </c>
      <c r="AT925" t="s">
        <v>68</v>
      </c>
      <c r="AU925" t="s">
        <v>2075</v>
      </c>
      <c r="AV925" t="s">
        <v>2076</v>
      </c>
      <c r="AW925" t="s">
        <v>2077</v>
      </c>
      <c r="AX925">
        <v>1615</v>
      </c>
      <c r="AY925">
        <v>1651</v>
      </c>
      <c r="AZ925" t="s">
        <v>1913</v>
      </c>
      <c r="BA925" s="2">
        <v>43641</v>
      </c>
      <c r="BB925">
        <v>22</v>
      </c>
      <c r="BC925" t="s">
        <v>1916</v>
      </c>
      <c r="BD925" s="3">
        <v>15342</v>
      </c>
      <c r="BE925" t="s">
        <v>228</v>
      </c>
      <c r="BF925" s="2">
        <v>43490</v>
      </c>
      <c r="BG925">
        <v>18</v>
      </c>
      <c r="BH925" t="s">
        <v>1930</v>
      </c>
      <c r="BI925" s="3">
        <v>13575</v>
      </c>
    </row>
    <row r="926" spans="1:61" x14ac:dyDescent="0.25">
      <c r="A926" s="1">
        <v>41377</v>
      </c>
      <c r="B926" t="s">
        <v>1917</v>
      </c>
      <c r="C926" t="s">
        <v>228</v>
      </c>
      <c r="D926" t="s">
        <v>101</v>
      </c>
      <c r="E926" t="s">
        <v>643</v>
      </c>
      <c r="F926" t="s">
        <v>539</v>
      </c>
      <c r="G926" t="s">
        <v>1137</v>
      </c>
      <c r="H926" t="s">
        <v>678</v>
      </c>
      <c r="I926" t="s">
        <v>1138</v>
      </c>
      <c r="J926" t="s">
        <v>467</v>
      </c>
      <c r="K926" t="s">
        <v>223</v>
      </c>
      <c r="L926" t="s">
        <v>471</v>
      </c>
      <c r="M926" t="s">
        <v>647</v>
      </c>
      <c r="N926" t="s">
        <v>472</v>
      </c>
      <c r="O926" t="s">
        <v>471</v>
      </c>
      <c r="P926" t="s">
        <v>469</v>
      </c>
      <c r="Q926">
        <v>33</v>
      </c>
      <c r="R926" t="s">
        <v>119</v>
      </c>
      <c r="S926" t="s">
        <v>120</v>
      </c>
      <c r="T926">
        <v>13</v>
      </c>
      <c r="U926">
        <v>8</v>
      </c>
      <c r="V926">
        <v>7</v>
      </c>
      <c r="W926" t="s">
        <v>120</v>
      </c>
      <c r="X926" t="s">
        <v>121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 t="e" vm="259">
        <f>_FV(0,"21212121212121213")</f>
        <v>#VALUE!</v>
      </c>
      <c r="AM926" t="e" vm="116">
        <f>_FV(0,"2727272727272727")</f>
        <v>#VALUE!</v>
      </c>
      <c r="AN926">
        <v>-1</v>
      </c>
      <c r="AO926" t="s">
        <v>64</v>
      </c>
      <c r="AP926" t="s">
        <v>66</v>
      </c>
      <c r="AQ926">
        <v>0</v>
      </c>
      <c r="AR926">
        <v>3</v>
      </c>
      <c r="AS926" t="s">
        <v>423</v>
      </c>
      <c r="AT926" t="s">
        <v>68</v>
      </c>
      <c r="AU926" t="s">
        <v>563</v>
      </c>
      <c r="AV926" t="s">
        <v>2078</v>
      </c>
      <c r="AW926" t="s">
        <v>1906</v>
      </c>
      <c r="AX926">
        <v>1542</v>
      </c>
      <c r="AY926">
        <v>1651</v>
      </c>
      <c r="AZ926" t="s">
        <v>1917</v>
      </c>
      <c r="BA926" s="2">
        <v>43548</v>
      </c>
      <c r="BB926">
        <v>16</v>
      </c>
      <c r="BC926" t="s">
        <v>1920</v>
      </c>
      <c r="BD926" s="3">
        <v>31413</v>
      </c>
      <c r="BE926" t="s">
        <v>228</v>
      </c>
      <c r="BF926" s="2">
        <v>43490</v>
      </c>
      <c r="BG926">
        <v>18</v>
      </c>
      <c r="BH926" t="s">
        <v>1930</v>
      </c>
      <c r="BI926" s="3">
        <v>13575</v>
      </c>
    </row>
    <row r="927" spans="1:61" x14ac:dyDescent="0.25">
      <c r="A927" s="1">
        <v>41308</v>
      </c>
      <c r="B927" t="s">
        <v>182</v>
      </c>
      <c r="C927" t="s">
        <v>228</v>
      </c>
      <c r="D927" t="s">
        <v>151</v>
      </c>
      <c r="E927" t="s">
        <v>369</v>
      </c>
      <c r="F927" t="s">
        <v>407</v>
      </c>
      <c r="G927" t="s">
        <v>250</v>
      </c>
      <c r="H927" t="s">
        <v>2079</v>
      </c>
      <c r="I927" t="s">
        <v>409</v>
      </c>
      <c r="J927" t="s">
        <v>371</v>
      </c>
      <c r="K927" t="s">
        <v>79</v>
      </c>
      <c r="L927" t="s">
        <v>155</v>
      </c>
      <c r="M927" t="s">
        <v>155</v>
      </c>
      <c r="N927" t="s">
        <v>253</v>
      </c>
      <c r="O927" t="s">
        <v>156</v>
      </c>
      <c r="P927" t="s">
        <v>372</v>
      </c>
      <c r="Q927">
        <v>28</v>
      </c>
      <c r="R927" t="s">
        <v>191</v>
      </c>
      <c r="S927" t="s">
        <v>120</v>
      </c>
      <c r="T927">
        <v>13</v>
      </c>
      <c r="U927">
        <v>10</v>
      </c>
      <c r="V927">
        <v>14</v>
      </c>
      <c r="W927" t="s">
        <v>66</v>
      </c>
      <c r="X927" t="s">
        <v>84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 t="e" vm="111">
        <f>_FV(0,"21428571428571427")</f>
        <v>#VALUE!</v>
      </c>
      <c r="AM927" t="e" vm="315">
        <f>_FV(0,"35714285714285715")</f>
        <v>#VALUE!</v>
      </c>
      <c r="AN927">
        <v>3</v>
      </c>
      <c r="AO927" t="s">
        <v>68</v>
      </c>
      <c r="AP927" t="s">
        <v>84</v>
      </c>
      <c r="AQ927">
        <v>2</v>
      </c>
      <c r="AR927">
        <v>5</v>
      </c>
      <c r="AS927" t="s">
        <v>68</v>
      </c>
      <c r="AT927" t="s">
        <v>68</v>
      </c>
      <c r="AU927" t="s">
        <v>68</v>
      </c>
      <c r="AV927" t="s">
        <v>675</v>
      </c>
      <c r="AW927" s="3">
        <v>46023</v>
      </c>
      <c r="AX927">
        <v>1667</v>
      </c>
      <c r="AY927">
        <v>1651</v>
      </c>
      <c r="AZ927" t="s">
        <v>182</v>
      </c>
      <c r="BA927" s="2">
        <v>43643</v>
      </c>
      <c r="BB927">
        <v>16</v>
      </c>
      <c r="BC927" t="s">
        <v>1922</v>
      </c>
      <c r="BD927" s="3">
        <v>15401</v>
      </c>
      <c r="BE927" t="s">
        <v>228</v>
      </c>
      <c r="BF927" s="2">
        <v>43490</v>
      </c>
      <c r="BG927">
        <v>18</v>
      </c>
      <c r="BH927" t="s">
        <v>1930</v>
      </c>
      <c r="BI927" s="3">
        <v>13575</v>
      </c>
    </row>
    <row r="928" spans="1:61" x14ac:dyDescent="0.25">
      <c r="A928" s="1">
        <v>41609</v>
      </c>
      <c r="B928" t="s">
        <v>195</v>
      </c>
      <c r="C928" t="s">
        <v>228</v>
      </c>
      <c r="D928" t="s">
        <v>62</v>
      </c>
      <c r="E928" t="s">
        <v>802</v>
      </c>
      <c r="F928" t="s">
        <v>539</v>
      </c>
      <c r="G928" t="s">
        <v>335</v>
      </c>
      <c r="H928" t="s">
        <v>334</v>
      </c>
      <c r="I928" t="s">
        <v>68</v>
      </c>
      <c r="J928" t="s">
        <v>219</v>
      </c>
      <c r="K928" t="s">
        <v>339</v>
      </c>
      <c r="L928" t="s">
        <v>336</v>
      </c>
      <c r="M928" t="s">
        <v>225</v>
      </c>
      <c r="N928" t="s">
        <v>225</v>
      </c>
      <c r="O928" t="s">
        <v>336</v>
      </c>
      <c r="P928" t="s">
        <v>339</v>
      </c>
      <c r="Q928">
        <v>22</v>
      </c>
      <c r="R928" t="s">
        <v>255</v>
      </c>
      <c r="S928" t="s">
        <v>120</v>
      </c>
      <c r="T928">
        <v>13</v>
      </c>
      <c r="U928">
        <v>12</v>
      </c>
      <c r="V928">
        <v>9</v>
      </c>
      <c r="W928" t="s">
        <v>96</v>
      </c>
      <c r="X928" t="s">
        <v>66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 t="e" vm="112">
        <f>_FV(0,"36363636363636365")</f>
        <v>#VALUE!</v>
      </c>
      <c r="AM928" t="e" vm="320">
        <f>_FV(0,"13636363636363635")</f>
        <v>#VALUE!</v>
      </c>
      <c r="AN928">
        <v>-4</v>
      </c>
      <c r="AO928" t="s">
        <v>64</v>
      </c>
      <c r="AP928" t="s">
        <v>85</v>
      </c>
      <c r="AQ928">
        <v>7</v>
      </c>
      <c r="AR928">
        <v>1</v>
      </c>
      <c r="AS928" t="s">
        <v>306</v>
      </c>
      <c r="AT928" t="s">
        <v>68</v>
      </c>
      <c r="AU928" t="s">
        <v>310</v>
      </c>
      <c r="AV928" t="s">
        <v>2080</v>
      </c>
      <c r="AW928" t="s">
        <v>2081</v>
      </c>
      <c r="AX928">
        <v>1674</v>
      </c>
      <c r="AY928">
        <v>1651</v>
      </c>
      <c r="AZ928" t="s">
        <v>195</v>
      </c>
      <c r="BA928" s="2">
        <v>43580</v>
      </c>
      <c r="BB928">
        <v>18</v>
      </c>
      <c r="BC928" t="s">
        <v>1886</v>
      </c>
      <c r="BD928" s="2">
        <v>43469</v>
      </c>
      <c r="BE928" t="s">
        <v>228</v>
      </c>
      <c r="BF928" s="2">
        <v>43490</v>
      </c>
      <c r="BG928">
        <v>18</v>
      </c>
      <c r="BH928" t="s">
        <v>1930</v>
      </c>
      <c r="BI928" s="3">
        <v>13575</v>
      </c>
    </row>
    <row r="929" spans="1:61" x14ac:dyDescent="0.25">
      <c r="A929" s="1">
        <v>41146</v>
      </c>
      <c r="B929" t="s">
        <v>1445</v>
      </c>
      <c r="C929" t="s">
        <v>228</v>
      </c>
      <c r="D929" t="s">
        <v>62</v>
      </c>
      <c r="E929" s="2">
        <v>43587</v>
      </c>
      <c r="F929" t="s">
        <v>63</v>
      </c>
      <c r="G929" t="s">
        <v>65</v>
      </c>
      <c r="H929" t="s">
        <v>65</v>
      </c>
      <c r="I929" s="2">
        <v>43586</v>
      </c>
      <c r="J929" s="2">
        <v>43586</v>
      </c>
      <c r="K929" t="s">
        <v>63</v>
      </c>
      <c r="L929" t="s">
        <v>63</v>
      </c>
      <c r="M929" t="s">
        <v>65</v>
      </c>
      <c r="N929" t="s">
        <v>65</v>
      </c>
      <c r="O929" t="s">
        <v>65</v>
      </c>
      <c r="P929" t="s">
        <v>65</v>
      </c>
      <c r="Q929">
        <v>2</v>
      </c>
      <c r="R929" t="s">
        <v>83</v>
      </c>
      <c r="S929" t="s">
        <v>120</v>
      </c>
      <c r="T929">
        <v>13</v>
      </c>
      <c r="U929">
        <v>1</v>
      </c>
      <c r="V929">
        <v>8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 s="2">
        <v>43587</v>
      </c>
      <c r="AM929" t="s">
        <v>63</v>
      </c>
      <c r="AN929">
        <v>0</v>
      </c>
      <c r="AP929" t="e" vm="1">
        <f>_FV(-1,"0")</f>
        <v>#VALUE!</v>
      </c>
      <c r="AQ929">
        <v>1</v>
      </c>
      <c r="AR929">
        <v>1</v>
      </c>
      <c r="AS929" t="s">
        <v>68</v>
      </c>
      <c r="AT929" t="s">
        <v>68</v>
      </c>
      <c r="AU929" t="s">
        <v>68</v>
      </c>
      <c r="AV929" s="2">
        <v>43617</v>
      </c>
      <c r="AW929" s="3">
        <v>43101</v>
      </c>
      <c r="AX929">
        <v>1666</v>
      </c>
      <c r="AY929">
        <v>1651</v>
      </c>
      <c r="AZ929" t="s">
        <v>1445</v>
      </c>
      <c r="BA929" s="2">
        <v>43733</v>
      </c>
      <c r="BB929">
        <v>25</v>
      </c>
      <c r="BC929" t="s">
        <v>1923</v>
      </c>
      <c r="BD929" s="2">
        <v>43527</v>
      </c>
      <c r="BE929" t="s">
        <v>228</v>
      </c>
      <c r="BF929" s="2">
        <v>43490</v>
      </c>
      <c r="BG929">
        <v>18</v>
      </c>
      <c r="BH929" t="s">
        <v>1930</v>
      </c>
      <c r="BI929" s="3">
        <v>13575</v>
      </c>
    </row>
    <row r="930" spans="1:61" x14ac:dyDescent="0.25">
      <c r="A930" s="1">
        <v>41238</v>
      </c>
      <c r="B930" t="s">
        <v>209</v>
      </c>
      <c r="C930" t="s">
        <v>228</v>
      </c>
      <c r="D930" t="s">
        <v>62</v>
      </c>
      <c r="E930" t="s">
        <v>359</v>
      </c>
      <c r="F930" t="s">
        <v>494</v>
      </c>
      <c r="G930" t="s">
        <v>429</v>
      </c>
      <c r="H930" t="s">
        <v>496</v>
      </c>
      <c r="I930" t="s">
        <v>360</v>
      </c>
      <c r="J930" t="s">
        <v>230</v>
      </c>
      <c r="K930" t="s">
        <v>237</v>
      </c>
      <c r="L930" t="s">
        <v>237</v>
      </c>
      <c r="M930" t="s">
        <v>237</v>
      </c>
      <c r="N930" t="s">
        <v>363</v>
      </c>
      <c r="O930" t="s">
        <v>238</v>
      </c>
      <c r="P930" t="s">
        <v>235</v>
      </c>
      <c r="Q930">
        <v>13</v>
      </c>
      <c r="R930" t="s">
        <v>132</v>
      </c>
      <c r="S930" t="s">
        <v>120</v>
      </c>
      <c r="T930">
        <v>13</v>
      </c>
      <c r="U930">
        <v>7</v>
      </c>
      <c r="V930">
        <v>6</v>
      </c>
      <c r="W930" t="s">
        <v>84</v>
      </c>
      <c r="X930" t="s">
        <v>121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 t="e" vm="162">
        <f>_FV(0,"07692307692307693")</f>
        <v>#VALUE!</v>
      </c>
      <c r="AM930" t="s">
        <v>363</v>
      </c>
      <c r="AN930">
        <v>-2</v>
      </c>
      <c r="AO930" t="e" vm="1">
        <f>_FV(-5,"0")</f>
        <v>#VALUE!</v>
      </c>
      <c r="AP930" t="e" vm="1">
        <f>_FV(-5,"0")</f>
        <v>#VALUE!</v>
      </c>
      <c r="AQ930">
        <v>4</v>
      </c>
      <c r="AR930">
        <v>4</v>
      </c>
      <c r="AS930" t="s">
        <v>2082</v>
      </c>
      <c r="AT930" t="s">
        <v>601</v>
      </c>
      <c r="AU930" t="s">
        <v>753</v>
      </c>
      <c r="AV930" t="s">
        <v>754</v>
      </c>
      <c r="AW930" t="s">
        <v>2083</v>
      </c>
      <c r="AX930">
        <v>1785</v>
      </c>
      <c r="AY930">
        <v>1651</v>
      </c>
      <c r="AZ930" t="s">
        <v>209</v>
      </c>
      <c r="BA930" s="2">
        <v>43490</v>
      </c>
      <c r="BB930">
        <v>16</v>
      </c>
      <c r="BC930" t="s">
        <v>1926</v>
      </c>
      <c r="BD930" s="3">
        <v>30895</v>
      </c>
      <c r="BE930" t="s">
        <v>228</v>
      </c>
      <c r="BF930" s="2">
        <v>43490</v>
      </c>
      <c r="BG930">
        <v>18</v>
      </c>
      <c r="BH930" t="s">
        <v>1930</v>
      </c>
      <c r="BI930" s="3">
        <v>13575</v>
      </c>
    </row>
    <row r="931" spans="1:61" x14ac:dyDescent="0.25">
      <c r="A931" s="1">
        <v>41259</v>
      </c>
      <c r="B931" t="s">
        <v>218</v>
      </c>
      <c r="C931" t="s">
        <v>228</v>
      </c>
      <c r="D931" t="s">
        <v>101</v>
      </c>
      <c r="E931" t="s">
        <v>184</v>
      </c>
      <c r="F931" t="s">
        <v>183</v>
      </c>
      <c r="G931" t="s">
        <v>183</v>
      </c>
      <c r="H931" t="s">
        <v>273</v>
      </c>
      <c r="I931" t="s">
        <v>878</v>
      </c>
      <c r="J931" t="s">
        <v>186</v>
      </c>
      <c r="K931" t="s">
        <v>278</v>
      </c>
      <c r="L931" t="s">
        <v>187</v>
      </c>
      <c r="M931" t="s">
        <v>187</v>
      </c>
      <c r="N931" t="s">
        <v>187</v>
      </c>
      <c r="O931" t="s">
        <v>281</v>
      </c>
      <c r="P931" t="s">
        <v>190</v>
      </c>
      <c r="Q931">
        <v>17</v>
      </c>
      <c r="R931" t="s">
        <v>121</v>
      </c>
      <c r="S931" t="s">
        <v>120</v>
      </c>
      <c r="T931">
        <v>13</v>
      </c>
      <c r="U931">
        <v>5</v>
      </c>
      <c r="V931">
        <v>10</v>
      </c>
      <c r="W931" t="s">
        <v>96</v>
      </c>
      <c r="X931" t="s">
        <v>66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 t="s">
        <v>189</v>
      </c>
      <c r="AM931" t="s">
        <v>1292</v>
      </c>
      <c r="AN931">
        <v>4</v>
      </c>
      <c r="AO931" t="s">
        <v>64</v>
      </c>
      <c r="AP931" t="e" vm="1">
        <f>_FV(-2,"0")</f>
        <v>#VALUE!</v>
      </c>
      <c r="AQ931">
        <v>2</v>
      </c>
      <c r="AR931">
        <v>2</v>
      </c>
      <c r="AS931" t="s">
        <v>547</v>
      </c>
      <c r="AT931" t="s">
        <v>68</v>
      </c>
      <c r="AU931" t="s">
        <v>549</v>
      </c>
      <c r="AV931" t="s">
        <v>2084</v>
      </c>
      <c r="AW931" t="s">
        <v>2050</v>
      </c>
      <c r="AX931">
        <v>1696</v>
      </c>
      <c r="AY931">
        <v>1651</v>
      </c>
      <c r="AZ931" t="s">
        <v>218</v>
      </c>
      <c r="BA931" s="2">
        <v>43671</v>
      </c>
      <c r="BB931">
        <v>21</v>
      </c>
      <c r="BC931" t="s">
        <v>1927</v>
      </c>
      <c r="BD931" s="3">
        <v>31444</v>
      </c>
      <c r="BE931" t="s">
        <v>228</v>
      </c>
      <c r="BF931" s="2">
        <v>43490</v>
      </c>
      <c r="BG931">
        <v>18</v>
      </c>
      <c r="BH931" t="s">
        <v>1930</v>
      </c>
      <c r="BI931" s="3">
        <v>13575</v>
      </c>
    </row>
    <row r="932" spans="1:61" x14ac:dyDescent="0.25">
      <c r="A932" s="1">
        <v>41209</v>
      </c>
      <c r="B932" t="s">
        <v>241</v>
      </c>
      <c r="C932" t="s">
        <v>228</v>
      </c>
      <c r="D932" t="s">
        <v>62</v>
      </c>
      <c r="E932" t="s">
        <v>88</v>
      </c>
      <c r="F932" t="s">
        <v>90</v>
      </c>
      <c r="G932" t="s">
        <v>340</v>
      </c>
      <c r="H932" t="s">
        <v>68</v>
      </c>
      <c r="I932" t="s">
        <v>356</v>
      </c>
      <c r="J932" t="s">
        <v>212</v>
      </c>
      <c r="K932" t="s">
        <v>93</v>
      </c>
      <c r="L932" t="s">
        <v>94</v>
      </c>
      <c r="M932" t="s">
        <v>356</v>
      </c>
      <c r="N932" t="s">
        <v>216</v>
      </c>
      <c r="O932" t="s">
        <v>216</v>
      </c>
      <c r="P932" t="s">
        <v>216</v>
      </c>
      <c r="Q932">
        <v>9</v>
      </c>
      <c r="R932" t="s">
        <v>95</v>
      </c>
      <c r="S932" t="s">
        <v>120</v>
      </c>
      <c r="T932">
        <v>13</v>
      </c>
      <c r="U932">
        <v>15</v>
      </c>
      <c r="V932">
        <v>6</v>
      </c>
      <c r="W932" t="s">
        <v>68</v>
      </c>
      <c r="X932" t="s">
        <v>121</v>
      </c>
      <c r="Y932">
        <v>0</v>
      </c>
      <c r="Z932">
        <v>0</v>
      </c>
      <c r="AA932">
        <v>0</v>
      </c>
      <c r="AB932">
        <v>1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 t="e" vm="233">
        <f>_FV(0,"7777777777777778")</f>
        <v>#VALUE!</v>
      </c>
      <c r="AM932" t="s">
        <v>80</v>
      </c>
      <c r="AN932">
        <v>-9</v>
      </c>
      <c r="AO932" t="e" vm="1">
        <f>_FV(-7,"0")</f>
        <v>#VALUE!</v>
      </c>
      <c r="AP932" t="s">
        <v>121</v>
      </c>
      <c r="AQ932">
        <v>3</v>
      </c>
      <c r="AR932">
        <v>6</v>
      </c>
      <c r="AS932" t="s">
        <v>97</v>
      </c>
      <c r="AT932" s="2">
        <v>43556</v>
      </c>
      <c r="AU932" t="s">
        <v>2085</v>
      </c>
      <c r="AV932" t="s">
        <v>2086</v>
      </c>
      <c r="AW932" t="s">
        <v>2087</v>
      </c>
      <c r="AX932">
        <v>1662</v>
      </c>
      <c r="AY932">
        <v>1651</v>
      </c>
      <c r="AZ932" t="s">
        <v>241</v>
      </c>
      <c r="BA932" t="s">
        <v>1398</v>
      </c>
      <c r="BB932">
        <v>28</v>
      </c>
      <c r="BC932" t="s">
        <v>1933</v>
      </c>
      <c r="BD932" s="3">
        <v>12086</v>
      </c>
      <c r="BE932" t="s">
        <v>228</v>
      </c>
      <c r="BF932" s="2">
        <v>43490</v>
      </c>
      <c r="BG932">
        <v>18</v>
      </c>
      <c r="BH932" t="s">
        <v>1930</v>
      </c>
      <c r="BI932" s="3">
        <v>13575</v>
      </c>
    </row>
    <row r="933" spans="1:61" x14ac:dyDescent="0.25">
      <c r="A933" s="1">
        <v>41304</v>
      </c>
      <c r="B933" t="s">
        <v>60</v>
      </c>
      <c r="C933" t="s">
        <v>150</v>
      </c>
      <c r="D933" t="s">
        <v>101</v>
      </c>
      <c r="E933" t="s">
        <v>77</v>
      </c>
      <c r="F933" t="s">
        <v>340</v>
      </c>
      <c r="G933" t="s">
        <v>399</v>
      </c>
      <c r="H933" t="s">
        <v>76</v>
      </c>
      <c r="I933" t="s">
        <v>691</v>
      </c>
      <c r="J933" t="s">
        <v>75</v>
      </c>
      <c r="K933" t="s">
        <v>81</v>
      </c>
      <c r="L933" t="s">
        <v>323</v>
      </c>
      <c r="M933" t="s">
        <v>79</v>
      </c>
      <c r="N933" t="s">
        <v>771</v>
      </c>
      <c r="O933" t="s">
        <v>771</v>
      </c>
      <c r="P933" t="s">
        <v>771</v>
      </c>
      <c r="Q933">
        <v>24</v>
      </c>
      <c r="R933" t="s">
        <v>66</v>
      </c>
      <c r="S933" t="s">
        <v>85</v>
      </c>
      <c r="T933">
        <v>13</v>
      </c>
      <c r="U933">
        <v>6</v>
      </c>
      <c r="V933">
        <v>7</v>
      </c>
      <c r="W933" t="s">
        <v>85</v>
      </c>
      <c r="X933" t="s">
        <v>83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 t="s">
        <v>831</v>
      </c>
      <c r="AM933" t="s">
        <v>63</v>
      </c>
      <c r="AN933">
        <v>3</v>
      </c>
      <c r="AO933" t="e" vm="1">
        <f>_FV(-2,"0")</f>
        <v>#VALUE!</v>
      </c>
      <c r="AP933" t="e" vm="1">
        <f>_FV(-3,"0")</f>
        <v>#VALUE!</v>
      </c>
      <c r="AQ933">
        <v>6</v>
      </c>
      <c r="AR933">
        <v>3</v>
      </c>
      <c r="AS933" t="s">
        <v>68</v>
      </c>
      <c r="AT933" t="s">
        <v>68</v>
      </c>
      <c r="AU933" t="s">
        <v>68</v>
      </c>
      <c r="AV933" s="2">
        <v>43679</v>
      </c>
      <c r="AW933" s="3">
        <v>12055</v>
      </c>
      <c r="AX933">
        <v>1839</v>
      </c>
      <c r="AY933">
        <v>1723</v>
      </c>
      <c r="AZ933" t="s">
        <v>60</v>
      </c>
      <c r="BA933" s="2">
        <v>43700</v>
      </c>
      <c r="BB933">
        <v>30</v>
      </c>
      <c r="BC933" t="s">
        <v>1885</v>
      </c>
      <c r="BD933" s="3">
        <v>42583</v>
      </c>
      <c r="BE933" t="s">
        <v>150</v>
      </c>
      <c r="BF933" s="2">
        <v>43699</v>
      </c>
      <c r="BG933">
        <v>19</v>
      </c>
      <c r="BH933" t="s">
        <v>1897</v>
      </c>
      <c r="BI933" s="3">
        <v>45839</v>
      </c>
    </row>
    <row r="934" spans="1:61" x14ac:dyDescent="0.25">
      <c r="A934" s="1">
        <v>41364</v>
      </c>
      <c r="B934" t="s">
        <v>73</v>
      </c>
      <c r="C934" t="s">
        <v>150</v>
      </c>
      <c r="D934" t="s">
        <v>151</v>
      </c>
      <c r="E934" t="s">
        <v>68</v>
      </c>
      <c r="F934" t="s">
        <v>1939</v>
      </c>
      <c r="G934" t="s">
        <v>1299</v>
      </c>
      <c r="H934" t="s">
        <v>445</v>
      </c>
      <c r="I934" t="s">
        <v>446</v>
      </c>
      <c r="J934" t="s">
        <v>138</v>
      </c>
      <c r="K934" t="s">
        <v>141</v>
      </c>
      <c r="L934" t="s">
        <v>558</v>
      </c>
      <c r="M934" t="s">
        <v>144</v>
      </c>
      <c r="N934" t="s">
        <v>142</v>
      </c>
      <c r="O934" t="s">
        <v>142</v>
      </c>
      <c r="P934" t="s">
        <v>142</v>
      </c>
      <c r="Q934">
        <v>31</v>
      </c>
      <c r="R934" t="s">
        <v>110</v>
      </c>
      <c r="S934" t="s">
        <v>85</v>
      </c>
      <c r="T934">
        <v>13</v>
      </c>
      <c r="U934">
        <v>14</v>
      </c>
      <c r="V934">
        <v>4</v>
      </c>
      <c r="W934" t="s">
        <v>83</v>
      </c>
      <c r="X934" t="s">
        <v>83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 t="e" vm="321">
        <f>_FV(0,"8064516129032258")</f>
        <v>#VALUE!</v>
      </c>
      <c r="AM934" t="s">
        <v>1204</v>
      </c>
      <c r="AN934">
        <v>-15</v>
      </c>
      <c r="AO934" t="s">
        <v>65</v>
      </c>
      <c r="AP934" t="s">
        <v>121</v>
      </c>
      <c r="AQ934">
        <v>4</v>
      </c>
      <c r="AR934">
        <v>4</v>
      </c>
      <c r="AS934" t="s">
        <v>1300</v>
      </c>
      <c r="AT934" t="s">
        <v>983</v>
      </c>
      <c r="AU934" t="s">
        <v>329</v>
      </c>
      <c r="AV934" t="s">
        <v>2088</v>
      </c>
      <c r="AW934" t="s">
        <v>2089</v>
      </c>
      <c r="AX934">
        <v>1655</v>
      </c>
      <c r="AY934">
        <v>1723</v>
      </c>
      <c r="AZ934" t="s">
        <v>73</v>
      </c>
      <c r="BA934" s="2">
        <v>43489</v>
      </c>
      <c r="BB934">
        <v>19</v>
      </c>
      <c r="BC934" t="s">
        <v>1887</v>
      </c>
      <c r="BD934" s="3">
        <v>46082</v>
      </c>
      <c r="BE934" t="s">
        <v>150</v>
      </c>
      <c r="BF934" s="2">
        <v>43699</v>
      </c>
      <c r="BG934">
        <v>19</v>
      </c>
      <c r="BH934" t="s">
        <v>1897</v>
      </c>
      <c r="BI934" s="3">
        <v>45839</v>
      </c>
    </row>
    <row r="935" spans="1:61" x14ac:dyDescent="0.25">
      <c r="A935" s="1">
        <v>41224</v>
      </c>
      <c r="B935" t="s">
        <v>123</v>
      </c>
      <c r="C935" t="s">
        <v>150</v>
      </c>
      <c r="D935" t="s">
        <v>101</v>
      </c>
      <c r="E935" t="s">
        <v>64</v>
      </c>
      <c r="F935" t="s">
        <v>219</v>
      </c>
      <c r="G935" t="s">
        <v>537</v>
      </c>
      <c r="H935" t="s">
        <v>678</v>
      </c>
      <c r="I935" t="s">
        <v>1346</v>
      </c>
      <c r="J935" t="s">
        <v>68</v>
      </c>
      <c r="K935" t="s">
        <v>538</v>
      </c>
      <c r="L935" t="s">
        <v>226</v>
      </c>
      <c r="M935" t="s">
        <v>540</v>
      </c>
      <c r="N935" t="s">
        <v>223</v>
      </c>
      <c r="O935" t="s">
        <v>226</v>
      </c>
      <c r="P935" t="s">
        <v>337</v>
      </c>
      <c r="Q935">
        <v>11</v>
      </c>
      <c r="R935" t="s">
        <v>84</v>
      </c>
      <c r="S935" t="s">
        <v>85</v>
      </c>
      <c r="T935">
        <v>13</v>
      </c>
      <c r="U935">
        <v>2</v>
      </c>
      <c r="V935">
        <v>11</v>
      </c>
      <c r="W935" t="s">
        <v>120</v>
      </c>
      <c r="X935" t="s">
        <v>83</v>
      </c>
      <c r="Y935">
        <v>0</v>
      </c>
      <c r="Z935">
        <v>1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 t="s">
        <v>539</v>
      </c>
      <c r="AM935" t="e" vm="75">
        <f>_FV(0,"18181818181818182")</f>
        <v>#VALUE!</v>
      </c>
      <c r="AN935">
        <v>12</v>
      </c>
      <c r="AO935" t="s">
        <v>68</v>
      </c>
      <c r="AP935" t="e" vm="1">
        <f>_FV(-4,"0")</f>
        <v>#VALUE!</v>
      </c>
      <c r="AQ935">
        <v>0</v>
      </c>
      <c r="AR935">
        <v>9</v>
      </c>
      <c r="AS935" t="s">
        <v>973</v>
      </c>
      <c r="AT935" t="s">
        <v>68</v>
      </c>
      <c r="AU935" t="s">
        <v>975</v>
      </c>
      <c r="AV935" t="s">
        <v>2090</v>
      </c>
      <c r="AW935" t="s">
        <v>2091</v>
      </c>
      <c r="AX935">
        <v>1857</v>
      </c>
      <c r="AY935">
        <v>1723</v>
      </c>
      <c r="AZ935" t="s">
        <v>123</v>
      </c>
      <c r="BA935" s="2">
        <v>43549</v>
      </c>
      <c r="BB935">
        <v>22</v>
      </c>
      <c r="BC935" t="s">
        <v>1890</v>
      </c>
      <c r="BD935" t="s">
        <v>1891</v>
      </c>
      <c r="BE935" t="s">
        <v>150</v>
      </c>
      <c r="BF935" s="2">
        <v>43699</v>
      </c>
      <c r="BG935">
        <v>19</v>
      </c>
      <c r="BH935" t="s">
        <v>1897</v>
      </c>
      <c r="BI935" s="3">
        <v>45839</v>
      </c>
    </row>
    <row r="936" spans="1:61" x14ac:dyDescent="0.25">
      <c r="A936" s="1">
        <v>41210</v>
      </c>
      <c r="B936" t="s">
        <v>127</v>
      </c>
      <c r="C936" t="s">
        <v>150</v>
      </c>
      <c r="D936" t="s">
        <v>101</v>
      </c>
      <c r="E936" t="s">
        <v>340</v>
      </c>
      <c r="F936" t="s">
        <v>92</v>
      </c>
      <c r="G936" t="s">
        <v>68</v>
      </c>
      <c r="H936" t="s">
        <v>90</v>
      </c>
      <c r="I936" t="s">
        <v>340</v>
      </c>
      <c r="J936" t="s">
        <v>68</v>
      </c>
      <c r="K936" t="s">
        <v>94</v>
      </c>
      <c r="L936" t="s">
        <v>216</v>
      </c>
      <c r="M936" t="s">
        <v>93</v>
      </c>
      <c r="N936" t="s">
        <v>80</v>
      </c>
      <c r="O936" t="s">
        <v>80</v>
      </c>
      <c r="P936" t="s">
        <v>80</v>
      </c>
      <c r="Q936">
        <v>9</v>
      </c>
      <c r="R936" t="s">
        <v>96</v>
      </c>
      <c r="S936" t="s">
        <v>85</v>
      </c>
      <c r="T936">
        <v>13</v>
      </c>
      <c r="U936">
        <v>4</v>
      </c>
      <c r="V936">
        <v>11</v>
      </c>
      <c r="W936" t="s">
        <v>83</v>
      </c>
      <c r="X936" t="s">
        <v>121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 t="s">
        <v>355</v>
      </c>
      <c r="AM936" t="e" vm="82">
        <f>_FV(0,"2222222222222222")</f>
        <v>#VALUE!</v>
      </c>
      <c r="AN936">
        <v>6</v>
      </c>
      <c r="AO936" t="s">
        <v>68</v>
      </c>
      <c r="AP936" t="e" vm="1">
        <f>_FV(-1,"0")</f>
        <v>#VALUE!</v>
      </c>
      <c r="AQ936">
        <v>1</v>
      </c>
      <c r="AR936">
        <v>7</v>
      </c>
      <c r="AS936" s="2">
        <v>43556</v>
      </c>
      <c r="AT936" t="s">
        <v>68</v>
      </c>
      <c r="AU936" t="s">
        <v>1842</v>
      </c>
      <c r="AV936" t="s">
        <v>2092</v>
      </c>
      <c r="AW936" t="s">
        <v>2093</v>
      </c>
      <c r="AX936">
        <v>1780</v>
      </c>
      <c r="AY936">
        <v>1723</v>
      </c>
      <c r="AZ936" t="s">
        <v>127</v>
      </c>
      <c r="BA936" s="2">
        <v>43641</v>
      </c>
      <c r="BB936">
        <v>18</v>
      </c>
      <c r="BC936" t="s">
        <v>1892</v>
      </c>
      <c r="BD936" s="2">
        <v>43681</v>
      </c>
      <c r="BE936" t="s">
        <v>150</v>
      </c>
      <c r="BF936" s="2">
        <v>43699</v>
      </c>
      <c r="BG936">
        <v>19</v>
      </c>
      <c r="BH936" t="s">
        <v>1897</v>
      </c>
      <c r="BI936" s="3">
        <v>45839</v>
      </c>
    </row>
    <row r="937" spans="1:61" x14ac:dyDescent="0.25">
      <c r="A937" s="1">
        <v>41613</v>
      </c>
      <c r="B937" t="s">
        <v>136</v>
      </c>
      <c r="C937" t="s">
        <v>150</v>
      </c>
      <c r="D937" t="s">
        <v>151</v>
      </c>
      <c r="E937" t="s">
        <v>291</v>
      </c>
      <c r="F937" t="s">
        <v>649</v>
      </c>
      <c r="G937" t="s">
        <v>2037</v>
      </c>
      <c r="H937" t="s">
        <v>1324</v>
      </c>
      <c r="I937" t="s">
        <v>1547</v>
      </c>
      <c r="J937" t="s">
        <v>1157</v>
      </c>
      <c r="K937" t="s">
        <v>296</v>
      </c>
      <c r="L937" t="s">
        <v>295</v>
      </c>
      <c r="M937" t="s">
        <v>1159</v>
      </c>
      <c r="N937" t="s">
        <v>292</v>
      </c>
      <c r="O937" t="s">
        <v>296</v>
      </c>
      <c r="P937" t="s">
        <v>759</v>
      </c>
      <c r="Q937">
        <v>37</v>
      </c>
      <c r="R937" t="s">
        <v>179</v>
      </c>
      <c r="S937" t="s">
        <v>85</v>
      </c>
      <c r="T937">
        <v>13</v>
      </c>
      <c r="U937">
        <v>12</v>
      </c>
      <c r="V937">
        <v>7</v>
      </c>
      <c r="W937" t="s">
        <v>68</v>
      </c>
      <c r="X937" t="s">
        <v>85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1</v>
      </c>
      <c r="AK937">
        <v>0</v>
      </c>
      <c r="AL937" t="e" vm="290">
        <f>_FV(0,"2972972972972973")</f>
        <v>#VALUE!</v>
      </c>
      <c r="AM937" t="s">
        <v>737</v>
      </c>
      <c r="AN937">
        <v>-15</v>
      </c>
      <c r="AO937" t="e" vm="1">
        <f>_FV(-6,"0")</f>
        <v>#VALUE!</v>
      </c>
      <c r="AP937" t="s">
        <v>132</v>
      </c>
      <c r="AQ937">
        <v>6</v>
      </c>
      <c r="AR937">
        <v>3</v>
      </c>
      <c r="AS937" t="s">
        <v>68</v>
      </c>
      <c r="AT937" t="s">
        <v>342</v>
      </c>
      <c r="AU937" t="s">
        <v>68</v>
      </c>
      <c r="AV937" s="2">
        <v>43497</v>
      </c>
      <c r="AW937" t="s">
        <v>2094</v>
      </c>
      <c r="AX937">
        <v>1715</v>
      </c>
      <c r="AY937">
        <v>1723</v>
      </c>
      <c r="AZ937" t="s">
        <v>136</v>
      </c>
      <c r="BA937" s="2">
        <v>43734</v>
      </c>
      <c r="BB937">
        <v>29</v>
      </c>
      <c r="BC937" t="s">
        <v>1894</v>
      </c>
      <c r="BD937" s="3">
        <v>17227</v>
      </c>
      <c r="BE937" t="s">
        <v>150</v>
      </c>
      <c r="BF937" s="2">
        <v>43699</v>
      </c>
      <c r="BG937">
        <v>19</v>
      </c>
      <c r="BH937" t="s">
        <v>1897</v>
      </c>
      <c r="BI937" s="3">
        <v>45839</v>
      </c>
    </row>
    <row r="938" spans="1:61" x14ac:dyDescent="0.25">
      <c r="A938" s="1">
        <v>41335</v>
      </c>
      <c r="B938" t="s">
        <v>158</v>
      </c>
      <c r="C938" t="s">
        <v>150</v>
      </c>
      <c r="D938" t="s">
        <v>101</v>
      </c>
      <c r="E938" s="2">
        <v>43678</v>
      </c>
      <c r="F938" s="3">
        <v>24838</v>
      </c>
      <c r="G938" t="s">
        <v>1764</v>
      </c>
      <c r="H938" s="2">
        <v>43497</v>
      </c>
      <c r="I938" s="2">
        <v>43679</v>
      </c>
      <c r="J938" s="2">
        <v>43556</v>
      </c>
      <c r="K938" t="s">
        <v>97</v>
      </c>
      <c r="L938" t="s">
        <v>347</v>
      </c>
      <c r="M938" t="s">
        <v>658</v>
      </c>
      <c r="N938" t="s">
        <v>129</v>
      </c>
      <c r="O938" t="s">
        <v>129</v>
      </c>
      <c r="P938" t="s">
        <v>128</v>
      </c>
      <c r="Q938">
        <v>25</v>
      </c>
      <c r="R938" t="s">
        <v>64</v>
      </c>
      <c r="S938" t="s">
        <v>85</v>
      </c>
      <c r="T938">
        <v>13</v>
      </c>
      <c r="U938">
        <v>2</v>
      </c>
      <c r="V938">
        <v>7</v>
      </c>
      <c r="W938" t="s">
        <v>191</v>
      </c>
      <c r="X938" t="s">
        <v>120</v>
      </c>
      <c r="Y938">
        <v>0</v>
      </c>
      <c r="Z938">
        <v>1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 s="2">
        <v>43556</v>
      </c>
      <c r="AM938" t="s">
        <v>130</v>
      </c>
      <c r="AN938">
        <v>17</v>
      </c>
      <c r="AO938" t="s">
        <v>84</v>
      </c>
      <c r="AP938" t="e" vm="1">
        <f>_FV(-5,"0")</f>
        <v>#VALUE!</v>
      </c>
      <c r="AQ938">
        <v>5</v>
      </c>
      <c r="AR938">
        <v>2</v>
      </c>
      <c r="AS938" t="s">
        <v>659</v>
      </c>
      <c r="AT938" t="s">
        <v>348</v>
      </c>
      <c r="AU938" t="s">
        <v>1424</v>
      </c>
      <c r="AV938" t="s">
        <v>2095</v>
      </c>
      <c r="AW938" t="s">
        <v>2096</v>
      </c>
      <c r="AX938">
        <v>1908</v>
      </c>
      <c r="AY938">
        <v>1723</v>
      </c>
      <c r="AZ938" t="s">
        <v>158</v>
      </c>
      <c r="BA938" t="s">
        <v>243</v>
      </c>
      <c r="BB938">
        <v>27</v>
      </c>
      <c r="BC938" t="s">
        <v>1900</v>
      </c>
      <c r="BD938" t="s">
        <v>1901</v>
      </c>
      <c r="BE938" t="s">
        <v>150</v>
      </c>
      <c r="BF938" s="2">
        <v>43699</v>
      </c>
      <c r="BG938">
        <v>19</v>
      </c>
      <c r="BH938" t="s">
        <v>1897</v>
      </c>
      <c r="BI938" s="3">
        <v>45839</v>
      </c>
    </row>
    <row r="939" spans="1:61" x14ac:dyDescent="0.25">
      <c r="A939" s="1">
        <v>41287</v>
      </c>
      <c r="B939" t="s">
        <v>163</v>
      </c>
      <c r="C939" t="s">
        <v>150</v>
      </c>
      <c r="D939" t="s">
        <v>62</v>
      </c>
      <c r="E939" t="s">
        <v>850</v>
      </c>
      <c r="F939" t="s">
        <v>677</v>
      </c>
      <c r="G939" t="s">
        <v>222</v>
      </c>
      <c r="H939" t="s">
        <v>219</v>
      </c>
      <c r="I939" t="s">
        <v>1662</v>
      </c>
      <c r="J939" t="s">
        <v>220</v>
      </c>
      <c r="K939" t="s">
        <v>1107</v>
      </c>
      <c r="L939" t="s">
        <v>224</v>
      </c>
      <c r="M939" t="s">
        <v>338</v>
      </c>
      <c r="N939" t="s">
        <v>223</v>
      </c>
      <c r="O939" t="s">
        <v>1409</v>
      </c>
      <c r="P939" t="s">
        <v>336</v>
      </c>
      <c r="Q939">
        <v>22</v>
      </c>
      <c r="R939" t="s">
        <v>68</v>
      </c>
      <c r="S939" t="s">
        <v>85</v>
      </c>
      <c r="T939">
        <v>13</v>
      </c>
      <c r="U939">
        <v>1</v>
      </c>
      <c r="V939">
        <v>7</v>
      </c>
      <c r="W939" t="s">
        <v>191</v>
      </c>
      <c r="X939" t="s">
        <v>83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 t="s">
        <v>219</v>
      </c>
      <c r="AM939" t="s">
        <v>224</v>
      </c>
      <c r="AN939">
        <v>21</v>
      </c>
      <c r="AO939" t="s">
        <v>66</v>
      </c>
      <c r="AP939" t="e" vm="1">
        <f>_FV(-6,"0")</f>
        <v>#VALUE!</v>
      </c>
      <c r="AQ939">
        <v>7</v>
      </c>
      <c r="AR939">
        <v>1</v>
      </c>
      <c r="AS939" t="s">
        <v>306</v>
      </c>
      <c r="AT939" t="s">
        <v>2097</v>
      </c>
      <c r="AU939" t="s">
        <v>187</v>
      </c>
      <c r="AV939" t="s">
        <v>2098</v>
      </c>
      <c r="AW939" t="s">
        <v>2099</v>
      </c>
      <c r="AX939">
        <v>1912</v>
      </c>
      <c r="AY939">
        <v>1723</v>
      </c>
      <c r="AZ939" t="s">
        <v>163</v>
      </c>
      <c r="BA939" s="2">
        <v>43489</v>
      </c>
      <c r="BB939">
        <v>22</v>
      </c>
      <c r="BC939" t="s">
        <v>1904</v>
      </c>
      <c r="BD939" s="3">
        <v>13119</v>
      </c>
      <c r="BE939" t="s">
        <v>150</v>
      </c>
      <c r="BF939" s="2">
        <v>43699</v>
      </c>
      <c r="BG939">
        <v>19</v>
      </c>
      <c r="BH939" t="s">
        <v>1897</v>
      </c>
      <c r="BI939" s="3">
        <v>45839</v>
      </c>
    </row>
    <row r="940" spans="1:61" x14ac:dyDescent="0.25">
      <c r="A940" s="1">
        <v>41391</v>
      </c>
      <c r="B940" t="s">
        <v>178</v>
      </c>
      <c r="C940" t="s">
        <v>150</v>
      </c>
      <c r="D940" t="s">
        <v>151</v>
      </c>
      <c r="E940" t="s">
        <v>183</v>
      </c>
      <c r="F940" t="s">
        <v>913</v>
      </c>
      <c r="G940" t="s">
        <v>913</v>
      </c>
      <c r="H940" t="s">
        <v>273</v>
      </c>
      <c r="I940" t="s">
        <v>310</v>
      </c>
      <c r="J940" t="s">
        <v>546</v>
      </c>
      <c r="K940" t="s">
        <v>280</v>
      </c>
      <c r="L940" t="s">
        <v>422</v>
      </c>
      <c r="M940" t="s">
        <v>63</v>
      </c>
      <c r="N940" t="s">
        <v>277</v>
      </c>
      <c r="O940" t="s">
        <v>189</v>
      </c>
      <c r="P940" t="s">
        <v>279</v>
      </c>
      <c r="Q940">
        <v>34</v>
      </c>
      <c r="R940" t="s">
        <v>242</v>
      </c>
      <c r="S940" t="s">
        <v>85</v>
      </c>
      <c r="T940">
        <v>13</v>
      </c>
      <c r="U940">
        <v>12</v>
      </c>
      <c r="V940">
        <v>6</v>
      </c>
      <c r="W940" t="s">
        <v>96</v>
      </c>
      <c r="X940" t="s">
        <v>121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 t="e" vm="3">
        <f>_FV(0,"5")</f>
        <v>#VALUE!</v>
      </c>
      <c r="AM940" t="s">
        <v>1718</v>
      </c>
      <c r="AN940">
        <v>-14</v>
      </c>
      <c r="AO940" t="e" vm="1">
        <f>_FV(-2,"0")</f>
        <v>#VALUE!</v>
      </c>
      <c r="AP940" t="s">
        <v>83</v>
      </c>
      <c r="AQ940">
        <v>4</v>
      </c>
      <c r="AR940">
        <v>4</v>
      </c>
      <c r="AS940" t="s">
        <v>68</v>
      </c>
      <c r="AT940" t="s">
        <v>68</v>
      </c>
      <c r="AU940" t="s">
        <v>68</v>
      </c>
      <c r="AV940" t="s">
        <v>64</v>
      </c>
      <c r="AW940" s="3">
        <v>42005</v>
      </c>
      <c r="AX940">
        <v>1748</v>
      </c>
      <c r="AY940">
        <v>1723</v>
      </c>
      <c r="AZ940" t="s">
        <v>178</v>
      </c>
      <c r="BA940" s="2">
        <v>43489</v>
      </c>
      <c r="BB940">
        <v>25</v>
      </c>
      <c r="BC940" t="s">
        <v>1907</v>
      </c>
      <c r="BD940" s="3">
        <v>46874</v>
      </c>
      <c r="BE940" t="s">
        <v>150</v>
      </c>
      <c r="BF940" s="2">
        <v>43699</v>
      </c>
      <c r="BG940">
        <v>19</v>
      </c>
      <c r="BH940" t="s">
        <v>1897</v>
      </c>
      <c r="BI940" s="3">
        <v>45839</v>
      </c>
    </row>
    <row r="941" spans="1:61" x14ac:dyDescent="0.25">
      <c r="A941" s="1">
        <v>41181</v>
      </c>
      <c r="B941" t="s">
        <v>1432</v>
      </c>
      <c r="C941" t="s">
        <v>150</v>
      </c>
      <c r="D941" t="s">
        <v>151</v>
      </c>
      <c r="E941" t="s">
        <v>80</v>
      </c>
      <c r="F941" t="s">
        <v>355</v>
      </c>
      <c r="G941" t="s">
        <v>90</v>
      </c>
      <c r="H941" t="s">
        <v>340</v>
      </c>
      <c r="I941" t="s">
        <v>63</v>
      </c>
      <c r="J941" t="s">
        <v>80</v>
      </c>
      <c r="K941" t="s">
        <v>65</v>
      </c>
      <c r="L941" t="s">
        <v>65</v>
      </c>
      <c r="M941" t="s">
        <v>80</v>
      </c>
      <c r="N941" t="s">
        <v>63</v>
      </c>
      <c r="O941" t="s">
        <v>63</v>
      </c>
      <c r="P941" t="s">
        <v>80</v>
      </c>
      <c r="Q941">
        <v>6</v>
      </c>
      <c r="R941" t="s">
        <v>192</v>
      </c>
      <c r="S941" t="s">
        <v>85</v>
      </c>
      <c r="T941">
        <v>13</v>
      </c>
      <c r="U941">
        <v>16</v>
      </c>
      <c r="V941">
        <v>18</v>
      </c>
      <c r="W941" t="s">
        <v>84</v>
      </c>
      <c r="X941" t="s">
        <v>64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 t="e" vm="1">
        <f>_FV(-1,"0")</f>
        <v>#VALUE!</v>
      </c>
      <c r="AM941" t="e" vm="1">
        <f>_FV(-1,"0")</f>
        <v>#VALUE!</v>
      </c>
      <c r="AN941">
        <v>1</v>
      </c>
      <c r="AO941" t="s">
        <v>68</v>
      </c>
      <c r="AP941" t="s">
        <v>66</v>
      </c>
      <c r="AQ941">
        <v>1</v>
      </c>
      <c r="AR941">
        <v>4</v>
      </c>
      <c r="AS941" t="s">
        <v>736</v>
      </c>
      <c r="AT941" t="s">
        <v>68</v>
      </c>
      <c r="AU941" t="s">
        <v>289</v>
      </c>
      <c r="AV941" t="s">
        <v>2100</v>
      </c>
      <c r="AW941" t="s">
        <v>2101</v>
      </c>
      <c r="AX941">
        <v>1616</v>
      </c>
      <c r="AY941">
        <v>1723</v>
      </c>
      <c r="AZ941" t="s">
        <v>1432</v>
      </c>
      <c r="BA941" s="2">
        <v>43549</v>
      </c>
      <c r="BB941">
        <v>16</v>
      </c>
      <c r="BC941" t="s">
        <v>1910</v>
      </c>
      <c r="BD941" s="2">
        <v>43679</v>
      </c>
      <c r="BE941" t="s">
        <v>150</v>
      </c>
      <c r="BF941" s="2">
        <v>43699</v>
      </c>
      <c r="BG941">
        <v>19</v>
      </c>
      <c r="BH941" t="s">
        <v>1897</v>
      </c>
      <c r="BI941" s="3">
        <v>45839</v>
      </c>
    </row>
    <row r="942" spans="1:61" x14ac:dyDescent="0.25">
      <c r="A942" s="1">
        <v>41273</v>
      </c>
      <c r="B942" t="s">
        <v>1436</v>
      </c>
      <c r="C942" t="s">
        <v>150</v>
      </c>
      <c r="D942" t="s">
        <v>151</v>
      </c>
      <c r="E942" t="s">
        <v>124</v>
      </c>
      <c r="F942" s="2">
        <v>43556</v>
      </c>
      <c r="G942" s="3">
        <v>23743</v>
      </c>
      <c r="H942" s="2">
        <v>43525</v>
      </c>
      <c r="I942" t="s">
        <v>63</v>
      </c>
      <c r="J942" s="3">
        <v>45658</v>
      </c>
      <c r="K942" t="s">
        <v>1254</v>
      </c>
      <c r="L942" t="s">
        <v>266</v>
      </c>
      <c r="M942" t="s">
        <v>1130</v>
      </c>
      <c r="N942" t="s">
        <v>266</v>
      </c>
      <c r="O942" t="s">
        <v>159</v>
      </c>
      <c r="P942" t="s">
        <v>159</v>
      </c>
      <c r="Q942">
        <v>20</v>
      </c>
      <c r="R942" t="s">
        <v>239</v>
      </c>
      <c r="S942" t="s">
        <v>85</v>
      </c>
      <c r="T942">
        <v>13</v>
      </c>
      <c r="U942">
        <v>17</v>
      </c>
      <c r="V942">
        <v>10</v>
      </c>
      <c r="W942" t="s">
        <v>132</v>
      </c>
      <c r="X942" t="s">
        <v>83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 t="e" vm="322">
        <f>_FV(0,"85")</f>
        <v>#VALUE!</v>
      </c>
      <c r="AM942" t="s">
        <v>325</v>
      </c>
      <c r="AN942">
        <v>-15</v>
      </c>
      <c r="AO942" t="e" vm="1">
        <f>_FV(-4,"0")</f>
        <v>#VALUE!</v>
      </c>
      <c r="AP942" t="s">
        <v>191</v>
      </c>
      <c r="AQ942">
        <v>3</v>
      </c>
      <c r="AR942">
        <v>3</v>
      </c>
      <c r="AS942" t="s">
        <v>1408</v>
      </c>
      <c r="AT942" t="s">
        <v>68</v>
      </c>
      <c r="AU942" t="s">
        <v>1419</v>
      </c>
      <c r="AV942" t="s">
        <v>2102</v>
      </c>
      <c r="AW942" t="s">
        <v>2103</v>
      </c>
      <c r="AX942">
        <v>1587</v>
      </c>
      <c r="AY942">
        <v>1723</v>
      </c>
      <c r="AZ942" t="s">
        <v>1436</v>
      </c>
      <c r="BA942" s="2">
        <v>43493</v>
      </c>
      <c r="BB942">
        <v>18</v>
      </c>
      <c r="BC942" t="s">
        <v>1912</v>
      </c>
      <c r="BD942" s="3">
        <v>20180</v>
      </c>
      <c r="BE942" t="s">
        <v>150</v>
      </c>
      <c r="BF942" s="2">
        <v>43699</v>
      </c>
      <c r="BG942">
        <v>19</v>
      </c>
      <c r="BH942" t="s">
        <v>1897</v>
      </c>
      <c r="BI942" s="3">
        <v>45839</v>
      </c>
    </row>
    <row r="943" spans="1:61" x14ac:dyDescent="0.25">
      <c r="A943" s="1">
        <v>41377</v>
      </c>
      <c r="B943" t="s">
        <v>1913</v>
      </c>
      <c r="C943" t="s">
        <v>150</v>
      </c>
      <c r="D943" t="s">
        <v>101</v>
      </c>
      <c r="E943" t="s">
        <v>399</v>
      </c>
      <c r="F943" t="s">
        <v>2071</v>
      </c>
      <c r="G943" t="s">
        <v>1888</v>
      </c>
      <c r="H943" s="3">
        <v>45658</v>
      </c>
      <c r="I943" t="s">
        <v>934</v>
      </c>
      <c r="J943" s="2">
        <v>43586</v>
      </c>
      <c r="K943" t="s">
        <v>1076</v>
      </c>
      <c r="L943" t="s">
        <v>416</v>
      </c>
      <c r="M943" t="s">
        <v>751</v>
      </c>
      <c r="N943" t="s">
        <v>414</v>
      </c>
      <c r="O943" t="s">
        <v>79</v>
      </c>
      <c r="P943" t="s">
        <v>414</v>
      </c>
      <c r="Q943">
        <v>32</v>
      </c>
      <c r="R943" t="s">
        <v>67</v>
      </c>
      <c r="S943" t="s">
        <v>85</v>
      </c>
      <c r="T943">
        <v>13</v>
      </c>
      <c r="U943">
        <v>16</v>
      </c>
      <c r="V943">
        <v>7</v>
      </c>
      <c r="W943" t="s">
        <v>65</v>
      </c>
      <c r="X943" t="s">
        <v>179</v>
      </c>
      <c r="Y943">
        <v>0</v>
      </c>
      <c r="Z943">
        <v>0</v>
      </c>
      <c r="AA943">
        <v>0</v>
      </c>
      <c r="AB943">
        <v>1</v>
      </c>
      <c r="AC943">
        <v>1</v>
      </c>
      <c r="AD943">
        <v>0</v>
      </c>
      <c r="AE943">
        <v>0</v>
      </c>
      <c r="AF943">
        <v>1</v>
      </c>
      <c r="AG943">
        <v>0</v>
      </c>
      <c r="AH943">
        <v>0</v>
      </c>
      <c r="AI943">
        <v>0</v>
      </c>
      <c r="AJ943">
        <v>0</v>
      </c>
      <c r="AK943">
        <v>0</v>
      </c>
      <c r="AL943" t="e" vm="323">
        <f>_FV(0,"78125")</f>
        <v>#VALUE!</v>
      </c>
      <c r="AM943" t="s">
        <v>782</v>
      </c>
      <c r="AN943">
        <v>-25</v>
      </c>
      <c r="AO943" t="e" vm="1">
        <f>_FV(-12,"0")</f>
        <v>#VALUE!</v>
      </c>
      <c r="AP943" t="s">
        <v>179</v>
      </c>
      <c r="AQ943">
        <v>0</v>
      </c>
      <c r="AR943">
        <v>3</v>
      </c>
      <c r="AS943" t="s">
        <v>68</v>
      </c>
      <c r="AT943" t="s">
        <v>68</v>
      </c>
      <c r="AU943" t="s">
        <v>68</v>
      </c>
      <c r="AV943" t="s">
        <v>90</v>
      </c>
      <c r="AW943" s="3">
        <v>42370</v>
      </c>
      <c r="AX943">
        <v>1615</v>
      </c>
      <c r="AY943">
        <v>1723</v>
      </c>
      <c r="AZ943" t="s">
        <v>1913</v>
      </c>
      <c r="BA943" s="2">
        <v>43641</v>
      </c>
      <c r="BB943">
        <v>22</v>
      </c>
      <c r="BC943" t="s">
        <v>1916</v>
      </c>
      <c r="BD943" s="3">
        <v>15342</v>
      </c>
      <c r="BE943" t="s">
        <v>150</v>
      </c>
      <c r="BF943" s="2">
        <v>43699</v>
      </c>
      <c r="BG943">
        <v>19</v>
      </c>
      <c r="BH943" t="s">
        <v>1897</v>
      </c>
      <c r="BI943" s="3">
        <v>45839</v>
      </c>
    </row>
    <row r="944" spans="1:61" x14ac:dyDescent="0.25">
      <c r="A944" s="1">
        <v>41349</v>
      </c>
      <c r="B944" t="s">
        <v>1917</v>
      </c>
      <c r="C944" t="s">
        <v>150</v>
      </c>
      <c r="D944" t="s">
        <v>62</v>
      </c>
      <c r="E944" t="s">
        <v>476</v>
      </c>
      <c r="F944" t="s">
        <v>1554</v>
      </c>
      <c r="G944" t="s">
        <v>829</v>
      </c>
      <c r="H944" t="s">
        <v>743</v>
      </c>
      <c r="I944" t="s">
        <v>475</v>
      </c>
      <c r="J944" t="s">
        <v>103</v>
      </c>
      <c r="K944" t="s">
        <v>480</v>
      </c>
      <c r="L944" t="s">
        <v>1003</v>
      </c>
      <c r="M944" t="s">
        <v>482</v>
      </c>
      <c r="N944" t="s">
        <v>479</v>
      </c>
      <c r="O944" t="s">
        <v>107</v>
      </c>
      <c r="P944" t="s">
        <v>107</v>
      </c>
      <c r="Q944">
        <v>29</v>
      </c>
      <c r="R944" t="s">
        <v>119</v>
      </c>
      <c r="S944" t="s">
        <v>85</v>
      </c>
      <c r="T944">
        <v>13</v>
      </c>
      <c r="U944">
        <v>12</v>
      </c>
      <c r="V944">
        <v>5</v>
      </c>
      <c r="W944" t="s">
        <v>66</v>
      </c>
      <c r="X944" t="s">
        <v>121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 t="e" vm="61">
        <f>_FV(0,"41379310344827586")</f>
        <v>#VALUE!</v>
      </c>
      <c r="AM944" t="s">
        <v>1004</v>
      </c>
      <c r="AN944">
        <v>-15</v>
      </c>
      <c r="AO944" t="e" vm="1">
        <f>_FV(-4,"0")</f>
        <v>#VALUE!</v>
      </c>
      <c r="AP944" t="s">
        <v>85</v>
      </c>
      <c r="AQ944">
        <v>0</v>
      </c>
      <c r="AR944">
        <v>3</v>
      </c>
      <c r="AS944" t="s">
        <v>68</v>
      </c>
      <c r="AT944" t="s">
        <v>68</v>
      </c>
      <c r="AU944" t="s">
        <v>68</v>
      </c>
      <c r="AV944" s="3">
        <v>45658</v>
      </c>
      <c r="AW944" s="3">
        <v>46753</v>
      </c>
      <c r="AX944">
        <v>1542</v>
      </c>
      <c r="AY944">
        <v>1723</v>
      </c>
      <c r="AZ944" t="s">
        <v>1917</v>
      </c>
      <c r="BA944" s="2">
        <v>43548</v>
      </c>
      <c r="BB944">
        <v>16</v>
      </c>
      <c r="BC944" t="s">
        <v>1920</v>
      </c>
      <c r="BD944" s="3">
        <v>31413</v>
      </c>
      <c r="BE944" t="s">
        <v>150</v>
      </c>
      <c r="BF944" s="2">
        <v>43699</v>
      </c>
      <c r="BG944">
        <v>19</v>
      </c>
      <c r="BH944" t="s">
        <v>1897</v>
      </c>
      <c r="BI944" s="3">
        <v>45839</v>
      </c>
    </row>
    <row r="945" spans="1:61" x14ac:dyDescent="0.25">
      <c r="A945" s="1">
        <v>41269</v>
      </c>
      <c r="B945" t="s">
        <v>182</v>
      </c>
      <c r="C945" t="s">
        <v>150</v>
      </c>
      <c r="D945" t="s">
        <v>62</v>
      </c>
      <c r="E945" t="s">
        <v>302</v>
      </c>
      <c r="F945" t="s">
        <v>200</v>
      </c>
      <c r="G945" t="s">
        <v>1068</v>
      </c>
      <c r="H945" t="s">
        <v>405</v>
      </c>
      <c r="I945" t="s">
        <v>201</v>
      </c>
      <c r="J945" t="s">
        <v>201</v>
      </c>
      <c r="K945" t="s">
        <v>170</v>
      </c>
      <c r="L945" t="s">
        <v>202</v>
      </c>
      <c r="M945" t="s">
        <v>204</v>
      </c>
      <c r="N945" t="s">
        <v>170</v>
      </c>
      <c r="O945" t="s">
        <v>788</v>
      </c>
      <c r="P945" t="s">
        <v>203</v>
      </c>
      <c r="Q945">
        <v>19</v>
      </c>
      <c r="R945" t="s">
        <v>191</v>
      </c>
      <c r="S945" t="s">
        <v>85</v>
      </c>
      <c r="T945">
        <v>13</v>
      </c>
      <c r="U945">
        <v>8</v>
      </c>
      <c r="V945">
        <v>7</v>
      </c>
      <c r="W945" t="s">
        <v>83</v>
      </c>
      <c r="X945" t="s">
        <v>83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 t="s">
        <v>171</v>
      </c>
      <c r="AM945" t="s">
        <v>205</v>
      </c>
      <c r="AN945">
        <v>0</v>
      </c>
      <c r="AO945" t="s">
        <v>65</v>
      </c>
      <c r="AP945" t="s">
        <v>96</v>
      </c>
      <c r="AQ945">
        <v>5</v>
      </c>
      <c r="AR945">
        <v>2</v>
      </c>
      <c r="AS945" t="s">
        <v>68</v>
      </c>
      <c r="AT945" t="s">
        <v>790</v>
      </c>
      <c r="AU945" t="s">
        <v>68</v>
      </c>
      <c r="AV945" t="s">
        <v>68</v>
      </c>
      <c r="AW945" t="s">
        <v>2104</v>
      </c>
      <c r="AX945">
        <v>1667</v>
      </c>
      <c r="AY945">
        <v>1723</v>
      </c>
      <c r="AZ945" t="s">
        <v>182</v>
      </c>
      <c r="BA945" s="2">
        <v>43643</v>
      </c>
      <c r="BB945">
        <v>16</v>
      </c>
      <c r="BC945" t="s">
        <v>1922</v>
      </c>
      <c r="BD945" s="3">
        <v>15401</v>
      </c>
      <c r="BE945" t="s">
        <v>150</v>
      </c>
      <c r="BF945" s="2">
        <v>43699</v>
      </c>
      <c r="BG945">
        <v>19</v>
      </c>
      <c r="BH945" t="s">
        <v>1897</v>
      </c>
      <c r="BI945" s="3">
        <v>45839</v>
      </c>
    </row>
    <row r="946" spans="1:61" x14ac:dyDescent="0.25">
      <c r="A946" s="1">
        <v>41167</v>
      </c>
      <c r="B946" t="s">
        <v>195</v>
      </c>
      <c r="C946" t="s">
        <v>150</v>
      </c>
      <c r="D946" t="s">
        <v>101</v>
      </c>
      <c r="E946" t="s">
        <v>180</v>
      </c>
      <c r="F946" t="s">
        <v>63</v>
      </c>
      <c r="G946" t="s">
        <v>180</v>
      </c>
      <c r="H946" s="3">
        <v>27395</v>
      </c>
      <c r="I946" t="s">
        <v>180</v>
      </c>
      <c r="J946" t="s">
        <v>79</v>
      </c>
      <c r="K946" t="s">
        <v>65</v>
      </c>
      <c r="L946" t="s">
        <v>65</v>
      </c>
      <c r="M946" t="s">
        <v>65</v>
      </c>
      <c r="N946" t="s">
        <v>63</v>
      </c>
      <c r="O946" t="s">
        <v>180</v>
      </c>
      <c r="P946" t="s">
        <v>79</v>
      </c>
      <c r="Q946">
        <v>4</v>
      </c>
      <c r="R946" t="s">
        <v>255</v>
      </c>
      <c r="S946" t="s">
        <v>85</v>
      </c>
      <c r="T946">
        <v>13</v>
      </c>
      <c r="U946">
        <v>12</v>
      </c>
      <c r="V946">
        <v>17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 t="s">
        <v>65</v>
      </c>
      <c r="AM946" t="e" vm="14">
        <f>_FV(-1,"25")</f>
        <v>#VALUE!</v>
      </c>
      <c r="AN946">
        <v>2</v>
      </c>
      <c r="AP946" t="s">
        <v>120</v>
      </c>
      <c r="AQ946">
        <v>4</v>
      </c>
      <c r="AR946">
        <v>4</v>
      </c>
      <c r="AS946" t="s">
        <v>68</v>
      </c>
      <c r="AT946" t="s">
        <v>68</v>
      </c>
      <c r="AU946" t="s">
        <v>68</v>
      </c>
      <c r="AV946" t="s">
        <v>63</v>
      </c>
      <c r="AW946" s="3">
        <v>42370</v>
      </c>
      <c r="AX946">
        <v>1674</v>
      </c>
      <c r="AY946">
        <v>1723</v>
      </c>
      <c r="AZ946" t="s">
        <v>195</v>
      </c>
      <c r="BA946" s="2">
        <v>43580</v>
      </c>
      <c r="BB946">
        <v>18</v>
      </c>
      <c r="BC946" t="s">
        <v>1886</v>
      </c>
      <c r="BD946" s="2">
        <v>43469</v>
      </c>
      <c r="BE946" t="s">
        <v>150</v>
      </c>
      <c r="BF946" s="2">
        <v>43699</v>
      </c>
      <c r="BG946">
        <v>19</v>
      </c>
      <c r="BH946" t="s">
        <v>1897</v>
      </c>
      <c r="BI946" s="3">
        <v>45839</v>
      </c>
    </row>
    <row r="947" spans="1:61" x14ac:dyDescent="0.25">
      <c r="A947" s="1">
        <v>41238</v>
      </c>
      <c r="B947" t="s">
        <v>1445</v>
      </c>
      <c r="C947" t="s">
        <v>150</v>
      </c>
      <c r="D947" t="s">
        <v>101</v>
      </c>
      <c r="E947" t="s">
        <v>358</v>
      </c>
      <c r="F947" t="s">
        <v>360</v>
      </c>
      <c r="G947" t="s">
        <v>362</v>
      </c>
      <c r="H947" t="s">
        <v>362</v>
      </c>
      <c r="I947" t="s">
        <v>362</v>
      </c>
      <c r="J947" t="s">
        <v>494</v>
      </c>
      <c r="K947" t="s">
        <v>235</v>
      </c>
      <c r="L947" t="s">
        <v>363</v>
      </c>
      <c r="M947" t="s">
        <v>235</v>
      </c>
      <c r="N947" t="s">
        <v>363</v>
      </c>
      <c r="O947" t="s">
        <v>235</v>
      </c>
      <c r="P947" t="s">
        <v>236</v>
      </c>
      <c r="Q947">
        <v>13</v>
      </c>
      <c r="R947" t="s">
        <v>83</v>
      </c>
      <c r="S947" t="s">
        <v>85</v>
      </c>
      <c r="T947">
        <v>13</v>
      </c>
      <c r="U947">
        <v>9</v>
      </c>
      <c r="V947">
        <v>10</v>
      </c>
      <c r="W947" t="s">
        <v>121</v>
      </c>
      <c r="X947" t="s">
        <v>83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 t="s">
        <v>238</v>
      </c>
      <c r="AM947" t="s">
        <v>234</v>
      </c>
      <c r="AN947">
        <v>1</v>
      </c>
      <c r="AO947" t="e" vm="1">
        <f>_FV(-1,"0")</f>
        <v>#VALUE!</v>
      </c>
      <c r="AP947" t="s">
        <v>64</v>
      </c>
      <c r="AQ947">
        <v>4</v>
      </c>
      <c r="AR947">
        <v>1</v>
      </c>
      <c r="AS947" t="s">
        <v>68</v>
      </c>
      <c r="AT947" t="s">
        <v>68</v>
      </c>
      <c r="AU947" t="s">
        <v>68</v>
      </c>
      <c r="AV947" s="2">
        <v>43556</v>
      </c>
      <c r="AW947" s="3">
        <v>44927</v>
      </c>
      <c r="AX947">
        <v>1666</v>
      </c>
      <c r="AY947">
        <v>1723</v>
      </c>
      <c r="AZ947" t="s">
        <v>1445</v>
      </c>
      <c r="BA947" s="2">
        <v>43733</v>
      </c>
      <c r="BB947">
        <v>25</v>
      </c>
      <c r="BC947" t="s">
        <v>1923</v>
      </c>
      <c r="BD947" s="2">
        <v>43527</v>
      </c>
      <c r="BE947" t="s">
        <v>150</v>
      </c>
      <c r="BF947" s="2">
        <v>43699</v>
      </c>
      <c r="BG947">
        <v>19</v>
      </c>
      <c r="BH947" t="s">
        <v>1897</v>
      </c>
      <c r="BI947" s="3">
        <v>45839</v>
      </c>
    </row>
    <row r="948" spans="1:61" x14ac:dyDescent="0.25">
      <c r="A948" s="1">
        <v>41241</v>
      </c>
      <c r="B948" t="s">
        <v>209</v>
      </c>
      <c r="C948" t="s">
        <v>150</v>
      </c>
      <c r="D948" t="s">
        <v>62</v>
      </c>
      <c r="E948" t="s">
        <v>247</v>
      </c>
      <c r="F948" t="s">
        <v>408</v>
      </c>
      <c r="G948" t="s">
        <v>352</v>
      </c>
      <c r="H948" t="s">
        <v>250</v>
      </c>
      <c r="I948" t="s">
        <v>353</v>
      </c>
      <c r="J948" t="s">
        <v>250</v>
      </c>
      <c r="K948" t="s">
        <v>156</v>
      </c>
      <c r="L948" t="s">
        <v>372</v>
      </c>
      <c r="M948" t="s">
        <v>329</v>
      </c>
      <c r="N948" t="s">
        <v>372</v>
      </c>
      <c r="O948" t="s">
        <v>154</v>
      </c>
      <c r="P948" t="s">
        <v>63</v>
      </c>
      <c r="Q948">
        <v>14</v>
      </c>
      <c r="R948" t="s">
        <v>132</v>
      </c>
      <c r="S948" t="s">
        <v>85</v>
      </c>
      <c r="T948">
        <v>13</v>
      </c>
      <c r="U948">
        <v>7</v>
      </c>
      <c r="V948">
        <v>11</v>
      </c>
      <c r="W948" t="s">
        <v>96</v>
      </c>
      <c r="X948" t="s">
        <v>85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1</v>
      </c>
      <c r="AK948">
        <v>0</v>
      </c>
      <c r="AL948" t="s">
        <v>577</v>
      </c>
      <c r="AM948" t="s">
        <v>577</v>
      </c>
      <c r="AN948">
        <v>4</v>
      </c>
      <c r="AO948" t="e" vm="1">
        <f>_FV(-1,"0")</f>
        <v>#VALUE!</v>
      </c>
      <c r="AP948" t="e" vm="1">
        <f>_FV(-2,"0")</f>
        <v>#VALUE!</v>
      </c>
      <c r="AQ948">
        <v>7</v>
      </c>
      <c r="AR948">
        <v>1</v>
      </c>
      <c r="AS948" t="s">
        <v>897</v>
      </c>
      <c r="AT948" t="s">
        <v>68</v>
      </c>
      <c r="AU948" t="s">
        <v>1415</v>
      </c>
      <c r="AV948" t="s">
        <v>2105</v>
      </c>
      <c r="AW948" t="s">
        <v>2106</v>
      </c>
      <c r="AX948">
        <v>1785</v>
      </c>
      <c r="AY948">
        <v>1723</v>
      </c>
      <c r="AZ948" t="s">
        <v>209</v>
      </c>
      <c r="BA948" s="2">
        <v>43490</v>
      </c>
      <c r="BB948">
        <v>16</v>
      </c>
      <c r="BC948" t="s">
        <v>1926</v>
      </c>
      <c r="BD948" s="3">
        <v>30895</v>
      </c>
      <c r="BE948" t="s">
        <v>150</v>
      </c>
      <c r="BF948" s="2">
        <v>43699</v>
      </c>
      <c r="BG948">
        <v>19</v>
      </c>
      <c r="BH948" t="s">
        <v>1897</v>
      </c>
      <c r="BI948" s="3">
        <v>45839</v>
      </c>
    </row>
    <row r="949" spans="1:61" x14ac:dyDescent="0.25">
      <c r="A949" s="1">
        <v>41139</v>
      </c>
      <c r="B949" t="s">
        <v>218</v>
      </c>
      <c r="C949" t="s">
        <v>150</v>
      </c>
      <c r="D949" t="s">
        <v>62</v>
      </c>
      <c r="E949" t="s">
        <v>65</v>
      </c>
      <c r="F949" t="s">
        <v>65</v>
      </c>
      <c r="G949" t="s">
        <v>65</v>
      </c>
      <c r="H949" t="s">
        <v>65</v>
      </c>
      <c r="I949" t="s">
        <v>65</v>
      </c>
      <c r="J949" t="s">
        <v>65</v>
      </c>
      <c r="K949" t="s">
        <v>65</v>
      </c>
      <c r="L949" t="s">
        <v>65</v>
      </c>
      <c r="M949" t="s">
        <v>65</v>
      </c>
      <c r="N949" t="s">
        <v>65</v>
      </c>
      <c r="O949" t="s">
        <v>65</v>
      </c>
      <c r="P949" t="s">
        <v>65</v>
      </c>
      <c r="Q949">
        <v>1</v>
      </c>
      <c r="R949" t="s">
        <v>121</v>
      </c>
      <c r="S949" t="s">
        <v>85</v>
      </c>
      <c r="T949">
        <v>13</v>
      </c>
      <c r="U949">
        <v>6</v>
      </c>
      <c r="V949">
        <v>16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 t="s">
        <v>65</v>
      </c>
      <c r="AM949" t="s">
        <v>65</v>
      </c>
      <c r="AN949">
        <v>0</v>
      </c>
      <c r="AP949" t="s">
        <v>68</v>
      </c>
      <c r="AQ949">
        <v>6</v>
      </c>
      <c r="AR949">
        <v>3</v>
      </c>
      <c r="AS949" t="s">
        <v>68</v>
      </c>
      <c r="AT949" t="s">
        <v>68</v>
      </c>
      <c r="AU949" t="s">
        <v>68</v>
      </c>
      <c r="AV949" s="2">
        <v>43556</v>
      </c>
      <c r="AW949" s="3">
        <v>44197</v>
      </c>
      <c r="AX949">
        <v>1696</v>
      </c>
      <c r="AY949">
        <v>1723</v>
      </c>
      <c r="AZ949" t="s">
        <v>218</v>
      </c>
      <c r="BA949" s="2">
        <v>43671</v>
      </c>
      <c r="BB949">
        <v>21</v>
      </c>
      <c r="BC949" t="s">
        <v>1927</v>
      </c>
      <c r="BD949" s="3">
        <v>31444</v>
      </c>
      <c r="BE949" t="s">
        <v>150</v>
      </c>
      <c r="BF949" s="2">
        <v>43699</v>
      </c>
      <c r="BG949">
        <v>19</v>
      </c>
      <c r="BH949" t="s">
        <v>1897</v>
      </c>
      <c r="BI949" s="3">
        <v>45839</v>
      </c>
    </row>
    <row r="950" spans="1:61" x14ac:dyDescent="0.25">
      <c r="A950" s="1">
        <v>41164</v>
      </c>
      <c r="B950" t="s">
        <v>228</v>
      </c>
      <c r="C950" t="s">
        <v>150</v>
      </c>
      <c r="D950" t="s">
        <v>151</v>
      </c>
      <c r="E950" t="s">
        <v>368</v>
      </c>
      <c r="F950" t="s">
        <v>368</v>
      </c>
      <c r="G950" t="s">
        <v>367</v>
      </c>
      <c r="H950" t="s">
        <v>399</v>
      </c>
      <c r="I950" t="s">
        <v>317</v>
      </c>
      <c r="J950" t="s">
        <v>368</v>
      </c>
      <c r="K950" t="s">
        <v>323</v>
      </c>
      <c r="L950" t="s">
        <v>79</v>
      </c>
      <c r="M950" t="s">
        <v>320</v>
      </c>
      <c r="N950" t="s">
        <v>79</v>
      </c>
      <c r="O950" t="s">
        <v>79</v>
      </c>
      <c r="P950" t="s">
        <v>319</v>
      </c>
      <c r="Q950">
        <v>16</v>
      </c>
      <c r="R950" t="s">
        <v>120</v>
      </c>
      <c r="S950" t="s">
        <v>85</v>
      </c>
      <c r="T950">
        <v>13</v>
      </c>
      <c r="U950">
        <v>7</v>
      </c>
      <c r="V950">
        <v>9</v>
      </c>
      <c r="W950" t="s">
        <v>85</v>
      </c>
      <c r="X950" t="s">
        <v>121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 t="s">
        <v>322</v>
      </c>
      <c r="AM950" t="s">
        <v>600</v>
      </c>
      <c r="AN950">
        <v>3</v>
      </c>
      <c r="AO950" t="e" vm="1">
        <f>_FV(-1,"0")</f>
        <v>#VALUE!</v>
      </c>
      <c r="AP950" t="s">
        <v>84</v>
      </c>
      <c r="AQ950">
        <v>3</v>
      </c>
      <c r="AR950">
        <v>6</v>
      </c>
      <c r="AS950" t="s">
        <v>68</v>
      </c>
      <c r="AT950" t="s">
        <v>68</v>
      </c>
      <c r="AU950" t="s">
        <v>68</v>
      </c>
      <c r="AV950" s="2">
        <v>43678</v>
      </c>
      <c r="AW950" s="2">
        <v>43497</v>
      </c>
      <c r="AX950">
        <v>1651</v>
      </c>
      <c r="AY950">
        <v>1723</v>
      </c>
      <c r="AZ950" t="s">
        <v>228</v>
      </c>
      <c r="BA950" s="2">
        <v>43490</v>
      </c>
      <c r="BB950">
        <v>18</v>
      </c>
      <c r="BC950" t="s">
        <v>1930</v>
      </c>
      <c r="BD950" s="3">
        <v>13575</v>
      </c>
      <c r="BE950" t="s">
        <v>150</v>
      </c>
      <c r="BF950" s="2">
        <v>43699</v>
      </c>
      <c r="BG950">
        <v>19</v>
      </c>
      <c r="BH950" t="s">
        <v>1897</v>
      </c>
      <c r="BI950" s="3">
        <v>45839</v>
      </c>
    </row>
    <row r="951" spans="1:61" x14ac:dyDescent="0.25">
      <c r="A951" s="1">
        <v>41308</v>
      </c>
      <c r="B951" t="s">
        <v>241</v>
      </c>
      <c r="C951" t="s">
        <v>150</v>
      </c>
      <c r="D951" t="s">
        <v>151</v>
      </c>
      <c r="E951" t="s">
        <v>409</v>
      </c>
      <c r="F951" s="3">
        <v>27395</v>
      </c>
      <c r="G951" t="s">
        <v>248</v>
      </c>
      <c r="H951" t="s">
        <v>408</v>
      </c>
      <c r="I951" t="s">
        <v>152</v>
      </c>
      <c r="J951" t="s">
        <v>1303</v>
      </c>
      <c r="K951" t="s">
        <v>372</v>
      </c>
      <c r="L951" t="s">
        <v>329</v>
      </c>
      <c r="M951" t="s">
        <v>437</v>
      </c>
      <c r="N951" t="s">
        <v>155</v>
      </c>
      <c r="O951" t="s">
        <v>372</v>
      </c>
      <c r="P951" t="s">
        <v>251</v>
      </c>
      <c r="Q951">
        <v>28</v>
      </c>
      <c r="R951" t="s">
        <v>95</v>
      </c>
      <c r="S951" t="s">
        <v>85</v>
      </c>
      <c r="T951">
        <v>13</v>
      </c>
      <c r="U951">
        <v>17</v>
      </c>
      <c r="V951">
        <v>8</v>
      </c>
      <c r="W951" t="s">
        <v>132</v>
      </c>
      <c r="X951" t="s">
        <v>121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 t="e" vm="173">
        <f>_FV(0,"6428571428571429")</f>
        <v>#VALUE!</v>
      </c>
      <c r="AM951" t="s">
        <v>437</v>
      </c>
      <c r="AN951">
        <v>-15</v>
      </c>
      <c r="AO951" t="e" vm="1">
        <f>_FV(-3,"0")</f>
        <v>#VALUE!</v>
      </c>
      <c r="AP951" t="s">
        <v>192</v>
      </c>
      <c r="AQ951">
        <v>4</v>
      </c>
      <c r="AR951">
        <v>4</v>
      </c>
      <c r="AS951" t="s">
        <v>1305</v>
      </c>
      <c r="AT951" t="s">
        <v>1366</v>
      </c>
      <c r="AU951" t="s">
        <v>1307</v>
      </c>
      <c r="AV951" t="s">
        <v>2107</v>
      </c>
      <c r="AW951" t="s">
        <v>1993</v>
      </c>
      <c r="AX951">
        <v>1662</v>
      </c>
      <c r="AY951">
        <v>1723</v>
      </c>
      <c r="AZ951" t="s">
        <v>241</v>
      </c>
      <c r="BA951" t="s">
        <v>1398</v>
      </c>
      <c r="BB951">
        <v>28</v>
      </c>
      <c r="BC951" t="s">
        <v>1933</v>
      </c>
      <c r="BD951" s="3">
        <v>12086</v>
      </c>
      <c r="BE951" t="s">
        <v>150</v>
      </c>
      <c r="BF951" s="2">
        <v>43699</v>
      </c>
      <c r="BG951">
        <v>19</v>
      </c>
      <c r="BH951" t="s">
        <v>1897</v>
      </c>
      <c r="BI951" s="3">
        <v>45839</v>
      </c>
    </row>
    <row r="952" spans="1:61" x14ac:dyDescent="0.25">
      <c r="A952" s="1">
        <v>41307</v>
      </c>
      <c r="B952" t="s">
        <v>60</v>
      </c>
      <c r="C952" t="s">
        <v>182</v>
      </c>
      <c r="D952" t="s">
        <v>62</v>
      </c>
      <c r="E952" s="3">
        <v>33604</v>
      </c>
      <c r="F952" t="s">
        <v>354</v>
      </c>
      <c r="G952" s="3">
        <v>42370</v>
      </c>
      <c r="H952" s="3">
        <v>42370</v>
      </c>
      <c r="I952" s="3">
        <v>18994</v>
      </c>
      <c r="J952" s="2">
        <v>43497</v>
      </c>
      <c r="K952" t="s">
        <v>116</v>
      </c>
      <c r="L952" t="s">
        <v>397</v>
      </c>
      <c r="M952" t="s">
        <v>397</v>
      </c>
      <c r="N952" t="s">
        <v>397</v>
      </c>
      <c r="O952" t="s">
        <v>128</v>
      </c>
      <c r="P952" t="s">
        <v>130</v>
      </c>
      <c r="Q952">
        <v>25</v>
      </c>
      <c r="R952" t="s">
        <v>66</v>
      </c>
      <c r="S952" t="s">
        <v>191</v>
      </c>
      <c r="T952">
        <v>13</v>
      </c>
      <c r="U952">
        <v>6</v>
      </c>
      <c r="V952">
        <v>10</v>
      </c>
      <c r="W952" t="s">
        <v>132</v>
      </c>
      <c r="X952" t="s">
        <v>64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 t="s">
        <v>1764</v>
      </c>
      <c r="AM952" t="e" vm="26">
        <f>_FV(0,"2")</f>
        <v>#VALUE!</v>
      </c>
      <c r="AN952">
        <v>8</v>
      </c>
      <c r="AO952" t="s">
        <v>84</v>
      </c>
      <c r="AP952" t="e" vm="1">
        <f>_FV(-9,"0")</f>
        <v>#VALUE!</v>
      </c>
      <c r="AQ952">
        <v>5</v>
      </c>
      <c r="AR952">
        <v>2</v>
      </c>
      <c r="AS952" t="s">
        <v>65</v>
      </c>
      <c r="AT952" t="s">
        <v>593</v>
      </c>
      <c r="AU952" t="s">
        <v>1155</v>
      </c>
      <c r="AV952" t="s">
        <v>1211</v>
      </c>
      <c r="AW952" t="s">
        <v>65</v>
      </c>
      <c r="AX952">
        <v>1839</v>
      </c>
      <c r="AY952">
        <v>1667</v>
      </c>
      <c r="AZ952" t="s">
        <v>60</v>
      </c>
      <c r="BA952" s="2">
        <v>43700</v>
      </c>
      <c r="BB952">
        <v>30</v>
      </c>
      <c r="BC952" t="s">
        <v>1885</v>
      </c>
      <c r="BD952" s="3">
        <v>42583</v>
      </c>
      <c r="BE952" t="s">
        <v>182</v>
      </c>
      <c r="BF952" s="2">
        <v>43643</v>
      </c>
      <c r="BG952">
        <v>16</v>
      </c>
      <c r="BH952" t="s">
        <v>1922</v>
      </c>
      <c r="BI952" s="3">
        <v>15401</v>
      </c>
    </row>
    <row r="953" spans="1:61" x14ac:dyDescent="0.25">
      <c r="A953" s="1">
        <v>41133</v>
      </c>
      <c r="B953" t="s">
        <v>73</v>
      </c>
      <c r="C953" t="s">
        <v>182</v>
      </c>
      <c r="D953" t="s">
        <v>101</v>
      </c>
      <c r="E953" t="s">
        <v>180</v>
      </c>
      <c r="F953" t="s">
        <v>400</v>
      </c>
      <c r="G953" s="3">
        <v>903977</v>
      </c>
      <c r="H953" t="s">
        <v>180</v>
      </c>
      <c r="I953" t="s">
        <v>400</v>
      </c>
      <c r="J953" t="s">
        <v>317</v>
      </c>
      <c r="K953" t="s">
        <v>321</v>
      </c>
      <c r="L953" t="s">
        <v>320</v>
      </c>
      <c r="M953" t="s">
        <v>319</v>
      </c>
      <c r="N953" t="s">
        <v>321</v>
      </c>
      <c r="O953" t="s">
        <v>320</v>
      </c>
      <c r="P953" t="s">
        <v>319</v>
      </c>
      <c r="Q953">
        <v>16</v>
      </c>
      <c r="R953" t="s">
        <v>110</v>
      </c>
      <c r="S953" t="s">
        <v>191</v>
      </c>
      <c r="T953">
        <v>13</v>
      </c>
      <c r="U953">
        <v>13</v>
      </c>
      <c r="V953">
        <v>8</v>
      </c>
      <c r="W953" t="s">
        <v>132</v>
      </c>
      <c r="X953" t="s">
        <v>191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 t="e" vm="122">
        <f>_FV(0,"6875")</f>
        <v>#VALUE!</v>
      </c>
      <c r="AM953" t="s">
        <v>322</v>
      </c>
      <c r="AN953">
        <v>-8</v>
      </c>
      <c r="AO953" t="e" vm="1">
        <f>_FV(-8,"0")</f>
        <v>#VALUE!</v>
      </c>
      <c r="AP953" t="s">
        <v>64</v>
      </c>
      <c r="AQ953">
        <v>3</v>
      </c>
      <c r="AR953">
        <v>3</v>
      </c>
      <c r="AS953" t="s">
        <v>68</v>
      </c>
      <c r="AT953" t="s">
        <v>68</v>
      </c>
      <c r="AU953" t="s">
        <v>68</v>
      </c>
      <c r="AV953" t="s">
        <v>68</v>
      </c>
      <c r="AW953" s="2">
        <v>43497</v>
      </c>
      <c r="AX953">
        <v>1655</v>
      </c>
      <c r="AY953">
        <v>1667</v>
      </c>
      <c r="AZ953" t="s">
        <v>73</v>
      </c>
      <c r="BA953" s="2">
        <v>43489</v>
      </c>
      <c r="BB953">
        <v>19</v>
      </c>
      <c r="BC953" t="s">
        <v>1887</v>
      </c>
      <c r="BD953" s="3">
        <v>46082</v>
      </c>
      <c r="BE953" t="s">
        <v>182</v>
      </c>
      <c r="BF953" s="2">
        <v>43643</v>
      </c>
      <c r="BG953">
        <v>16</v>
      </c>
      <c r="BH953" t="s">
        <v>1922</v>
      </c>
      <c r="BI953" s="3">
        <v>15401</v>
      </c>
    </row>
    <row r="954" spans="1:61" x14ac:dyDescent="0.25">
      <c r="A954" s="1">
        <v>41174</v>
      </c>
      <c r="B954" t="s">
        <v>123</v>
      </c>
      <c r="C954" t="s">
        <v>182</v>
      </c>
      <c r="D954" t="s">
        <v>62</v>
      </c>
      <c r="E954" t="s">
        <v>64</v>
      </c>
      <c r="F954" t="s">
        <v>180</v>
      </c>
      <c r="G954" t="s">
        <v>63</v>
      </c>
      <c r="H954" t="s">
        <v>180</v>
      </c>
      <c r="I954" s="3">
        <v>45689</v>
      </c>
      <c r="J954" t="s">
        <v>180</v>
      </c>
      <c r="K954" t="s">
        <v>180</v>
      </c>
      <c r="L954" t="s">
        <v>65</v>
      </c>
      <c r="M954" t="s">
        <v>65</v>
      </c>
      <c r="N954" t="s">
        <v>65</v>
      </c>
      <c r="O954" t="s">
        <v>65</v>
      </c>
      <c r="P954" t="s">
        <v>180</v>
      </c>
      <c r="Q954">
        <v>4</v>
      </c>
      <c r="R954" t="s">
        <v>84</v>
      </c>
      <c r="S954" t="s">
        <v>191</v>
      </c>
      <c r="T954">
        <v>13</v>
      </c>
      <c r="U954">
        <v>1</v>
      </c>
      <c r="V954">
        <v>11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 s="2">
        <v>43586</v>
      </c>
      <c r="AM954" t="s">
        <v>65</v>
      </c>
      <c r="AN954">
        <v>6</v>
      </c>
      <c r="AP954" t="e" vm="1">
        <f>_FV(-10,"0")</f>
        <v>#VALUE!</v>
      </c>
      <c r="AQ954">
        <v>5</v>
      </c>
      <c r="AR954">
        <v>2</v>
      </c>
      <c r="AS954" t="s">
        <v>68</v>
      </c>
      <c r="AT954" t="s">
        <v>68</v>
      </c>
      <c r="AU954" t="s">
        <v>68</v>
      </c>
      <c r="AV954" t="s">
        <v>1820</v>
      </c>
      <c r="AW954" s="3">
        <v>42370</v>
      </c>
      <c r="AX954">
        <v>1857</v>
      </c>
      <c r="AY954">
        <v>1667</v>
      </c>
      <c r="AZ954" t="s">
        <v>123</v>
      </c>
      <c r="BA954" s="2">
        <v>43549</v>
      </c>
      <c r="BB954">
        <v>22</v>
      </c>
      <c r="BC954" t="s">
        <v>1890</v>
      </c>
      <c r="BD954" t="s">
        <v>1891</v>
      </c>
      <c r="BE954" t="s">
        <v>182</v>
      </c>
      <c r="BF954" s="2">
        <v>43643</v>
      </c>
      <c r="BG954">
        <v>16</v>
      </c>
      <c r="BH954" t="s">
        <v>1922</v>
      </c>
      <c r="BI954" s="3">
        <v>15401</v>
      </c>
    </row>
    <row r="955" spans="1:61" x14ac:dyDescent="0.25">
      <c r="A955" s="1">
        <v>41363</v>
      </c>
      <c r="B955" t="s">
        <v>127</v>
      </c>
      <c r="C955" t="s">
        <v>182</v>
      </c>
      <c r="D955" t="s">
        <v>62</v>
      </c>
      <c r="E955" t="s">
        <v>1023</v>
      </c>
      <c r="F955" t="s">
        <v>444</v>
      </c>
      <c r="G955" t="s">
        <v>76</v>
      </c>
      <c r="H955" t="s">
        <v>76</v>
      </c>
      <c r="I955" s="2">
        <v>43617</v>
      </c>
      <c r="J955" s="2">
        <v>43466</v>
      </c>
      <c r="K955" t="s">
        <v>116</v>
      </c>
      <c r="L955" t="s">
        <v>603</v>
      </c>
      <c r="M955" t="s">
        <v>82</v>
      </c>
      <c r="N955" t="s">
        <v>80</v>
      </c>
      <c r="O955" t="s">
        <v>116</v>
      </c>
      <c r="P955" t="s">
        <v>116</v>
      </c>
      <c r="Q955">
        <v>30</v>
      </c>
      <c r="R955" t="s">
        <v>96</v>
      </c>
      <c r="S955" t="s">
        <v>191</v>
      </c>
      <c r="T955">
        <v>13</v>
      </c>
      <c r="U955">
        <v>5</v>
      </c>
      <c r="V955">
        <v>9</v>
      </c>
      <c r="W955" t="s">
        <v>85</v>
      </c>
      <c r="X955" t="s">
        <v>84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 t="s">
        <v>673</v>
      </c>
      <c r="AM955" t="e" vm="311">
        <f>_FV(0,"26666666666666666")</f>
        <v>#VALUE!</v>
      </c>
      <c r="AN955">
        <v>15</v>
      </c>
      <c r="AO955" t="s">
        <v>66</v>
      </c>
      <c r="AP955" t="e" vm="1">
        <f>_FV(-7,"0")</f>
        <v>#VALUE!</v>
      </c>
      <c r="AQ955">
        <v>2</v>
      </c>
      <c r="AR955">
        <v>5</v>
      </c>
      <c r="AS955" t="s">
        <v>68</v>
      </c>
      <c r="AT955" t="s">
        <v>767</v>
      </c>
      <c r="AU955" t="s">
        <v>68</v>
      </c>
      <c r="AV955" t="s">
        <v>366</v>
      </c>
      <c r="AW955" t="s">
        <v>2108</v>
      </c>
      <c r="AX955">
        <v>1780</v>
      </c>
      <c r="AY955">
        <v>1667</v>
      </c>
      <c r="AZ955" t="s">
        <v>127</v>
      </c>
      <c r="BA955" s="2">
        <v>43641</v>
      </c>
      <c r="BB955">
        <v>18</v>
      </c>
      <c r="BC955" t="s">
        <v>1892</v>
      </c>
      <c r="BD955" s="2">
        <v>43681</v>
      </c>
      <c r="BE955" t="s">
        <v>182</v>
      </c>
      <c r="BF955" s="2">
        <v>43643</v>
      </c>
      <c r="BG955">
        <v>16</v>
      </c>
      <c r="BH955" t="s">
        <v>1922</v>
      </c>
      <c r="BI955" s="3">
        <v>15401</v>
      </c>
    </row>
    <row r="956" spans="1:61" x14ac:dyDescent="0.25">
      <c r="A956" s="1">
        <v>41328</v>
      </c>
      <c r="B956" t="s">
        <v>136</v>
      </c>
      <c r="C956" t="s">
        <v>182</v>
      </c>
      <c r="D956" t="s">
        <v>62</v>
      </c>
      <c r="E956" t="s">
        <v>90</v>
      </c>
      <c r="F956" t="s">
        <v>1126</v>
      </c>
      <c r="G956" t="s">
        <v>212</v>
      </c>
      <c r="H956" t="s">
        <v>732</v>
      </c>
      <c r="I956" t="s">
        <v>697</v>
      </c>
      <c r="J956" t="s">
        <v>210</v>
      </c>
      <c r="K956" t="s">
        <v>607</v>
      </c>
      <c r="L956" t="s">
        <v>607</v>
      </c>
      <c r="M956" t="s">
        <v>1232</v>
      </c>
      <c r="N956" t="s">
        <v>607</v>
      </c>
      <c r="O956" t="s">
        <v>637</v>
      </c>
      <c r="P956" t="s">
        <v>94</v>
      </c>
      <c r="Q956">
        <v>27</v>
      </c>
      <c r="R956" t="s">
        <v>179</v>
      </c>
      <c r="S956" t="s">
        <v>191</v>
      </c>
      <c r="T956">
        <v>13</v>
      </c>
      <c r="U956">
        <v>12</v>
      </c>
      <c r="V956">
        <v>10</v>
      </c>
      <c r="W956" t="s">
        <v>132</v>
      </c>
      <c r="X956" t="s">
        <v>66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 t="e" vm="82">
        <f>_FV(0,"2222222222222222")</f>
        <v>#VALUE!</v>
      </c>
      <c r="AM956" t="e" vm="223">
        <f>_FV(0,"18518518518518517")</f>
        <v>#VALUE!</v>
      </c>
      <c r="AN956">
        <v>-4</v>
      </c>
      <c r="AO956" t="s">
        <v>68</v>
      </c>
      <c r="AP956" t="e" vm="1">
        <f>_FV(-1,"0")</f>
        <v>#VALUE!</v>
      </c>
      <c r="AQ956">
        <v>3</v>
      </c>
      <c r="AR956">
        <v>6</v>
      </c>
      <c r="AS956" t="s">
        <v>68</v>
      </c>
      <c r="AT956" t="s">
        <v>848</v>
      </c>
      <c r="AU956" t="s">
        <v>68</v>
      </c>
      <c r="AV956" s="2">
        <v>43497</v>
      </c>
      <c r="AW956" t="s">
        <v>2109</v>
      </c>
      <c r="AX956">
        <v>1715</v>
      </c>
      <c r="AY956">
        <v>1667</v>
      </c>
      <c r="AZ956" t="s">
        <v>136</v>
      </c>
      <c r="BA956" s="2">
        <v>43734</v>
      </c>
      <c r="BB956">
        <v>29</v>
      </c>
      <c r="BC956" t="s">
        <v>1894</v>
      </c>
      <c r="BD956" s="3">
        <v>17227</v>
      </c>
      <c r="BE956" t="s">
        <v>182</v>
      </c>
      <c r="BF956" s="2">
        <v>43643</v>
      </c>
      <c r="BG956">
        <v>16</v>
      </c>
      <c r="BH956" t="s">
        <v>1922</v>
      </c>
      <c r="BI956" s="3">
        <v>15401</v>
      </c>
    </row>
    <row r="957" spans="1:61" x14ac:dyDescent="0.25">
      <c r="A957" s="1">
        <v>41100</v>
      </c>
      <c r="B957" t="s">
        <v>150</v>
      </c>
      <c r="C957" t="s">
        <v>182</v>
      </c>
      <c r="D957" t="s">
        <v>101</v>
      </c>
      <c r="E957" t="s">
        <v>153</v>
      </c>
      <c r="F957" t="s">
        <v>152</v>
      </c>
      <c r="G957" t="s">
        <v>391</v>
      </c>
      <c r="H957" t="s">
        <v>670</v>
      </c>
      <c r="I957" t="s">
        <v>670</v>
      </c>
      <c r="J957" t="s">
        <v>68</v>
      </c>
      <c r="K957" t="s">
        <v>154</v>
      </c>
      <c r="L957" t="s">
        <v>154</v>
      </c>
      <c r="M957" t="s">
        <v>156</v>
      </c>
      <c r="N957" t="s">
        <v>154</v>
      </c>
      <c r="O957" t="s">
        <v>155</v>
      </c>
      <c r="P957" t="s">
        <v>252</v>
      </c>
      <c r="Q957">
        <v>7</v>
      </c>
      <c r="R957" t="s">
        <v>85</v>
      </c>
      <c r="S957" t="s">
        <v>191</v>
      </c>
      <c r="T957">
        <v>13</v>
      </c>
      <c r="U957">
        <v>13</v>
      </c>
      <c r="V957">
        <v>11</v>
      </c>
      <c r="W957" t="s">
        <v>132</v>
      </c>
      <c r="X957" t="s">
        <v>96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1</v>
      </c>
      <c r="AK957">
        <v>0</v>
      </c>
      <c r="AL957" t="e" vm="12">
        <f>_FV(0,"42857142857142855")</f>
        <v>#VALUE!</v>
      </c>
      <c r="AM957" t="s">
        <v>154</v>
      </c>
      <c r="AN957">
        <v>-2</v>
      </c>
      <c r="AO957" t="e" vm="1">
        <f>_FV(-1,"0")</f>
        <v>#VALUE!</v>
      </c>
      <c r="AP957" t="e" vm="1">
        <f>_FV(-6,"0")</f>
        <v>#VALUE!</v>
      </c>
      <c r="AQ957">
        <v>4</v>
      </c>
      <c r="AR957">
        <v>4</v>
      </c>
      <c r="AS957" t="s">
        <v>68</v>
      </c>
      <c r="AT957" t="s">
        <v>68</v>
      </c>
      <c r="AU957" t="s">
        <v>68</v>
      </c>
      <c r="AV957" t="s">
        <v>76</v>
      </c>
      <c r="AW957" s="3">
        <v>45658</v>
      </c>
      <c r="AX957">
        <v>1723</v>
      </c>
      <c r="AY957">
        <v>1667</v>
      </c>
      <c r="AZ957" t="s">
        <v>150</v>
      </c>
      <c r="BA957" s="2">
        <v>43699</v>
      </c>
      <c r="BB957">
        <v>19</v>
      </c>
      <c r="BC957" t="s">
        <v>1897</v>
      </c>
      <c r="BD957" s="3">
        <v>45839</v>
      </c>
      <c r="BE957" t="s">
        <v>182</v>
      </c>
      <c r="BF957" s="2">
        <v>43643</v>
      </c>
      <c r="BG957">
        <v>16</v>
      </c>
      <c r="BH957" t="s">
        <v>1922</v>
      </c>
      <c r="BI957" s="3">
        <v>15401</v>
      </c>
    </row>
    <row r="958" spans="1:61" x14ac:dyDescent="0.25">
      <c r="A958" s="1">
        <v>41275</v>
      </c>
      <c r="B958" t="s">
        <v>158</v>
      </c>
      <c r="C958" t="s">
        <v>182</v>
      </c>
      <c r="D958" t="s">
        <v>62</v>
      </c>
      <c r="E958" s="2">
        <v>43647</v>
      </c>
      <c r="F958" t="s">
        <v>444</v>
      </c>
      <c r="G958" t="s">
        <v>124</v>
      </c>
      <c r="H958" t="s">
        <v>534</v>
      </c>
      <c r="I958" s="3">
        <v>34700</v>
      </c>
      <c r="J958" s="2">
        <v>43556</v>
      </c>
      <c r="K958" t="s">
        <v>1130</v>
      </c>
      <c r="L958" t="s">
        <v>266</v>
      </c>
      <c r="M958" t="s">
        <v>325</v>
      </c>
      <c r="N958" t="s">
        <v>797</v>
      </c>
      <c r="O958" t="s">
        <v>266</v>
      </c>
      <c r="P958" t="s">
        <v>63</v>
      </c>
      <c r="Q958">
        <v>20</v>
      </c>
      <c r="R958" t="s">
        <v>64</v>
      </c>
      <c r="S958" t="s">
        <v>191</v>
      </c>
      <c r="T958">
        <v>13</v>
      </c>
      <c r="U958">
        <v>2</v>
      </c>
      <c r="V958">
        <v>8</v>
      </c>
      <c r="W958" t="s">
        <v>85</v>
      </c>
      <c r="X958" t="s">
        <v>83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 t="s">
        <v>444</v>
      </c>
      <c r="AM958" t="s">
        <v>118</v>
      </c>
      <c r="AN958">
        <v>11</v>
      </c>
      <c r="AO958" t="e" vm="1">
        <f>_FV(-2,"0")</f>
        <v>#VALUE!</v>
      </c>
      <c r="AP958" t="e" vm="1">
        <f>_FV(-11,"0")</f>
        <v>#VALUE!</v>
      </c>
      <c r="AQ958">
        <v>5</v>
      </c>
      <c r="AR958">
        <v>2</v>
      </c>
      <c r="AS958" t="s">
        <v>68</v>
      </c>
      <c r="AT958" t="s">
        <v>160</v>
      </c>
      <c r="AU958" t="s">
        <v>68</v>
      </c>
      <c r="AV958" s="2">
        <v>43498</v>
      </c>
      <c r="AW958" t="s">
        <v>2110</v>
      </c>
      <c r="AX958">
        <v>1908</v>
      </c>
      <c r="AY958">
        <v>1667</v>
      </c>
      <c r="AZ958" t="s">
        <v>158</v>
      </c>
      <c r="BA958" t="s">
        <v>243</v>
      </c>
      <c r="BB958">
        <v>27</v>
      </c>
      <c r="BC958" t="s">
        <v>1900</v>
      </c>
      <c r="BD958" t="s">
        <v>1901</v>
      </c>
      <c r="BE958" t="s">
        <v>182</v>
      </c>
      <c r="BF958" s="2">
        <v>43643</v>
      </c>
      <c r="BG958">
        <v>16</v>
      </c>
      <c r="BH958" t="s">
        <v>1922</v>
      </c>
      <c r="BI958" s="3">
        <v>15401</v>
      </c>
    </row>
    <row r="959" spans="1:61" x14ac:dyDescent="0.25">
      <c r="A959" s="1">
        <v>41202</v>
      </c>
      <c r="B959" t="s">
        <v>163</v>
      </c>
      <c r="C959" t="s">
        <v>182</v>
      </c>
      <c r="D959" t="s">
        <v>62</v>
      </c>
      <c r="E959" t="s">
        <v>780</v>
      </c>
      <c r="F959" t="s">
        <v>180</v>
      </c>
      <c r="G959" t="s">
        <v>399</v>
      </c>
      <c r="H959" t="s">
        <v>625</v>
      </c>
      <c r="I959" t="s">
        <v>908</v>
      </c>
      <c r="J959" t="s">
        <v>68</v>
      </c>
      <c r="K959" t="s">
        <v>625</v>
      </c>
      <c r="L959" t="s">
        <v>322</v>
      </c>
      <c r="M959" t="s">
        <v>79</v>
      </c>
      <c r="N959" t="s">
        <v>322</v>
      </c>
      <c r="O959" t="s">
        <v>65</v>
      </c>
      <c r="P959" t="s">
        <v>625</v>
      </c>
      <c r="Q959">
        <v>8</v>
      </c>
      <c r="R959" t="s">
        <v>68</v>
      </c>
      <c r="S959" t="s">
        <v>191</v>
      </c>
      <c r="T959">
        <v>13</v>
      </c>
      <c r="U959">
        <v>2</v>
      </c>
      <c r="V959">
        <v>11</v>
      </c>
      <c r="W959" t="s">
        <v>179</v>
      </c>
      <c r="X959" t="s">
        <v>96</v>
      </c>
      <c r="Y959">
        <v>0</v>
      </c>
      <c r="Z959">
        <v>1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 t="s">
        <v>68</v>
      </c>
      <c r="AM959" t="s">
        <v>322</v>
      </c>
      <c r="AN959">
        <v>7</v>
      </c>
      <c r="AO959" t="s">
        <v>96</v>
      </c>
      <c r="AP959" t="e" vm="1">
        <f>_FV(-12,"0")</f>
        <v>#VALUE!</v>
      </c>
      <c r="AQ959">
        <v>7</v>
      </c>
      <c r="AR959">
        <v>1</v>
      </c>
      <c r="AS959" t="s">
        <v>1142</v>
      </c>
      <c r="AT959" t="s">
        <v>401</v>
      </c>
      <c r="AU959" t="s">
        <v>1143</v>
      </c>
      <c r="AV959" t="s">
        <v>2111</v>
      </c>
      <c r="AW959" t="s">
        <v>2112</v>
      </c>
      <c r="AX959">
        <v>1912</v>
      </c>
      <c r="AY959">
        <v>1667</v>
      </c>
      <c r="AZ959" t="s">
        <v>163</v>
      </c>
      <c r="BA959" s="2">
        <v>43489</v>
      </c>
      <c r="BB959">
        <v>22</v>
      </c>
      <c r="BC959" t="s">
        <v>1904</v>
      </c>
      <c r="BD959" s="3">
        <v>13119</v>
      </c>
      <c r="BE959" t="s">
        <v>182</v>
      </c>
      <c r="BF959" s="2">
        <v>43643</v>
      </c>
      <c r="BG959">
        <v>16</v>
      </c>
      <c r="BH959" t="s">
        <v>1922</v>
      </c>
      <c r="BI959" s="3">
        <v>15401</v>
      </c>
    </row>
    <row r="960" spans="1:61" x14ac:dyDescent="0.25">
      <c r="A960" s="1">
        <v>41550</v>
      </c>
      <c r="B960" t="s">
        <v>178</v>
      </c>
      <c r="C960" t="s">
        <v>182</v>
      </c>
      <c r="D960" t="s">
        <v>62</v>
      </c>
      <c r="E960" t="s">
        <v>1911</v>
      </c>
      <c r="F960" t="s">
        <v>1437</v>
      </c>
      <c r="G960" t="s">
        <v>1001</v>
      </c>
      <c r="H960" t="s">
        <v>1089</v>
      </c>
      <c r="I960" t="s">
        <v>1696</v>
      </c>
      <c r="J960" t="s">
        <v>1089</v>
      </c>
      <c r="K960" t="s">
        <v>479</v>
      </c>
      <c r="L960" t="s">
        <v>748</v>
      </c>
      <c r="M960" t="s">
        <v>108</v>
      </c>
      <c r="N960" t="s">
        <v>107</v>
      </c>
      <c r="O960" t="s">
        <v>480</v>
      </c>
      <c r="P960" t="s">
        <v>481</v>
      </c>
      <c r="Q960">
        <v>29</v>
      </c>
      <c r="R960" t="s">
        <v>242</v>
      </c>
      <c r="S960" t="s">
        <v>191</v>
      </c>
      <c r="T960">
        <v>13</v>
      </c>
      <c r="U960">
        <v>11</v>
      </c>
      <c r="V960">
        <v>8</v>
      </c>
      <c r="W960" t="s">
        <v>83</v>
      </c>
      <c r="X960" t="s">
        <v>66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 t="e" vm="6">
        <f>_FV(0,"3793103448275862")</f>
        <v>#VALUE!</v>
      </c>
      <c r="AM960" t="e" vm="283">
        <f>_FV(0,"2413793103448276")</f>
        <v>#VALUE!</v>
      </c>
      <c r="AN960">
        <v>-3</v>
      </c>
      <c r="AO960" t="s">
        <v>132</v>
      </c>
      <c r="AP960" t="s">
        <v>84</v>
      </c>
      <c r="AQ960">
        <v>6</v>
      </c>
      <c r="AR960">
        <v>3</v>
      </c>
      <c r="AS960" t="s">
        <v>1181</v>
      </c>
      <c r="AT960" t="s">
        <v>68</v>
      </c>
      <c r="AU960" t="s">
        <v>1080</v>
      </c>
      <c r="AV960" t="s">
        <v>2113</v>
      </c>
      <c r="AW960" t="s">
        <v>2114</v>
      </c>
      <c r="AX960">
        <v>1748</v>
      </c>
      <c r="AY960">
        <v>1667</v>
      </c>
      <c r="AZ960" t="s">
        <v>178</v>
      </c>
      <c r="BA960" s="2">
        <v>43489</v>
      </c>
      <c r="BB960">
        <v>25</v>
      </c>
      <c r="BC960" t="s">
        <v>1907</v>
      </c>
      <c r="BD960" s="3">
        <v>46874</v>
      </c>
      <c r="BE960" t="s">
        <v>182</v>
      </c>
      <c r="BF960" s="2">
        <v>43643</v>
      </c>
      <c r="BG960">
        <v>16</v>
      </c>
      <c r="BH960" t="s">
        <v>1922</v>
      </c>
      <c r="BI960" s="3">
        <v>15401</v>
      </c>
    </row>
    <row r="961" spans="1:61" x14ac:dyDescent="0.25">
      <c r="A961" s="1">
        <v>40979</v>
      </c>
      <c r="B961" t="s">
        <v>1432</v>
      </c>
      <c r="C961" t="s">
        <v>182</v>
      </c>
      <c r="D961" t="s">
        <v>62</v>
      </c>
      <c r="E961" t="s">
        <v>534</v>
      </c>
      <c r="F961" t="s">
        <v>124</v>
      </c>
      <c r="G961" s="2">
        <v>43678</v>
      </c>
      <c r="H961" t="s">
        <v>444</v>
      </c>
      <c r="I961" t="s">
        <v>534</v>
      </c>
      <c r="J961" t="s">
        <v>444</v>
      </c>
      <c r="K961" t="s">
        <v>325</v>
      </c>
      <c r="L961" t="s">
        <v>325</v>
      </c>
      <c r="M961" t="s">
        <v>116</v>
      </c>
      <c r="N961" t="s">
        <v>118</v>
      </c>
      <c r="O961" t="s">
        <v>116</v>
      </c>
      <c r="P961" t="s">
        <v>97</v>
      </c>
      <c r="Q961">
        <v>10</v>
      </c>
      <c r="R961" t="s">
        <v>192</v>
      </c>
      <c r="S961" t="s">
        <v>191</v>
      </c>
      <c r="T961">
        <v>13</v>
      </c>
      <c r="U961">
        <v>15</v>
      </c>
      <c r="V961">
        <v>12</v>
      </c>
      <c r="W961" t="s">
        <v>66</v>
      </c>
      <c r="X961" t="s">
        <v>132</v>
      </c>
      <c r="Y961">
        <v>0</v>
      </c>
      <c r="Z961">
        <v>0</v>
      </c>
      <c r="AA961">
        <v>0</v>
      </c>
      <c r="AB961">
        <v>1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 t="e" vm="124">
        <f>_FV(-1,"1")</f>
        <v>#VALUE!</v>
      </c>
      <c r="AM961" t="e" vm="124">
        <f>_FV(0,"1")</f>
        <v>#VALUE!</v>
      </c>
      <c r="AN961">
        <v>-2</v>
      </c>
      <c r="AO961" t="e" vm="1">
        <f>_FV(-1,"0")</f>
        <v>#VALUE!</v>
      </c>
      <c r="AP961" t="e" vm="1">
        <f>_FV(-2,"0")</f>
        <v>#VALUE!</v>
      </c>
      <c r="AQ961">
        <v>1</v>
      </c>
      <c r="AR961">
        <v>4</v>
      </c>
      <c r="AS961" t="s">
        <v>1146</v>
      </c>
      <c r="AT961" t="s">
        <v>68</v>
      </c>
      <c r="AU961" t="s">
        <v>1147</v>
      </c>
      <c r="AV961" t="s">
        <v>2115</v>
      </c>
      <c r="AW961" t="s">
        <v>2116</v>
      </c>
      <c r="AX961">
        <v>1616</v>
      </c>
      <c r="AY961">
        <v>1667</v>
      </c>
      <c r="AZ961" t="s">
        <v>1432</v>
      </c>
      <c r="BA961" s="2">
        <v>43549</v>
      </c>
      <c r="BB961">
        <v>16</v>
      </c>
      <c r="BC961" t="s">
        <v>1910</v>
      </c>
      <c r="BD961" s="2">
        <v>43679</v>
      </c>
      <c r="BE961" t="s">
        <v>182</v>
      </c>
      <c r="BF961" s="2">
        <v>43643</v>
      </c>
      <c r="BG961">
        <v>16</v>
      </c>
      <c r="BH961" t="s">
        <v>1922</v>
      </c>
      <c r="BI961" s="3">
        <v>15401</v>
      </c>
    </row>
    <row r="962" spans="1:61" x14ac:dyDescent="0.25">
      <c r="A962" s="1">
        <v>41384</v>
      </c>
      <c r="B962" t="s">
        <v>1436</v>
      </c>
      <c r="C962" t="s">
        <v>182</v>
      </c>
      <c r="D962" t="s">
        <v>151</v>
      </c>
      <c r="E962" t="s">
        <v>1488</v>
      </c>
      <c r="F962" t="s">
        <v>1404</v>
      </c>
      <c r="G962" t="s">
        <v>1242</v>
      </c>
      <c r="H962" t="s">
        <v>219</v>
      </c>
      <c r="I962" t="s">
        <v>852</v>
      </c>
      <c r="J962" t="s">
        <v>1403</v>
      </c>
      <c r="K962" t="s">
        <v>1244</v>
      </c>
      <c r="L962" t="s">
        <v>470</v>
      </c>
      <c r="M962" t="s">
        <v>1139</v>
      </c>
      <c r="N962" t="s">
        <v>224</v>
      </c>
      <c r="O962" t="s">
        <v>224</v>
      </c>
      <c r="P962" t="s">
        <v>647</v>
      </c>
      <c r="Q962">
        <v>33</v>
      </c>
      <c r="R962" t="s">
        <v>239</v>
      </c>
      <c r="S962" t="s">
        <v>191</v>
      </c>
      <c r="T962">
        <v>13</v>
      </c>
      <c r="U962">
        <v>14</v>
      </c>
      <c r="V962">
        <v>11</v>
      </c>
      <c r="W962" t="s">
        <v>85</v>
      </c>
      <c r="X962" t="s">
        <v>68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 t="e" vm="324">
        <f>_FV(0,"696969696969697")</f>
        <v>#VALUE!</v>
      </c>
      <c r="AM962" t="e" vm="2">
        <f>_FV(0,"3333333333333333")</f>
        <v>#VALUE!</v>
      </c>
      <c r="AN962">
        <v>-10</v>
      </c>
      <c r="AO962" t="s">
        <v>96</v>
      </c>
      <c r="AP962" t="s">
        <v>85</v>
      </c>
      <c r="AQ962">
        <v>6</v>
      </c>
      <c r="AR962">
        <v>3</v>
      </c>
      <c r="AS962" t="s">
        <v>68</v>
      </c>
      <c r="AT962" t="s">
        <v>68</v>
      </c>
      <c r="AU962" t="s">
        <v>68</v>
      </c>
      <c r="AV962" t="s">
        <v>124</v>
      </c>
      <c r="AW962" s="2">
        <v>43800</v>
      </c>
      <c r="AX962">
        <v>1587</v>
      </c>
      <c r="AY962">
        <v>1667</v>
      </c>
      <c r="AZ962" t="s">
        <v>1436</v>
      </c>
      <c r="BA962" s="2">
        <v>43493</v>
      </c>
      <c r="BB962">
        <v>18</v>
      </c>
      <c r="BC962" t="s">
        <v>1912</v>
      </c>
      <c r="BD962" s="3">
        <v>20180</v>
      </c>
      <c r="BE962" t="s">
        <v>182</v>
      </c>
      <c r="BF962" s="2">
        <v>43643</v>
      </c>
      <c r="BG962">
        <v>16</v>
      </c>
      <c r="BH962" t="s">
        <v>1922</v>
      </c>
      <c r="BI962" s="3">
        <v>15401</v>
      </c>
    </row>
    <row r="963" spans="1:61" x14ac:dyDescent="0.25">
      <c r="A963" s="1">
        <v>41139</v>
      </c>
      <c r="B963" t="s">
        <v>1913</v>
      </c>
      <c r="C963" t="s">
        <v>182</v>
      </c>
      <c r="D963" t="s">
        <v>101</v>
      </c>
      <c r="E963" t="s">
        <v>65</v>
      </c>
      <c r="F963" t="s">
        <v>65</v>
      </c>
      <c r="G963" t="s">
        <v>65</v>
      </c>
      <c r="H963" t="s">
        <v>65</v>
      </c>
      <c r="I963" t="s">
        <v>65</v>
      </c>
      <c r="J963" t="s">
        <v>65</v>
      </c>
      <c r="K963" t="s">
        <v>65</v>
      </c>
      <c r="L963" t="s">
        <v>65</v>
      </c>
      <c r="M963" t="s">
        <v>65</v>
      </c>
      <c r="N963" t="s">
        <v>65</v>
      </c>
      <c r="O963" t="s">
        <v>65</v>
      </c>
      <c r="P963" t="s">
        <v>65</v>
      </c>
      <c r="Q963">
        <v>1</v>
      </c>
      <c r="R963" t="s">
        <v>67</v>
      </c>
      <c r="S963" t="s">
        <v>191</v>
      </c>
      <c r="T963">
        <v>13</v>
      </c>
      <c r="U963">
        <v>5</v>
      </c>
      <c r="V963">
        <v>15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 t="s">
        <v>65</v>
      </c>
      <c r="AM963" t="s">
        <v>65</v>
      </c>
      <c r="AN963">
        <v>0</v>
      </c>
      <c r="AP963" t="s">
        <v>96</v>
      </c>
      <c r="AQ963">
        <v>1</v>
      </c>
      <c r="AR963">
        <v>1</v>
      </c>
      <c r="AS963" t="s">
        <v>68</v>
      </c>
      <c r="AT963" t="s">
        <v>68</v>
      </c>
      <c r="AU963" t="s">
        <v>68</v>
      </c>
      <c r="AV963" t="s">
        <v>2117</v>
      </c>
      <c r="AW963" s="3">
        <v>44197</v>
      </c>
      <c r="AX963">
        <v>1615</v>
      </c>
      <c r="AY963">
        <v>1667</v>
      </c>
      <c r="AZ963" t="s">
        <v>1913</v>
      </c>
      <c r="BA963" s="2">
        <v>43641</v>
      </c>
      <c r="BB963">
        <v>22</v>
      </c>
      <c r="BC963" t="s">
        <v>1916</v>
      </c>
      <c r="BD963" s="3">
        <v>15342</v>
      </c>
      <c r="BE963" t="s">
        <v>182</v>
      </c>
      <c r="BF963" s="2">
        <v>43643</v>
      </c>
      <c r="BG963">
        <v>16</v>
      </c>
      <c r="BH963" t="s">
        <v>1922</v>
      </c>
      <c r="BI963" s="3">
        <v>15401</v>
      </c>
    </row>
    <row r="964" spans="1:61" x14ac:dyDescent="0.25">
      <c r="A964" s="1">
        <v>41413</v>
      </c>
      <c r="B964" t="s">
        <v>1917</v>
      </c>
      <c r="C964" t="s">
        <v>182</v>
      </c>
      <c r="D964" t="s">
        <v>101</v>
      </c>
      <c r="E964" t="s">
        <v>786</v>
      </c>
      <c r="F964" t="s">
        <v>919</v>
      </c>
      <c r="G964" t="s">
        <v>513</v>
      </c>
      <c r="H964" t="s">
        <v>680</v>
      </c>
      <c r="I964" t="s">
        <v>1067</v>
      </c>
      <c r="J964" t="s">
        <v>1587</v>
      </c>
      <c r="K964" t="s">
        <v>174</v>
      </c>
      <c r="L964" t="s">
        <v>174</v>
      </c>
      <c r="M964" t="s">
        <v>406</v>
      </c>
      <c r="N964" t="s">
        <v>203</v>
      </c>
      <c r="O964" t="s">
        <v>1012</v>
      </c>
      <c r="P964" t="s">
        <v>203</v>
      </c>
      <c r="Q964">
        <v>38</v>
      </c>
      <c r="R964" t="s">
        <v>119</v>
      </c>
      <c r="S964" t="s">
        <v>191</v>
      </c>
      <c r="T964">
        <v>13</v>
      </c>
      <c r="U964">
        <v>14</v>
      </c>
      <c r="V964">
        <v>11</v>
      </c>
      <c r="W964" t="s">
        <v>84</v>
      </c>
      <c r="X964" t="s">
        <v>85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 t="e" vm="325">
        <f>_FV(0,"2894736842105263")</f>
        <v>#VALUE!</v>
      </c>
      <c r="AM964" t="e" vm="325">
        <f>_FV(0,"2894736842105263")</f>
        <v>#VALUE!</v>
      </c>
      <c r="AN964">
        <v>-1</v>
      </c>
      <c r="AO964" t="e" vm="1">
        <f>_FV(-4,"0")</f>
        <v>#VALUE!</v>
      </c>
      <c r="AP964" t="s">
        <v>68</v>
      </c>
      <c r="AQ964">
        <v>1</v>
      </c>
      <c r="AR964">
        <v>1</v>
      </c>
      <c r="AS964" t="s">
        <v>788</v>
      </c>
      <c r="AT964" t="s">
        <v>68</v>
      </c>
      <c r="AU964" t="s">
        <v>2118</v>
      </c>
      <c r="AV964" t="s">
        <v>2119</v>
      </c>
      <c r="AW964" t="s">
        <v>2120</v>
      </c>
      <c r="AX964">
        <v>1542</v>
      </c>
      <c r="AY964">
        <v>1667</v>
      </c>
      <c r="AZ964" t="s">
        <v>1917</v>
      </c>
      <c r="BA964" s="2">
        <v>43548</v>
      </c>
      <c r="BB964">
        <v>16</v>
      </c>
      <c r="BC964" t="s">
        <v>1920</v>
      </c>
      <c r="BD964" s="3">
        <v>31413</v>
      </c>
      <c r="BE964" t="s">
        <v>182</v>
      </c>
      <c r="BF964" s="2">
        <v>43643</v>
      </c>
      <c r="BG964">
        <v>16</v>
      </c>
      <c r="BH964" t="s">
        <v>1922</v>
      </c>
      <c r="BI964" s="3">
        <v>15401</v>
      </c>
    </row>
    <row r="965" spans="1:61" x14ac:dyDescent="0.25">
      <c r="A965" s="1">
        <v>41430</v>
      </c>
      <c r="B965" t="s">
        <v>195</v>
      </c>
      <c r="C965" t="s">
        <v>182</v>
      </c>
      <c r="D965" t="s">
        <v>101</v>
      </c>
      <c r="E965" t="s">
        <v>78</v>
      </c>
      <c r="F965" t="s">
        <v>1721</v>
      </c>
      <c r="G965" t="s">
        <v>75</v>
      </c>
      <c r="H965" t="s">
        <v>504</v>
      </c>
      <c r="I965" t="s">
        <v>1578</v>
      </c>
      <c r="J965" t="s">
        <v>92</v>
      </c>
      <c r="K965" t="s">
        <v>79</v>
      </c>
      <c r="L965" t="s">
        <v>79</v>
      </c>
      <c r="M965" t="s">
        <v>94</v>
      </c>
      <c r="N965" t="s">
        <v>1194</v>
      </c>
      <c r="O965" t="s">
        <v>341</v>
      </c>
      <c r="P965" t="s">
        <v>1194</v>
      </c>
      <c r="Q965">
        <v>36</v>
      </c>
      <c r="R965" t="s">
        <v>255</v>
      </c>
      <c r="S965" t="s">
        <v>191</v>
      </c>
      <c r="T965">
        <v>13</v>
      </c>
      <c r="U965">
        <v>12</v>
      </c>
      <c r="V965">
        <v>10</v>
      </c>
      <c r="W965" t="s">
        <v>96</v>
      </c>
      <c r="X965" t="s">
        <v>96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1</v>
      </c>
      <c r="AI965">
        <v>0</v>
      </c>
      <c r="AJ965">
        <v>0</v>
      </c>
      <c r="AK965">
        <v>0</v>
      </c>
      <c r="AL965" t="e" vm="2">
        <f>_FV(0,"3333333333333333")</f>
        <v>#VALUE!</v>
      </c>
      <c r="AM965" t="e" vm="42">
        <f>_FV(0,"2777777777777778")</f>
        <v>#VALUE!</v>
      </c>
      <c r="AN965">
        <v>-3</v>
      </c>
      <c r="AO965" t="s">
        <v>65</v>
      </c>
      <c r="AP965" t="s">
        <v>66</v>
      </c>
      <c r="AQ965">
        <v>7</v>
      </c>
      <c r="AR965">
        <v>1</v>
      </c>
      <c r="AS965" t="s">
        <v>505</v>
      </c>
      <c r="AT965" t="s">
        <v>68</v>
      </c>
      <c r="AU965" t="s">
        <v>2121</v>
      </c>
      <c r="AV965" t="s">
        <v>2122</v>
      </c>
      <c r="AW965" t="s">
        <v>2038</v>
      </c>
      <c r="AX965">
        <v>1674</v>
      </c>
      <c r="AY965">
        <v>1667</v>
      </c>
      <c r="AZ965" t="s">
        <v>195</v>
      </c>
      <c r="BA965" s="2">
        <v>43580</v>
      </c>
      <c r="BB965">
        <v>18</v>
      </c>
      <c r="BC965" t="s">
        <v>1886</v>
      </c>
      <c r="BD965" s="2">
        <v>43469</v>
      </c>
      <c r="BE965" t="s">
        <v>182</v>
      </c>
      <c r="BF965" s="2">
        <v>43643</v>
      </c>
      <c r="BG965">
        <v>16</v>
      </c>
      <c r="BH965" t="s">
        <v>1922</v>
      </c>
      <c r="BI965" s="3">
        <v>15401</v>
      </c>
    </row>
    <row r="966" spans="1:61" x14ac:dyDescent="0.25">
      <c r="A966" s="1">
        <v>41293</v>
      </c>
      <c r="B966" t="s">
        <v>1445</v>
      </c>
      <c r="C966" t="s">
        <v>182</v>
      </c>
      <c r="D966" t="s">
        <v>62</v>
      </c>
      <c r="E966" t="s">
        <v>500</v>
      </c>
      <c r="F966" t="s">
        <v>498</v>
      </c>
      <c r="G966" t="s">
        <v>569</v>
      </c>
      <c r="H966" t="s">
        <v>901</v>
      </c>
      <c r="I966" t="s">
        <v>1150</v>
      </c>
      <c r="J966" t="s">
        <v>373</v>
      </c>
      <c r="K966" t="s">
        <v>379</v>
      </c>
      <c r="L966" t="s">
        <v>572</v>
      </c>
      <c r="M966" t="s">
        <v>572</v>
      </c>
      <c r="N966" t="s">
        <v>571</v>
      </c>
      <c r="O966" t="s">
        <v>502</v>
      </c>
      <c r="P966" t="s">
        <v>381</v>
      </c>
      <c r="Q966">
        <v>23</v>
      </c>
      <c r="R966" t="s">
        <v>83</v>
      </c>
      <c r="S966" t="s">
        <v>191</v>
      </c>
      <c r="T966">
        <v>13</v>
      </c>
      <c r="U966">
        <v>8</v>
      </c>
      <c r="V966">
        <v>9</v>
      </c>
      <c r="W966" t="s">
        <v>85</v>
      </c>
      <c r="X966" t="s">
        <v>132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 t="s">
        <v>571</v>
      </c>
      <c r="AM966" t="e" vm="215">
        <f>_FV(0,"13043478260869565")</f>
        <v>#VALUE!</v>
      </c>
      <c r="AN966">
        <v>1</v>
      </c>
      <c r="AO966" t="s">
        <v>64</v>
      </c>
      <c r="AP966" t="e" vm="1">
        <f>_FV(-4,"0")</f>
        <v>#VALUE!</v>
      </c>
      <c r="AQ966">
        <v>3</v>
      </c>
      <c r="AR966">
        <v>6</v>
      </c>
      <c r="AS966" t="s">
        <v>65</v>
      </c>
      <c r="AT966" t="s">
        <v>68</v>
      </c>
      <c r="AU966" t="s">
        <v>1153</v>
      </c>
      <c r="AV966" t="s">
        <v>2123</v>
      </c>
      <c r="AW966" t="s">
        <v>65</v>
      </c>
      <c r="AX966">
        <v>1666</v>
      </c>
      <c r="AY966">
        <v>1667</v>
      </c>
      <c r="AZ966" t="s">
        <v>1445</v>
      </c>
      <c r="BA966" s="2">
        <v>43733</v>
      </c>
      <c r="BB966">
        <v>25</v>
      </c>
      <c r="BC966" t="s">
        <v>1923</v>
      </c>
      <c r="BD966" s="2">
        <v>43527</v>
      </c>
      <c r="BE966" t="s">
        <v>182</v>
      </c>
      <c r="BF966" s="2">
        <v>43643</v>
      </c>
      <c r="BG966">
        <v>16</v>
      </c>
      <c r="BH966" t="s">
        <v>1922</v>
      </c>
      <c r="BI966" s="3">
        <v>15401</v>
      </c>
    </row>
    <row r="967" spans="1:61" x14ac:dyDescent="0.25">
      <c r="A967" s="1">
        <v>41265</v>
      </c>
      <c r="B967" t="s">
        <v>209</v>
      </c>
      <c r="C967" t="s">
        <v>182</v>
      </c>
      <c r="D967" t="s">
        <v>101</v>
      </c>
      <c r="E967" t="s">
        <v>340</v>
      </c>
      <c r="F967" t="s">
        <v>74</v>
      </c>
      <c r="G967" t="s">
        <v>685</v>
      </c>
      <c r="H967" t="s">
        <v>948</v>
      </c>
      <c r="I967" t="s">
        <v>384</v>
      </c>
      <c r="J967" t="s">
        <v>90</v>
      </c>
      <c r="K967" t="s">
        <v>63</v>
      </c>
      <c r="L967" t="s">
        <v>341</v>
      </c>
      <c r="M967" t="s">
        <v>80</v>
      </c>
      <c r="N967" t="s">
        <v>82</v>
      </c>
      <c r="O967" t="s">
        <v>93</v>
      </c>
      <c r="P967" t="s">
        <v>63</v>
      </c>
      <c r="Q967">
        <v>18</v>
      </c>
      <c r="R967" t="s">
        <v>132</v>
      </c>
      <c r="S967" t="s">
        <v>191</v>
      </c>
      <c r="T967">
        <v>13</v>
      </c>
      <c r="U967">
        <v>4</v>
      </c>
      <c r="V967">
        <v>9</v>
      </c>
      <c r="W967" t="s">
        <v>179</v>
      </c>
      <c r="X967" t="s">
        <v>192</v>
      </c>
      <c r="Y967">
        <v>0</v>
      </c>
      <c r="Z967">
        <v>1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1</v>
      </c>
      <c r="AG967">
        <v>0</v>
      </c>
      <c r="AH967">
        <v>0</v>
      </c>
      <c r="AI967">
        <v>0</v>
      </c>
      <c r="AJ967">
        <v>0</v>
      </c>
      <c r="AK967">
        <v>0</v>
      </c>
      <c r="AL967" t="s">
        <v>341</v>
      </c>
      <c r="AM967" t="s">
        <v>93</v>
      </c>
      <c r="AN967">
        <v>5</v>
      </c>
      <c r="AO967" t="s">
        <v>68</v>
      </c>
      <c r="AP967" t="e" vm="1">
        <f>_FV(-8,"0")</f>
        <v>#VALUE!</v>
      </c>
      <c r="AQ967">
        <v>4</v>
      </c>
      <c r="AR967">
        <v>4</v>
      </c>
      <c r="AS967" t="s">
        <v>68</v>
      </c>
      <c r="AT967" t="s">
        <v>68</v>
      </c>
      <c r="AU967" t="s">
        <v>68</v>
      </c>
      <c r="AV967" t="s">
        <v>1981</v>
      </c>
      <c r="AW967" s="3">
        <v>44197</v>
      </c>
      <c r="AX967">
        <v>1785</v>
      </c>
      <c r="AY967">
        <v>1667</v>
      </c>
      <c r="AZ967" t="s">
        <v>209</v>
      </c>
      <c r="BA967" s="2">
        <v>43490</v>
      </c>
      <c r="BB967">
        <v>16</v>
      </c>
      <c r="BC967" t="s">
        <v>1926</v>
      </c>
      <c r="BD967" s="3">
        <v>30895</v>
      </c>
      <c r="BE967" t="s">
        <v>182</v>
      </c>
      <c r="BF967" s="2">
        <v>43643</v>
      </c>
      <c r="BG967">
        <v>16</v>
      </c>
      <c r="BH967" t="s">
        <v>1922</v>
      </c>
      <c r="BI967" s="3">
        <v>15401</v>
      </c>
    </row>
    <row r="968" spans="1:61" x14ac:dyDescent="0.25">
      <c r="A968" s="1">
        <v>40920</v>
      </c>
      <c r="B968" t="s">
        <v>218</v>
      </c>
      <c r="C968" t="s">
        <v>182</v>
      </c>
      <c r="D968" t="s">
        <v>151</v>
      </c>
      <c r="E968" s="2">
        <v>43617</v>
      </c>
      <c r="F968" t="s">
        <v>1251</v>
      </c>
      <c r="G968" s="2">
        <v>43497</v>
      </c>
      <c r="H968" t="s">
        <v>124</v>
      </c>
      <c r="I968" t="s">
        <v>113</v>
      </c>
      <c r="J968" t="s">
        <v>672</v>
      </c>
      <c r="K968" t="s">
        <v>484</v>
      </c>
      <c r="L968" t="s">
        <v>386</v>
      </c>
      <c r="M968" t="s">
        <v>386</v>
      </c>
      <c r="N968" t="s">
        <v>118</v>
      </c>
      <c r="O968" t="s">
        <v>115</v>
      </c>
      <c r="P968" t="s">
        <v>117</v>
      </c>
      <c r="Q968">
        <v>15</v>
      </c>
      <c r="R968" t="s">
        <v>121</v>
      </c>
      <c r="S968" t="s">
        <v>191</v>
      </c>
      <c r="T968">
        <v>13</v>
      </c>
      <c r="U968">
        <v>4</v>
      </c>
      <c r="V968">
        <v>8</v>
      </c>
      <c r="W968" t="s">
        <v>179</v>
      </c>
      <c r="X968" t="s">
        <v>120</v>
      </c>
      <c r="Y968">
        <v>0</v>
      </c>
      <c r="Z968">
        <v>1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 t="s">
        <v>116</v>
      </c>
      <c r="AM968" t="s">
        <v>268</v>
      </c>
      <c r="AN968">
        <v>7</v>
      </c>
      <c r="AO968" t="s">
        <v>64</v>
      </c>
      <c r="AP968" t="e" vm="1">
        <f>_FV(-5,"0")</f>
        <v>#VALUE!</v>
      </c>
      <c r="AQ968">
        <v>4</v>
      </c>
      <c r="AR968">
        <v>4</v>
      </c>
      <c r="AS968" t="s">
        <v>68</v>
      </c>
      <c r="AT968" t="s">
        <v>68</v>
      </c>
      <c r="AU968" t="s">
        <v>68</v>
      </c>
      <c r="AV968" s="2">
        <v>43678</v>
      </c>
      <c r="AW968" s="3">
        <v>44197</v>
      </c>
      <c r="AX968">
        <v>1696</v>
      </c>
      <c r="AY968">
        <v>1667</v>
      </c>
      <c r="AZ968" t="s">
        <v>218</v>
      </c>
      <c r="BA968" s="2">
        <v>43671</v>
      </c>
      <c r="BB968">
        <v>21</v>
      </c>
      <c r="BC968" t="s">
        <v>1927</v>
      </c>
      <c r="BD968" s="3">
        <v>31444</v>
      </c>
      <c r="BE968" t="s">
        <v>182</v>
      </c>
      <c r="BF968" s="2">
        <v>43643</v>
      </c>
      <c r="BG968">
        <v>16</v>
      </c>
      <c r="BH968" t="s">
        <v>1922</v>
      </c>
      <c r="BI968" s="3">
        <v>15401</v>
      </c>
    </row>
    <row r="969" spans="1:61" x14ac:dyDescent="0.25">
      <c r="A969" s="1">
        <v>41232</v>
      </c>
      <c r="B969" t="s">
        <v>228</v>
      </c>
      <c r="C969" t="s">
        <v>182</v>
      </c>
      <c r="D969" t="s">
        <v>101</v>
      </c>
      <c r="E969" t="s">
        <v>76</v>
      </c>
      <c r="F969" t="s">
        <v>180</v>
      </c>
      <c r="G969" t="s">
        <v>717</v>
      </c>
      <c r="H969" t="s">
        <v>74</v>
      </c>
      <c r="I969" s="2">
        <v>43586</v>
      </c>
      <c r="J969" t="s">
        <v>68</v>
      </c>
      <c r="K969" t="s">
        <v>81</v>
      </c>
      <c r="L969" t="s">
        <v>82</v>
      </c>
      <c r="M969" t="s">
        <v>79</v>
      </c>
      <c r="N969" t="s">
        <v>79</v>
      </c>
      <c r="O969" t="s">
        <v>79</v>
      </c>
      <c r="P969" t="s">
        <v>63</v>
      </c>
      <c r="Q969">
        <v>12</v>
      </c>
      <c r="R969" t="s">
        <v>120</v>
      </c>
      <c r="S969" t="s">
        <v>191</v>
      </c>
      <c r="T969">
        <v>13</v>
      </c>
      <c r="U969">
        <v>6</v>
      </c>
      <c r="V969">
        <v>11</v>
      </c>
      <c r="W969" t="s">
        <v>85</v>
      </c>
      <c r="X969" t="s">
        <v>132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 t="s">
        <v>79</v>
      </c>
      <c r="AM969" t="e" vm="134">
        <f>_FV(0,"08333333333333333")</f>
        <v>#VALUE!</v>
      </c>
      <c r="AN969">
        <v>6</v>
      </c>
      <c r="AO969" t="s">
        <v>64</v>
      </c>
      <c r="AP969" t="e" vm="1">
        <f>_FV(-3,"0")</f>
        <v>#VALUE!</v>
      </c>
      <c r="AQ969">
        <v>4</v>
      </c>
      <c r="AR969">
        <v>4</v>
      </c>
      <c r="AS969" t="s">
        <v>2124</v>
      </c>
      <c r="AT969" t="s">
        <v>427</v>
      </c>
      <c r="AU969" t="s">
        <v>2125</v>
      </c>
      <c r="AV969" t="s">
        <v>2126</v>
      </c>
      <c r="AW969" t="s">
        <v>2127</v>
      </c>
      <c r="AX969">
        <v>1651</v>
      </c>
      <c r="AY969">
        <v>1667</v>
      </c>
      <c r="AZ969" t="s">
        <v>228</v>
      </c>
      <c r="BA969" s="2">
        <v>43490</v>
      </c>
      <c r="BB969">
        <v>18</v>
      </c>
      <c r="BC969" t="s">
        <v>1930</v>
      </c>
      <c r="BD969" s="3">
        <v>13575</v>
      </c>
      <c r="BE969" t="s">
        <v>182</v>
      </c>
      <c r="BF969" s="2">
        <v>43643</v>
      </c>
      <c r="BG969">
        <v>16</v>
      </c>
      <c r="BH969" t="s">
        <v>1922</v>
      </c>
      <c r="BI969" s="3">
        <v>15401</v>
      </c>
    </row>
    <row r="970" spans="1:61" x14ac:dyDescent="0.25">
      <c r="A970" s="1">
        <v>40917</v>
      </c>
      <c r="B970" t="s">
        <v>241</v>
      </c>
      <c r="C970" t="s">
        <v>182</v>
      </c>
      <c r="D970" t="s">
        <v>101</v>
      </c>
      <c r="E970" t="s">
        <v>355</v>
      </c>
      <c r="F970" t="s">
        <v>80</v>
      </c>
      <c r="G970" t="s">
        <v>355</v>
      </c>
      <c r="H970" t="s">
        <v>80</v>
      </c>
      <c r="I970" t="s">
        <v>68</v>
      </c>
      <c r="J970" t="s">
        <v>355</v>
      </c>
      <c r="K970" t="s">
        <v>80</v>
      </c>
      <c r="L970" t="s">
        <v>65</v>
      </c>
      <c r="M970" t="s">
        <v>80</v>
      </c>
      <c r="N970" t="s">
        <v>65</v>
      </c>
      <c r="O970" t="s">
        <v>65</v>
      </c>
      <c r="P970" t="s">
        <v>355</v>
      </c>
      <c r="Q970">
        <v>3</v>
      </c>
      <c r="R970" t="s">
        <v>95</v>
      </c>
      <c r="S970" t="s">
        <v>191</v>
      </c>
      <c r="T970">
        <v>13</v>
      </c>
      <c r="U970">
        <v>7</v>
      </c>
      <c r="V970">
        <v>11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 t="s">
        <v>65</v>
      </c>
      <c r="AM970" t="s">
        <v>65</v>
      </c>
      <c r="AN970">
        <v>1</v>
      </c>
      <c r="AP970" t="s">
        <v>132</v>
      </c>
      <c r="AQ970">
        <v>7</v>
      </c>
      <c r="AR970">
        <v>1</v>
      </c>
      <c r="AS970" t="s">
        <v>68</v>
      </c>
      <c r="AT970" t="s">
        <v>461</v>
      </c>
      <c r="AU970" t="s">
        <v>68</v>
      </c>
      <c r="AV970" t="s">
        <v>64</v>
      </c>
      <c r="AW970" t="s">
        <v>2128</v>
      </c>
      <c r="AX970">
        <v>1662</v>
      </c>
      <c r="AY970">
        <v>1667</v>
      </c>
      <c r="AZ970" t="s">
        <v>241</v>
      </c>
      <c r="BA970" t="s">
        <v>1398</v>
      </c>
      <c r="BB970">
        <v>28</v>
      </c>
      <c r="BC970" t="s">
        <v>1933</v>
      </c>
      <c r="BD970" s="3">
        <v>12086</v>
      </c>
      <c r="BE970" t="s">
        <v>182</v>
      </c>
      <c r="BF970" s="2">
        <v>43643</v>
      </c>
      <c r="BG970">
        <v>16</v>
      </c>
      <c r="BH970" t="s">
        <v>1922</v>
      </c>
      <c r="BI970" s="3">
        <v>15401</v>
      </c>
    </row>
    <row r="971" spans="1:61" x14ac:dyDescent="0.25">
      <c r="A971" s="1">
        <v>41328</v>
      </c>
      <c r="B971" t="s">
        <v>60</v>
      </c>
      <c r="C971" t="s">
        <v>73</v>
      </c>
      <c r="D971" t="s">
        <v>62</v>
      </c>
      <c r="E971" t="s">
        <v>695</v>
      </c>
      <c r="F971" t="s">
        <v>632</v>
      </c>
      <c r="G971" t="s">
        <v>697</v>
      </c>
      <c r="H971" t="s">
        <v>695</v>
      </c>
      <c r="I971" t="s">
        <v>2015</v>
      </c>
      <c r="J971" t="s">
        <v>88</v>
      </c>
      <c r="K971" t="s">
        <v>94</v>
      </c>
      <c r="L971" t="s">
        <v>608</v>
      </c>
      <c r="M971" t="s">
        <v>216</v>
      </c>
      <c r="N971" t="s">
        <v>94</v>
      </c>
      <c r="O971" t="s">
        <v>637</v>
      </c>
      <c r="P971" t="s">
        <v>80</v>
      </c>
      <c r="Q971">
        <v>27</v>
      </c>
      <c r="R971" t="s">
        <v>66</v>
      </c>
      <c r="S971" t="s">
        <v>110</v>
      </c>
      <c r="T971">
        <v>13</v>
      </c>
      <c r="U971">
        <v>5</v>
      </c>
      <c r="V971">
        <v>17</v>
      </c>
      <c r="W971" t="s">
        <v>120</v>
      </c>
      <c r="X971" t="s">
        <v>132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 t="s">
        <v>91</v>
      </c>
      <c r="AM971" t="e" vm="196">
        <f>_FV(0,"9259259259259259")</f>
        <v>#VALUE!</v>
      </c>
      <c r="AN971">
        <v>20</v>
      </c>
      <c r="AO971" t="s">
        <v>132</v>
      </c>
      <c r="AP971" t="e" vm="1">
        <f>_FV(-11,"0")</f>
        <v>#VALUE!</v>
      </c>
      <c r="AQ971">
        <v>7</v>
      </c>
      <c r="AR971">
        <v>1</v>
      </c>
      <c r="AS971" t="s">
        <v>68</v>
      </c>
      <c r="AT971" t="s">
        <v>68</v>
      </c>
      <c r="AU971" t="s">
        <v>68</v>
      </c>
      <c r="AV971" t="s">
        <v>84</v>
      </c>
      <c r="AW971" s="3">
        <v>46753</v>
      </c>
      <c r="AX971">
        <v>1839</v>
      </c>
      <c r="AY971">
        <v>1655</v>
      </c>
      <c r="AZ971" t="s">
        <v>60</v>
      </c>
      <c r="BA971" s="2">
        <v>43700</v>
      </c>
      <c r="BB971">
        <v>30</v>
      </c>
      <c r="BC971" t="s">
        <v>1885</v>
      </c>
      <c r="BD971" s="3">
        <v>42583</v>
      </c>
      <c r="BE971" t="s">
        <v>73</v>
      </c>
      <c r="BF971" s="2">
        <v>43489</v>
      </c>
      <c r="BG971">
        <v>19</v>
      </c>
      <c r="BH971" t="s">
        <v>1887</v>
      </c>
      <c r="BI971" s="3">
        <v>46082</v>
      </c>
    </row>
    <row r="972" spans="1:61" x14ac:dyDescent="0.25">
      <c r="A972" s="1">
        <v>41266</v>
      </c>
      <c r="B972" t="s">
        <v>123</v>
      </c>
      <c r="C972" t="s">
        <v>73</v>
      </c>
      <c r="D972" t="s">
        <v>62</v>
      </c>
      <c r="E972" t="s">
        <v>64</v>
      </c>
      <c r="F972" t="s">
        <v>74</v>
      </c>
      <c r="G972" t="s">
        <v>433</v>
      </c>
      <c r="H972" t="s">
        <v>90</v>
      </c>
      <c r="I972" t="s">
        <v>811</v>
      </c>
      <c r="J972" t="s">
        <v>68</v>
      </c>
      <c r="K972" t="s">
        <v>63</v>
      </c>
      <c r="L972" t="s">
        <v>216</v>
      </c>
      <c r="M972" t="s">
        <v>82</v>
      </c>
      <c r="N972" t="s">
        <v>214</v>
      </c>
      <c r="O972" t="s">
        <v>341</v>
      </c>
      <c r="P972" t="s">
        <v>80</v>
      </c>
      <c r="Q972">
        <v>18</v>
      </c>
      <c r="R972" t="s">
        <v>84</v>
      </c>
      <c r="S972" t="s">
        <v>110</v>
      </c>
      <c r="T972">
        <v>13</v>
      </c>
      <c r="U972">
        <v>3</v>
      </c>
      <c r="V972">
        <v>12</v>
      </c>
      <c r="W972" t="s">
        <v>121</v>
      </c>
      <c r="X972" t="s">
        <v>83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 t="s">
        <v>430</v>
      </c>
      <c r="AM972" t="e" vm="3">
        <f>_FV(0,"5")</f>
        <v>#VALUE!</v>
      </c>
      <c r="AN972">
        <v>14</v>
      </c>
      <c r="AO972" t="e" vm="1">
        <f>_FV(-1,"0")</f>
        <v>#VALUE!</v>
      </c>
      <c r="AP972" t="e" vm="1">
        <f>_FV(-12,"0")</f>
        <v>#VALUE!</v>
      </c>
      <c r="AQ972">
        <v>4</v>
      </c>
      <c r="AR972">
        <v>4</v>
      </c>
      <c r="AS972" t="s">
        <v>68</v>
      </c>
      <c r="AT972" t="s">
        <v>68</v>
      </c>
      <c r="AU972" t="s">
        <v>68</v>
      </c>
      <c r="AV972" t="s">
        <v>180</v>
      </c>
      <c r="AW972" s="3">
        <v>44197</v>
      </c>
      <c r="AX972">
        <v>1857</v>
      </c>
      <c r="AY972">
        <v>1655</v>
      </c>
      <c r="AZ972" t="s">
        <v>123</v>
      </c>
      <c r="BA972" s="2">
        <v>43549</v>
      </c>
      <c r="BB972">
        <v>22</v>
      </c>
      <c r="BC972" t="s">
        <v>1890</v>
      </c>
      <c r="BD972" t="s">
        <v>1891</v>
      </c>
      <c r="BE972" t="s">
        <v>73</v>
      </c>
      <c r="BF972" s="2">
        <v>43489</v>
      </c>
      <c r="BG972">
        <v>19</v>
      </c>
      <c r="BH972" t="s">
        <v>1887</v>
      </c>
      <c r="BI972" s="3">
        <v>46082</v>
      </c>
    </row>
    <row r="973" spans="1:61" x14ac:dyDescent="0.25">
      <c r="A973" s="1">
        <v>41307</v>
      </c>
      <c r="B973" t="s">
        <v>127</v>
      </c>
      <c r="C973" t="s">
        <v>73</v>
      </c>
      <c r="D973" t="s">
        <v>101</v>
      </c>
      <c r="E973" s="3">
        <v>17533</v>
      </c>
      <c r="F973" t="s">
        <v>124</v>
      </c>
      <c r="G973" s="2">
        <v>43678</v>
      </c>
      <c r="H973" s="3">
        <v>30682</v>
      </c>
      <c r="I973" s="3">
        <v>23377</v>
      </c>
      <c r="J973" t="s">
        <v>124</v>
      </c>
      <c r="K973" t="s">
        <v>116</v>
      </c>
      <c r="L973" t="s">
        <v>131</v>
      </c>
      <c r="M973" t="s">
        <v>1097</v>
      </c>
      <c r="N973" t="s">
        <v>130</v>
      </c>
      <c r="O973" t="s">
        <v>346</v>
      </c>
      <c r="P973" t="s">
        <v>128</v>
      </c>
      <c r="Q973">
        <v>25</v>
      </c>
      <c r="R973" t="s">
        <v>96</v>
      </c>
      <c r="S973" t="s">
        <v>110</v>
      </c>
      <c r="T973">
        <v>13</v>
      </c>
      <c r="U973">
        <v>5</v>
      </c>
      <c r="V973">
        <v>19</v>
      </c>
      <c r="W973" t="s">
        <v>121</v>
      </c>
      <c r="X973" t="s">
        <v>64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 t="s">
        <v>116</v>
      </c>
      <c r="AM973" t="e" vm="32">
        <f>_FV(-1,"04")</f>
        <v>#VALUE!</v>
      </c>
      <c r="AN973">
        <v>21</v>
      </c>
      <c r="AO973" t="s">
        <v>96</v>
      </c>
      <c r="AP973" t="e" vm="1">
        <f>_FV(-9,"0")</f>
        <v>#VALUE!</v>
      </c>
      <c r="AQ973">
        <v>5</v>
      </c>
      <c r="AR973">
        <v>2</v>
      </c>
      <c r="AS973" t="s">
        <v>68</v>
      </c>
      <c r="AT973" t="s">
        <v>133</v>
      </c>
      <c r="AU973" t="s">
        <v>68</v>
      </c>
      <c r="AV973" s="2">
        <v>43556</v>
      </c>
      <c r="AW973" t="s">
        <v>2129</v>
      </c>
      <c r="AX973">
        <v>1780</v>
      </c>
      <c r="AY973">
        <v>1655</v>
      </c>
      <c r="AZ973" t="s">
        <v>127</v>
      </c>
      <c r="BA973" s="2">
        <v>43641</v>
      </c>
      <c r="BB973">
        <v>18</v>
      </c>
      <c r="BC973" t="s">
        <v>1892</v>
      </c>
      <c r="BD973" s="2">
        <v>43681</v>
      </c>
      <c r="BE973" t="s">
        <v>73</v>
      </c>
      <c r="BF973" s="2">
        <v>43489</v>
      </c>
      <c r="BG973">
        <v>19</v>
      </c>
      <c r="BH973" t="s">
        <v>1887</v>
      </c>
      <c r="BI973" s="3">
        <v>46082</v>
      </c>
    </row>
    <row r="974" spans="1:61" x14ac:dyDescent="0.25">
      <c r="A974" s="1">
        <v>41202</v>
      </c>
      <c r="B974" t="s">
        <v>136</v>
      </c>
      <c r="C974" t="s">
        <v>73</v>
      </c>
      <c r="D974" t="s">
        <v>62</v>
      </c>
      <c r="E974" t="s">
        <v>370</v>
      </c>
      <c r="F974" t="s">
        <v>152</v>
      </c>
      <c r="G974" t="s">
        <v>153</v>
      </c>
      <c r="H974" t="s">
        <v>353</v>
      </c>
      <c r="I974" t="s">
        <v>153</v>
      </c>
      <c r="J974" t="s">
        <v>670</v>
      </c>
      <c r="K974" t="s">
        <v>156</v>
      </c>
      <c r="L974" t="s">
        <v>154</v>
      </c>
      <c r="M974" t="s">
        <v>156</v>
      </c>
      <c r="N974" t="s">
        <v>156</v>
      </c>
      <c r="O974" t="s">
        <v>65</v>
      </c>
      <c r="P974" t="s">
        <v>155</v>
      </c>
      <c r="Q974">
        <v>7</v>
      </c>
      <c r="R974" t="s">
        <v>179</v>
      </c>
      <c r="S974" t="s">
        <v>110</v>
      </c>
      <c r="T974">
        <v>13</v>
      </c>
      <c r="U974">
        <v>8</v>
      </c>
      <c r="V974">
        <v>14</v>
      </c>
      <c r="W974" t="s">
        <v>96</v>
      </c>
      <c r="X974" t="s">
        <v>132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 t="s">
        <v>252</v>
      </c>
      <c r="AM974" t="e" vm="151">
        <f>_FV(0,"5714285714285714")</f>
        <v>#VALUE!</v>
      </c>
      <c r="AN974">
        <v>4</v>
      </c>
      <c r="AO974" t="s">
        <v>68</v>
      </c>
      <c r="AP974" t="e" vm="1">
        <f>_FV(-3,"0")</f>
        <v>#VALUE!</v>
      </c>
      <c r="AQ974">
        <v>2</v>
      </c>
      <c r="AR974">
        <v>5</v>
      </c>
      <c r="AS974" t="s">
        <v>68</v>
      </c>
      <c r="AT974" t="s">
        <v>68</v>
      </c>
      <c r="AU974" t="s">
        <v>68</v>
      </c>
      <c r="AV974" s="3">
        <v>27426</v>
      </c>
      <c r="AW974" s="3">
        <v>45658</v>
      </c>
      <c r="AX974">
        <v>1715</v>
      </c>
      <c r="AY974">
        <v>1655</v>
      </c>
      <c r="AZ974" t="s">
        <v>136</v>
      </c>
      <c r="BA974" s="2">
        <v>43734</v>
      </c>
      <c r="BB974">
        <v>29</v>
      </c>
      <c r="BC974" t="s">
        <v>1894</v>
      </c>
      <c r="BD974" s="3">
        <v>17227</v>
      </c>
      <c r="BE974" t="s">
        <v>73</v>
      </c>
      <c r="BF974" s="2">
        <v>43489</v>
      </c>
      <c r="BG974">
        <v>19</v>
      </c>
      <c r="BH974" t="s">
        <v>1887</v>
      </c>
      <c r="BI974" s="3">
        <v>46082</v>
      </c>
    </row>
    <row r="975" spans="1:61" x14ac:dyDescent="0.25">
      <c r="A975" s="1">
        <v>41258</v>
      </c>
      <c r="B975" t="s">
        <v>150</v>
      </c>
      <c r="C975" t="s">
        <v>73</v>
      </c>
      <c r="D975" t="s">
        <v>151</v>
      </c>
      <c r="E975" t="s">
        <v>186</v>
      </c>
      <c r="F975" t="s">
        <v>531</v>
      </c>
      <c r="G975" t="s">
        <v>273</v>
      </c>
      <c r="H975" t="s">
        <v>276</v>
      </c>
      <c r="I975" t="s">
        <v>186</v>
      </c>
      <c r="J975" t="s">
        <v>259</v>
      </c>
      <c r="K975" t="s">
        <v>280</v>
      </c>
      <c r="L975" t="s">
        <v>189</v>
      </c>
      <c r="M975" t="s">
        <v>190</v>
      </c>
      <c r="N975" t="s">
        <v>188</v>
      </c>
      <c r="O975" t="s">
        <v>188</v>
      </c>
      <c r="P975" t="s">
        <v>187</v>
      </c>
      <c r="Q975">
        <v>17</v>
      </c>
      <c r="R975" t="s">
        <v>85</v>
      </c>
      <c r="S975" t="s">
        <v>110</v>
      </c>
      <c r="T975">
        <v>13</v>
      </c>
      <c r="U975">
        <v>9</v>
      </c>
      <c r="V975">
        <v>15</v>
      </c>
      <c r="W975" t="s">
        <v>120</v>
      </c>
      <c r="X975" t="s">
        <v>96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 t="s">
        <v>281</v>
      </c>
      <c r="AM975" t="e" vm="326">
        <f>_FV(0,"6470588235294118")</f>
        <v>#VALUE!</v>
      </c>
      <c r="AN975">
        <v>7</v>
      </c>
      <c r="AO975" t="s">
        <v>66</v>
      </c>
      <c r="AP975" t="e" vm="1">
        <f>_FV(-8,"0")</f>
        <v>#VALUE!</v>
      </c>
      <c r="AQ975">
        <v>4</v>
      </c>
      <c r="AR975">
        <v>4</v>
      </c>
      <c r="AS975" t="s">
        <v>2130</v>
      </c>
      <c r="AT975" t="s">
        <v>1987</v>
      </c>
      <c r="AU975" t="s">
        <v>1539</v>
      </c>
      <c r="AV975" t="s">
        <v>2131</v>
      </c>
      <c r="AW975" t="s">
        <v>2132</v>
      </c>
      <c r="AX975">
        <v>1723</v>
      </c>
      <c r="AY975">
        <v>1655</v>
      </c>
      <c r="AZ975" t="s">
        <v>150</v>
      </c>
      <c r="BA975" s="2">
        <v>43699</v>
      </c>
      <c r="BB975">
        <v>19</v>
      </c>
      <c r="BC975" t="s">
        <v>1897</v>
      </c>
      <c r="BD975" s="3">
        <v>45839</v>
      </c>
      <c r="BE975" t="s">
        <v>73</v>
      </c>
      <c r="BF975" s="2">
        <v>43489</v>
      </c>
      <c r="BG975">
        <v>19</v>
      </c>
      <c r="BH975" t="s">
        <v>1887</v>
      </c>
      <c r="BI975" s="3">
        <v>46082</v>
      </c>
    </row>
    <row r="976" spans="1:61" x14ac:dyDescent="0.25">
      <c r="A976" s="1">
        <v>41230</v>
      </c>
      <c r="B976" t="s">
        <v>158</v>
      </c>
      <c r="C976" t="s">
        <v>73</v>
      </c>
      <c r="D976" t="s">
        <v>62</v>
      </c>
      <c r="E976" t="s">
        <v>340</v>
      </c>
      <c r="F976" t="s">
        <v>74</v>
      </c>
      <c r="G976" t="s">
        <v>74</v>
      </c>
      <c r="H976" t="s">
        <v>75</v>
      </c>
      <c r="I976" t="s">
        <v>761</v>
      </c>
      <c r="J976" t="s">
        <v>180</v>
      </c>
      <c r="K976" t="s">
        <v>426</v>
      </c>
      <c r="L976" t="s">
        <v>82</v>
      </c>
      <c r="M976" t="s">
        <v>65</v>
      </c>
      <c r="N976" t="s">
        <v>63</v>
      </c>
      <c r="O976" t="s">
        <v>80</v>
      </c>
      <c r="P976" t="s">
        <v>79</v>
      </c>
      <c r="Q976">
        <v>12</v>
      </c>
      <c r="R976" t="s">
        <v>64</v>
      </c>
      <c r="S976" t="s">
        <v>110</v>
      </c>
      <c r="T976">
        <v>13</v>
      </c>
      <c r="U976">
        <v>2</v>
      </c>
      <c r="V976">
        <v>17</v>
      </c>
      <c r="W976" t="s">
        <v>191</v>
      </c>
      <c r="X976" t="s">
        <v>66</v>
      </c>
      <c r="Y976">
        <v>0</v>
      </c>
      <c r="Z976">
        <v>1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 t="s">
        <v>74</v>
      </c>
      <c r="AM976" t="e" vm="131">
        <f>_FV(0,"5833333333333334")</f>
        <v>#VALUE!</v>
      </c>
      <c r="AN976">
        <v>16</v>
      </c>
      <c r="AO976" t="s">
        <v>83</v>
      </c>
      <c r="AP976" t="e" vm="1">
        <f>_FV(-13,"0")</f>
        <v>#VALUE!</v>
      </c>
      <c r="AQ976">
        <v>6</v>
      </c>
      <c r="AR976">
        <v>3</v>
      </c>
      <c r="AS976" t="s">
        <v>1187</v>
      </c>
      <c r="AT976" t="s">
        <v>68</v>
      </c>
      <c r="AU976" t="s">
        <v>1782</v>
      </c>
      <c r="AV976" t="s">
        <v>2133</v>
      </c>
      <c r="AW976" t="s">
        <v>2134</v>
      </c>
      <c r="AX976">
        <v>1908</v>
      </c>
      <c r="AY976">
        <v>1655</v>
      </c>
      <c r="AZ976" t="s">
        <v>158</v>
      </c>
      <c r="BA976" t="s">
        <v>243</v>
      </c>
      <c r="BB976">
        <v>27</v>
      </c>
      <c r="BC976" t="s">
        <v>1900</v>
      </c>
      <c r="BD976" t="s">
        <v>1901</v>
      </c>
      <c r="BE976" t="s">
        <v>73</v>
      </c>
      <c r="BF976" s="2">
        <v>43489</v>
      </c>
      <c r="BG976">
        <v>19</v>
      </c>
      <c r="BH976" t="s">
        <v>1887</v>
      </c>
      <c r="BI976" s="3">
        <v>46082</v>
      </c>
    </row>
    <row r="977" spans="1:61" x14ac:dyDescent="0.25">
      <c r="A977" s="1">
        <v>41386</v>
      </c>
      <c r="B977" t="s">
        <v>163</v>
      </c>
      <c r="C977" t="s">
        <v>73</v>
      </c>
      <c r="D977" t="s">
        <v>62</v>
      </c>
      <c r="E977" t="s">
        <v>2135</v>
      </c>
      <c r="F977" t="s">
        <v>310</v>
      </c>
      <c r="G977" t="s">
        <v>275</v>
      </c>
      <c r="H977" t="s">
        <v>530</v>
      </c>
      <c r="I977" t="s">
        <v>2136</v>
      </c>
      <c r="J977" t="s">
        <v>68</v>
      </c>
      <c r="K977" t="s">
        <v>993</v>
      </c>
      <c r="L977" t="s">
        <v>190</v>
      </c>
      <c r="M977" t="s">
        <v>281</v>
      </c>
      <c r="N977" t="s">
        <v>312</v>
      </c>
      <c r="O977" t="s">
        <v>1048</v>
      </c>
      <c r="P977" t="s">
        <v>280</v>
      </c>
      <c r="Q977">
        <v>34</v>
      </c>
      <c r="R977" t="s">
        <v>68</v>
      </c>
      <c r="S977" t="s">
        <v>110</v>
      </c>
      <c r="T977">
        <v>13</v>
      </c>
      <c r="U977">
        <v>1</v>
      </c>
      <c r="V977">
        <v>14</v>
      </c>
      <c r="W977" t="s">
        <v>120</v>
      </c>
      <c r="X977" t="s">
        <v>120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 t="s">
        <v>273</v>
      </c>
      <c r="AM977" t="e" vm="327">
        <f>_FV(0,"7058823529411765")</f>
        <v>#VALUE!</v>
      </c>
      <c r="AN977">
        <v>47</v>
      </c>
      <c r="AO977" t="s">
        <v>65</v>
      </c>
      <c r="AP977" t="e" vm="1">
        <f>_FV(-14,"0")</f>
        <v>#VALUE!</v>
      </c>
      <c r="AQ977">
        <v>9</v>
      </c>
      <c r="AR977">
        <v>0</v>
      </c>
      <c r="AS977" t="s">
        <v>68</v>
      </c>
      <c r="AT977" t="s">
        <v>68</v>
      </c>
      <c r="AU977" t="s">
        <v>68</v>
      </c>
      <c r="AV977" t="s">
        <v>64</v>
      </c>
      <c r="AW977" s="3">
        <v>42005</v>
      </c>
      <c r="AX977">
        <v>1912</v>
      </c>
      <c r="AY977">
        <v>1655</v>
      </c>
      <c r="AZ977" t="s">
        <v>163</v>
      </c>
      <c r="BA977" s="2">
        <v>43489</v>
      </c>
      <c r="BB977">
        <v>22</v>
      </c>
      <c r="BC977" t="s">
        <v>1904</v>
      </c>
      <c r="BD977" s="3">
        <v>13119</v>
      </c>
      <c r="BE977" t="s">
        <v>73</v>
      </c>
      <c r="BF977" s="2">
        <v>43489</v>
      </c>
      <c r="BG977">
        <v>19</v>
      </c>
      <c r="BH977" t="s">
        <v>1887</v>
      </c>
      <c r="BI977" s="3">
        <v>46082</v>
      </c>
    </row>
    <row r="978" spans="1:61" x14ac:dyDescent="0.25">
      <c r="A978" s="1">
        <v>40948</v>
      </c>
      <c r="B978" t="s">
        <v>178</v>
      </c>
      <c r="C978" t="s">
        <v>73</v>
      </c>
      <c r="D978" t="s">
        <v>101</v>
      </c>
      <c r="E978" t="s">
        <v>355</v>
      </c>
      <c r="F978" t="s">
        <v>80</v>
      </c>
      <c r="G978" t="s">
        <v>68</v>
      </c>
      <c r="H978" t="s">
        <v>90</v>
      </c>
      <c r="I978" t="s">
        <v>68</v>
      </c>
      <c r="J978" t="s">
        <v>65</v>
      </c>
      <c r="K978" t="s">
        <v>80</v>
      </c>
      <c r="L978" t="s">
        <v>65</v>
      </c>
      <c r="M978" t="s">
        <v>80</v>
      </c>
      <c r="N978" t="s">
        <v>355</v>
      </c>
      <c r="O978" t="s">
        <v>65</v>
      </c>
      <c r="P978" t="s">
        <v>65</v>
      </c>
      <c r="Q978">
        <v>3</v>
      </c>
      <c r="R978" t="s">
        <v>242</v>
      </c>
      <c r="S978" t="s">
        <v>110</v>
      </c>
      <c r="T978">
        <v>13</v>
      </c>
      <c r="U978">
        <v>8</v>
      </c>
      <c r="V978">
        <v>18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 t="e" vm="2">
        <f>_FV(0,"3333333333333333")</f>
        <v>#VALUE!</v>
      </c>
      <c r="AM978" t="e" vm="1">
        <f>_FV(-1,"0")</f>
        <v>#VALUE!</v>
      </c>
      <c r="AN978">
        <v>3</v>
      </c>
      <c r="AP978" t="s">
        <v>68</v>
      </c>
      <c r="AQ978">
        <v>4</v>
      </c>
      <c r="AR978">
        <v>4</v>
      </c>
      <c r="AS978" s="2">
        <v>43525</v>
      </c>
      <c r="AT978" t="s">
        <v>68</v>
      </c>
      <c r="AU978" s="2">
        <v>43466</v>
      </c>
      <c r="AV978" s="3">
        <v>35796</v>
      </c>
      <c r="AW978" t="s">
        <v>1997</v>
      </c>
      <c r="AX978">
        <v>1748</v>
      </c>
      <c r="AY978">
        <v>1655</v>
      </c>
      <c r="AZ978" t="s">
        <v>178</v>
      </c>
      <c r="BA978" s="2">
        <v>43489</v>
      </c>
      <c r="BB978">
        <v>25</v>
      </c>
      <c r="BC978" t="s">
        <v>1907</v>
      </c>
      <c r="BD978" s="3">
        <v>46874</v>
      </c>
      <c r="BE978" t="s">
        <v>73</v>
      </c>
      <c r="BF978" s="2">
        <v>43489</v>
      </c>
      <c r="BG978">
        <v>19</v>
      </c>
      <c r="BH978" t="s">
        <v>1887</v>
      </c>
      <c r="BI978" s="3">
        <v>46082</v>
      </c>
    </row>
    <row r="979" spans="1:61" x14ac:dyDescent="0.25">
      <c r="A979" s="1">
        <v>41369</v>
      </c>
      <c r="B979" t="s">
        <v>1432</v>
      </c>
      <c r="C979" t="s">
        <v>73</v>
      </c>
      <c r="D979" t="s">
        <v>151</v>
      </c>
      <c r="E979" t="s">
        <v>1093</v>
      </c>
      <c r="F979" t="s">
        <v>792</v>
      </c>
      <c r="G979" t="s">
        <v>578</v>
      </c>
      <c r="H979" s="2">
        <v>43678</v>
      </c>
      <c r="I979" t="s">
        <v>1092</v>
      </c>
      <c r="J979" t="s">
        <v>970</v>
      </c>
      <c r="K979" t="s">
        <v>585</v>
      </c>
      <c r="L979" t="s">
        <v>585</v>
      </c>
      <c r="M979" t="s">
        <v>665</v>
      </c>
      <c r="N979" t="s">
        <v>586</v>
      </c>
      <c r="O979" t="s">
        <v>116</v>
      </c>
      <c r="P979" t="s">
        <v>155</v>
      </c>
      <c r="Q979">
        <v>35</v>
      </c>
      <c r="R979" t="s">
        <v>192</v>
      </c>
      <c r="S979" t="s">
        <v>110</v>
      </c>
      <c r="T979">
        <v>13</v>
      </c>
      <c r="U979">
        <v>9</v>
      </c>
      <c r="V979">
        <v>12</v>
      </c>
      <c r="W979" t="s">
        <v>132</v>
      </c>
      <c r="X979" t="s">
        <v>85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 t="e" vm="151">
        <f>_FV(0,"5714285714285714")</f>
        <v>#VALUE!</v>
      </c>
      <c r="AM979" t="e" vm="279">
        <f>_FV(0,"7714285714285715")</f>
        <v>#VALUE!</v>
      </c>
      <c r="AN979">
        <v>4</v>
      </c>
      <c r="AO979" t="e" vm="1">
        <f>_FV(-2,"0")</f>
        <v>#VALUE!</v>
      </c>
      <c r="AP979" t="e" vm="1">
        <f>_FV(-4,"0")</f>
        <v>#VALUE!</v>
      </c>
      <c r="AQ979">
        <v>4</v>
      </c>
      <c r="AR979">
        <v>4</v>
      </c>
      <c r="AS979" t="s">
        <v>640</v>
      </c>
      <c r="AT979" t="s">
        <v>68</v>
      </c>
      <c r="AU979" t="s">
        <v>1390</v>
      </c>
      <c r="AV979" t="s">
        <v>2137</v>
      </c>
      <c r="AW979" t="s">
        <v>2138</v>
      </c>
      <c r="AX979">
        <v>1616</v>
      </c>
      <c r="AY979">
        <v>1655</v>
      </c>
      <c r="AZ979" t="s">
        <v>1432</v>
      </c>
      <c r="BA979" s="2">
        <v>43549</v>
      </c>
      <c r="BB979">
        <v>16</v>
      </c>
      <c r="BC979" t="s">
        <v>1910</v>
      </c>
      <c r="BD979" s="2">
        <v>43679</v>
      </c>
      <c r="BE979" t="s">
        <v>73</v>
      </c>
      <c r="BF979" s="2">
        <v>43489</v>
      </c>
      <c r="BG979">
        <v>19</v>
      </c>
      <c r="BH979" t="s">
        <v>1887</v>
      </c>
      <c r="BI979" s="3">
        <v>46082</v>
      </c>
    </row>
    <row r="980" spans="1:61" x14ac:dyDescent="0.25">
      <c r="A980" s="1">
        <v>40920</v>
      </c>
      <c r="B980" t="s">
        <v>1436</v>
      </c>
      <c r="C980" t="s">
        <v>73</v>
      </c>
      <c r="D980" t="s">
        <v>101</v>
      </c>
      <c r="E980" t="s">
        <v>355</v>
      </c>
      <c r="F980" t="s">
        <v>951</v>
      </c>
      <c r="G980" t="s">
        <v>113</v>
      </c>
      <c r="H980" t="s">
        <v>114</v>
      </c>
      <c r="I980" t="s">
        <v>80</v>
      </c>
      <c r="J980" t="s">
        <v>1251</v>
      </c>
      <c r="K980" t="s">
        <v>65</v>
      </c>
      <c r="L980" t="s">
        <v>118</v>
      </c>
      <c r="M980" t="s">
        <v>97</v>
      </c>
      <c r="N980" t="s">
        <v>117</v>
      </c>
      <c r="O980" t="s">
        <v>80</v>
      </c>
      <c r="P980" t="s">
        <v>386</v>
      </c>
      <c r="Q980">
        <v>15</v>
      </c>
      <c r="R980" t="s">
        <v>239</v>
      </c>
      <c r="S980" t="s">
        <v>110</v>
      </c>
      <c r="T980">
        <v>13</v>
      </c>
      <c r="U980">
        <v>19</v>
      </c>
      <c r="V980">
        <v>16</v>
      </c>
      <c r="W980" t="s">
        <v>64</v>
      </c>
      <c r="X980" t="s">
        <v>85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 t="e" vm="272">
        <f>_FV(-1,"0666666666666667")</f>
        <v>#VALUE!</v>
      </c>
      <c r="AM980" t="e" vm="166">
        <f>_FV(0,"7333333333333333")</f>
        <v>#VALUE!</v>
      </c>
      <c r="AN980">
        <v>-8</v>
      </c>
      <c r="AO980" t="e" vm="1">
        <f>_FV(-5,"0")</f>
        <v>#VALUE!</v>
      </c>
      <c r="AP980" t="s">
        <v>132</v>
      </c>
      <c r="AQ980">
        <v>2</v>
      </c>
      <c r="AR980">
        <v>2</v>
      </c>
      <c r="AS980" t="s">
        <v>68</v>
      </c>
      <c r="AT980" t="s">
        <v>68</v>
      </c>
      <c r="AU980" t="s">
        <v>68</v>
      </c>
      <c r="AV980" t="s">
        <v>68</v>
      </c>
      <c r="AW980" s="3">
        <v>44197</v>
      </c>
      <c r="AX980">
        <v>1587</v>
      </c>
      <c r="AY980">
        <v>1655</v>
      </c>
      <c r="AZ980" t="s">
        <v>1436</v>
      </c>
      <c r="BA980" s="2">
        <v>43493</v>
      </c>
      <c r="BB980">
        <v>18</v>
      </c>
      <c r="BC980" t="s">
        <v>1912</v>
      </c>
      <c r="BD980" s="3">
        <v>20180</v>
      </c>
      <c r="BE980" t="s">
        <v>73</v>
      </c>
      <c r="BF980" s="2">
        <v>43489</v>
      </c>
      <c r="BG980">
        <v>19</v>
      </c>
      <c r="BH980" t="s">
        <v>1887</v>
      </c>
      <c r="BI980" s="3">
        <v>46082</v>
      </c>
    </row>
    <row r="981" spans="1:61" x14ac:dyDescent="0.25">
      <c r="A981" s="1">
        <v>41520</v>
      </c>
      <c r="B981" t="s">
        <v>1913</v>
      </c>
      <c r="C981" t="s">
        <v>73</v>
      </c>
      <c r="D981" t="s">
        <v>151</v>
      </c>
      <c r="E981" t="s">
        <v>743</v>
      </c>
      <c r="F981" t="s">
        <v>1437</v>
      </c>
      <c r="G981" t="s">
        <v>2004</v>
      </c>
      <c r="H981" t="s">
        <v>1554</v>
      </c>
      <c r="I981" t="s">
        <v>2139</v>
      </c>
      <c r="J981" t="s">
        <v>830</v>
      </c>
      <c r="K981" t="s">
        <v>109</v>
      </c>
      <c r="L981" t="s">
        <v>109</v>
      </c>
      <c r="M981" t="s">
        <v>620</v>
      </c>
      <c r="N981" t="s">
        <v>108</v>
      </c>
      <c r="O981" t="s">
        <v>479</v>
      </c>
      <c r="P981" t="s">
        <v>107</v>
      </c>
      <c r="Q981">
        <v>29</v>
      </c>
      <c r="R981" t="s">
        <v>67</v>
      </c>
      <c r="S981" t="s">
        <v>110</v>
      </c>
      <c r="T981">
        <v>13</v>
      </c>
      <c r="U981">
        <v>14</v>
      </c>
      <c r="V981">
        <v>13</v>
      </c>
      <c r="W981" t="s">
        <v>66</v>
      </c>
      <c r="X981" t="s">
        <v>66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 t="e" vm="205">
        <f>_FV(0,"6896551724137931")</f>
        <v>#VALUE!</v>
      </c>
      <c r="AM981" t="e" vm="294">
        <f>_FV(0,"9310344827586207")</f>
        <v>#VALUE!</v>
      </c>
      <c r="AN981">
        <v>-1</v>
      </c>
      <c r="AO981" t="s">
        <v>65</v>
      </c>
      <c r="AP981" t="s">
        <v>66</v>
      </c>
      <c r="AQ981">
        <v>0</v>
      </c>
      <c r="AR981">
        <v>3</v>
      </c>
      <c r="AS981" t="s">
        <v>1767</v>
      </c>
      <c r="AT981" t="s">
        <v>68</v>
      </c>
      <c r="AU981" t="s">
        <v>1080</v>
      </c>
      <c r="AV981" t="s">
        <v>2140</v>
      </c>
      <c r="AW981" t="s">
        <v>2141</v>
      </c>
      <c r="AX981">
        <v>1615</v>
      </c>
      <c r="AY981">
        <v>1655</v>
      </c>
      <c r="AZ981" t="s">
        <v>1913</v>
      </c>
      <c r="BA981" s="2">
        <v>43641</v>
      </c>
      <c r="BB981">
        <v>22</v>
      </c>
      <c r="BC981" t="s">
        <v>1916</v>
      </c>
      <c r="BD981" s="3">
        <v>15342</v>
      </c>
      <c r="BE981" t="s">
        <v>73</v>
      </c>
      <c r="BF981" s="2">
        <v>43489</v>
      </c>
      <c r="BG981">
        <v>19</v>
      </c>
      <c r="BH981" t="s">
        <v>1887</v>
      </c>
      <c r="BI981" s="3">
        <v>46082</v>
      </c>
    </row>
    <row r="982" spans="1:61" x14ac:dyDescent="0.25">
      <c r="A982" s="1">
        <v>41174</v>
      </c>
      <c r="B982" t="s">
        <v>1917</v>
      </c>
      <c r="C982" t="s">
        <v>73</v>
      </c>
      <c r="D982" t="s">
        <v>62</v>
      </c>
      <c r="E982" t="s">
        <v>68</v>
      </c>
      <c r="F982" t="s">
        <v>124</v>
      </c>
      <c r="G982" s="2">
        <v>43679</v>
      </c>
      <c r="H982" t="s">
        <v>68</v>
      </c>
      <c r="I982" t="s">
        <v>65</v>
      </c>
      <c r="J982" t="s">
        <v>124</v>
      </c>
      <c r="K982" t="s">
        <v>65</v>
      </c>
      <c r="L982" t="s">
        <v>118</v>
      </c>
      <c r="M982" t="s">
        <v>124</v>
      </c>
      <c r="N982" t="s">
        <v>116</v>
      </c>
      <c r="O982" t="s">
        <v>65</v>
      </c>
      <c r="P982" t="s">
        <v>118</v>
      </c>
      <c r="Q982">
        <v>5</v>
      </c>
      <c r="R982" t="s">
        <v>119</v>
      </c>
      <c r="S982" t="s">
        <v>110</v>
      </c>
      <c r="T982">
        <v>13</v>
      </c>
      <c r="U982">
        <v>19</v>
      </c>
      <c r="V982">
        <v>13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 t="e" vm="117">
        <f>_FV(-1,"8")</f>
        <v>#VALUE!</v>
      </c>
      <c r="AM982" t="e" vm="26">
        <f>_FV(0,"2")</f>
        <v>#VALUE!</v>
      </c>
      <c r="AN982">
        <v>-4</v>
      </c>
      <c r="AP982" t="e" vm="1">
        <f>_FV(-1,"0")</f>
        <v>#VALUE!</v>
      </c>
      <c r="AQ982">
        <v>1</v>
      </c>
      <c r="AR982">
        <v>1</v>
      </c>
      <c r="AS982" t="s">
        <v>961</v>
      </c>
      <c r="AT982" t="s">
        <v>68</v>
      </c>
      <c r="AU982" t="s">
        <v>852</v>
      </c>
      <c r="AV982" t="s">
        <v>852</v>
      </c>
      <c r="AW982" t="s">
        <v>1998</v>
      </c>
      <c r="AX982">
        <v>1542</v>
      </c>
      <c r="AY982">
        <v>1655</v>
      </c>
      <c r="AZ982" t="s">
        <v>1917</v>
      </c>
      <c r="BA982" s="2">
        <v>43548</v>
      </c>
      <c r="BB982">
        <v>16</v>
      </c>
      <c r="BC982" t="s">
        <v>1920</v>
      </c>
      <c r="BD982" s="3">
        <v>31413</v>
      </c>
      <c r="BE982" t="s">
        <v>73</v>
      </c>
      <c r="BF982" s="2">
        <v>43489</v>
      </c>
      <c r="BG982">
        <v>19</v>
      </c>
      <c r="BH982" t="s">
        <v>1887</v>
      </c>
      <c r="BI982" s="3">
        <v>46082</v>
      </c>
    </row>
    <row r="983" spans="1:61" x14ac:dyDescent="0.25">
      <c r="A983" s="1">
        <v>41429</v>
      </c>
      <c r="B983" t="s">
        <v>182</v>
      </c>
      <c r="C983" t="s">
        <v>73</v>
      </c>
      <c r="D983" t="s">
        <v>151</v>
      </c>
      <c r="E983" t="s">
        <v>1201</v>
      </c>
      <c r="F983" t="s">
        <v>68</v>
      </c>
      <c r="G983" t="s">
        <v>140</v>
      </c>
      <c r="H983" t="s">
        <v>1299</v>
      </c>
      <c r="I983" t="s">
        <v>449</v>
      </c>
      <c r="J983" t="s">
        <v>446</v>
      </c>
      <c r="K983" t="s">
        <v>141</v>
      </c>
      <c r="L983" t="s">
        <v>141</v>
      </c>
      <c r="M983" t="s">
        <v>450</v>
      </c>
      <c r="N983" t="s">
        <v>144</v>
      </c>
      <c r="O983" t="s">
        <v>451</v>
      </c>
      <c r="P983" t="s">
        <v>142</v>
      </c>
      <c r="Q983">
        <v>31</v>
      </c>
      <c r="R983" t="s">
        <v>191</v>
      </c>
      <c r="S983" t="s">
        <v>110</v>
      </c>
      <c r="T983">
        <v>13</v>
      </c>
      <c r="U983">
        <v>9</v>
      </c>
      <c r="V983">
        <v>14</v>
      </c>
      <c r="W983" t="s">
        <v>66</v>
      </c>
      <c r="X983" t="s">
        <v>83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 t="e" vm="328">
        <f>_FV(0,"25806451612903225")</f>
        <v>#VALUE!</v>
      </c>
      <c r="AM983" t="e" vm="321">
        <f>_FV(0,"8064516129032258")</f>
        <v>#VALUE!</v>
      </c>
      <c r="AN983">
        <v>4</v>
      </c>
      <c r="AO983" t="e" vm="1">
        <f>_FV(-5,"0")</f>
        <v>#VALUE!</v>
      </c>
      <c r="AP983" t="e" vm="1">
        <f>_FV(-2,"0")</f>
        <v>#VALUE!</v>
      </c>
      <c r="AQ983">
        <v>3</v>
      </c>
      <c r="AR983">
        <v>3</v>
      </c>
      <c r="AS983" t="s">
        <v>983</v>
      </c>
      <c r="AT983" t="s">
        <v>68</v>
      </c>
      <c r="AU983" t="s">
        <v>1376</v>
      </c>
      <c r="AV983" t="s">
        <v>2142</v>
      </c>
      <c r="AW983" t="s">
        <v>2143</v>
      </c>
      <c r="AX983">
        <v>1667</v>
      </c>
      <c r="AY983">
        <v>1655</v>
      </c>
      <c r="AZ983" t="s">
        <v>182</v>
      </c>
      <c r="BA983" s="2">
        <v>43643</v>
      </c>
      <c r="BB983">
        <v>16</v>
      </c>
      <c r="BC983" t="s">
        <v>1922</v>
      </c>
      <c r="BD983" s="3">
        <v>15401</v>
      </c>
      <c r="BE983" t="s">
        <v>73</v>
      </c>
      <c r="BF983" s="2">
        <v>43489</v>
      </c>
      <c r="BG983">
        <v>19</v>
      </c>
      <c r="BH983" t="s">
        <v>1887</v>
      </c>
      <c r="BI983" s="3">
        <v>46082</v>
      </c>
    </row>
    <row r="984" spans="1:61" x14ac:dyDescent="0.25">
      <c r="A984" s="1">
        <v>40979</v>
      </c>
      <c r="B984" t="s">
        <v>195</v>
      </c>
      <c r="C984" t="s">
        <v>73</v>
      </c>
      <c r="D984" t="s">
        <v>151</v>
      </c>
      <c r="E984" t="s">
        <v>97</v>
      </c>
      <c r="F984" t="s">
        <v>534</v>
      </c>
      <c r="G984" t="s">
        <v>444</v>
      </c>
      <c r="H984" s="2">
        <v>43556</v>
      </c>
      <c r="I984" t="s">
        <v>444</v>
      </c>
      <c r="J984" t="s">
        <v>97</v>
      </c>
      <c r="K984" t="s">
        <v>325</v>
      </c>
      <c r="L984" t="s">
        <v>325</v>
      </c>
      <c r="M984" t="s">
        <v>118</v>
      </c>
      <c r="N984" t="s">
        <v>63</v>
      </c>
      <c r="O984" t="s">
        <v>97</v>
      </c>
      <c r="P984" t="s">
        <v>266</v>
      </c>
      <c r="Q984">
        <v>10</v>
      </c>
      <c r="R984" t="s">
        <v>255</v>
      </c>
      <c r="S984" t="s">
        <v>110</v>
      </c>
      <c r="T984">
        <v>13</v>
      </c>
      <c r="U984">
        <v>13</v>
      </c>
      <c r="V984">
        <v>16</v>
      </c>
      <c r="W984" t="s">
        <v>132</v>
      </c>
      <c r="X984" t="s">
        <v>64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 t="e" vm="154">
        <f>_FV(0,"3")</f>
        <v>#VALUE!</v>
      </c>
      <c r="AM984" t="e" vm="41">
        <f>_FV(0,"7")</f>
        <v>#VALUE!</v>
      </c>
      <c r="AN984">
        <v>3</v>
      </c>
      <c r="AO984" t="s">
        <v>84</v>
      </c>
      <c r="AP984" t="s">
        <v>64</v>
      </c>
      <c r="AQ984">
        <v>5</v>
      </c>
      <c r="AR984">
        <v>2</v>
      </c>
      <c r="AS984" t="s">
        <v>678</v>
      </c>
      <c r="AT984" t="s">
        <v>68</v>
      </c>
      <c r="AU984" t="s">
        <v>1779</v>
      </c>
      <c r="AV984" t="s">
        <v>2144</v>
      </c>
      <c r="AW984" t="s">
        <v>2145</v>
      </c>
      <c r="AX984">
        <v>1674</v>
      </c>
      <c r="AY984">
        <v>1655</v>
      </c>
      <c r="AZ984" t="s">
        <v>195</v>
      </c>
      <c r="BA984" s="2">
        <v>43580</v>
      </c>
      <c r="BB984">
        <v>18</v>
      </c>
      <c r="BC984" t="s">
        <v>1886</v>
      </c>
      <c r="BD984" s="2">
        <v>43469</v>
      </c>
      <c r="BE984" t="s">
        <v>73</v>
      </c>
      <c r="BF984" s="2">
        <v>43489</v>
      </c>
      <c r="BG984">
        <v>19</v>
      </c>
      <c r="BH984" t="s">
        <v>1887</v>
      </c>
      <c r="BI984" s="3">
        <v>46082</v>
      </c>
    </row>
    <row r="985" spans="1:61" x14ac:dyDescent="0.25">
      <c r="A985" s="1">
        <v>41275</v>
      </c>
      <c r="B985" t="s">
        <v>1445</v>
      </c>
      <c r="C985" t="s">
        <v>73</v>
      </c>
      <c r="D985" t="s">
        <v>101</v>
      </c>
      <c r="E985" t="s">
        <v>457</v>
      </c>
      <c r="F985" t="s">
        <v>670</v>
      </c>
      <c r="G985" t="s">
        <v>250</v>
      </c>
      <c r="H985" t="s">
        <v>370</v>
      </c>
      <c r="I985" t="s">
        <v>90</v>
      </c>
      <c r="J985" t="s">
        <v>152</v>
      </c>
      <c r="K985" t="s">
        <v>80</v>
      </c>
      <c r="L985" t="s">
        <v>394</v>
      </c>
      <c r="M985" t="s">
        <v>155</v>
      </c>
      <c r="N985" t="s">
        <v>393</v>
      </c>
      <c r="O985" t="s">
        <v>80</v>
      </c>
      <c r="P985" t="s">
        <v>155</v>
      </c>
      <c r="Q985">
        <v>21</v>
      </c>
      <c r="R985" t="s">
        <v>83</v>
      </c>
      <c r="S985" t="s">
        <v>110</v>
      </c>
      <c r="T985">
        <v>13</v>
      </c>
      <c r="U985">
        <v>7</v>
      </c>
      <c r="V985">
        <v>15</v>
      </c>
      <c r="W985" t="s">
        <v>132</v>
      </c>
      <c r="X985" t="s">
        <v>66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 t="s">
        <v>889</v>
      </c>
      <c r="AM985" t="e" vm="274">
        <f>_FV(-1,"1428571428571428")</f>
        <v>#VALUE!</v>
      </c>
      <c r="AN985">
        <v>10</v>
      </c>
      <c r="AO985" t="s">
        <v>68</v>
      </c>
      <c r="AP985" t="e" vm="1">
        <f>_FV(-6,"0")</f>
        <v>#VALUE!</v>
      </c>
      <c r="AQ985">
        <v>4</v>
      </c>
      <c r="AR985">
        <v>4</v>
      </c>
      <c r="AS985" t="s">
        <v>68</v>
      </c>
      <c r="AT985" t="s">
        <v>68</v>
      </c>
      <c r="AU985" t="s">
        <v>68</v>
      </c>
      <c r="AV985" s="3">
        <v>27395</v>
      </c>
      <c r="AW985" s="3">
        <v>46388</v>
      </c>
      <c r="AX985">
        <v>1666</v>
      </c>
      <c r="AY985">
        <v>1655</v>
      </c>
      <c r="AZ985" t="s">
        <v>1445</v>
      </c>
      <c r="BA985" s="2">
        <v>43733</v>
      </c>
      <c r="BB985">
        <v>25</v>
      </c>
      <c r="BC985" t="s">
        <v>1923</v>
      </c>
      <c r="BD985" s="2">
        <v>43527</v>
      </c>
      <c r="BE985" t="s">
        <v>73</v>
      </c>
      <c r="BF985" s="2">
        <v>43489</v>
      </c>
      <c r="BG985">
        <v>19</v>
      </c>
      <c r="BH985" t="s">
        <v>1887</v>
      </c>
      <c r="BI985" s="3">
        <v>46082</v>
      </c>
    </row>
    <row r="986" spans="1:61" x14ac:dyDescent="0.25">
      <c r="A986" s="1">
        <v>41100</v>
      </c>
      <c r="B986" t="s">
        <v>209</v>
      </c>
      <c r="C986" t="s">
        <v>73</v>
      </c>
      <c r="D986" t="s">
        <v>62</v>
      </c>
      <c r="E986" t="s">
        <v>352</v>
      </c>
      <c r="F986" t="s">
        <v>152</v>
      </c>
      <c r="G986" t="s">
        <v>250</v>
      </c>
      <c r="H986" t="s">
        <v>353</v>
      </c>
      <c r="I986" t="s">
        <v>352</v>
      </c>
      <c r="J986" t="s">
        <v>670</v>
      </c>
      <c r="K986" t="s">
        <v>156</v>
      </c>
      <c r="L986" t="s">
        <v>154</v>
      </c>
      <c r="M986" t="s">
        <v>154</v>
      </c>
      <c r="N986" t="s">
        <v>156</v>
      </c>
      <c r="O986" t="s">
        <v>155</v>
      </c>
      <c r="P986" t="s">
        <v>155</v>
      </c>
      <c r="Q986">
        <v>7</v>
      </c>
      <c r="R986" t="s">
        <v>132</v>
      </c>
      <c r="S986" t="s">
        <v>110</v>
      </c>
      <c r="T986">
        <v>13</v>
      </c>
      <c r="U986">
        <v>4</v>
      </c>
      <c r="V986">
        <v>14</v>
      </c>
      <c r="W986" t="s">
        <v>192</v>
      </c>
      <c r="X986" t="s">
        <v>132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 t="s">
        <v>156</v>
      </c>
      <c r="AM986" t="e" vm="151">
        <f>_FV(0,"5714285714285714")</f>
        <v>#VALUE!</v>
      </c>
      <c r="AN986">
        <v>6</v>
      </c>
      <c r="AO986" t="s">
        <v>96</v>
      </c>
      <c r="AP986" t="e" vm="1">
        <f>_FV(-10,"0")</f>
        <v>#VALUE!</v>
      </c>
      <c r="AQ986">
        <v>7</v>
      </c>
      <c r="AR986">
        <v>1</v>
      </c>
      <c r="AS986" t="s">
        <v>68</v>
      </c>
      <c r="AT986" t="s">
        <v>201</v>
      </c>
      <c r="AU986" t="s">
        <v>68</v>
      </c>
      <c r="AV986" s="2">
        <v>43617</v>
      </c>
      <c r="AW986" t="s">
        <v>2146</v>
      </c>
      <c r="AX986">
        <v>1785</v>
      </c>
      <c r="AY986">
        <v>1655</v>
      </c>
      <c r="AZ986" t="s">
        <v>209</v>
      </c>
      <c r="BA986" s="2">
        <v>43490</v>
      </c>
      <c r="BB986">
        <v>16</v>
      </c>
      <c r="BC986" t="s">
        <v>1926</v>
      </c>
      <c r="BD986" s="3">
        <v>30895</v>
      </c>
      <c r="BE986" t="s">
        <v>73</v>
      </c>
      <c r="BF986" s="2">
        <v>43489</v>
      </c>
      <c r="BG986">
        <v>19</v>
      </c>
      <c r="BH986" t="s">
        <v>1887</v>
      </c>
      <c r="BI986" s="3">
        <v>46082</v>
      </c>
    </row>
    <row r="987" spans="1:61" x14ac:dyDescent="0.25">
      <c r="A987" s="1">
        <v>41293</v>
      </c>
      <c r="B987" t="s">
        <v>218</v>
      </c>
      <c r="C987" t="s">
        <v>73</v>
      </c>
      <c r="D987" t="s">
        <v>101</v>
      </c>
      <c r="E987" t="s">
        <v>500</v>
      </c>
      <c r="F987" t="s">
        <v>907</v>
      </c>
      <c r="G987" t="s">
        <v>1150</v>
      </c>
      <c r="H987" t="s">
        <v>905</v>
      </c>
      <c r="I987" t="s">
        <v>902</v>
      </c>
      <c r="J987" t="s">
        <v>499</v>
      </c>
      <c r="K987" t="s">
        <v>380</v>
      </c>
      <c r="L987" t="s">
        <v>382</v>
      </c>
      <c r="M987" t="s">
        <v>502</v>
      </c>
      <c r="N987" t="s">
        <v>381</v>
      </c>
      <c r="O987" t="s">
        <v>728</v>
      </c>
      <c r="P987" t="s">
        <v>379</v>
      </c>
      <c r="Q987">
        <v>23</v>
      </c>
      <c r="R987" t="s">
        <v>121</v>
      </c>
      <c r="S987" t="s">
        <v>110</v>
      </c>
      <c r="T987">
        <v>13</v>
      </c>
      <c r="U987">
        <v>7</v>
      </c>
      <c r="V987">
        <v>16</v>
      </c>
      <c r="W987" t="s">
        <v>96</v>
      </c>
      <c r="X987" t="s">
        <v>68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1</v>
      </c>
      <c r="AI987">
        <v>0</v>
      </c>
      <c r="AJ987">
        <v>0</v>
      </c>
      <c r="AK987">
        <v>0</v>
      </c>
      <c r="AL987" t="s">
        <v>2147</v>
      </c>
      <c r="AM987" t="e" vm="329">
        <f>_FV(-1,"0869565217391304")</f>
        <v>#VALUE!</v>
      </c>
      <c r="AN987">
        <v>14</v>
      </c>
      <c r="AO987" t="s">
        <v>132</v>
      </c>
      <c r="AP987" t="e" vm="1">
        <f>_FV(-7,"0")</f>
        <v>#VALUE!</v>
      </c>
      <c r="AQ987">
        <v>5</v>
      </c>
      <c r="AR987">
        <v>2</v>
      </c>
      <c r="AS987" t="s">
        <v>729</v>
      </c>
      <c r="AT987" t="s">
        <v>68</v>
      </c>
      <c r="AU987" t="s">
        <v>730</v>
      </c>
      <c r="AV987" t="s">
        <v>2148</v>
      </c>
      <c r="AW987" t="s">
        <v>2149</v>
      </c>
      <c r="AX987">
        <v>1696</v>
      </c>
      <c r="AY987">
        <v>1655</v>
      </c>
      <c r="AZ987" t="s">
        <v>218</v>
      </c>
      <c r="BA987" s="2">
        <v>43671</v>
      </c>
      <c r="BB987">
        <v>21</v>
      </c>
      <c r="BC987" t="s">
        <v>1927</v>
      </c>
      <c r="BD987" s="3">
        <v>31444</v>
      </c>
      <c r="BE987" t="s">
        <v>73</v>
      </c>
      <c r="BF987" s="2">
        <v>43489</v>
      </c>
      <c r="BG987">
        <v>19</v>
      </c>
      <c r="BH987" t="s">
        <v>1887</v>
      </c>
      <c r="BI987" s="3">
        <v>46082</v>
      </c>
    </row>
    <row r="988" spans="1:61" x14ac:dyDescent="0.25">
      <c r="A988" s="1">
        <v>41139</v>
      </c>
      <c r="B988" t="s">
        <v>228</v>
      </c>
      <c r="C988" t="s">
        <v>73</v>
      </c>
      <c r="D988" t="s">
        <v>62</v>
      </c>
      <c r="E988" t="s">
        <v>65</v>
      </c>
      <c r="F988" t="s">
        <v>65</v>
      </c>
      <c r="G988" t="s">
        <v>65</v>
      </c>
      <c r="H988" t="s">
        <v>65</v>
      </c>
      <c r="I988" t="s">
        <v>65</v>
      </c>
      <c r="J988" t="s">
        <v>65</v>
      </c>
      <c r="K988" t="s">
        <v>65</v>
      </c>
      <c r="L988" t="s">
        <v>65</v>
      </c>
      <c r="M988" t="s">
        <v>65</v>
      </c>
      <c r="N988" t="s">
        <v>65</v>
      </c>
      <c r="O988" t="s">
        <v>65</v>
      </c>
      <c r="P988" t="s">
        <v>65</v>
      </c>
      <c r="Q988">
        <v>1</v>
      </c>
      <c r="R988" t="s">
        <v>120</v>
      </c>
      <c r="S988" t="s">
        <v>110</v>
      </c>
      <c r="T988">
        <v>13</v>
      </c>
      <c r="U988">
        <v>7</v>
      </c>
      <c r="V988">
        <v>17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 t="s">
        <v>65</v>
      </c>
      <c r="AM988" t="s">
        <v>65</v>
      </c>
      <c r="AN988">
        <v>0</v>
      </c>
      <c r="AP988" t="e" vm="1">
        <f>_FV(-5,"0")</f>
        <v>#VALUE!</v>
      </c>
      <c r="AQ988">
        <v>1</v>
      </c>
      <c r="AR988">
        <v>7</v>
      </c>
      <c r="AS988" t="s">
        <v>68</v>
      </c>
      <c r="AT988" t="s">
        <v>68</v>
      </c>
      <c r="AU988" t="s">
        <v>68</v>
      </c>
      <c r="AV988" t="s">
        <v>2117</v>
      </c>
      <c r="AW988" s="3">
        <v>44197</v>
      </c>
      <c r="AX988">
        <v>1651</v>
      </c>
      <c r="AY988">
        <v>1655</v>
      </c>
      <c r="AZ988" t="s">
        <v>228</v>
      </c>
      <c r="BA988" s="2">
        <v>43490</v>
      </c>
      <c r="BB988">
        <v>18</v>
      </c>
      <c r="BC988" t="s">
        <v>1930</v>
      </c>
      <c r="BD988" s="3">
        <v>13575</v>
      </c>
      <c r="BE988" t="s">
        <v>73</v>
      </c>
      <c r="BF988" s="2">
        <v>43489</v>
      </c>
      <c r="BG988">
        <v>19</v>
      </c>
      <c r="BH988" t="s">
        <v>1887</v>
      </c>
      <c r="BI988" s="3">
        <v>46082</v>
      </c>
    </row>
    <row r="989" spans="1:61" x14ac:dyDescent="0.25">
      <c r="A989" s="1">
        <v>41413</v>
      </c>
      <c r="B989" t="s">
        <v>241</v>
      </c>
      <c r="C989" t="s">
        <v>73</v>
      </c>
      <c r="D989" t="s">
        <v>101</v>
      </c>
      <c r="E989" t="s">
        <v>404</v>
      </c>
      <c r="F989" t="s">
        <v>404</v>
      </c>
      <c r="G989" t="s">
        <v>841</v>
      </c>
      <c r="H989" t="s">
        <v>1216</v>
      </c>
      <c r="I989" t="s">
        <v>166</v>
      </c>
      <c r="J989" t="s">
        <v>1067</v>
      </c>
      <c r="K989" t="s">
        <v>174</v>
      </c>
      <c r="L989" t="s">
        <v>170</v>
      </c>
      <c r="M989" t="s">
        <v>788</v>
      </c>
      <c r="N989" t="s">
        <v>1013</v>
      </c>
      <c r="O989" t="s">
        <v>205</v>
      </c>
      <c r="P989" t="s">
        <v>170</v>
      </c>
      <c r="Q989">
        <v>38</v>
      </c>
      <c r="R989" t="s">
        <v>95</v>
      </c>
      <c r="S989" t="s">
        <v>110</v>
      </c>
      <c r="T989">
        <v>13</v>
      </c>
      <c r="U989">
        <v>18</v>
      </c>
      <c r="V989">
        <v>16</v>
      </c>
      <c r="W989" t="s">
        <v>66</v>
      </c>
      <c r="X989" t="s">
        <v>85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 t="e" vm="143">
        <f>_FV(0,"6842105263157895")</f>
        <v>#VALUE!</v>
      </c>
      <c r="AM989" t="e" vm="128">
        <f>_FV(0,"5789473684210527")</f>
        <v>#VALUE!</v>
      </c>
      <c r="AN989">
        <v>-5</v>
      </c>
      <c r="AO989" t="e" vm="1">
        <f>_FV(-3,"0")</f>
        <v>#VALUE!</v>
      </c>
      <c r="AP989" t="s">
        <v>84</v>
      </c>
      <c r="AQ989">
        <v>4</v>
      </c>
      <c r="AR989">
        <v>4</v>
      </c>
      <c r="AS989" t="s">
        <v>68</v>
      </c>
      <c r="AT989" t="s">
        <v>68</v>
      </c>
      <c r="AU989" t="s">
        <v>68</v>
      </c>
      <c r="AV989" s="2">
        <v>43556</v>
      </c>
      <c r="AW989" s="3">
        <v>43101</v>
      </c>
      <c r="AX989">
        <v>1662</v>
      </c>
      <c r="AY989">
        <v>1655</v>
      </c>
      <c r="AZ989" t="s">
        <v>241</v>
      </c>
      <c r="BA989" t="s">
        <v>1398</v>
      </c>
      <c r="BB989">
        <v>28</v>
      </c>
      <c r="BC989" t="s">
        <v>1933</v>
      </c>
      <c r="BD989" s="3">
        <v>12086</v>
      </c>
      <c r="BE989" t="s">
        <v>73</v>
      </c>
      <c r="BF989" s="2">
        <v>43489</v>
      </c>
      <c r="BG989">
        <v>19</v>
      </c>
      <c r="BH989" t="s">
        <v>1887</v>
      </c>
      <c r="BI989" s="3">
        <v>46082</v>
      </c>
    </row>
    <row r="990" spans="1:61" x14ac:dyDescent="0.25">
      <c r="A990" s="1">
        <v>41363</v>
      </c>
      <c r="B990" t="s">
        <v>60</v>
      </c>
      <c r="C990" t="s">
        <v>1913</v>
      </c>
      <c r="D990" t="s">
        <v>62</v>
      </c>
      <c r="E990" t="s">
        <v>366</v>
      </c>
      <c r="F990" t="s">
        <v>76</v>
      </c>
      <c r="G990" t="s">
        <v>385</v>
      </c>
      <c r="H990" t="s">
        <v>859</v>
      </c>
      <c r="I990" t="s">
        <v>340</v>
      </c>
      <c r="J990" t="s">
        <v>2150</v>
      </c>
      <c r="K990" t="s">
        <v>117</v>
      </c>
      <c r="L990" t="s">
        <v>82</v>
      </c>
      <c r="M990" t="s">
        <v>603</v>
      </c>
      <c r="N990" t="s">
        <v>484</v>
      </c>
      <c r="O990" t="s">
        <v>386</v>
      </c>
      <c r="P990" t="s">
        <v>386</v>
      </c>
      <c r="Q990">
        <v>30</v>
      </c>
      <c r="R990" t="s">
        <v>66</v>
      </c>
      <c r="S990" t="s">
        <v>67</v>
      </c>
      <c r="T990">
        <v>13</v>
      </c>
      <c r="U990">
        <v>4</v>
      </c>
      <c r="V990">
        <v>16</v>
      </c>
      <c r="W990" t="s">
        <v>179</v>
      </c>
      <c r="X990" t="s">
        <v>84</v>
      </c>
      <c r="Y990">
        <v>0</v>
      </c>
      <c r="Z990">
        <v>1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 t="s">
        <v>2150</v>
      </c>
      <c r="AM990" t="e" vm="41">
        <f>_FV(0,"7")</f>
        <v>#VALUE!</v>
      </c>
      <c r="AN990">
        <v>27</v>
      </c>
      <c r="AO990" t="s">
        <v>83</v>
      </c>
      <c r="AP990" t="e" vm="1">
        <f>_FV(-15,"0")</f>
        <v>#VALUE!</v>
      </c>
      <c r="AQ990">
        <v>3</v>
      </c>
      <c r="AR990">
        <v>0</v>
      </c>
      <c r="AS990" t="s">
        <v>68</v>
      </c>
      <c r="AT990" t="s">
        <v>1230</v>
      </c>
      <c r="AU990" t="s">
        <v>68</v>
      </c>
      <c r="AV990" t="s">
        <v>64</v>
      </c>
      <c r="AW990" t="s">
        <v>2151</v>
      </c>
      <c r="AX990">
        <v>1839</v>
      </c>
      <c r="AY990">
        <v>1615</v>
      </c>
      <c r="AZ990" t="s">
        <v>60</v>
      </c>
      <c r="BA990" s="2">
        <v>43700</v>
      </c>
      <c r="BB990">
        <v>30</v>
      </c>
      <c r="BC990" t="s">
        <v>1885</v>
      </c>
      <c r="BD990" s="3">
        <v>42583</v>
      </c>
      <c r="BE990" t="s">
        <v>1913</v>
      </c>
      <c r="BF990" s="2">
        <v>43641</v>
      </c>
      <c r="BG990">
        <v>22</v>
      </c>
      <c r="BH990" t="s">
        <v>1916</v>
      </c>
      <c r="BI990" s="3">
        <v>15342</v>
      </c>
    </row>
    <row r="991" spans="1:61" x14ac:dyDescent="0.25">
      <c r="A991" s="1">
        <v>41240</v>
      </c>
      <c r="B991" t="s">
        <v>73</v>
      </c>
      <c r="C991" t="s">
        <v>1913</v>
      </c>
      <c r="D991" t="s">
        <v>62</v>
      </c>
      <c r="E991" t="s">
        <v>495</v>
      </c>
      <c r="F991" t="s">
        <v>362</v>
      </c>
      <c r="G991" t="s">
        <v>231</v>
      </c>
      <c r="H991" t="s">
        <v>231</v>
      </c>
      <c r="I991" t="s">
        <v>361</v>
      </c>
      <c r="J991" t="s">
        <v>361</v>
      </c>
      <c r="K991" t="s">
        <v>238</v>
      </c>
      <c r="L991" t="s">
        <v>234</v>
      </c>
      <c r="M991" t="s">
        <v>364</v>
      </c>
      <c r="N991" t="s">
        <v>237</v>
      </c>
      <c r="O991" t="s">
        <v>363</v>
      </c>
      <c r="P991" t="s">
        <v>236</v>
      </c>
      <c r="Q991">
        <v>13</v>
      </c>
      <c r="R991" t="s">
        <v>110</v>
      </c>
      <c r="S991" t="s">
        <v>67</v>
      </c>
      <c r="T991">
        <v>13</v>
      </c>
      <c r="U991">
        <v>17</v>
      </c>
      <c r="V991">
        <v>16</v>
      </c>
      <c r="W991" t="s">
        <v>66</v>
      </c>
      <c r="X991" t="s">
        <v>96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1</v>
      </c>
      <c r="AK991">
        <v>0</v>
      </c>
      <c r="AL991" t="e" vm="54">
        <f>_FV(0,"9230769230769231")</f>
        <v>#VALUE!</v>
      </c>
      <c r="AM991" t="e" vm="253">
        <f>_FV(0,"46153846153846156")</f>
        <v>#VALUE!</v>
      </c>
      <c r="AN991">
        <v>0</v>
      </c>
      <c r="AO991" t="e" vm="1">
        <f>_FV(-2,"0")</f>
        <v>#VALUE!</v>
      </c>
      <c r="AP991" t="e" vm="1">
        <f>_FV(-4,"0")</f>
        <v>#VALUE!</v>
      </c>
      <c r="AQ991">
        <v>1</v>
      </c>
      <c r="AR991">
        <v>1</v>
      </c>
      <c r="AS991" t="s">
        <v>68</v>
      </c>
      <c r="AT991" t="s">
        <v>689</v>
      </c>
      <c r="AU991" t="s">
        <v>68</v>
      </c>
      <c r="AV991" s="2">
        <v>43497</v>
      </c>
      <c r="AW991" t="s">
        <v>2152</v>
      </c>
      <c r="AX991">
        <v>1655</v>
      </c>
      <c r="AY991">
        <v>1615</v>
      </c>
      <c r="AZ991" t="s">
        <v>73</v>
      </c>
      <c r="BA991" s="2">
        <v>43489</v>
      </c>
      <c r="BB991">
        <v>19</v>
      </c>
      <c r="BC991" t="s">
        <v>1887</v>
      </c>
      <c r="BD991" s="3">
        <v>46082</v>
      </c>
      <c r="BE991" t="s">
        <v>1913</v>
      </c>
      <c r="BF991" s="2">
        <v>43641</v>
      </c>
      <c r="BG991">
        <v>22</v>
      </c>
      <c r="BH991" t="s">
        <v>1916</v>
      </c>
      <c r="BI991" s="3">
        <v>15342</v>
      </c>
    </row>
    <row r="992" spans="1:61" x14ac:dyDescent="0.25">
      <c r="A992" s="1">
        <v>41143</v>
      </c>
      <c r="B992" t="s">
        <v>123</v>
      </c>
      <c r="C992" t="s">
        <v>1913</v>
      </c>
      <c r="D992" t="s">
        <v>62</v>
      </c>
      <c r="E992" t="s">
        <v>68</v>
      </c>
      <c r="F992" t="s">
        <v>63</v>
      </c>
      <c r="G992" t="s">
        <v>65</v>
      </c>
      <c r="H992" t="s">
        <v>63</v>
      </c>
      <c r="I992" s="2">
        <v>43586</v>
      </c>
      <c r="J992" t="s">
        <v>63</v>
      </c>
      <c r="K992" t="s">
        <v>63</v>
      </c>
      <c r="L992" t="s">
        <v>65</v>
      </c>
      <c r="M992" t="s">
        <v>65</v>
      </c>
      <c r="N992" t="s">
        <v>65</v>
      </c>
      <c r="O992" t="s">
        <v>65</v>
      </c>
      <c r="P992" t="s">
        <v>63</v>
      </c>
      <c r="Q992">
        <v>2</v>
      </c>
      <c r="R992" t="s">
        <v>84</v>
      </c>
      <c r="S992" t="s">
        <v>67</v>
      </c>
      <c r="T992">
        <v>13</v>
      </c>
      <c r="U992">
        <v>4</v>
      </c>
      <c r="V992">
        <v>10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 t="s">
        <v>68</v>
      </c>
      <c r="AM992" t="s">
        <v>65</v>
      </c>
      <c r="AN992">
        <v>2</v>
      </c>
      <c r="AP992" t="e" vm="1">
        <f>_FV(-16,"0")</f>
        <v>#VALUE!</v>
      </c>
      <c r="AQ992">
        <v>1</v>
      </c>
      <c r="AR992">
        <v>1</v>
      </c>
      <c r="AS992" t="s">
        <v>68</v>
      </c>
      <c r="AT992" t="s">
        <v>68</v>
      </c>
      <c r="AU992" t="s">
        <v>68</v>
      </c>
      <c r="AV992" t="s">
        <v>675</v>
      </c>
      <c r="AW992" s="3">
        <v>43101</v>
      </c>
      <c r="AX992">
        <v>1857</v>
      </c>
      <c r="AY992">
        <v>1615</v>
      </c>
      <c r="AZ992" t="s">
        <v>123</v>
      </c>
      <c r="BA992" s="2">
        <v>43549</v>
      </c>
      <c r="BB992">
        <v>22</v>
      </c>
      <c r="BC992" t="s">
        <v>1890</v>
      </c>
      <c r="BD992" t="s">
        <v>1891</v>
      </c>
      <c r="BE992" t="s">
        <v>1913</v>
      </c>
      <c r="BF992" s="2">
        <v>43641</v>
      </c>
      <c r="BG992">
        <v>22</v>
      </c>
      <c r="BH992" t="s">
        <v>1916</v>
      </c>
      <c r="BI992" s="3">
        <v>15342</v>
      </c>
    </row>
    <row r="993" spans="1:61" x14ac:dyDescent="0.25">
      <c r="A993" s="1">
        <v>41308</v>
      </c>
      <c r="B993" t="s">
        <v>127</v>
      </c>
      <c r="C993" t="s">
        <v>1913</v>
      </c>
      <c r="D993" t="s">
        <v>62</v>
      </c>
      <c r="E993" t="s">
        <v>2079</v>
      </c>
      <c r="F993" t="s">
        <v>409</v>
      </c>
      <c r="G993" t="s">
        <v>408</v>
      </c>
      <c r="H993" t="s">
        <v>248</v>
      </c>
      <c r="I993" s="2">
        <v>43586</v>
      </c>
      <c r="J993" t="s">
        <v>1331</v>
      </c>
      <c r="K993" t="s">
        <v>329</v>
      </c>
      <c r="L993" t="s">
        <v>254</v>
      </c>
      <c r="M993" t="s">
        <v>254</v>
      </c>
      <c r="N993" t="s">
        <v>63</v>
      </c>
      <c r="O993" t="s">
        <v>156</v>
      </c>
      <c r="P993" t="s">
        <v>155</v>
      </c>
      <c r="Q993">
        <v>28</v>
      </c>
      <c r="R993" t="s">
        <v>96</v>
      </c>
      <c r="S993" t="s">
        <v>67</v>
      </c>
      <c r="T993">
        <v>13</v>
      </c>
      <c r="U993">
        <v>6</v>
      </c>
      <c r="V993">
        <v>19</v>
      </c>
      <c r="W993" t="s">
        <v>132</v>
      </c>
      <c r="X993" t="s">
        <v>85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 t="s">
        <v>79</v>
      </c>
      <c r="AM993" t="e" vm="173">
        <f>_FV(0,"6428571428571429")</f>
        <v>#VALUE!</v>
      </c>
      <c r="AN993">
        <v>19</v>
      </c>
      <c r="AO993" t="e" vm="1">
        <f>_FV(-2,"0")</f>
        <v>#VALUE!</v>
      </c>
      <c r="AP993" t="e" vm="1">
        <f>_FV(-13,"0")</f>
        <v>#VALUE!</v>
      </c>
      <c r="AQ993">
        <v>0</v>
      </c>
      <c r="AR993">
        <v>3</v>
      </c>
      <c r="AS993" t="s">
        <v>68</v>
      </c>
      <c r="AT993" t="s">
        <v>331</v>
      </c>
      <c r="AU993" t="s">
        <v>68</v>
      </c>
      <c r="AV993" s="2">
        <v>43617</v>
      </c>
      <c r="AW993" t="s">
        <v>2153</v>
      </c>
      <c r="AX993">
        <v>1780</v>
      </c>
      <c r="AY993">
        <v>1615</v>
      </c>
      <c r="AZ993" t="s">
        <v>127</v>
      </c>
      <c r="BA993" s="2">
        <v>43641</v>
      </c>
      <c r="BB993">
        <v>18</v>
      </c>
      <c r="BC993" t="s">
        <v>1892</v>
      </c>
      <c r="BD993" s="2">
        <v>43681</v>
      </c>
      <c r="BE993" t="s">
        <v>1913</v>
      </c>
      <c r="BF993" s="2">
        <v>43641</v>
      </c>
      <c r="BG993">
        <v>22</v>
      </c>
      <c r="BH993" t="s">
        <v>1916</v>
      </c>
      <c r="BI993" s="3">
        <v>15342</v>
      </c>
    </row>
    <row r="994" spans="1:61" x14ac:dyDescent="0.25">
      <c r="A994" s="1">
        <v>41369</v>
      </c>
      <c r="B994" t="s">
        <v>136</v>
      </c>
      <c r="C994" t="s">
        <v>1913</v>
      </c>
      <c r="D994" t="s">
        <v>151</v>
      </c>
      <c r="E994" t="s">
        <v>1577</v>
      </c>
      <c r="F994" t="s">
        <v>705</v>
      </c>
      <c r="G994" t="s">
        <v>663</v>
      </c>
      <c r="H994" t="s">
        <v>370</v>
      </c>
      <c r="I994" t="s">
        <v>250</v>
      </c>
      <c r="J994" t="s">
        <v>542</v>
      </c>
      <c r="K994" t="s">
        <v>155</v>
      </c>
      <c r="L994" t="s">
        <v>154</v>
      </c>
      <c r="M994" t="s">
        <v>116</v>
      </c>
      <c r="N994" t="s">
        <v>252</v>
      </c>
      <c r="O994" t="s">
        <v>155</v>
      </c>
      <c r="P994" t="s">
        <v>793</v>
      </c>
      <c r="Q994">
        <v>35</v>
      </c>
      <c r="R994" t="s">
        <v>179</v>
      </c>
      <c r="S994" t="s">
        <v>67</v>
      </c>
      <c r="T994">
        <v>13</v>
      </c>
      <c r="U994">
        <v>7</v>
      </c>
      <c r="V994">
        <v>15</v>
      </c>
      <c r="W994" t="s">
        <v>66</v>
      </c>
      <c r="X994" t="s">
        <v>68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1</v>
      </c>
      <c r="AI994">
        <v>0</v>
      </c>
      <c r="AJ994">
        <v>0</v>
      </c>
      <c r="AK994">
        <v>0</v>
      </c>
      <c r="AL994" t="e" vm="330">
        <f>_FV(0,"22857142857142856")</f>
        <v>#VALUE!</v>
      </c>
      <c r="AM994" t="e" vm="117">
        <f>_FV(0,"8")</f>
        <v>#VALUE!</v>
      </c>
      <c r="AN994">
        <v>16</v>
      </c>
      <c r="AO994" t="s">
        <v>84</v>
      </c>
      <c r="AP994" t="e" vm="1">
        <f>_FV(-7,"0")</f>
        <v>#VALUE!</v>
      </c>
      <c r="AQ994">
        <v>1</v>
      </c>
      <c r="AR994">
        <v>1</v>
      </c>
      <c r="AS994" t="s">
        <v>68</v>
      </c>
      <c r="AT994" t="s">
        <v>68</v>
      </c>
      <c r="AU994" t="s">
        <v>68</v>
      </c>
      <c r="AV994" t="s">
        <v>124</v>
      </c>
      <c r="AW994" s="3">
        <v>41640</v>
      </c>
      <c r="AX994">
        <v>1715</v>
      </c>
      <c r="AY994">
        <v>1615</v>
      </c>
      <c r="AZ994" t="s">
        <v>136</v>
      </c>
      <c r="BA994" s="2">
        <v>43734</v>
      </c>
      <c r="BB994">
        <v>29</v>
      </c>
      <c r="BC994" t="s">
        <v>1894</v>
      </c>
      <c r="BD994" s="3">
        <v>17227</v>
      </c>
      <c r="BE994" t="s">
        <v>1913</v>
      </c>
      <c r="BF994" s="2">
        <v>43641</v>
      </c>
      <c r="BG994">
        <v>22</v>
      </c>
      <c r="BH994" t="s">
        <v>1916</v>
      </c>
      <c r="BI994" s="3">
        <v>15342</v>
      </c>
    </row>
    <row r="995" spans="1:61" x14ac:dyDescent="0.25">
      <c r="A995" s="1">
        <v>41202</v>
      </c>
      <c r="B995" t="s">
        <v>150</v>
      </c>
      <c r="C995" t="s">
        <v>1913</v>
      </c>
      <c r="D995" t="s">
        <v>62</v>
      </c>
      <c r="E995" t="s">
        <v>399</v>
      </c>
      <c r="F995" t="s">
        <v>68</v>
      </c>
      <c r="G995" s="2">
        <v>43586</v>
      </c>
      <c r="H995" s="3">
        <v>27395</v>
      </c>
      <c r="I995" t="s">
        <v>180</v>
      </c>
      <c r="J995" t="s">
        <v>323</v>
      </c>
      <c r="K995" t="s">
        <v>322</v>
      </c>
      <c r="L995" t="s">
        <v>65</v>
      </c>
      <c r="M995" t="s">
        <v>323</v>
      </c>
      <c r="N995" t="s">
        <v>63</v>
      </c>
      <c r="O995" t="s">
        <v>323</v>
      </c>
      <c r="P995" t="s">
        <v>323</v>
      </c>
      <c r="Q995">
        <v>8</v>
      </c>
      <c r="R995" t="s">
        <v>85</v>
      </c>
      <c r="S995" t="s">
        <v>67</v>
      </c>
      <c r="T995">
        <v>13</v>
      </c>
      <c r="U995">
        <v>13</v>
      </c>
      <c r="V995">
        <v>16</v>
      </c>
      <c r="W995" t="s">
        <v>132</v>
      </c>
      <c r="X995" t="s">
        <v>64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 t="e" vm="37">
        <f>_FV(0,"375")</f>
        <v>#VALUE!</v>
      </c>
      <c r="AM995" t="e" vm="89">
        <f>_FV(0,"75")</f>
        <v>#VALUE!</v>
      </c>
      <c r="AN995">
        <v>3</v>
      </c>
      <c r="AO995" t="s">
        <v>84</v>
      </c>
      <c r="AP995" t="e" vm="1">
        <f>_FV(-12,"0")</f>
        <v>#VALUE!</v>
      </c>
      <c r="AQ995">
        <v>1</v>
      </c>
      <c r="AR995">
        <v>1</v>
      </c>
      <c r="AS995" t="s">
        <v>68</v>
      </c>
      <c r="AT995" t="s">
        <v>68</v>
      </c>
      <c r="AU995" t="s">
        <v>68</v>
      </c>
      <c r="AV995" t="s">
        <v>76</v>
      </c>
      <c r="AW995" s="3">
        <v>45292</v>
      </c>
      <c r="AX995">
        <v>1723</v>
      </c>
      <c r="AY995">
        <v>1615</v>
      </c>
      <c r="AZ995" t="s">
        <v>150</v>
      </c>
      <c r="BA995" s="2">
        <v>43699</v>
      </c>
      <c r="BB995">
        <v>19</v>
      </c>
      <c r="BC995" t="s">
        <v>1897</v>
      </c>
      <c r="BD995" s="3">
        <v>45839</v>
      </c>
      <c r="BE995" t="s">
        <v>1913</v>
      </c>
      <c r="BF995" s="2">
        <v>43641</v>
      </c>
      <c r="BG995">
        <v>22</v>
      </c>
      <c r="BH995" t="s">
        <v>1916</v>
      </c>
      <c r="BI995" s="3">
        <v>15342</v>
      </c>
    </row>
    <row r="996" spans="1:61" x14ac:dyDescent="0.25">
      <c r="A996" s="1">
        <v>41265</v>
      </c>
      <c r="B996" t="s">
        <v>158</v>
      </c>
      <c r="C996" t="s">
        <v>1913</v>
      </c>
      <c r="D996" t="s">
        <v>62</v>
      </c>
      <c r="E996" t="s">
        <v>366</v>
      </c>
      <c r="F996" t="s">
        <v>76</v>
      </c>
      <c r="G996" t="s">
        <v>74</v>
      </c>
      <c r="H996" t="s">
        <v>64</v>
      </c>
      <c r="I996" t="s">
        <v>64</v>
      </c>
      <c r="J996" t="s">
        <v>63</v>
      </c>
      <c r="K996" t="s">
        <v>356</v>
      </c>
      <c r="L996" t="s">
        <v>949</v>
      </c>
      <c r="M996" t="s">
        <v>949</v>
      </c>
      <c r="N996" t="s">
        <v>356</v>
      </c>
      <c r="O996" t="s">
        <v>80</v>
      </c>
      <c r="P996" t="s">
        <v>80</v>
      </c>
      <c r="Q996">
        <v>18</v>
      </c>
      <c r="R996" t="s">
        <v>64</v>
      </c>
      <c r="S996" t="s">
        <v>67</v>
      </c>
      <c r="T996">
        <v>13</v>
      </c>
      <c r="U996">
        <v>2</v>
      </c>
      <c r="V996">
        <v>18</v>
      </c>
      <c r="W996" t="s">
        <v>121</v>
      </c>
      <c r="X996" t="s">
        <v>65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1</v>
      </c>
      <c r="AI996">
        <v>1</v>
      </c>
      <c r="AJ996">
        <v>0</v>
      </c>
      <c r="AK996">
        <v>0</v>
      </c>
      <c r="AL996" t="s">
        <v>68</v>
      </c>
      <c r="AM996" t="e" vm="83">
        <f>_FV(0,"8333333333333334")</f>
        <v>#VALUE!</v>
      </c>
      <c r="AN996">
        <v>27</v>
      </c>
      <c r="AO996" t="s">
        <v>121</v>
      </c>
      <c r="AP996" t="e" vm="1">
        <f>_FV(-17,"0")</f>
        <v>#VALUE!</v>
      </c>
      <c r="AQ996">
        <v>1</v>
      </c>
      <c r="AR996">
        <v>1</v>
      </c>
      <c r="AS996" t="s">
        <v>68</v>
      </c>
      <c r="AT996" t="s">
        <v>714</v>
      </c>
      <c r="AU996" t="s">
        <v>68</v>
      </c>
      <c r="AV996" s="2">
        <v>43498</v>
      </c>
      <c r="AW996" t="s">
        <v>2154</v>
      </c>
      <c r="AX996">
        <v>1908</v>
      </c>
      <c r="AY996">
        <v>1615</v>
      </c>
      <c r="AZ996" t="s">
        <v>158</v>
      </c>
      <c r="BA996" t="s">
        <v>243</v>
      </c>
      <c r="BB996">
        <v>27</v>
      </c>
      <c r="BC996" t="s">
        <v>1900</v>
      </c>
      <c r="BD996" t="s">
        <v>1901</v>
      </c>
      <c r="BE996" t="s">
        <v>1913</v>
      </c>
      <c r="BF996" s="2">
        <v>43641</v>
      </c>
      <c r="BG996">
        <v>22</v>
      </c>
      <c r="BH996" t="s">
        <v>1916</v>
      </c>
      <c r="BI996" s="3">
        <v>15342</v>
      </c>
    </row>
    <row r="997" spans="1:61" x14ac:dyDescent="0.25">
      <c r="A997" s="1">
        <v>41349</v>
      </c>
      <c r="B997" t="s">
        <v>163</v>
      </c>
      <c r="C997" t="s">
        <v>1913</v>
      </c>
      <c r="D997" t="s">
        <v>62</v>
      </c>
      <c r="E997" t="s">
        <v>1697</v>
      </c>
      <c r="F997" t="s">
        <v>743</v>
      </c>
      <c r="G997" t="s">
        <v>478</v>
      </c>
      <c r="H997" t="s">
        <v>2004</v>
      </c>
      <c r="I997" t="s">
        <v>2155</v>
      </c>
      <c r="J997" t="s">
        <v>2139</v>
      </c>
      <c r="K997" t="s">
        <v>2139</v>
      </c>
      <c r="L997" t="s">
        <v>109</v>
      </c>
      <c r="M997" t="s">
        <v>1699</v>
      </c>
      <c r="N997" t="s">
        <v>620</v>
      </c>
      <c r="O997" t="s">
        <v>1341</v>
      </c>
      <c r="P997" t="s">
        <v>479</v>
      </c>
      <c r="Q997">
        <v>29</v>
      </c>
      <c r="R997" t="s">
        <v>68</v>
      </c>
      <c r="S997" t="s">
        <v>67</v>
      </c>
      <c r="T997">
        <v>13</v>
      </c>
      <c r="U997">
        <v>1</v>
      </c>
      <c r="V997">
        <v>14</v>
      </c>
      <c r="W997" t="s">
        <v>110</v>
      </c>
      <c r="X997" t="s">
        <v>66</v>
      </c>
      <c r="Y997">
        <v>1</v>
      </c>
      <c r="Z997">
        <v>1</v>
      </c>
      <c r="AA997">
        <v>1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 t="s">
        <v>474</v>
      </c>
      <c r="AM997" t="e" vm="205">
        <f>_FV(0,"6896551724137931")</f>
        <v>#VALUE!</v>
      </c>
      <c r="AN997">
        <v>48</v>
      </c>
      <c r="AO997" t="s">
        <v>192</v>
      </c>
      <c r="AP997" t="e" vm="1">
        <f>_FV(-18,"0")</f>
        <v>#VALUE!</v>
      </c>
      <c r="AQ997">
        <v>3</v>
      </c>
      <c r="AR997">
        <v>0</v>
      </c>
      <c r="AS997" t="s">
        <v>68</v>
      </c>
      <c r="AT997" t="s">
        <v>65</v>
      </c>
      <c r="AU997" t="s">
        <v>68</v>
      </c>
      <c r="AV997" t="s">
        <v>1820</v>
      </c>
      <c r="AW997" t="s">
        <v>65</v>
      </c>
      <c r="AX997">
        <v>1912</v>
      </c>
      <c r="AY997">
        <v>1615</v>
      </c>
      <c r="AZ997" t="s">
        <v>163</v>
      </c>
      <c r="BA997" s="2">
        <v>43489</v>
      </c>
      <c r="BB997">
        <v>22</v>
      </c>
      <c r="BC997" t="s">
        <v>1904</v>
      </c>
      <c r="BD997" s="3">
        <v>13119</v>
      </c>
      <c r="BE997" t="s">
        <v>1913</v>
      </c>
      <c r="BF997" s="2">
        <v>43641</v>
      </c>
      <c r="BG997">
        <v>22</v>
      </c>
      <c r="BH997" t="s">
        <v>1916</v>
      </c>
      <c r="BI997" s="3">
        <v>15342</v>
      </c>
    </row>
    <row r="998" spans="1:61" x14ac:dyDescent="0.25">
      <c r="A998" s="1">
        <v>41293</v>
      </c>
      <c r="B998" t="s">
        <v>178</v>
      </c>
      <c r="C998" t="s">
        <v>1913</v>
      </c>
      <c r="D998" t="s">
        <v>151</v>
      </c>
      <c r="E998" t="s">
        <v>567</v>
      </c>
      <c r="F998" t="s">
        <v>569</v>
      </c>
      <c r="G998" t="s">
        <v>903</v>
      </c>
      <c r="H998" t="s">
        <v>905</v>
      </c>
      <c r="I998" t="s">
        <v>498</v>
      </c>
      <c r="J998" t="s">
        <v>904</v>
      </c>
      <c r="K998" t="s">
        <v>571</v>
      </c>
      <c r="L998" t="s">
        <v>728</v>
      </c>
      <c r="M998" t="s">
        <v>381</v>
      </c>
      <c r="N998" t="s">
        <v>906</v>
      </c>
      <c r="O998" t="s">
        <v>572</v>
      </c>
      <c r="P998" t="s">
        <v>379</v>
      </c>
      <c r="Q998">
        <v>23</v>
      </c>
      <c r="R998" t="s">
        <v>242</v>
      </c>
      <c r="S998" t="s">
        <v>67</v>
      </c>
      <c r="T998">
        <v>13</v>
      </c>
      <c r="U998">
        <v>14</v>
      </c>
      <c r="V998">
        <v>17</v>
      </c>
      <c r="W998" t="s">
        <v>66</v>
      </c>
      <c r="X998" t="s">
        <v>85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 t="e" vm="40">
        <f>_FV(0,"5217391304347826")</f>
        <v>#VALUE!</v>
      </c>
      <c r="AM998" t="e" vm="81">
        <f>_FV(0,"6956521739130435")</f>
        <v>#VALUE!</v>
      </c>
      <c r="AN998">
        <v>5</v>
      </c>
      <c r="AO998" t="e" vm="1">
        <f>_FV(-3,"0")</f>
        <v>#VALUE!</v>
      </c>
      <c r="AP998" t="e" vm="1">
        <f>_FV(-3,"0")</f>
        <v>#VALUE!</v>
      </c>
      <c r="AQ998">
        <v>1</v>
      </c>
      <c r="AR998">
        <v>1</v>
      </c>
      <c r="AS998" t="s">
        <v>68</v>
      </c>
      <c r="AT998" t="s">
        <v>68</v>
      </c>
      <c r="AU998" t="s">
        <v>68</v>
      </c>
      <c r="AV998" s="2">
        <v>43586</v>
      </c>
      <c r="AW998" s="2">
        <v>43525</v>
      </c>
      <c r="AX998">
        <v>1748</v>
      </c>
      <c r="AY998">
        <v>1615</v>
      </c>
      <c r="AZ998" t="s">
        <v>178</v>
      </c>
      <c r="BA998" s="2">
        <v>43489</v>
      </c>
      <c r="BB998">
        <v>25</v>
      </c>
      <c r="BC998" t="s">
        <v>1907</v>
      </c>
      <c r="BD998" s="3">
        <v>46874</v>
      </c>
      <c r="BE998" t="s">
        <v>1913</v>
      </c>
      <c r="BF998" s="2">
        <v>43641</v>
      </c>
      <c r="BG998">
        <v>22</v>
      </c>
      <c r="BH998" t="s">
        <v>1916</v>
      </c>
      <c r="BI998" s="3">
        <v>15342</v>
      </c>
    </row>
    <row r="999" spans="1:61" x14ac:dyDescent="0.25">
      <c r="A999" s="1">
        <v>41384</v>
      </c>
      <c r="B999" t="s">
        <v>1432</v>
      </c>
      <c r="C999" t="s">
        <v>1913</v>
      </c>
      <c r="D999" t="s">
        <v>62</v>
      </c>
      <c r="E999" t="s">
        <v>537</v>
      </c>
      <c r="F999" t="s">
        <v>539</v>
      </c>
      <c r="G999" t="s">
        <v>1567</v>
      </c>
      <c r="H999" t="s">
        <v>1037</v>
      </c>
      <c r="I999" t="s">
        <v>1243</v>
      </c>
      <c r="J999" t="s">
        <v>2156</v>
      </c>
      <c r="K999" t="s">
        <v>470</v>
      </c>
      <c r="L999" t="s">
        <v>1140</v>
      </c>
      <c r="M999" t="s">
        <v>80</v>
      </c>
      <c r="N999" t="s">
        <v>2157</v>
      </c>
      <c r="O999" t="s">
        <v>472</v>
      </c>
      <c r="P999" t="s">
        <v>469</v>
      </c>
      <c r="Q999">
        <v>33</v>
      </c>
      <c r="R999" t="s">
        <v>192</v>
      </c>
      <c r="S999" t="s">
        <v>67</v>
      </c>
      <c r="T999">
        <v>13</v>
      </c>
      <c r="U999">
        <v>10</v>
      </c>
      <c r="V999">
        <v>15</v>
      </c>
      <c r="W999" t="s">
        <v>84</v>
      </c>
      <c r="X999" t="s">
        <v>65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1</v>
      </c>
      <c r="AI999">
        <v>1</v>
      </c>
      <c r="AJ999">
        <v>0</v>
      </c>
      <c r="AK999">
        <v>0</v>
      </c>
      <c r="AL999" t="e" vm="331">
        <f>_FV(0,"5757575757575758")</f>
        <v>#VALUE!</v>
      </c>
      <c r="AM999" t="e" vm="246">
        <f>_FV(0,"8181818181818182")</f>
        <v>#VALUE!</v>
      </c>
      <c r="AN999">
        <v>12</v>
      </c>
      <c r="AO999" t="s">
        <v>84</v>
      </c>
      <c r="AP999" t="e" vm="1">
        <f>_FV(-8,"0")</f>
        <v>#VALUE!</v>
      </c>
      <c r="AQ999">
        <v>1</v>
      </c>
      <c r="AR999">
        <v>1</v>
      </c>
      <c r="AS999" t="s">
        <v>68</v>
      </c>
      <c r="AT999" t="s">
        <v>68</v>
      </c>
      <c r="AU999" t="s">
        <v>68</v>
      </c>
      <c r="AV999" t="s">
        <v>68</v>
      </c>
      <c r="AW999" s="2">
        <v>43800</v>
      </c>
      <c r="AX999">
        <v>1616</v>
      </c>
      <c r="AY999">
        <v>1615</v>
      </c>
      <c r="AZ999" t="s">
        <v>1432</v>
      </c>
      <c r="BA999" s="2">
        <v>43549</v>
      </c>
      <c r="BB999">
        <v>16</v>
      </c>
      <c r="BC999" t="s">
        <v>1910</v>
      </c>
      <c r="BD999" s="2">
        <v>43679</v>
      </c>
      <c r="BE999" t="s">
        <v>1913</v>
      </c>
      <c r="BF999" s="2">
        <v>43641</v>
      </c>
      <c r="BG999">
        <v>22</v>
      </c>
      <c r="BH999" t="s">
        <v>1916</v>
      </c>
      <c r="BI999" s="3">
        <v>15342</v>
      </c>
    </row>
    <row r="1000" spans="1:61" x14ac:dyDescent="0.25">
      <c r="A1000" s="1">
        <v>41010</v>
      </c>
      <c r="B1000" t="s">
        <v>1436</v>
      </c>
      <c r="C1000" t="s">
        <v>1913</v>
      </c>
      <c r="D1000" t="s">
        <v>101</v>
      </c>
      <c r="E1000" t="s">
        <v>534</v>
      </c>
      <c r="F1000" s="2">
        <v>43497</v>
      </c>
      <c r="G1000" s="2">
        <v>43678</v>
      </c>
      <c r="H1000" s="2">
        <v>43678</v>
      </c>
      <c r="I1000" t="s">
        <v>266</v>
      </c>
      <c r="J1000" t="s">
        <v>63</v>
      </c>
      <c r="K1000" t="s">
        <v>65</v>
      </c>
      <c r="L1000" t="s">
        <v>65</v>
      </c>
      <c r="M1000" t="s">
        <v>97</v>
      </c>
      <c r="N1000" t="s">
        <v>116</v>
      </c>
      <c r="O1000" t="s">
        <v>266</v>
      </c>
      <c r="P1000" t="s">
        <v>63</v>
      </c>
      <c r="Q1000">
        <v>10</v>
      </c>
      <c r="R1000" t="s">
        <v>239</v>
      </c>
      <c r="S1000" t="s">
        <v>67</v>
      </c>
      <c r="T1000">
        <v>13</v>
      </c>
      <c r="U1000">
        <v>19</v>
      </c>
      <c r="V1000">
        <v>17</v>
      </c>
      <c r="W1000" t="s">
        <v>68</v>
      </c>
      <c r="X1000" t="s">
        <v>66</v>
      </c>
      <c r="Y1000">
        <v>0</v>
      </c>
      <c r="Z1000">
        <v>0</v>
      </c>
      <c r="AA1000">
        <v>0</v>
      </c>
      <c r="AB1000">
        <v>1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 t="e" vm="124">
        <f>_FV(-1,"1")</f>
        <v>#VALUE!</v>
      </c>
      <c r="AM1000" t="e" vm="25">
        <f>_FV(0,"6")</f>
        <v>#VALUE!</v>
      </c>
      <c r="AN1000">
        <v>-2</v>
      </c>
      <c r="AO1000" t="e" vm="1">
        <f>_FV(-3,"0")</f>
        <v>#VALUE!</v>
      </c>
      <c r="AP1000" t="s">
        <v>68</v>
      </c>
      <c r="AQ1000">
        <v>1</v>
      </c>
      <c r="AR1000">
        <v>1</v>
      </c>
      <c r="AS1000" t="s">
        <v>68</v>
      </c>
      <c r="AT1000" t="s">
        <v>68</v>
      </c>
      <c r="AU1000" t="s">
        <v>68</v>
      </c>
      <c r="AV1000" t="s">
        <v>63</v>
      </c>
      <c r="AW1000" s="3">
        <v>46388</v>
      </c>
      <c r="AX1000">
        <v>1587</v>
      </c>
      <c r="AY1000">
        <v>1615</v>
      </c>
      <c r="AZ1000" t="s">
        <v>1436</v>
      </c>
      <c r="BA1000" s="2">
        <v>43493</v>
      </c>
      <c r="BB1000">
        <v>18</v>
      </c>
      <c r="BC1000" t="s">
        <v>1912</v>
      </c>
      <c r="BD1000" s="3">
        <v>20180</v>
      </c>
      <c r="BE1000" t="s">
        <v>1913</v>
      </c>
      <c r="BF1000" s="2">
        <v>43641</v>
      </c>
      <c r="BG1000">
        <v>22</v>
      </c>
      <c r="BH1000" t="s">
        <v>1916</v>
      </c>
      <c r="BI1000" s="3">
        <v>15342</v>
      </c>
    </row>
    <row r="1001" spans="1:61" x14ac:dyDescent="0.25">
      <c r="A1001" s="1">
        <v>41133</v>
      </c>
      <c r="B1001" t="s">
        <v>1917</v>
      </c>
      <c r="C1001" t="s">
        <v>1913</v>
      </c>
      <c r="D1001" t="s">
        <v>62</v>
      </c>
      <c r="E1001" s="3">
        <v>447424</v>
      </c>
      <c r="F1001" t="s">
        <v>368</v>
      </c>
      <c r="G1001" t="s">
        <v>64</v>
      </c>
      <c r="H1001" s="3">
        <v>27395</v>
      </c>
      <c r="I1001" t="s">
        <v>180</v>
      </c>
      <c r="J1001" t="s">
        <v>751</v>
      </c>
      <c r="K1001" t="s">
        <v>321</v>
      </c>
      <c r="L1001" t="s">
        <v>600</v>
      </c>
      <c r="M1001" t="s">
        <v>751</v>
      </c>
      <c r="N1001" t="s">
        <v>63</v>
      </c>
      <c r="O1001" t="s">
        <v>321</v>
      </c>
      <c r="P1001" t="s">
        <v>323</v>
      </c>
      <c r="Q1001">
        <v>16</v>
      </c>
      <c r="R1001" t="s">
        <v>119</v>
      </c>
      <c r="S1001" t="s">
        <v>67</v>
      </c>
      <c r="T1001">
        <v>13</v>
      </c>
      <c r="U1001">
        <v>16</v>
      </c>
      <c r="V1001">
        <v>17</v>
      </c>
      <c r="W1001" t="s">
        <v>121</v>
      </c>
      <c r="X1001" t="s">
        <v>84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 t="e" vm="122">
        <f>_FV(0,"6875")</f>
        <v>#VALUE!</v>
      </c>
      <c r="AM1001" t="e" vm="121">
        <f>_FV(0,"5625")</f>
        <v>#VALUE!</v>
      </c>
      <c r="AN1001">
        <v>3</v>
      </c>
      <c r="AO1001" t="s">
        <v>132</v>
      </c>
      <c r="AP1001" t="e" vm="1">
        <f>_FV(-5,"0")</f>
        <v>#VALUE!</v>
      </c>
      <c r="AQ1001">
        <v>1</v>
      </c>
      <c r="AR1001">
        <v>1</v>
      </c>
      <c r="AS1001" t="s">
        <v>68</v>
      </c>
      <c r="AT1001" t="s">
        <v>68</v>
      </c>
      <c r="AU1001" t="s">
        <v>68</v>
      </c>
      <c r="AV1001" s="2">
        <v>43556</v>
      </c>
      <c r="AW1001" s="2">
        <v>43497</v>
      </c>
      <c r="AX1001">
        <v>1542</v>
      </c>
      <c r="AY1001">
        <v>1615</v>
      </c>
      <c r="AZ1001" t="s">
        <v>1917</v>
      </c>
      <c r="BA1001" s="2">
        <v>43548</v>
      </c>
      <c r="BB1001">
        <v>16</v>
      </c>
      <c r="BC1001" t="s">
        <v>1920</v>
      </c>
      <c r="BD1001" s="3">
        <v>31413</v>
      </c>
      <c r="BE1001" t="s">
        <v>1913</v>
      </c>
      <c r="BF1001" s="2">
        <v>43641</v>
      </c>
      <c r="BG1001">
        <v>22</v>
      </c>
      <c r="BH1001" t="s">
        <v>1916</v>
      </c>
      <c r="BI1001" s="3">
        <v>15342</v>
      </c>
    </row>
    <row r="1002" spans="1:61" x14ac:dyDescent="0.25">
      <c r="A1002" s="1">
        <v>41519</v>
      </c>
      <c r="B1002" t="s">
        <v>182</v>
      </c>
      <c r="C1002" t="s">
        <v>1913</v>
      </c>
      <c r="D1002" t="s">
        <v>62</v>
      </c>
      <c r="E1002" t="s">
        <v>496</v>
      </c>
      <c r="F1002" t="s">
        <v>362</v>
      </c>
      <c r="G1002" t="s">
        <v>494</v>
      </c>
      <c r="H1002" t="s">
        <v>942</v>
      </c>
      <c r="I1002" t="s">
        <v>494</v>
      </c>
      <c r="J1002" t="s">
        <v>998</v>
      </c>
      <c r="K1002" t="s">
        <v>363</v>
      </c>
      <c r="L1002" t="s">
        <v>519</v>
      </c>
      <c r="M1002" t="s">
        <v>521</v>
      </c>
      <c r="N1002" t="s">
        <v>236</v>
      </c>
      <c r="O1002" t="s">
        <v>236</v>
      </c>
      <c r="P1002" t="s">
        <v>235</v>
      </c>
      <c r="Q1002">
        <v>26</v>
      </c>
      <c r="R1002" t="s">
        <v>191</v>
      </c>
      <c r="S1002" t="s">
        <v>67</v>
      </c>
      <c r="T1002">
        <v>13</v>
      </c>
      <c r="U1002">
        <v>10</v>
      </c>
      <c r="V1002">
        <v>17</v>
      </c>
      <c r="W1002" t="s">
        <v>68</v>
      </c>
      <c r="X1002" t="s">
        <v>120</v>
      </c>
      <c r="Y1002">
        <v>0</v>
      </c>
      <c r="Z1002">
        <v>0</v>
      </c>
      <c r="AA1002">
        <v>0</v>
      </c>
      <c r="AB1002">
        <v>1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 t="e" vm="64">
        <f>_FV(0,"23076923076923078")</f>
        <v>#VALUE!</v>
      </c>
      <c r="AM1002" t="e" vm="22">
        <f>_FV(0,"5384615384615384")</f>
        <v>#VALUE!</v>
      </c>
      <c r="AN1002">
        <v>7</v>
      </c>
      <c r="AO1002" t="e" vm="1">
        <f>_FV(-9,"0")</f>
        <v>#VALUE!</v>
      </c>
      <c r="AP1002" t="e" vm="1">
        <f>_FV(-6,"0")</f>
        <v>#VALUE!</v>
      </c>
      <c r="AQ1002">
        <v>1</v>
      </c>
      <c r="AR1002">
        <v>1</v>
      </c>
      <c r="AS1002" t="s">
        <v>68</v>
      </c>
      <c r="AT1002" t="s">
        <v>184</v>
      </c>
      <c r="AU1002" t="s">
        <v>68</v>
      </c>
      <c r="AV1002" s="2">
        <v>43678</v>
      </c>
      <c r="AW1002" t="s">
        <v>2158</v>
      </c>
      <c r="AX1002">
        <v>1667</v>
      </c>
      <c r="AY1002">
        <v>1615</v>
      </c>
      <c r="AZ1002" t="s">
        <v>182</v>
      </c>
      <c r="BA1002" s="2">
        <v>43643</v>
      </c>
      <c r="BB1002">
        <v>16</v>
      </c>
      <c r="BC1002" t="s">
        <v>1922</v>
      </c>
      <c r="BD1002" s="3">
        <v>15401</v>
      </c>
      <c r="BE1002" t="s">
        <v>1913</v>
      </c>
      <c r="BF1002" s="2">
        <v>43641</v>
      </c>
      <c r="BG1002">
        <v>22</v>
      </c>
      <c r="BH1002" t="s">
        <v>1916</v>
      </c>
      <c r="BI1002" s="3">
        <v>15342</v>
      </c>
    </row>
    <row r="1003" spans="1:61" x14ac:dyDescent="0.25">
      <c r="A1003" s="1">
        <v>41225</v>
      </c>
      <c r="B1003" t="s">
        <v>195</v>
      </c>
      <c r="C1003" t="s">
        <v>1913</v>
      </c>
      <c r="D1003" t="s">
        <v>62</v>
      </c>
      <c r="E1003" t="s">
        <v>400</v>
      </c>
      <c r="F1003" t="s">
        <v>368</v>
      </c>
      <c r="G1003" s="3">
        <v>447424</v>
      </c>
      <c r="H1003" s="3">
        <v>27395</v>
      </c>
      <c r="I1003" t="s">
        <v>1400</v>
      </c>
      <c r="J1003" t="s">
        <v>751</v>
      </c>
      <c r="K1003" t="s">
        <v>322</v>
      </c>
      <c r="L1003" t="s">
        <v>600</v>
      </c>
      <c r="M1003" t="s">
        <v>323</v>
      </c>
      <c r="N1003" t="s">
        <v>63</v>
      </c>
      <c r="O1003" t="s">
        <v>319</v>
      </c>
      <c r="P1003" t="s">
        <v>323</v>
      </c>
      <c r="Q1003">
        <v>16</v>
      </c>
      <c r="R1003" t="s">
        <v>255</v>
      </c>
      <c r="S1003" t="s">
        <v>67</v>
      </c>
      <c r="T1003">
        <v>13</v>
      </c>
      <c r="U1003">
        <v>15</v>
      </c>
      <c r="V1003">
        <v>17</v>
      </c>
      <c r="W1003" t="s">
        <v>66</v>
      </c>
      <c r="X1003" t="s">
        <v>84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 t="e" vm="36">
        <f>_FV(0,"4375")</f>
        <v>#VALUE!</v>
      </c>
      <c r="AM1003" t="e" vm="121">
        <f>_FV(0,"5625")</f>
        <v>#VALUE!</v>
      </c>
      <c r="AN1003">
        <v>4</v>
      </c>
      <c r="AO1003" t="s">
        <v>68</v>
      </c>
      <c r="AP1003" t="e" vm="1">
        <f>_FV(-2,"0")</f>
        <v>#VALUE!</v>
      </c>
      <c r="AQ1003">
        <v>1</v>
      </c>
      <c r="AR1003">
        <v>1</v>
      </c>
      <c r="AS1003" t="s">
        <v>68</v>
      </c>
      <c r="AT1003" t="s">
        <v>601</v>
      </c>
      <c r="AU1003" t="s">
        <v>68</v>
      </c>
      <c r="AV1003" t="s">
        <v>395</v>
      </c>
      <c r="AW1003" t="s">
        <v>752</v>
      </c>
      <c r="AX1003">
        <v>1674</v>
      </c>
      <c r="AY1003">
        <v>1615</v>
      </c>
      <c r="AZ1003" t="s">
        <v>195</v>
      </c>
      <c r="BA1003" s="2">
        <v>43580</v>
      </c>
      <c r="BB1003">
        <v>18</v>
      </c>
      <c r="BC1003" t="s">
        <v>1886</v>
      </c>
      <c r="BD1003" s="2">
        <v>43469</v>
      </c>
      <c r="BE1003" t="s">
        <v>1913</v>
      </c>
      <c r="BF1003" s="2">
        <v>43641</v>
      </c>
      <c r="BG1003">
        <v>22</v>
      </c>
      <c r="BH1003" t="s">
        <v>1916</v>
      </c>
      <c r="BI1003" s="3">
        <v>15342</v>
      </c>
    </row>
    <row r="1004" spans="1:61" x14ac:dyDescent="0.25">
      <c r="A1004" s="1">
        <v>41070</v>
      </c>
      <c r="B1004" t="s">
        <v>1445</v>
      </c>
      <c r="C1004" t="s">
        <v>1913</v>
      </c>
      <c r="D1004" t="s">
        <v>101</v>
      </c>
      <c r="E1004" t="s">
        <v>353</v>
      </c>
      <c r="F1004" t="s">
        <v>250</v>
      </c>
      <c r="G1004" t="s">
        <v>153</v>
      </c>
      <c r="H1004" t="s">
        <v>370</v>
      </c>
      <c r="I1004" t="s">
        <v>68</v>
      </c>
      <c r="J1004" t="s">
        <v>156</v>
      </c>
      <c r="K1004" t="s">
        <v>155</v>
      </c>
      <c r="L1004" t="s">
        <v>65</v>
      </c>
      <c r="M1004" t="s">
        <v>156</v>
      </c>
      <c r="N1004" t="s">
        <v>156</v>
      </c>
      <c r="O1004" t="s">
        <v>154</v>
      </c>
      <c r="P1004" t="s">
        <v>156</v>
      </c>
      <c r="Q1004">
        <v>7</v>
      </c>
      <c r="R1004" t="s">
        <v>83</v>
      </c>
      <c r="S1004" t="s">
        <v>67</v>
      </c>
      <c r="T1004">
        <v>13</v>
      </c>
      <c r="U1004">
        <v>10</v>
      </c>
      <c r="V1004">
        <v>16</v>
      </c>
      <c r="W1004" t="s">
        <v>66</v>
      </c>
      <c r="X1004" t="s">
        <v>64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1</v>
      </c>
      <c r="AI1004">
        <v>0</v>
      </c>
      <c r="AJ1004">
        <v>0</v>
      </c>
      <c r="AK1004">
        <v>0</v>
      </c>
      <c r="AL1004" t="s">
        <v>154</v>
      </c>
      <c r="AM1004" t="e" vm="13">
        <f>_FV(0,"7142857142857143")</f>
        <v>#VALUE!</v>
      </c>
      <c r="AN1004">
        <v>4</v>
      </c>
      <c r="AO1004" t="s">
        <v>64</v>
      </c>
      <c r="AP1004" t="e" vm="1">
        <f>_FV(-10,"0")</f>
        <v>#VALUE!</v>
      </c>
      <c r="AQ1004">
        <v>1</v>
      </c>
      <c r="AR1004">
        <v>1</v>
      </c>
      <c r="AS1004" t="s">
        <v>68</v>
      </c>
      <c r="AT1004" t="s">
        <v>68</v>
      </c>
      <c r="AU1004" t="s">
        <v>68</v>
      </c>
      <c r="AV1004" t="s">
        <v>64</v>
      </c>
      <c r="AW1004" s="3">
        <v>45658</v>
      </c>
      <c r="AX1004">
        <v>1666</v>
      </c>
      <c r="AY1004">
        <v>1615</v>
      </c>
      <c r="AZ1004" t="s">
        <v>1445</v>
      </c>
      <c r="BA1004" s="2">
        <v>43733</v>
      </c>
      <c r="BB1004">
        <v>25</v>
      </c>
      <c r="BC1004" t="s">
        <v>1923</v>
      </c>
      <c r="BD1004" s="2">
        <v>43527</v>
      </c>
      <c r="BE1004" t="s">
        <v>1913</v>
      </c>
      <c r="BF1004" s="2">
        <v>43641</v>
      </c>
      <c r="BG1004">
        <v>22</v>
      </c>
      <c r="BH1004" t="s">
        <v>1916</v>
      </c>
      <c r="BI1004" s="3">
        <v>15342</v>
      </c>
    </row>
    <row r="1005" spans="1:61" x14ac:dyDescent="0.25">
      <c r="A1005" s="1">
        <v>41275</v>
      </c>
      <c r="B1005" t="s">
        <v>209</v>
      </c>
      <c r="C1005" t="s">
        <v>1913</v>
      </c>
      <c r="D1005" t="s">
        <v>62</v>
      </c>
      <c r="E1005" t="s">
        <v>391</v>
      </c>
      <c r="F1005" t="s">
        <v>392</v>
      </c>
      <c r="G1005" t="s">
        <v>390</v>
      </c>
      <c r="H1005" t="s">
        <v>1186</v>
      </c>
      <c r="I1005" t="s">
        <v>391</v>
      </c>
      <c r="J1005" t="s">
        <v>2159</v>
      </c>
      <c r="K1005" t="s">
        <v>895</v>
      </c>
      <c r="L1005" t="s">
        <v>1823</v>
      </c>
      <c r="M1005" t="s">
        <v>155</v>
      </c>
      <c r="N1005" t="s">
        <v>895</v>
      </c>
      <c r="O1005" t="s">
        <v>154</v>
      </c>
      <c r="P1005" t="s">
        <v>80</v>
      </c>
      <c r="Q1005">
        <v>21</v>
      </c>
      <c r="R1005" t="s">
        <v>132</v>
      </c>
      <c r="S1005" t="s">
        <v>67</v>
      </c>
      <c r="T1005">
        <v>13</v>
      </c>
      <c r="U1005">
        <v>3</v>
      </c>
      <c r="V1005">
        <v>16</v>
      </c>
      <c r="W1005" t="s">
        <v>120</v>
      </c>
      <c r="X1005" t="s">
        <v>66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1</v>
      </c>
      <c r="AI1005">
        <v>0</v>
      </c>
      <c r="AJ1005">
        <v>0</v>
      </c>
      <c r="AK1005">
        <v>0</v>
      </c>
      <c r="AL1005" t="s">
        <v>393</v>
      </c>
      <c r="AM1005" t="e" vm="13">
        <f>_FV(0,"7142857142857143")</f>
        <v>#VALUE!</v>
      </c>
      <c r="AN1005">
        <v>23</v>
      </c>
      <c r="AO1005" t="s">
        <v>96</v>
      </c>
      <c r="AP1005" t="e" vm="1">
        <f>_FV(-14,"0")</f>
        <v>#VALUE!</v>
      </c>
      <c r="AQ1005">
        <v>3</v>
      </c>
      <c r="AR1005">
        <v>0</v>
      </c>
      <c r="AS1005" t="s">
        <v>68</v>
      </c>
      <c r="AT1005" t="s">
        <v>1641</v>
      </c>
      <c r="AU1005" t="s">
        <v>68</v>
      </c>
      <c r="AV1005" s="2">
        <v>43586</v>
      </c>
      <c r="AW1005" t="s">
        <v>2160</v>
      </c>
      <c r="AX1005">
        <v>1785</v>
      </c>
      <c r="AY1005">
        <v>1615</v>
      </c>
      <c r="AZ1005" t="s">
        <v>209</v>
      </c>
      <c r="BA1005" s="2">
        <v>43490</v>
      </c>
      <c r="BB1005">
        <v>16</v>
      </c>
      <c r="BC1005" t="s">
        <v>1926</v>
      </c>
      <c r="BD1005" s="3">
        <v>30895</v>
      </c>
      <c r="BE1005" t="s">
        <v>1913</v>
      </c>
      <c r="BF1005" s="2">
        <v>43641</v>
      </c>
      <c r="BG1005">
        <v>22</v>
      </c>
      <c r="BH1005" t="s">
        <v>1916</v>
      </c>
      <c r="BI1005" s="3">
        <v>15342</v>
      </c>
    </row>
    <row r="1006" spans="1:61" x14ac:dyDescent="0.25">
      <c r="A1006" s="1">
        <v>41174</v>
      </c>
      <c r="B1006" t="s">
        <v>218</v>
      </c>
      <c r="C1006" t="s">
        <v>1913</v>
      </c>
      <c r="D1006" t="s">
        <v>62</v>
      </c>
      <c r="E1006" s="2">
        <v>43497</v>
      </c>
      <c r="F1006" t="s">
        <v>124</v>
      </c>
      <c r="G1006" t="s">
        <v>124</v>
      </c>
      <c r="H1006" s="2">
        <v>43678</v>
      </c>
      <c r="I1006" s="2">
        <v>43556</v>
      </c>
      <c r="J1006" t="s">
        <v>118</v>
      </c>
      <c r="K1006" t="s">
        <v>116</v>
      </c>
      <c r="L1006" t="s">
        <v>65</v>
      </c>
      <c r="M1006" t="s">
        <v>118</v>
      </c>
      <c r="N1006" t="s">
        <v>97</v>
      </c>
      <c r="O1006" t="s">
        <v>118</v>
      </c>
      <c r="P1006" t="s">
        <v>118</v>
      </c>
      <c r="Q1006">
        <v>5</v>
      </c>
      <c r="R1006" t="s">
        <v>121</v>
      </c>
      <c r="S1006" t="s">
        <v>67</v>
      </c>
      <c r="T1006">
        <v>13</v>
      </c>
      <c r="U1006">
        <v>6</v>
      </c>
      <c r="V1006">
        <v>18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 t="s">
        <v>116</v>
      </c>
      <c r="AM1006" t="e" vm="1">
        <f>_FV(-1,"0")</f>
        <v>#VALUE!</v>
      </c>
      <c r="AN1006">
        <v>6</v>
      </c>
      <c r="AP1006" t="e" vm="1">
        <f>_FV(-11,"0")</f>
        <v>#VALUE!</v>
      </c>
      <c r="AQ1006">
        <v>1</v>
      </c>
      <c r="AR1006">
        <v>1</v>
      </c>
      <c r="AS1006" t="s">
        <v>68</v>
      </c>
      <c r="AT1006" t="s">
        <v>68</v>
      </c>
      <c r="AU1006" t="s">
        <v>68</v>
      </c>
      <c r="AV1006" s="2">
        <v>43617</v>
      </c>
      <c r="AW1006" s="3">
        <v>41640</v>
      </c>
      <c r="AX1006">
        <v>1696</v>
      </c>
      <c r="AY1006">
        <v>1615</v>
      </c>
      <c r="AZ1006" t="s">
        <v>218</v>
      </c>
      <c r="BA1006" s="2">
        <v>43671</v>
      </c>
      <c r="BB1006">
        <v>21</v>
      </c>
      <c r="BC1006" t="s">
        <v>1927</v>
      </c>
      <c r="BD1006" s="3">
        <v>31444</v>
      </c>
      <c r="BE1006" t="s">
        <v>1913</v>
      </c>
      <c r="BF1006" s="2">
        <v>43641</v>
      </c>
      <c r="BG1006">
        <v>22</v>
      </c>
      <c r="BH1006" t="s">
        <v>1916</v>
      </c>
      <c r="BI1006" s="3">
        <v>15342</v>
      </c>
    </row>
    <row r="1007" spans="1:61" x14ac:dyDescent="0.25">
      <c r="A1007" s="1">
        <v>41413</v>
      </c>
      <c r="B1007" t="s">
        <v>228</v>
      </c>
      <c r="C1007" t="s">
        <v>1913</v>
      </c>
      <c r="D1007" t="s">
        <v>62</v>
      </c>
      <c r="E1007" t="s">
        <v>1587</v>
      </c>
      <c r="F1007" t="s">
        <v>1587</v>
      </c>
      <c r="G1007" t="s">
        <v>840</v>
      </c>
      <c r="H1007" t="s">
        <v>839</v>
      </c>
      <c r="I1007" t="s">
        <v>1215</v>
      </c>
      <c r="J1007" t="s">
        <v>1625</v>
      </c>
      <c r="K1007" t="s">
        <v>173</v>
      </c>
      <c r="L1007" t="s">
        <v>204</v>
      </c>
      <c r="M1007" t="s">
        <v>304</v>
      </c>
      <c r="N1007" t="s">
        <v>842</v>
      </c>
      <c r="O1007" t="s">
        <v>170</v>
      </c>
      <c r="P1007" t="s">
        <v>170</v>
      </c>
      <c r="Q1007">
        <v>38</v>
      </c>
      <c r="R1007" t="s">
        <v>120</v>
      </c>
      <c r="S1007" t="s">
        <v>67</v>
      </c>
      <c r="T1007">
        <v>13</v>
      </c>
      <c r="U1007">
        <v>10</v>
      </c>
      <c r="V1007">
        <v>19</v>
      </c>
      <c r="W1007" t="s">
        <v>132</v>
      </c>
      <c r="X1007" t="s">
        <v>132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 t="e" vm="170">
        <f>_FV(0,"2631578947368421")</f>
        <v>#VALUE!</v>
      </c>
      <c r="AM1007" t="e" vm="239">
        <f>_FV(0,"7368421052631579")</f>
        <v>#VALUE!</v>
      </c>
      <c r="AN1007">
        <v>15</v>
      </c>
      <c r="AO1007" t="s">
        <v>65</v>
      </c>
      <c r="AP1007" t="e" vm="1">
        <f>_FV(-9,"0")</f>
        <v>#VALUE!</v>
      </c>
      <c r="AQ1007">
        <v>0</v>
      </c>
      <c r="AR1007">
        <v>3</v>
      </c>
      <c r="AS1007" t="s">
        <v>68</v>
      </c>
      <c r="AT1007" t="s">
        <v>1218</v>
      </c>
      <c r="AU1007" t="s">
        <v>68</v>
      </c>
      <c r="AV1007" s="3">
        <v>27395</v>
      </c>
      <c r="AW1007" t="s">
        <v>2161</v>
      </c>
      <c r="AX1007">
        <v>1651</v>
      </c>
      <c r="AY1007">
        <v>1615</v>
      </c>
      <c r="AZ1007" t="s">
        <v>228</v>
      </c>
      <c r="BA1007" s="2">
        <v>43490</v>
      </c>
      <c r="BB1007">
        <v>18</v>
      </c>
      <c r="BC1007" t="s">
        <v>1930</v>
      </c>
      <c r="BD1007" s="3">
        <v>13575</v>
      </c>
      <c r="BE1007" t="s">
        <v>1913</v>
      </c>
      <c r="BF1007" s="2">
        <v>43641</v>
      </c>
      <c r="BG1007">
        <v>22</v>
      </c>
      <c r="BH1007" t="s">
        <v>1916</v>
      </c>
      <c r="BI1007" s="3">
        <v>15342</v>
      </c>
    </row>
    <row r="1008" spans="1:61" x14ac:dyDescent="0.25">
      <c r="A1008" s="1">
        <v>41237</v>
      </c>
      <c r="B1008" t="s">
        <v>241</v>
      </c>
      <c r="C1008" t="s">
        <v>1913</v>
      </c>
      <c r="D1008" t="s">
        <v>62</v>
      </c>
      <c r="E1008" t="s">
        <v>496</v>
      </c>
      <c r="F1008" t="s">
        <v>362</v>
      </c>
      <c r="G1008" t="s">
        <v>429</v>
      </c>
      <c r="H1008" t="s">
        <v>231</v>
      </c>
      <c r="I1008" t="s">
        <v>229</v>
      </c>
      <c r="J1008" t="s">
        <v>361</v>
      </c>
      <c r="K1008" t="s">
        <v>363</v>
      </c>
      <c r="L1008" t="s">
        <v>234</v>
      </c>
      <c r="M1008" t="s">
        <v>364</v>
      </c>
      <c r="N1008" t="s">
        <v>237</v>
      </c>
      <c r="O1008" t="s">
        <v>238</v>
      </c>
      <c r="P1008" t="s">
        <v>236</v>
      </c>
      <c r="Q1008">
        <v>13</v>
      </c>
      <c r="R1008" t="s">
        <v>95</v>
      </c>
      <c r="S1008" t="s">
        <v>67</v>
      </c>
      <c r="T1008">
        <v>13</v>
      </c>
      <c r="U1008">
        <v>15</v>
      </c>
      <c r="V1008">
        <v>16</v>
      </c>
      <c r="W1008" t="s">
        <v>96</v>
      </c>
      <c r="X1008" t="s">
        <v>96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1</v>
      </c>
      <c r="AK1008">
        <v>0</v>
      </c>
      <c r="AL1008" t="e" vm="34">
        <f>_FV(0,"6923076923076923")</f>
        <v>#VALUE!</v>
      </c>
      <c r="AM1008" t="e" vm="253">
        <f>_FV(0,"46153846153846156")</f>
        <v>#VALUE!</v>
      </c>
      <c r="AN1008">
        <v>2</v>
      </c>
      <c r="AO1008" t="s">
        <v>65</v>
      </c>
      <c r="AP1008" t="e" vm="1">
        <f>_FV(-1,"0")</f>
        <v>#VALUE!</v>
      </c>
      <c r="AQ1008">
        <v>1</v>
      </c>
      <c r="AR1008">
        <v>1</v>
      </c>
      <c r="AS1008" t="s">
        <v>68</v>
      </c>
      <c r="AT1008" t="s">
        <v>68</v>
      </c>
      <c r="AU1008" t="s">
        <v>68</v>
      </c>
      <c r="AV1008" s="2">
        <v>43617</v>
      </c>
      <c r="AW1008" s="3">
        <v>44927</v>
      </c>
      <c r="AX1008">
        <v>1662</v>
      </c>
      <c r="AY1008">
        <v>1615</v>
      </c>
      <c r="AZ1008" t="s">
        <v>241</v>
      </c>
      <c r="BA1008" t="s">
        <v>1398</v>
      </c>
      <c r="BB1008">
        <v>28</v>
      </c>
      <c r="BC1008" t="s">
        <v>1933</v>
      </c>
      <c r="BD1008" s="3">
        <v>12086</v>
      </c>
      <c r="BE1008" t="s">
        <v>1913</v>
      </c>
      <c r="BF1008" s="2">
        <v>43641</v>
      </c>
      <c r="BG1008">
        <v>22</v>
      </c>
      <c r="BH1008" t="s">
        <v>1916</v>
      </c>
      <c r="BI1008" s="3">
        <v>15342</v>
      </c>
    </row>
    <row r="1009" spans="1:61" x14ac:dyDescent="0.25">
      <c r="A1009" s="1">
        <v>41377</v>
      </c>
      <c r="B1009" t="s">
        <v>60</v>
      </c>
      <c r="C1009" t="s">
        <v>1432</v>
      </c>
      <c r="D1009" t="s">
        <v>62</v>
      </c>
      <c r="E1009" t="s">
        <v>1888</v>
      </c>
      <c r="F1009" t="s">
        <v>400</v>
      </c>
      <c r="G1009" t="s">
        <v>367</v>
      </c>
      <c r="H1009" t="s">
        <v>1984</v>
      </c>
      <c r="I1009" s="3">
        <v>27395</v>
      </c>
      <c r="J1009" t="s">
        <v>367</v>
      </c>
      <c r="K1009" t="s">
        <v>63</v>
      </c>
      <c r="L1009" t="s">
        <v>933</v>
      </c>
      <c r="M1009" t="s">
        <v>933</v>
      </c>
      <c r="N1009" t="s">
        <v>415</v>
      </c>
      <c r="O1009" t="s">
        <v>79</v>
      </c>
      <c r="P1009" t="s">
        <v>416</v>
      </c>
      <c r="Q1009">
        <v>32</v>
      </c>
      <c r="R1009" t="s">
        <v>66</v>
      </c>
      <c r="S1009" t="s">
        <v>192</v>
      </c>
      <c r="T1009">
        <v>13</v>
      </c>
      <c r="U1009">
        <v>5</v>
      </c>
      <c r="V1009">
        <v>10</v>
      </c>
      <c r="W1009" t="s">
        <v>179</v>
      </c>
      <c r="X1009" t="s">
        <v>132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 t="s">
        <v>931</v>
      </c>
      <c r="AM1009" t="e" vm="242">
        <f>_FV(0,"59375")</f>
        <v>#VALUE!</v>
      </c>
      <c r="AN1009">
        <v>22</v>
      </c>
      <c r="AO1009" t="s">
        <v>85</v>
      </c>
      <c r="AP1009" t="e" vm="1">
        <f>_FV(-7,"0")</f>
        <v>#VALUE!</v>
      </c>
      <c r="AQ1009">
        <v>4</v>
      </c>
      <c r="AR1009">
        <v>4</v>
      </c>
      <c r="AS1009" t="s">
        <v>68</v>
      </c>
      <c r="AT1009" t="s">
        <v>1575</v>
      </c>
      <c r="AU1009" t="s">
        <v>68</v>
      </c>
      <c r="AV1009" t="s">
        <v>365</v>
      </c>
      <c r="AW1009" t="s">
        <v>2162</v>
      </c>
      <c r="AX1009">
        <v>1839</v>
      </c>
      <c r="AY1009">
        <v>1616</v>
      </c>
      <c r="AZ1009" t="s">
        <v>60</v>
      </c>
      <c r="BA1009" s="2">
        <v>43700</v>
      </c>
      <c r="BB1009">
        <v>30</v>
      </c>
      <c r="BC1009" t="s">
        <v>1885</v>
      </c>
      <c r="BD1009" s="3">
        <v>42583</v>
      </c>
      <c r="BE1009" t="s">
        <v>1432</v>
      </c>
      <c r="BF1009" s="2">
        <v>43549</v>
      </c>
      <c r="BG1009">
        <v>16</v>
      </c>
      <c r="BH1009" t="s">
        <v>1910</v>
      </c>
      <c r="BI1009" s="2">
        <v>43679</v>
      </c>
    </row>
    <row r="1010" spans="1:61" x14ac:dyDescent="0.25">
      <c r="A1010" s="1">
        <v>41209</v>
      </c>
      <c r="B1010" t="s">
        <v>73</v>
      </c>
      <c r="C1010" t="s">
        <v>1432</v>
      </c>
      <c r="D1010" t="s">
        <v>101</v>
      </c>
      <c r="E1010" t="s">
        <v>355</v>
      </c>
      <c r="F1010" t="s">
        <v>355</v>
      </c>
      <c r="G1010" t="s">
        <v>89</v>
      </c>
      <c r="H1010" t="s">
        <v>606</v>
      </c>
      <c r="I1010" t="s">
        <v>356</v>
      </c>
      <c r="J1010" t="s">
        <v>355</v>
      </c>
      <c r="K1010" t="s">
        <v>93</v>
      </c>
      <c r="L1010" t="s">
        <v>93</v>
      </c>
      <c r="M1010" t="s">
        <v>356</v>
      </c>
      <c r="N1010" t="s">
        <v>94</v>
      </c>
      <c r="O1010" t="s">
        <v>216</v>
      </c>
      <c r="P1010" t="s">
        <v>80</v>
      </c>
      <c r="Q1010">
        <v>9</v>
      </c>
      <c r="R1010" t="s">
        <v>110</v>
      </c>
      <c r="S1010" t="s">
        <v>192</v>
      </c>
      <c r="T1010">
        <v>13</v>
      </c>
      <c r="U1010">
        <v>16</v>
      </c>
      <c r="V1010">
        <v>14</v>
      </c>
      <c r="W1010" t="s">
        <v>66</v>
      </c>
      <c r="X1010" t="s">
        <v>66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 t="e" vm="233">
        <f>_FV(0,"7777777777777778")</f>
        <v>#VALUE!</v>
      </c>
      <c r="AM1010" t="e" vm="305">
        <f>_FV(-1,"2222222222222223")</f>
        <v>#VALUE!</v>
      </c>
      <c r="AN1010">
        <v>-1</v>
      </c>
      <c r="AO1010" t="s">
        <v>65</v>
      </c>
      <c r="AP1010" t="s">
        <v>66</v>
      </c>
      <c r="AQ1010">
        <v>3</v>
      </c>
      <c r="AR1010">
        <v>3</v>
      </c>
      <c r="AS1010" t="s">
        <v>68</v>
      </c>
      <c r="AT1010" t="s">
        <v>68</v>
      </c>
      <c r="AU1010" t="s">
        <v>68</v>
      </c>
      <c r="AV1010" s="3">
        <v>45658</v>
      </c>
      <c r="AW1010" s="3">
        <v>44927</v>
      </c>
      <c r="AX1010">
        <v>1655</v>
      </c>
      <c r="AY1010">
        <v>1616</v>
      </c>
      <c r="AZ1010" t="s">
        <v>73</v>
      </c>
      <c r="BA1010" s="2">
        <v>43489</v>
      </c>
      <c r="BB1010">
        <v>19</v>
      </c>
      <c r="BC1010" t="s">
        <v>1887</v>
      </c>
      <c r="BD1010" s="3">
        <v>46082</v>
      </c>
      <c r="BE1010" t="s">
        <v>1432</v>
      </c>
      <c r="BF1010" s="2">
        <v>43549</v>
      </c>
      <c r="BG1010">
        <v>16</v>
      </c>
      <c r="BH1010" t="s">
        <v>1910</v>
      </c>
      <c r="BI1010" s="2">
        <v>43679</v>
      </c>
    </row>
    <row r="1011" spans="1:61" x14ac:dyDescent="0.25">
      <c r="A1011" s="1">
        <v>41070</v>
      </c>
      <c r="B1011" t="s">
        <v>123</v>
      </c>
      <c r="C1011" t="s">
        <v>1432</v>
      </c>
      <c r="D1011" t="s">
        <v>62</v>
      </c>
      <c r="E1011" s="2">
        <v>43586</v>
      </c>
      <c r="F1011" t="s">
        <v>80</v>
      </c>
      <c r="G1011" t="s">
        <v>80</v>
      </c>
      <c r="H1011" t="s">
        <v>90</v>
      </c>
      <c r="I1011" t="s">
        <v>657</v>
      </c>
      <c r="J1011" t="s">
        <v>63</v>
      </c>
      <c r="K1011" t="s">
        <v>355</v>
      </c>
      <c r="L1011" t="s">
        <v>65</v>
      </c>
      <c r="M1011" t="s">
        <v>65</v>
      </c>
      <c r="N1011" t="s">
        <v>80</v>
      </c>
      <c r="O1011" t="s">
        <v>82</v>
      </c>
      <c r="P1011" t="s">
        <v>63</v>
      </c>
      <c r="Q1011">
        <v>6</v>
      </c>
      <c r="R1011" t="s">
        <v>84</v>
      </c>
      <c r="S1011" t="s">
        <v>192</v>
      </c>
      <c r="T1011">
        <v>13</v>
      </c>
      <c r="U1011">
        <v>1</v>
      </c>
      <c r="V1011">
        <v>16</v>
      </c>
      <c r="W1011" t="s">
        <v>191</v>
      </c>
      <c r="X1011" t="s">
        <v>84</v>
      </c>
      <c r="Y1011">
        <v>0</v>
      </c>
      <c r="Z1011">
        <v>1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 t="s">
        <v>76</v>
      </c>
      <c r="AM1011" t="e" vm="1">
        <f>_FV(-1,"0")</f>
        <v>#VALUE!</v>
      </c>
      <c r="AN1011">
        <v>10</v>
      </c>
      <c r="AO1011" t="s">
        <v>120</v>
      </c>
      <c r="AP1011" t="e" vm="1">
        <f>_FV(-8,"0")</f>
        <v>#VALUE!</v>
      </c>
      <c r="AQ1011">
        <v>4</v>
      </c>
      <c r="AR1011">
        <v>1</v>
      </c>
      <c r="AS1011" t="s">
        <v>68</v>
      </c>
      <c r="AT1011" t="s">
        <v>1457</v>
      </c>
      <c r="AU1011" t="s">
        <v>68</v>
      </c>
      <c r="AV1011" s="2">
        <v>43587</v>
      </c>
      <c r="AW1011" t="s">
        <v>2163</v>
      </c>
      <c r="AX1011">
        <v>1857</v>
      </c>
      <c r="AY1011">
        <v>1616</v>
      </c>
      <c r="AZ1011" t="s">
        <v>123</v>
      </c>
      <c r="BA1011" s="2">
        <v>43549</v>
      </c>
      <c r="BB1011">
        <v>22</v>
      </c>
      <c r="BC1011" t="s">
        <v>1890</v>
      </c>
      <c r="BD1011" t="s">
        <v>1891</v>
      </c>
      <c r="BE1011" t="s">
        <v>1432</v>
      </c>
      <c r="BF1011" s="2">
        <v>43549</v>
      </c>
      <c r="BG1011">
        <v>16</v>
      </c>
      <c r="BH1011" t="s">
        <v>1910</v>
      </c>
      <c r="BI1011" s="2">
        <v>43679</v>
      </c>
    </row>
    <row r="1012" spans="1:61" x14ac:dyDescent="0.25">
      <c r="A1012" s="1">
        <v>41237</v>
      </c>
      <c r="B1012" t="s">
        <v>127</v>
      </c>
      <c r="C1012" t="s">
        <v>1432</v>
      </c>
      <c r="D1012" t="s">
        <v>101</v>
      </c>
      <c r="E1012" t="s">
        <v>231</v>
      </c>
      <c r="F1012" t="s">
        <v>361</v>
      </c>
      <c r="G1012" t="s">
        <v>362</v>
      </c>
      <c r="H1012" t="s">
        <v>358</v>
      </c>
      <c r="I1012" t="s">
        <v>359</v>
      </c>
      <c r="J1012" t="s">
        <v>233</v>
      </c>
      <c r="K1012" t="s">
        <v>237</v>
      </c>
      <c r="L1012" t="s">
        <v>363</v>
      </c>
      <c r="M1012" t="s">
        <v>238</v>
      </c>
      <c r="N1012" t="s">
        <v>235</v>
      </c>
      <c r="O1012" t="s">
        <v>237</v>
      </c>
      <c r="P1012" t="s">
        <v>237</v>
      </c>
      <c r="Q1012">
        <v>13</v>
      </c>
      <c r="R1012" t="s">
        <v>96</v>
      </c>
      <c r="S1012" t="s">
        <v>192</v>
      </c>
      <c r="T1012">
        <v>13</v>
      </c>
      <c r="U1012">
        <v>5</v>
      </c>
      <c r="V1012">
        <v>12</v>
      </c>
      <c r="W1012" t="s">
        <v>96</v>
      </c>
      <c r="X1012" t="s">
        <v>192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1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 t="s">
        <v>236</v>
      </c>
      <c r="AM1012" t="e" vm="34">
        <f>_FV(0,"6923076923076923")</f>
        <v>#VALUE!</v>
      </c>
      <c r="AN1012">
        <v>6</v>
      </c>
      <c r="AO1012" t="e" vm="1">
        <f>_FV(-5,"0")</f>
        <v>#VALUE!</v>
      </c>
      <c r="AP1012" t="e" vm="1">
        <f>_FV(-5,"0")</f>
        <v>#VALUE!</v>
      </c>
      <c r="AQ1012">
        <v>2</v>
      </c>
      <c r="AR1012">
        <v>2</v>
      </c>
      <c r="AS1012" t="s">
        <v>68</v>
      </c>
      <c r="AT1012" t="s">
        <v>68</v>
      </c>
      <c r="AU1012" t="s">
        <v>68</v>
      </c>
      <c r="AV1012" s="3">
        <v>45689</v>
      </c>
      <c r="AW1012" s="3">
        <v>44927</v>
      </c>
      <c r="AX1012">
        <v>1780</v>
      </c>
      <c r="AY1012">
        <v>1616</v>
      </c>
      <c r="AZ1012" t="s">
        <v>127</v>
      </c>
      <c r="BA1012" s="2">
        <v>43641</v>
      </c>
      <c r="BB1012">
        <v>18</v>
      </c>
      <c r="BC1012" t="s">
        <v>1892</v>
      </c>
      <c r="BD1012" s="2">
        <v>43681</v>
      </c>
      <c r="BE1012" t="s">
        <v>1432</v>
      </c>
      <c r="BF1012" s="2">
        <v>43549</v>
      </c>
      <c r="BG1012">
        <v>16</v>
      </c>
      <c r="BH1012" t="s">
        <v>1910</v>
      </c>
      <c r="BI1012" s="2">
        <v>43679</v>
      </c>
    </row>
    <row r="1013" spans="1:61" x14ac:dyDescent="0.25">
      <c r="A1013" s="1">
        <v>41139</v>
      </c>
      <c r="B1013" t="s">
        <v>136</v>
      </c>
      <c r="C1013" t="s">
        <v>1432</v>
      </c>
      <c r="D1013" t="s">
        <v>62</v>
      </c>
      <c r="E1013" t="s">
        <v>65</v>
      </c>
      <c r="F1013" t="s">
        <v>65</v>
      </c>
      <c r="G1013" t="s">
        <v>65</v>
      </c>
      <c r="H1013" t="s">
        <v>65</v>
      </c>
      <c r="I1013" t="s">
        <v>65</v>
      </c>
      <c r="J1013" t="s">
        <v>65</v>
      </c>
      <c r="K1013" t="s">
        <v>65</v>
      </c>
      <c r="L1013" t="s">
        <v>65</v>
      </c>
      <c r="M1013" t="s">
        <v>65</v>
      </c>
      <c r="N1013" t="s">
        <v>65</v>
      </c>
      <c r="O1013" t="s">
        <v>65</v>
      </c>
      <c r="P1013" t="s">
        <v>65</v>
      </c>
      <c r="Q1013">
        <v>1</v>
      </c>
      <c r="R1013" t="s">
        <v>179</v>
      </c>
      <c r="S1013" t="s">
        <v>192</v>
      </c>
      <c r="T1013">
        <v>13</v>
      </c>
      <c r="U1013">
        <v>2</v>
      </c>
      <c r="V1013">
        <v>12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 t="s">
        <v>65</v>
      </c>
      <c r="AM1013" t="s">
        <v>65</v>
      </c>
      <c r="AN1013">
        <v>0</v>
      </c>
      <c r="AP1013" t="s">
        <v>68</v>
      </c>
      <c r="AQ1013">
        <v>4</v>
      </c>
      <c r="AR1013">
        <v>1</v>
      </c>
      <c r="AS1013" t="s">
        <v>68</v>
      </c>
      <c r="AT1013" t="s">
        <v>68</v>
      </c>
      <c r="AU1013" t="s">
        <v>68</v>
      </c>
      <c r="AV1013" s="2">
        <v>43556</v>
      </c>
      <c r="AW1013" s="3">
        <v>44197</v>
      </c>
      <c r="AX1013">
        <v>1715</v>
      </c>
      <c r="AY1013">
        <v>1616</v>
      </c>
      <c r="AZ1013" t="s">
        <v>136</v>
      </c>
      <c r="BA1013" s="2">
        <v>43734</v>
      </c>
      <c r="BB1013">
        <v>29</v>
      </c>
      <c r="BC1013" t="s">
        <v>1894</v>
      </c>
      <c r="BD1013" s="3">
        <v>17227</v>
      </c>
      <c r="BE1013" t="s">
        <v>1432</v>
      </c>
      <c r="BF1013" s="2">
        <v>43549</v>
      </c>
      <c r="BG1013">
        <v>16</v>
      </c>
      <c r="BH1013" t="s">
        <v>1910</v>
      </c>
      <c r="BI1013" s="2">
        <v>43679</v>
      </c>
    </row>
    <row r="1014" spans="1:61" x14ac:dyDescent="0.25">
      <c r="A1014" s="1">
        <v>41293</v>
      </c>
      <c r="B1014" t="s">
        <v>150</v>
      </c>
      <c r="C1014" t="s">
        <v>1432</v>
      </c>
      <c r="D1014" t="s">
        <v>62</v>
      </c>
      <c r="E1014" t="s">
        <v>677</v>
      </c>
      <c r="F1014" t="s">
        <v>539</v>
      </c>
      <c r="G1014" t="s">
        <v>219</v>
      </c>
      <c r="H1014" t="s">
        <v>677</v>
      </c>
      <c r="I1014" t="s">
        <v>220</v>
      </c>
      <c r="J1014" t="s">
        <v>1042</v>
      </c>
      <c r="K1014" t="s">
        <v>224</v>
      </c>
      <c r="L1014" t="s">
        <v>223</v>
      </c>
      <c r="M1014" t="s">
        <v>223</v>
      </c>
      <c r="N1014" t="s">
        <v>224</v>
      </c>
      <c r="O1014" t="s">
        <v>336</v>
      </c>
      <c r="P1014" t="s">
        <v>336</v>
      </c>
      <c r="Q1014">
        <v>22</v>
      </c>
      <c r="R1014" t="s">
        <v>85</v>
      </c>
      <c r="S1014" t="s">
        <v>192</v>
      </c>
      <c r="T1014">
        <v>13</v>
      </c>
      <c r="U1014">
        <v>7</v>
      </c>
      <c r="V1014">
        <v>10</v>
      </c>
      <c r="W1014" t="s">
        <v>83</v>
      </c>
      <c r="X1014" t="s">
        <v>84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 t="s">
        <v>224</v>
      </c>
      <c r="AM1014" t="e" vm="221">
        <f>_FV(0,"45454545454545453")</f>
        <v>#VALUE!</v>
      </c>
      <c r="AN1014">
        <v>6</v>
      </c>
      <c r="AO1014" t="s">
        <v>96</v>
      </c>
      <c r="AP1014" t="e" vm="1">
        <f>_FV(-4,"0")</f>
        <v>#VALUE!</v>
      </c>
      <c r="AQ1014">
        <v>7</v>
      </c>
      <c r="AR1014">
        <v>1</v>
      </c>
      <c r="AS1014" t="s">
        <v>68</v>
      </c>
      <c r="AT1014" t="s">
        <v>1044</v>
      </c>
      <c r="AU1014" t="s">
        <v>68</v>
      </c>
      <c r="AV1014" s="2">
        <v>43557</v>
      </c>
      <c r="AW1014" t="s">
        <v>2164</v>
      </c>
      <c r="AX1014">
        <v>1723</v>
      </c>
      <c r="AY1014">
        <v>1616</v>
      </c>
      <c r="AZ1014" t="s">
        <v>150</v>
      </c>
      <c r="BA1014" s="2">
        <v>43699</v>
      </c>
      <c r="BB1014">
        <v>19</v>
      </c>
      <c r="BC1014" t="s">
        <v>1897</v>
      </c>
      <c r="BD1014" s="3">
        <v>45839</v>
      </c>
      <c r="BE1014" t="s">
        <v>1432</v>
      </c>
      <c r="BF1014" s="2">
        <v>43549</v>
      </c>
      <c r="BG1014">
        <v>16</v>
      </c>
      <c r="BH1014" t="s">
        <v>1910</v>
      </c>
      <c r="BI1014" s="2">
        <v>43679</v>
      </c>
    </row>
    <row r="1015" spans="1:61" x14ac:dyDescent="0.25">
      <c r="A1015" s="1">
        <v>41413</v>
      </c>
      <c r="B1015" t="s">
        <v>158</v>
      </c>
      <c r="C1015" t="s">
        <v>1432</v>
      </c>
      <c r="D1015" t="s">
        <v>151</v>
      </c>
      <c r="E1015" t="s">
        <v>301</v>
      </c>
      <c r="F1015" t="s">
        <v>68</v>
      </c>
      <c r="G1015" t="s">
        <v>1702</v>
      </c>
      <c r="H1015" t="s">
        <v>512</v>
      </c>
      <c r="I1015" t="s">
        <v>1320</v>
      </c>
      <c r="J1015" t="s">
        <v>1587</v>
      </c>
      <c r="K1015" t="s">
        <v>1589</v>
      </c>
      <c r="L1015" t="s">
        <v>174</v>
      </c>
      <c r="M1015" t="s">
        <v>843</v>
      </c>
      <c r="N1015" t="s">
        <v>203</v>
      </c>
      <c r="O1015" t="s">
        <v>174</v>
      </c>
      <c r="P1015" t="s">
        <v>203</v>
      </c>
      <c r="Q1015">
        <v>38</v>
      </c>
      <c r="R1015" t="s">
        <v>64</v>
      </c>
      <c r="S1015" t="s">
        <v>192</v>
      </c>
      <c r="T1015">
        <v>13</v>
      </c>
      <c r="U1015">
        <v>2</v>
      </c>
      <c r="V1015">
        <v>12</v>
      </c>
      <c r="W1015" t="s">
        <v>120</v>
      </c>
      <c r="X1015" t="s">
        <v>96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 t="s">
        <v>919</v>
      </c>
      <c r="AM1015" t="e" vm="332">
        <f>_FV(0,"47368421052631576")</f>
        <v>#VALUE!</v>
      </c>
      <c r="AN1015">
        <v>37</v>
      </c>
      <c r="AO1015" t="s">
        <v>66</v>
      </c>
      <c r="AP1015" t="e" vm="1">
        <f>_FV(-9,"0")</f>
        <v>#VALUE!</v>
      </c>
      <c r="AQ1015">
        <v>9</v>
      </c>
      <c r="AR1015">
        <v>0</v>
      </c>
      <c r="AS1015" t="s">
        <v>68</v>
      </c>
      <c r="AT1015" t="s">
        <v>68</v>
      </c>
      <c r="AU1015" t="s">
        <v>68</v>
      </c>
      <c r="AV1015" t="s">
        <v>64</v>
      </c>
      <c r="AW1015" s="3">
        <v>43101</v>
      </c>
      <c r="AX1015">
        <v>1908</v>
      </c>
      <c r="AY1015">
        <v>1616</v>
      </c>
      <c r="AZ1015" t="s">
        <v>158</v>
      </c>
      <c r="BA1015" t="s">
        <v>243</v>
      </c>
      <c r="BB1015">
        <v>27</v>
      </c>
      <c r="BC1015" t="s">
        <v>1900</v>
      </c>
      <c r="BD1015" t="s">
        <v>1901</v>
      </c>
      <c r="BE1015" t="s">
        <v>1432</v>
      </c>
      <c r="BF1015" s="2">
        <v>43549</v>
      </c>
      <c r="BG1015">
        <v>16</v>
      </c>
      <c r="BH1015" t="s">
        <v>1910</v>
      </c>
      <c r="BI1015" s="2">
        <v>43679</v>
      </c>
    </row>
    <row r="1016" spans="1:61" x14ac:dyDescent="0.25">
      <c r="A1016" s="1">
        <v>41308</v>
      </c>
      <c r="B1016" t="s">
        <v>163</v>
      </c>
      <c r="C1016" t="s">
        <v>1432</v>
      </c>
      <c r="D1016" t="s">
        <v>62</v>
      </c>
      <c r="E1016" t="s">
        <v>1114</v>
      </c>
      <c r="F1016" t="s">
        <v>246</v>
      </c>
      <c r="G1016" t="s">
        <v>407</v>
      </c>
      <c r="H1016" t="s">
        <v>2079</v>
      </c>
      <c r="I1016" t="s">
        <v>1826</v>
      </c>
      <c r="J1016" t="s">
        <v>250</v>
      </c>
      <c r="K1016" t="s">
        <v>575</v>
      </c>
      <c r="L1016" t="s">
        <v>79</v>
      </c>
      <c r="M1016" t="s">
        <v>410</v>
      </c>
      <c r="N1016" t="s">
        <v>251</v>
      </c>
      <c r="O1016" t="s">
        <v>577</v>
      </c>
      <c r="P1016" t="s">
        <v>1304</v>
      </c>
      <c r="Q1016">
        <v>28</v>
      </c>
      <c r="R1016" t="s">
        <v>68</v>
      </c>
      <c r="S1016" t="s">
        <v>192</v>
      </c>
      <c r="T1016">
        <v>13</v>
      </c>
      <c r="U1016">
        <v>1</v>
      </c>
      <c r="V1016">
        <v>12</v>
      </c>
      <c r="W1016" t="s">
        <v>191</v>
      </c>
      <c r="X1016" t="s">
        <v>96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 t="s">
        <v>409</v>
      </c>
      <c r="AM1016" t="e" vm="3">
        <f>_FV(0,"5")</f>
        <v>#VALUE!</v>
      </c>
      <c r="AN1016">
        <v>36</v>
      </c>
      <c r="AO1016" t="s">
        <v>85</v>
      </c>
      <c r="AP1016" t="e" vm="1">
        <f>_FV(-10,"0")</f>
        <v>#VALUE!</v>
      </c>
      <c r="AQ1016">
        <v>6</v>
      </c>
      <c r="AR1016">
        <v>3</v>
      </c>
      <c r="AS1016" t="s">
        <v>68</v>
      </c>
      <c r="AT1016" t="s">
        <v>68</v>
      </c>
      <c r="AU1016" t="s">
        <v>68</v>
      </c>
      <c r="AV1016" s="2">
        <v>43557</v>
      </c>
      <c r="AW1016" s="3">
        <v>46023</v>
      </c>
      <c r="AX1016">
        <v>1912</v>
      </c>
      <c r="AY1016">
        <v>1616</v>
      </c>
      <c r="AZ1016" t="s">
        <v>163</v>
      </c>
      <c r="BA1016" s="2">
        <v>43489</v>
      </c>
      <c r="BB1016">
        <v>22</v>
      </c>
      <c r="BC1016" t="s">
        <v>1904</v>
      </c>
      <c r="BD1016" s="3">
        <v>13119</v>
      </c>
      <c r="BE1016" t="s">
        <v>1432</v>
      </c>
      <c r="BF1016" s="2">
        <v>43549</v>
      </c>
      <c r="BG1016">
        <v>16</v>
      </c>
      <c r="BH1016" t="s">
        <v>1910</v>
      </c>
      <c r="BI1016" s="2">
        <v>43679</v>
      </c>
    </row>
    <row r="1017" spans="1:61" x14ac:dyDescent="0.25">
      <c r="A1017" s="1">
        <v>41175</v>
      </c>
      <c r="B1017" t="s">
        <v>178</v>
      </c>
      <c r="C1017" t="s">
        <v>1432</v>
      </c>
      <c r="D1017" t="s">
        <v>62</v>
      </c>
      <c r="E1017" t="s">
        <v>68</v>
      </c>
      <c r="F1017" t="s">
        <v>116</v>
      </c>
      <c r="G1017" s="2">
        <v>43497</v>
      </c>
      <c r="H1017" s="2">
        <v>43556</v>
      </c>
      <c r="I1017" t="s">
        <v>68</v>
      </c>
      <c r="J1017" t="s">
        <v>97</v>
      </c>
      <c r="K1017" t="s">
        <v>118</v>
      </c>
      <c r="L1017" t="s">
        <v>65</v>
      </c>
      <c r="M1017" t="s">
        <v>118</v>
      </c>
      <c r="N1017" t="s">
        <v>118</v>
      </c>
      <c r="O1017" t="s">
        <v>116</v>
      </c>
      <c r="P1017" t="s">
        <v>97</v>
      </c>
      <c r="Q1017">
        <v>5</v>
      </c>
      <c r="R1017" t="s">
        <v>242</v>
      </c>
      <c r="S1017" t="s">
        <v>192</v>
      </c>
      <c r="T1017">
        <v>13</v>
      </c>
      <c r="U1017">
        <v>11</v>
      </c>
      <c r="V1017">
        <v>15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 t="e" vm="26">
        <f>_FV(0,"2")</f>
        <v>#VALUE!</v>
      </c>
      <c r="AM1017" t="e" vm="1">
        <f>_FV(-1,"0")</f>
        <v>#VALUE!</v>
      </c>
      <c r="AN1017">
        <v>2</v>
      </c>
      <c r="AP1017" t="s">
        <v>132</v>
      </c>
      <c r="AQ1017">
        <v>3</v>
      </c>
      <c r="AR1017">
        <v>3</v>
      </c>
      <c r="AS1017" t="s">
        <v>68</v>
      </c>
      <c r="AT1017" t="s">
        <v>68</v>
      </c>
      <c r="AU1017" t="s">
        <v>68</v>
      </c>
      <c r="AV1017" s="2">
        <v>43617</v>
      </c>
      <c r="AW1017" s="3">
        <v>41640</v>
      </c>
      <c r="AX1017">
        <v>1748</v>
      </c>
      <c r="AY1017">
        <v>1616</v>
      </c>
      <c r="AZ1017" t="s">
        <v>178</v>
      </c>
      <c r="BA1017" s="2">
        <v>43489</v>
      </c>
      <c r="BB1017">
        <v>25</v>
      </c>
      <c r="BC1017" t="s">
        <v>1907</v>
      </c>
      <c r="BD1017" s="3">
        <v>46874</v>
      </c>
      <c r="BE1017" t="s">
        <v>1432</v>
      </c>
      <c r="BF1017" s="2">
        <v>43549</v>
      </c>
      <c r="BG1017">
        <v>16</v>
      </c>
      <c r="BH1017" t="s">
        <v>1910</v>
      </c>
      <c r="BI1017" s="2">
        <v>43679</v>
      </c>
    </row>
    <row r="1018" spans="1:61" x14ac:dyDescent="0.25">
      <c r="A1018" s="1">
        <v>41307</v>
      </c>
      <c r="B1018" t="s">
        <v>1436</v>
      </c>
      <c r="C1018" t="s">
        <v>1432</v>
      </c>
      <c r="D1018" t="s">
        <v>101</v>
      </c>
      <c r="E1018" t="s">
        <v>1649</v>
      </c>
      <c r="F1018" t="s">
        <v>68</v>
      </c>
      <c r="G1018" s="3">
        <v>17533</v>
      </c>
      <c r="H1018" s="2">
        <v>43617</v>
      </c>
      <c r="I1018" t="s">
        <v>1835</v>
      </c>
      <c r="J1018" s="2">
        <v>43678</v>
      </c>
      <c r="K1018" t="s">
        <v>658</v>
      </c>
      <c r="L1018" t="s">
        <v>397</v>
      </c>
      <c r="M1018" t="s">
        <v>130</v>
      </c>
      <c r="N1018" t="s">
        <v>347</v>
      </c>
      <c r="O1018" t="s">
        <v>116</v>
      </c>
      <c r="P1018" t="s">
        <v>347</v>
      </c>
      <c r="Q1018">
        <v>25</v>
      </c>
      <c r="R1018" t="s">
        <v>239</v>
      </c>
      <c r="S1018" t="s">
        <v>192</v>
      </c>
      <c r="T1018">
        <v>13</v>
      </c>
      <c r="U1018">
        <v>20</v>
      </c>
      <c r="V1018">
        <v>14</v>
      </c>
      <c r="W1018" t="s">
        <v>96</v>
      </c>
      <c r="X1018" t="s">
        <v>64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 t="e" vm="77">
        <f>_FV(0,"76")</f>
        <v>#VALUE!</v>
      </c>
      <c r="AM1018" t="e" vm="25">
        <f>_FV(0,"6")</f>
        <v>#VALUE!</v>
      </c>
      <c r="AN1018">
        <v>-11</v>
      </c>
      <c r="AO1018" t="s">
        <v>66</v>
      </c>
      <c r="AP1018" t="s">
        <v>83</v>
      </c>
      <c r="AQ1018">
        <v>1</v>
      </c>
      <c r="AR1018">
        <v>7</v>
      </c>
      <c r="AS1018" t="s">
        <v>68</v>
      </c>
      <c r="AT1018" t="s">
        <v>68</v>
      </c>
      <c r="AU1018" t="s">
        <v>68</v>
      </c>
      <c r="AV1018" t="s">
        <v>355</v>
      </c>
      <c r="AW1018" s="3">
        <v>13150</v>
      </c>
      <c r="AX1018">
        <v>1587</v>
      </c>
      <c r="AY1018">
        <v>1616</v>
      </c>
      <c r="AZ1018" t="s">
        <v>1436</v>
      </c>
      <c r="BA1018" s="2">
        <v>43493</v>
      </c>
      <c r="BB1018">
        <v>18</v>
      </c>
      <c r="BC1018" t="s">
        <v>1912</v>
      </c>
      <c r="BD1018" s="3">
        <v>20180</v>
      </c>
      <c r="BE1018" t="s">
        <v>1432</v>
      </c>
      <c r="BF1018" s="2">
        <v>43549</v>
      </c>
      <c r="BG1018">
        <v>16</v>
      </c>
      <c r="BH1018" t="s">
        <v>1910</v>
      </c>
      <c r="BI1018" s="2">
        <v>43679</v>
      </c>
    </row>
    <row r="1019" spans="1:61" x14ac:dyDescent="0.25">
      <c r="A1019" s="1">
        <v>41193</v>
      </c>
      <c r="B1019" t="s">
        <v>1913</v>
      </c>
      <c r="C1019" t="s">
        <v>1432</v>
      </c>
      <c r="D1019" t="s">
        <v>101</v>
      </c>
      <c r="E1019" t="s">
        <v>539</v>
      </c>
      <c r="F1019" t="s">
        <v>852</v>
      </c>
      <c r="G1019" t="s">
        <v>221</v>
      </c>
      <c r="H1019" t="s">
        <v>221</v>
      </c>
      <c r="I1019" t="s">
        <v>468</v>
      </c>
      <c r="J1019" t="s">
        <v>537</v>
      </c>
      <c r="K1019" t="s">
        <v>65</v>
      </c>
      <c r="L1019" t="s">
        <v>226</v>
      </c>
      <c r="M1019" t="s">
        <v>224</v>
      </c>
      <c r="N1019" t="s">
        <v>224</v>
      </c>
      <c r="O1019" t="s">
        <v>468</v>
      </c>
      <c r="P1019" t="s">
        <v>224</v>
      </c>
      <c r="Q1019">
        <v>11</v>
      </c>
      <c r="R1019" t="s">
        <v>67</v>
      </c>
      <c r="S1019" t="s">
        <v>192</v>
      </c>
      <c r="T1019">
        <v>13</v>
      </c>
      <c r="U1019">
        <v>17</v>
      </c>
      <c r="V1019">
        <v>13</v>
      </c>
      <c r="W1019" t="s">
        <v>66</v>
      </c>
      <c r="X1019" t="s">
        <v>85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 t="e" vm="79">
        <f>_FV(0,"5454545454545454")</f>
        <v>#VALUE!</v>
      </c>
      <c r="AM1019" t="e" vm="273">
        <f>_FV(0,"9090909090909091")</f>
        <v>#VALUE!</v>
      </c>
      <c r="AN1019">
        <v>-4</v>
      </c>
      <c r="AO1019" t="e" vm="1">
        <f>_FV(-3,"0")</f>
        <v>#VALUE!</v>
      </c>
      <c r="AP1019" t="s">
        <v>121</v>
      </c>
      <c r="AQ1019">
        <v>1</v>
      </c>
      <c r="AR1019">
        <v>1</v>
      </c>
      <c r="AS1019" t="s">
        <v>68</v>
      </c>
      <c r="AT1019" t="s">
        <v>68</v>
      </c>
      <c r="AU1019" t="s">
        <v>68</v>
      </c>
      <c r="AV1019" s="3">
        <v>27395</v>
      </c>
      <c r="AW1019" s="3">
        <v>45292</v>
      </c>
      <c r="AX1019">
        <v>1615</v>
      </c>
      <c r="AY1019">
        <v>1616</v>
      </c>
      <c r="AZ1019" t="s">
        <v>1913</v>
      </c>
      <c r="BA1019" s="2">
        <v>43641</v>
      </c>
      <c r="BB1019">
        <v>22</v>
      </c>
      <c r="BC1019" t="s">
        <v>1916</v>
      </c>
      <c r="BD1019" s="3">
        <v>15342</v>
      </c>
      <c r="BE1019" t="s">
        <v>1432</v>
      </c>
      <c r="BF1019" s="2">
        <v>43549</v>
      </c>
      <c r="BG1019">
        <v>16</v>
      </c>
      <c r="BH1019" t="s">
        <v>1910</v>
      </c>
      <c r="BI1019" s="2">
        <v>43679</v>
      </c>
    </row>
    <row r="1020" spans="1:61" x14ac:dyDescent="0.25">
      <c r="A1020" s="1">
        <v>41241</v>
      </c>
      <c r="B1020" t="s">
        <v>1917</v>
      </c>
      <c r="C1020" t="s">
        <v>1432</v>
      </c>
      <c r="D1020" t="s">
        <v>101</v>
      </c>
      <c r="E1020" t="s">
        <v>353</v>
      </c>
      <c r="F1020" t="s">
        <v>670</v>
      </c>
      <c r="G1020" t="s">
        <v>1332</v>
      </c>
      <c r="H1020" t="s">
        <v>327</v>
      </c>
      <c r="I1020" t="s">
        <v>575</v>
      </c>
      <c r="J1020" t="s">
        <v>371</v>
      </c>
      <c r="K1020" t="s">
        <v>372</v>
      </c>
      <c r="L1020" t="s">
        <v>372</v>
      </c>
      <c r="M1020" t="s">
        <v>252</v>
      </c>
      <c r="N1020" t="s">
        <v>155</v>
      </c>
      <c r="O1020" t="s">
        <v>154</v>
      </c>
      <c r="P1020" t="s">
        <v>156</v>
      </c>
      <c r="Q1020">
        <v>14</v>
      </c>
      <c r="R1020" t="s">
        <v>119</v>
      </c>
      <c r="S1020" t="s">
        <v>192</v>
      </c>
      <c r="T1020">
        <v>13</v>
      </c>
      <c r="U1020">
        <v>17</v>
      </c>
      <c r="V1020">
        <v>13</v>
      </c>
      <c r="W1020" t="s">
        <v>85</v>
      </c>
      <c r="X1020" t="s">
        <v>83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 t="e" vm="13">
        <f>_FV(0,"7142857142857143")</f>
        <v>#VALUE!</v>
      </c>
      <c r="AM1020" t="e" vm="173">
        <f>_FV(0,"6428571428571429")</f>
        <v>#VALUE!</v>
      </c>
      <c r="AN1020">
        <v>-4</v>
      </c>
      <c r="AO1020" t="e" vm="1">
        <f>_FV(-2,"0")</f>
        <v>#VALUE!</v>
      </c>
      <c r="AP1020" t="s">
        <v>84</v>
      </c>
      <c r="AQ1020">
        <v>1</v>
      </c>
      <c r="AR1020">
        <v>1</v>
      </c>
      <c r="AS1020" t="s">
        <v>68</v>
      </c>
      <c r="AT1020" t="s">
        <v>68</v>
      </c>
      <c r="AU1020" t="s">
        <v>68</v>
      </c>
      <c r="AV1020" t="s">
        <v>64</v>
      </c>
      <c r="AW1020" s="3">
        <v>43466</v>
      </c>
      <c r="AX1020">
        <v>1542</v>
      </c>
      <c r="AY1020">
        <v>1616</v>
      </c>
      <c r="AZ1020" t="s">
        <v>1917</v>
      </c>
      <c r="BA1020" s="2">
        <v>43548</v>
      </c>
      <c r="BB1020">
        <v>16</v>
      </c>
      <c r="BC1020" t="s">
        <v>1920</v>
      </c>
      <c r="BD1020" s="3">
        <v>31413</v>
      </c>
      <c r="BE1020" t="s">
        <v>1432</v>
      </c>
      <c r="BF1020" s="2">
        <v>43549</v>
      </c>
      <c r="BG1020">
        <v>16</v>
      </c>
      <c r="BH1020" t="s">
        <v>1910</v>
      </c>
      <c r="BI1020" s="2">
        <v>43679</v>
      </c>
    </row>
    <row r="1021" spans="1:61" x14ac:dyDescent="0.25">
      <c r="A1021" s="1">
        <v>41391</v>
      </c>
      <c r="B1021" t="s">
        <v>182</v>
      </c>
      <c r="C1021" t="s">
        <v>1432</v>
      </c>
      <c r="D1021" t="s">
        <v>62</v>
      </c>
      <c r="E1021" t="s">
        <v>152</v>
      </c>
      <c r="F1021" t="s">
        <v>1093</v>
      </c>
      <c r="G1021" t="s">
        <v>664</v>
      </c>
      <c r="H1021" t="s">
        <v>578</v>
      </c>
      <c r="I1021" t="s">
        <v>705</v>
      </c>
      <c r="J1021" t="s">
        <v>1092</v>
      </c>
      <c r="K1021" t="s">
        <v>585</v>
      </c>
      <c r="L1021" t="s">
        <v>585</v>
      </c>
      <c r="M1021" t="s">
        <v>666</v>
      </c>
      <c r="N1021" t="s">
        <v>665</v>
      </c>
      <c r="O1021" t="s">
        <v>666</v>
      </c>
      <c r="P1021" t="s">
        <v>116</v>
      </c>
      <c r="Q1021">
        <v>35</v>
      </c>
      <c r="R1021" t="s">
        <v>191</v>
      </c>
      <c r="S1021" t="s">
        <v>192</v>
      </c>
      <c r="T1021">
        <v>13</v>
      </c>
      <c r="U1021">
        <v>11</v>
      </c>
      <c r="V1021">
        <v>9</v>
      </c>
      <c r="W1021" t="s">
        <v>66</v>
      </c>
      <c r="X1021" t="s">
        <v>132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 t="e" vm="187">
        <f>_FV(0,"3142857142857143")</f>
        <v>#VALUE!</v>
      </c>
      <c r="AM1021" t="e" vm="151">
        <f>_FV(0,"5714285714285714")</f>
        <v>#VALUE!</v>
      </c>
      <c r="AN1021">
        <v>-1</v>
      </c>
      <c r="AO1021" t="e" vm="1">
        <f>_FV(-1,"0")</f>
        <v>#VALUE!</v>
      </c>
      <c r="AP1021" t="s">
        <v>64</v>
      </c>
      <c r="AQ1021">
        <v>4</v>
      </c>
      <c r="AR1021">
        <v>4</v>
      </c>
      <c r="AS1021" t="s">
        <v>68</v>
      </c>
      <c r="AT1021" t="s">
        <v>494</v>
      </c>
      <c r="AU1021" t="s">
        <v>68</v>
      </c>
      <c r="AV1021" t="s">
        <v>97</v>
      </c>
      <c r="AW1021" t="s">
        <v>2165</v>
      </c>
      <c r="AX1021">
        <v>1667</v>
      </c>
      <c r="AY1021">
        <v>1616</v>
      </c>
      <c r="AZ1021" t="s">
        <v>182</v>
      </c>
      <c r="BA1021" s="2">
        <v>43643</v>
      </c>
      <c r="BB1021">
        <v>16</v>
      </c>
      <c r="BC1021" t="s">
        <v>1922</v>
      </c>
      <c r="BD1021" s="3">
        <v>15401</v>
      </c>
      <c r="BE1021" t="s">
        <v>1432</v>
      </c>
      <c r="BF1021" s="2">
        <v>43549</v>
      </c>
      <c r="BG1021">
        <v>16</v>
      </c>
      <c r="BH1021" t="s">
        <v>1910</v>
      </c>
      <c r="BI1021" s="2">
        <v>43679</v>
      </c>
    </row>
    <row r="1022" spans="1:61" x14ac:dyDescent="0.25">
      <c r="A1022" s="1">
        <v>41350</v>
      </c>
      <c r="B1022" t="s">
        <v>195</v>
      </c>
      <c r="C1022" t="s">
        <v>1432</v>
      </c>
      <c r="D1022" t="s">
        <v>101</v>
      </c>
      <c r="E1022" t="s">
        <v>385</v>
      </c>
      <c r="F1022" t="s">
        <v>444</v>
      </c>
      <c r="G1022" t="s">
        <v>264</v>
      </c>
      <c r="H1022" s="2">
        <v>43586</v>
      </c>
      <c r="I1022" t="s">
        <v>68</v>
      </c>
      <c r="J1022" s="2">
        <v>43466</v>
      </c>
      <c r="K1022" t="s">
        <v>603</v>
      </c>
      <c r="L1022" t="s">
        <v>603</v>
      </c>
      <c r="M1022" t="s">
        <v>267</v>
      </c>
      <c r="N1022" t="s">
        <v>80</v>
      </c>
      <c r="O1022" t="s">
        <v>266</v>
      </c>
      <c r="P1022" t="s">
        <v>116</v>
      </c>
      <c r="Q1022">
        <v>30</v>
      </c>
      <c r="R1022" t="s">
        <v>255</v>
      </c>
      <c r="S1022" t="s">
        <v>192</v>
      </c>
      <c r="T1022">
        <v>13</v>
      </c>
      <c r="U1022">
        <v>13</v>
      </c>
      <c r="V1022">
        <v>12</v>
      </c>
      <c r="W1022" t="s">
        <v>68</v>
      </c>
      <c r="X1022" t="s">
        <v>96</v>
      </c>
      <c r="Y1022">
        <v>0</v>
      </c>
      <c r="Z1022">
        <v>0</v>
      </c>
      <c r="AA1022">
        <v>0</v>
      </c>
      <c r="AB1022">
        <v>1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 t="e" vm="154">
        <f>_FV(0,"3")</f>
        <v>#VALUE!</v>
      </c>
      <c r="AM1022" t="e" vm="25">
        <f>_FV(0,"6")</f>
        <v>#VALUE!</v>
      </c>
      <c r="AN1022">
        <v>-3</v>
      </c>
      <c r="AO1022" t="e" vm="1">
        <f>_FV(-5,"0")</f>
        <v>#VALUE!</v>
      </c>
      <c r="AP1022" t="s">
        <v>96</v>
      </c>
      <c r="AQ1022">
        <v>3</v>
      </c>
      <c r="AR1022">
        <v>6</v>
      </c>
      <c r="AS1022" t="s">
        <v>68</v>
      </c>
      <c r="AT1022" t="s">
        <v>1294</v>
      </c>
      <c r="AU1022" t="s">
        <v>68</v>
      </c>
      <c r="AV1022" s="2">
        <v>43497</v>
      </c>
      <c r="AW1022" t="s">
        <v>2166</v>
      </c>
      <c r="AX1022">
        <v>1674</v>
      </c>
      <c r="AY1022">
        <v>1616</v>
      </c>
      <c r="AZ1022" t="s">
        <v>195</v>
      </c>
      <c r="BA1022" s="2">
        <v>43580</v>
      </c>
      <c r="BB1022">
        <v>18</v>
      </c>
      <c r="BC1022" t="s">
        <v>1886</v>
      </c>
      <c r="BD1022" s="2">
        <v>43469</v>
      </c>
      <c r="BE1022" t="s">
        <v>1432</v>
      </c>
      <c r="BF1022" s="2">
        <v>43549</v>
      </c>
      <c r="BG1022">
        <v>16</v>
      </c>
      <c r="BH1022" t="s">
        <v>1910</v>
      </c>
      <c r="BI1022" s="2">
        <v>43679</v>
      </c>
    </row>
    <row r="1023" spans="1:61" x14ac:dyDescent="0.25">
      <c r="A1023" s="1">
        <v>41133</v>
      </c>
      <c r="B1023" t="s">
        <v>1445</v>
      </c>
      <c r="C1023" t="s">
        <v>1432</v>
      </c>
      <c r="D1023" t="s">
        <v>151</v>
      </c>
      <c r="E1023" s="3">
        <v>903977</v>
      </c>
      <c r="F1023" t="s">
        <v>1400</v>
      </c>
      <c r="G1023" t="s">
        <v>367</v>
      </c>
      <c r="H1023" s="3">
        <v>447424</v>
      </c>
      <c r="I1023" s="3">
        <v>903977</v>
      </c>
      <c r="J1023" t="s">
        <v>368</v>
      </c>
      <c r="K1023" t="s">
        <v>323</v>
      </c>
      <c r="L1023" t="s">
        <v>79</v>
      </c>
      <c r="M1023" t="s">
        <v>79</v>
      </c>
      <c r="N1023" t="s">
        <v>79</v>
      </c>
      <c r="O1023" t="s">
        <v>320</v>
      </c>
      <c r="P1023" t="s">
        <v>319</v>
      </c>
      <c r="Q1023">
        <v>16</v>
      </c>
      <c r="R1023" t="s">
        <v>83</v>
      </c>
      <c r="S1023" t="s">
        <v>192</v>
      </c>
      <c r="T1023">
        <v>13</v>
      </c>
      <c r="U1023">
        <v>6</v>
      </c>
      <c r="V1023">
        <v>10</v>
      </c>
      <c r="W1023" t="s">
        <v>192</v>
      </c>
      <c r="X1023" t="s">
        <v>83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 t="s">
        <v>323</v>
      </c>
      <c r="AM1023" t="e" vm="3">
        <f>_FV(0,"5")</f>
        <v>#VALUE!</v>
      </c>
      <c r="AN1023">
        <v>4</v>
      </c>
      <c r="AO1023" t="s">
        <v>64</v>
      </c>
      <c r="AP1023" t="e" vm="1">
        <f>_FV(-2,"0")</f>
        <v>#VALUE!</v>
      </c>
      <c r="AQ1023">
        <v>0</v>
      </c>
      <c r="AR1023">
        <v>6</v>
      </c>
      <c r="AS1023" t="s">
        <v>68</v>
      </c>
      <c r="AT1023" t="s">
        <v>68</v>
      </c>
      <c r="AU1023" t="s">
        <v>68</v>
      </c>
      <c r="AV1023" t="s">
        <v>1981</v>
      </c>
      <c r="AW1023" s="2">
        <v>43497</v>
      </c>
      <c r="AX1023">
        <v>1666</v>
      </c>
      <c r="AY1023">
        <v>1616</v>
      </c>
      <c r="AZ1023" t="s">
        <v>1445</v>
      </c>
      <c r="BA1023" s="2">
        <v>43733</v>
      </c>
      <c r="BB1023">
        <v>25</v>
      </c>
      <c r="BC1023" t="s">
        <v>1923</v>
      </c>
      <c r="BD1023" s="2">
        <v>43527</v>
      </c>
      <c r="BE1023" t="s">
        <v>1432</v>
      </c>
      <c r="BF1023" s="2">
        <v>43549</v>
      </c>
      <c r="BG1023">
        <v>16</v>
      </c>
      <c r="BH1023" t="s">
        <v>1910</v>
      </c>
      <c r="BI1023" s="2">
        <v>43679</v>
      </c>
    </row>
    <row r="1024" spans="1:61" x14ac:dyDescent="0.25">
      <c r="A1024" s="1">
        <v>40917</v>
      </c>
      <c r="B1024" t="s">
        <v>209</v>
      </c>
      <c r="C1024" t="s">
        <v>1432</v>
      </c>
      <c r="D1024" t="s">
        <v>101</v>
      </c>
      <c r="E1024" t="s">
        <v>355</v>
      </c>
      <c r="F1024" t="s">
        <v>80</v>
      </c>
      <c r="G1024" t="s">
        <v>68</v>
      </c>
      <c r="H1024" t="s">
        <v>64</v>
      </c>
      <c r="I1024" t="s">
        <v>80</v>
      </c>
      <c r="J1024" t="s">
        <v>80</v>
      </c>
      <c r="K1024" t="s">
        <v>65</v>
      </c>
      <c r="L1024" t="s">
        <v>65</v>
      </c>
      <c r="M1024" t="s">
        <v>80</v>
      </c>
      <c r="N1024" t="s">
        <v>80</v>
      </c>
      <c r="O1024" t="s">
        <v>80</v>
      </c>
      <c r="P1024" t="s">
        <v>80</v>
      </c>
      <c r="Q1024">
        <v>3</v>
      </c>
      <c r="R1024" t="s">
        <v>132</v>
      </c>
      <c r="S1024" t="s">
        <v>192</v>
      </c>
      <c r="T1024">
        <v>13</v>
      </c>
      <c r="U1024">
        <v>13</v>
      </c>
      <c r="V1024">
        <v>16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 t="e" vm="2">
        <f>_FV(0,"3333333333333333")</f>
        <v>#VALUE!</v>
      </c>
      <c r="AM1024" t="e" vm="45">
        <f>_FV(-1,"6666666666666667")</f>
        <v>#VALUE!</v>
      </c>
      <c r="AN1024">
        <v>0</v>
      </c>
      <c r="AP1024" t="e" vm="1">
        <f>_FV(-6,"0")</f>
        <v>#VALUE!</v>
      </c>
      <c r="AQ1024">
        <v>3</v>
      </c>
      <c r="AR1024">
        <v>3</v>
      </c>
      <c r="AS1024" t="s">
        <v>68</v>
      </c>
      <c r="AT1024" t="s">
        <v>68</v>
      </c>
      <c r="AU1024" t="s">
        <v>68</v>
      </c>
      <c r="AV1024" t="s">
        <v>147</v>
      </c>
      <c r="AW1024" s="3">
        <v>42370</v>
      </c>
      <c r="AX1024">
        <v>1785</v>
      </c>
      <c r="AY1024">
        <v>1616</v>
      </c>
      <c r="AZ1024" t="s">
        <v>209</v>
      </c>
      <c r="BA1024" s="2">
        <v>43490</v>
      </c>
      <c r="BB1024">
        <v>16</v>
      </c>
      <c r="BC1024" t="s">
        <v>1926</v>
      </c>
      <c r="BD1024" s="3">
        <v>30895</v>
      </c>
      <c r="BE1024" t="s">
        <v>1432</v>
      </c>
      <c r="BF1024" s="2">
        <v>43549</v>
      </c>
      <c r="BG1024">
        <v>16</v>
      </c>
      <c r="BH1024" t="s">
        <v>1910</v>
      </c>
      <c r="BI1024" s="2">
        <v>43679</v>
      </c>
    </row>
    <row r="1025" spans="1:61" x14ac:dyDescent="0.25">
      <c r="A1025" s="1">
        <v>41265</v>
      </c>
      <c r="B1025" t="s">
        <v>218</v>
      </c>
      <c r="C1025" t="s">
        <v>1432</v>
      </c>
      <c r="D1025" t="s">
        <v>62</v>
      </c>
      <c r="E1025" t="s">
        <v>90</v>
      </c>
      <c r="F1025" t="s">
        <v>430</v>
      </c>
      <c r="G1025" t="s">
        <v>76</v>
      </c>
      <c r="H1025" t="s">
        <v>685</v>
      </c>
      <c r="I1025" s="2">
        <v>43586</v>
      </c>
      <c r="J1025" t="s">
        <v>685</v>
      </c>
      <c r="K1025" t="s">
        <v>94</v>
      </c>
      <c r="L1025" t="s">
        <v>80</v>
      </c>
      <c r="M1025" t="s">
        <v>80</v>
      </c>
      <c r="N1025" t="s">
        <v>216</v>
      </c>
      <c r="O1025" t="s">
        <v>82</v>
      </c>
      <c r="P1025" t="s">
        <v>214</v>
      </c>
      <c r="Q1025">
        <v>18</v>
      </c>
      <c r="R1025" t="s">
        <v>121</v>
      </c>
      <c r="S1025" t="s">
        <v>192</v>
      </c>
      <c r="T1025">
        <v>13</v>
      </c>
      <c r="U1025">
        <v>7</v>
      </c>
      <c r="V1025">
        <v>8</v>
      </c>
      <c r="W1025" t="s">
        <v>66</v>
      </c>
      <c r="X1025" t="s">
        <v>192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 t="s">
        <v>82</v>
      </c>
      <c r="AM1025" t="e" vm="2">
        <f>_FV(0,"3333333333333333")</f>
        <v>#VALUE!</v>
      </c>
      <c r="AN1025">
        <v>2</v>
      </c>
      <c r="AO1025" t="e" vm="1">
        <f>_FV(-7,"0")</f>
        <v>#VALUE!</v>
      </c>
      <c r="AP1025" t="e" vm="1">
        <f>_FV(-3,"0")</f>
        <v>#VALUE!</v>
      </c>
      <c r="AQ1025">
        <v>3</v>
      </c>
      <c r="AR1025">
        <v>3</v>
      </c>
      <c r="AS1025" t="s">
        <v>68</v>
      </c>
      <c r="AT1025" t="s">
        <v>68</v>
      </c>
      <c r="AU1025" t="s">
        <v>68</v>
      </c>
      <c r="AV1025" t="s">
        <v>68</v>
      </c>
      <c r="AW1025" s="3">
        <v>44197</v>
      </c>
      <c r="AX1025">
        <v>1696</v>
      </c>
      <c r="AY1025">
        <v>1616</v>
      </c>
      <c r="AZ1025" t="s">
        <v>218</v>
      </c>
      <c r="BA1025" s="2">
        <v>43671</v>
      </c>
      <c r="BB1025">
        <v>21</v>
      </c>
      <c r="BC1025" t="s">
        <v>1927</v>
      </c>
      <c r="BD1025" s="3">
        <v>31444</v>
      </c>
      <c r="BE1025" t="s">
        <v>1432</v>
      </c>
      <c r="BF1025" s="2">
        <v>43549</v>
      </c>
      <c r="BG1025">
        <v>16</v>
      </c>
      <c r="BH1025" t="s">
        <v>1910</v>
      </c>
      <c r="BI1025" s="2">
        <v>43679</v>
      </c>
    </row>
    <row r="1026" spans="1:61" x14ac:dyDescent="0.25">
      <c r="A1026" s="1">
        <v>41275</v>
      </c>
      <c r="B1026" t="s">
        <v>228</v>
      </c>
      <c r="C1026" t="s">
        <v>1432</v>
      </c>
      <c r="D1026" t="s">
        <v>62</v>
      </c>
      <c r="E1026" t="s">
        <v>250</v>
      </c>
      <c r="F1026" t="s">
        <v>707</v>
      </c>
      <c r="G1026" t="s">
        <v>250</v>
      </c>
      <c r="H1026" t="s">
        <v>892</v>
      </c>
      <c r="I1026" t="s">
        <v>390</v>
      </c>
      <c r="J1026" t="s">
        <v>459</v>
      </c>
      <c r="K1026" t="s">
        <v>80</v>
      </c>
      <c r="L1026" t="s">
        <v>155</v>
      </c>
      <c r="M1026" t="s">
        <v>460</v>
      </c>
      <c r="N1026" t="s">
        <v>80</v>
      </c>
      <c r="O1026" t="s">
        <v>889</v>
      </c>
      <c r="P1026" t="s">
        <v>80</v>
      </c>
      <c r="Q1026">
        <v>21</v>
      </c>
      <c r="R1026" t="s">
        <v>120</v>
      </c>
      <c r="S1026" t="s">
        <v>192</v>
      </c>
      <c r="T1026">
        <v>13</v>
      </c>
      <c r="U1026">
        <v>8</v>
      </c>
      <c r="V1026">
        <v>9</v>
      </c>
      <c r="W1026" t="s">
        <v>66</v>
      </c>
      <c r="X1026" t="s">
        <v>96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 t="s">
        <v>65</v>
      </c>
      <c r="AM1026" t="e" vm="12">
        <f>_FV(0,"42857142857142855")</f>
        <v>#VALUE!</v>
      </c>
      <c r="AN1026">
        <v>1</v>
      </c>
      <c r="AO1026" t="e" vm="1">
        <f>_FV(-2,"0")</f>
        <v>#VALUE!</v>
      </c>
      <c r="AP1026" t="e" vm="1">
        <f>_FV(-1,"0")</f>
        <v>#VALUE!</v>
      </c>
      <c r="AQ1026">
        <v>1</v>
      </c>
      <c r="AR1026">
        <v>1</v>
      </c>
      <c r="AS1026" t="s">
        <v>68</v>
      </c>
      <c r="AT1026" t="s">
        <v>68</v>
      </c>
      <c r="AU1026" t="s">
        <v>68</v>
      </c>
      <c r="AV1026" s="3">
        <v>27395</v>
      </c>
      <c r="AW1026" s="3">
        <v>46388</v>
      </c>
      <c r="AX1026">
        <v>1651</v>
      </c>
      <c r="AY1026">
        <v>1616</v>
      </c>
      <c r="AZ1026" t="s">
        <v>228</v>
      </c>
      <c r="BA1026" s="2">
        <v>43490</v>
      </c>
      <c r="BB1026">
        <v>18</v>
      </c>
      <c r="BC1026" t="s">
        <v>1930</v>
      </c>
      <c r="BD1026" s="3">
        <v>13575</v>
      </c>
      <c r="BE1026" t="s">
        <v>1432</v>
      </c>
      <c r="BF1026" s="2">
        <v>43549</v>
      </c>
      <c r="BG1026">
        <v>16</v>
      </c>
      <c r="BH1026" t="s">
        <v>1910</v>
      </c>
      <c r="BI1026" s="2">
        <v>43679</v>
      </c>
    </row>
    <row r="1027" spans="1:61" x14ac:dyDescent="0.25">
      <c r="A1027" s="1">
        <v>41363</v>
      </c>
      <c r="B1027" t="s">
        <v>241</v>
      </c>
      <c r="C1027" t="s">
        <v>1432</v>
      </c>
      <c r="D1027" t="s">
        <v>62</v>
      </c>
      <c r="E1027" t="s">
        <v>553</v>
      </c>
      <c r="F1027" t="s">
        <v>1666</v>
      </c>
      <c r="G1027" t="s">
        <v>1299</v>
      </c>
      <c r="H1027" t="s">
        <v>1973</v>
      </c>
      <c r="I1027" t="s">
        <v>446</v>
      </c>
      <c r="J1027" t="s">
        <v>449</v>
      </c>
      <c r="K1027" t="s">
        <v>1203</v>
      </c>
      <c r="L1027" t="s">
        <v>141</v>
      </c>
      <c r="M1027" t="s">
        <v>869</v>
      </c>
      <c r="N1027" t="s">
        <v>450</v>
      </c>
      <c r="O1027" t="s">
        <v>145</v>
      </c>
      <c r="P1027" t="s">
        <v>451</v>
      </c>
      <c r="Q1027">
        <v>31</v>
      </c>
      <c r="R1027" t="s">
        <v>95</v>
      </c>
      <c r="S1027" t="s">
        <v>192</v>
      </c>
      <c r="T1027">
        <v>13</v>
      </c>
      <c r="U1027">
        <v>13</v>
      </c>
      <c r="V1027">
        <v>10</v>
      </c>
      <c r="W1027" t="s">
        <v>83</v>
      </c>
      <c r="X1027" t="s">
        <v>96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 t="e" vm="333">
        <f>_FV(0,"6451612903225806")</f>
        <v>#VALUE!</v>
      </c>
      <c r="AM1027" t="e" vm="308">
        <f>_FV(0,"5806451612903226")</f>
        <v>#VALUE!</v>
      </c>
      <c r="AN1027">
        <v>-4</v>
      </c>
      <c r="AO1027" t="s">
        <v>84</v>
      </c>
      <c r="AP1027" t="s">
        <v>85</v>
      </c>
      <c r="AQ1027">
        <v>2</v>
      </c>
      <c r="AR1027">
        <v>5</v>
      </c>
      <c r="AS1027" t="s">
        <v>68</v>
      </c>
      <c r="AT1027" t="s">
        <v>68</v>
      </c>
      <c r="AU1027" t="s">
        <v>68</v>
      </c>
      <c r="AV1027" s="2">
        <v>43497</v>
      </c>
      <c r="AW1027" s="3">
        <v>41275</v>
      </c>
      <c r="AX1027">
        <v>1662</v>
      </c>
      <c r="AY1027">
        <v>1616</v>
      </c>
      <c r="AZ1027" t="s">
        <v>241</v>
      </c>
      <c r="BA1027" t="s">
        <v>1398</v>
      </c>
      <c r="BB1027">
        <v>28</v>
      </c>
      <c r="BC1027" t="s">
        <v>1933</v>
      </c>
      <c r="BD1027" s="3">
        <v>12086</v>
      </c>
      <c r="BE1027" t="s">
        <v>1432</v>
      </c>
      <c r="BF1027" s="2">
        <v>43549</v>
      </c>
      <c r="BG1027">
        <v>16</v>
      </c>
      <c r="BH1027" t="s">
        <v>1910</v>
      </c>
      <c r="BI1027" s="2">
        <v>43679</v>
      </c>
    </row>
    <row r="1028" spans="1:61" x14ac:dyDescent="0.25">
      <c r="A1028" s="1">
        <v>41380</v>
      </c>
      <c r="B1028" t="s">
        <v>60</v>
      </c>
      <c r="C1028" t="s">
        <v>127</v>
      </c>
      <c r="D1028" t="s">
        <v>101</v>
      </c>
      <c r="E1028" t="s">
        <v>1951</v>
      </c>
      <c r="F1028" t="s">
        <v>677</v>
      </c>
      <c r="G1028" t="s">
        <v>1243</v>
      </c>
      <c r="H1028" t="s">
        <v>1138</v>
      </c>
      <c r="I1028" t="s">
        <v>881</v>
      </c>
      <c r="J1028" t="s">
        <v>340</v>
      </c>
      <c r="K1028" t="s">
        <v>646</v>
      </c>
      <c r="L1028" t="s">
        <v>472</v>
      </c>
      <c r="M1028" t="s">
        <v>470</v>
      </c>
      <c r="N1028" t="s">
        <v>1140</v>
      </c>
      <c r="O1028" t="s">
        <v>469</v>
      </c>
      <c r="P1028" t="s">
        <v>647</v>
      </c>
      <c r="Q1028">
        <v>33</v>
      </c>
      <c r="R1028" t="s">
        <v>66</v>
      </c>
      <c r="S1028" t="s">
        <v>96</v>
      </c>
      <c r="T1028">
        <v>13</v>
      </c>
      <c r="U1028">
        <v>4</v>
      </c>
      <c r="V1028">
        <v>5</v>
      </c>
      <c r="W1028" t="s">
        <v>179</v>
      </c>
      <c r="X1028" t="s">
        <v>191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1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 t="s">
        <v>1488</v>
      </c>
      <c r="AM1028" t="s">
        <v>472</v>
      </c>
      <c r="AN1028">
        <v>4</v>
      </c>
      <c r="AO1028" t="e" vm="1">
        <f>_FV(-1,"0")</f>
        <v>#VALUE!</v>
      </c>
      <c r="AP1028" t="e" vm="1">
        <f>_FV(-2,"0")</f>
        <v>#VALUE!</v>
      </c>
      <c r="AQ1028">
        <v>7</v>
      </c>
      <c r="AR1028">
        <v>1</v>
      </c>
      <c r="AS1028" t="s">
        <v>68</v>
      </c>
      <c r="AT1028" t="s">
        <v>68</v>
      </c>
      <c r="AU1028" t="s">
        <v>68</v>
      </c>
      <c r="AV1028" t="s">
        <v>1605</v>
      </c>
      <c r="AW1028" s="2">
        <v>43800</v>
      </c>
      <c r="AX1028">
        <v>1839</v>
      </c>
      <c r="AY1028">
        <v>1780</v>
      </c>
      <c r="AZ1028" t="s">
        <v>60</v>
      </c>
      <c r="BA1028" s="2">
        <v>43700</v>
      </c>
      <c r="BB1028">
        <v>30</v>
      </c>
      <c r="BC1028" t="s">
        <v>1885</v>
      </c>
      <c r="BD1028" s="3">
        <v>42583</v>
      </c>
      <c r="BE1028" t="s">
        <v>127</v>
      </c>
      <c r="BF1028" s="2">
        <v>43641</v>
      </c>
      <c r="BG1028">
        <v>18</v>
      </c>
      <c r="BH1028" t="s">
        <v>1892</v>
      </c>
      <c r="BI1028" s="2">
        <v>43681</v>
      </c>
    </row>
    <row r="1029" spans="1:61" x14ac:dyDescent="0.25">
      <c r="A1029" s="1">
        <v>41146</v>
      </c>
      <c r="B1029" t="s">
        <v>73</v>
      </c>
      <c r="C1029" t="s">
        <v>127</v>
      </c>
      <c r="D1029" t="s">
        <v>151</v>
      </c>
      <c r="E1029" t="s">
        <v>65</v>
      </c>
      <c r="F1029" t="s">
        <v>63</v>
      </c>
      <c r="G1029" t="s">
        <v>63</v>
      </c>
      <c r="H1029" t="s">
        <v>65</v>
      </c>
      <c r="I1029" t="s">
        <v>65</v>
      </c>
      <c r="J1029" s="2">
        <v>43586</v>
      </c>
      <c r="K1029" t="s">
        <v>65</v>
      </c>
      <c r="L1029" t="s">
        <v>63</v>
      </c>
      <c r="M1029" t="s">
        <v>63</v>
      </c>
      <c r="N1029" t="s">
        <v>65</v>
      </c>
      <c r="O1029" t="s">
        <v>65</v>
      </c>
      <c r="P1029" t="s">
        <v>65</v>
      </c>
      <c r="Q1029">
        <v>2</v>
      </c>
      <c r="R1029" t="s">
        <v>110</v>
      </c>
      <c r="S1029" t="s">
        <v>96</v>
      </c>
      <c r="T1029">
        <v>13</v>
      </c>
      <c r="U1029">
        <v>14</v>
      </c>
      <c r="V1029">
        <v>7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 t="e" vm="3">
        <f>_FV(0,"5")</f>
        <v>#VALUE!</v>
      </c>
      <c r="AM1029" t="s">
        <v>63</v>
      </c>
      <c r="AN1029">
        <v>-3</v>
      </c>
      <c r="AP1029" t="s">
        <v>83</v>
      </c>
      <c r="AQ1029">
        <v>3</v>
      </c>
      <c r="AR1029">
        <v>3</v>
      </c>
      <c r="AS1029" t="s">
        <v>68</v>
      </c>
      <c r="AT1029" t="s">
        <v>68</v>
      </c>
      <c r="AU1029" t="s">
        <v>68</v>
      </c>
      <c r="AV1029" t="s">
        <v>1252</v>
      </c>
      <c r="AW1029" s="3">
        <v>43101</v>
      </c>
      <c r="AX1029">
        <v>1655</v>
      </c>
      <c r="AY1029">
        <v>1780</v>
      </c>
      <c r="AZ1029" t="s">
        <v>73</v>
      </c>
      <c r="BA1029" s="2">
        <v>43489</v>
      </c>
      <c r="BB1029">
        <v>19</v>
      </c>
      <c r="BC1029" t="s">
        <v>1887</v>
      </c>
      <c r="BD1029" s="3">
        <v>46082</v>
      </c>
      <c r="BE1029" t="s">
        <v>127</v>
      </c>
      <c r="BF1029" s="2">
        <v>43641</v>
      </c>
      <c r="BG1029">
        <v>18</v>
      </c>
      <c r="BH1029" t="s">
        <v>1892</v>
      </c>
      <c r="BI1029" s="2">
        <v>43681</v>
      </c>
    </row>
    <row r="1030" spans="1:61" x14ac:dyDescent="0.25">
      <c r="A1030" s="1">
        <v>41413</v>
      </c>
      <c r="B1030" t="s">
        <v>123</v>
      </c>
      <c r="C1030" t="s">
        <v>127</v>
      </c>
      <c r="D1030" t="s">
        <v>62</v>
      </c>
      <c r="E1030" t="s">
        <v>2167</v>
      </c>
      <c r="F1030" t="s">
        <v>200</v>
      </c>
      <c r="G1030" t="s">
        <v>68</v>
      </c>
      <c r="H1030" t="s">
        <v>68</v>
      </c>
      <c r="I1030" t="s">
        <v>1771</v>
      </c>
      <c r="J1030" t="s">
        <v>1269</v>
      </c>
      <c r="K1030" t="s">
        <v>842</v>
      </c>
      <c r="L1030" t="s">
        <v>304</v>
      </c>
      <c r="M1030" t="s">
        <v>1014</v>
      </c>
      <c r="N1030" t="s">
        <v>204</v>
      </c>
      <c r="O1030" t="s">
        <v>174</v>
      </c>
      <c r="P1030" t="s">
        <v>406</v>
      </c>
      <c r="Q1030">
        <v>38</v>
      </c>
      <c r="R1030" t="s">
        <v>84</v>
      </c>
      <c r="S1030" t="s">
        <v>96</v>
      </c>
      <c r="T1030">
        <v>13</v>
      </c>
      <c r="U1030">
        <v>3</v>
      </c>
      <c r="V1030">
        <v>6</v>
      </c>
      <c r="W1030" t="s">
        <v>192</v>
      </c>
      <c r="X1030" t="s">
        <v>121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 t="s">
        <v>166</v>
      </c>
      <c r="AM1030" t="s">
        <v>304</v>
      </c>
      <c r="AN1030">
        <v>9</v>
      </c>
      <c r="AO1030" t="s">
        <v>84</v>
      </c>
      <c r="AP1030" t="e" vm="1">
        <f>_FV(-3,"0")</f>
        <v>#VALUE!</v>
      </c>
      <c r="AQ1030">
        <v>6</v>
      </c>
      <c r="AR1030">
        <v>3</v>
      </c>
      <c r="AS1030" t="s">
        <v>68</v>
      </c>
      <c r="AT1030" t="s">
        <v>1217</v>
      </c>
      <c r="AU1030" t="s">
        <v>68</v>
      </c>
      <c r="AV1030" t="s">
        <v>845</v>
      </c>
      <c r="AW1030" t="s">
        <v>1925</v>
      </c>
      <c r="AX1030">
        <v>1857</v>
      </c>
      <c r="AY1030">
        <v>1780</v>
      </c>
      <c r="AZ1030" t="s">
        <v>123</v>
      </c>
      <c r="BA1030" s="2">
        <v>43549</v>
      </c>
      <c r="BB1030">
        <v>22</v>
      </c>
      <c r="BC1030" t="s">
        <v>1890</v>
      </c>
      <c r="BD1030" t="s">
        <v>1891</v>
      </c>
      <c r="BE1030" t="s">
        <v>127</v>
      </c>
      <c r="BF1030" s="2">
        <v>43641</v>
      </c>
      <c r="BG1030">
        <v>18</v>
      </c>
      <c r="BH1030" t="s">
        <v>1892</v>
      </c>
      <c r="BI1030" s="2">
        <v>43681</v>
      </c>
    </row>
    <row r="1031" spans="1:61" x14ac:dyDescent="0.25">
      <c r="A1031" s="1">
        <v>40979</v>
      </c>
      <c r="B1031" t="s">
        <v>136</v>
      </c>
      <c r="C1031" t="s">
        <v>127</v>
      </c>
      <c r="D1031" t="s">
        <v>101</v>
      </c>
      <c r="E1031" t="s">
        <v>811</v>
      </c>
      <c r="F1031" t="s">
        <v>340</v>
      </c>
      <c r="G1031" t="s">
        <v>210</v>
      </c>
      <c r="H1031" t="s">
        <v>68</v>
      </c>
      <c r="I1031" t="s">
        <v>89</v>
      </c>
      <c r="J1031" t="s">
        <v>340</v>
      </c>
      <c r="K1031" t="s">
        <v>94</v>
      </c>
      <c r="L1031" t="s">
        <v>94</v>
      </c>
      <c r="M1031" t="s">
        <v>80</v>
      </c>
      <c r="N1031" t="s">
        <v>93</v>
      </c>
      <c r="O1031" t="s">
        <v>93</v>
      </c>
      <c r="P1031" t="s">
        <v>80</v>
      </c>
      <c r="Q1031">
        <v>9</v>
      </c>
      <c r="R1031" t="s">
        <v>179</v>
      </c>
      <c r="S1031" t="s">
        <v>96</v>
      </c>
      <c r="T1031">
        <v>13</v>
      </c>
      <c r="U1031">
        <v>8</v>
      </c>
      <c r="V1031">
        <v>4</v>
      </c>
      <c r="W1031" t="s">
        <v>120</v>
      </c>
      <c r="X1031" t="s">
        <v>83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 t="s">
        <v>356</v>
      </c>
      <c r="AM1031" t="s">
        <v>355</v>
      </c>
      <c r="AN1031">
        <v>-2</v>
      </c>
      <c r="AO1031" t="s">
        <v>68</v>
      </c>
      <c r="AP1031" t="s">
        <v>96</v>
      </c>
      <c r="AQ1031">
        <v>0</v>
      </c>
      <c r="AR1031">
        <v>9</v>
      </c>
      <c r="AS1031" t="s">
        <v>68</v>
      </c>
      <c r="AT1031" t="s">
        <v>385</v>
      </c>
      <c r="AU1031" t="s">
        <v>68</v>
      </c>
      <c r="AV1031" s="2">
        <v>43557</v>
      </c>
      <c r="AW1031" t="s">
        <v>2168</v>
      </c>
      <c r="AX1031">
        <v>1715</v>
      </c>
      <c r="AY1031">
        <v>1780</v>
      </c>
      <c r="AZ1031" t="s">
        <v>136</v>
      </c>
      <c r="BA1031" s="2">
        <v>43734</v>
      </c>
      <c r="BB1031">
        <v>29</v>
      </c>
      <c r="BC1031" t="s">
        <v>1894</v>
      </c>
      <c r="BD1031" s="3">
        <v>17227</v>
      </c>
      <c r="BE1031" t="s">
        <v>127</v>
      </c>
      <c r="BF1031" s="2">
        <v>43641</v>
      </c>
      <c r="BG1031">
        <v>18</v>
      </c>
      <c r="BH1031" t="s">
        <v>1892</v>
      </c>
      <c r="BI1031" s="2">
        <v>43681</v>
      </c>
    </row>
    <row r="1032" spans="1:61" x14ac:dyDescent="0.25">
      <c r="A1032" s="1">
        <v>41399</v>
      </c>
      <c r="B1032" t="s">
        <v>150</v>
      </c>
      <c r="C1032" t="s">
        <v>127</v>
      </c>
      <c r="D1032" t="s">
        <v>101</v>
      </c>
      <c r="E1032" t="s">
        <v>2169</v>
      </c>
      <c r="F1032" t="s">
        <v>89</v>
      </c>
      <c r="G1032" t="s">
        <v>76</v>
      </c>
      <c r="H1032" t="s">
        <v>430</v>
      </c>
      <c r="I1032" s="2">
        <v>43586</v>
      </c>
      <c r="J1032" t="s">
        <v>1719</v>
      </c>
      <c r="K1032" t="s">
        <v>214</v>
      </c>
      <c r="L1032" t="s">
        <v>81</v>
      </c>
      <c r="M1032" t="s">
        <v>79</v>
      </c>
      <c r="N1032" t="s">
        <v>82</v>
      </c>
      <c r="O1032" t="s">
        <v>80</v>
      </c>
      <c r="P1032" t="s">
        <v>214</v>
      </c>
      <c r="Q1032">
        <v>36</v>
      </c>
      <c r="R1032" t="s">
        <v>85</v>
      </c>
      <c r="S1032" t="s">
        <v>96</v>
      </c>
      <c r="T1032">
        <v>13</v>
      </c>
      <c r="U1032">
        <v>6</v>
      </c>
      <c r="V1032">
        <v>5</v>
      </c>
      <c r="W1032" t="s">
        <v>83</v>
      </c>
      <c r="X1032" t="s">
        <v>121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 t="s">
        <v>1682</v>
      </c>
      <c r="AM1032" t="s">
        <v>214</v>
      </c>
      <c r="AN1032">
        <v>-5</v>
      </c>
      <c r="AO1032" t="s">
        <v>68</v>
      </c>
      <c r="AP1032" t="s">
        <v>68</v>
      </c>
      <c r="AQ1032">
        <v>7</v>
      </c>
      <c r="AR1032">
        <v>1</v>
      </c>
      <c r="AS1032" t="s">
        <v>68</v>
      </c>
      <c r="AT1032" t="s">
        <v>68</v>
      </c>
      <c r="AU1032" t="s">
        <v>68</v>
      </c>
      <c r="AV1032" t="s">
        <v>64</v>
      </c>
      <c r="AW1032" s="3">
        <v>42370</v>
      </c>
      <c r="AX1032">
        <v>1723</v>
      </c>
      <c r="AY1032">
        <v>1780</v>
      </c>
      <c r="AZ1032" t="s">
        <v>150</v>
      </c>
      <c r="BA1032" s="2">
        <v>43699</v>
      </c>
      <c r="BB1032">
        <v>19</v>
      </c>
      <c r="BC1032" t="s">
        <v>1897</v>
      </c>
      <c r="BD1032" s="3">
        <v>45839</v>
      </c>
      <c r="BE1032" t="s">
        <v>127</v>
      </c>
      <c r="BF1032" s="2">
        <v>43641</v>
      </c>
      <c r="BG1032">
        <v>18</v>
      </c>
      <c r="BH1032" t="s">
        <v>1892</v>
      </c>
      <c r="BI1032" s="2">
        <v>43681</v>
      </c>
    </row>
    <row r="1033" spans="1:61" x14ac:dyDescent="0.25">
      <c r="A1033" s="1">
        <v>40920</v>
      </c>
      <c r="B1033" t="s">
        <v>158</v>
      </c>
      <c r="C1033" t="s">
        <v>127</v>
      </c>
      <c r="D1033" t="s">
        <v>101</v>
      </c>
      <c r="E1033" s="2">
        <v>43678</v>
      </c>
      <c r="F1033" s="2">
        <v>43617</v>
      </c>
      <c r="G1033" t="s">
        <v>355</v>
      </c>
      <c r="H1033" s="2">
        <v>43497</v>
      </c>
      <c r="I1033" t="s">
        <v>1561</v>
      </c>
      <c r="J1033" t="s">
        <v>114</v>
      </c>
      <c r="K1033" t="s">
        <v>97</v>
      </c>
      <c r="L1033" t="s">
        <v>80</v>
      </c>
      <c r="M1033" t="s">
        <v>65</v>
      </c>
      <c r="N1033" t="s">
        <v>115</v>
      </c>
      <c r="O1033" t="s">
        <v>80</v>
      </c>
      <c r="P1033" t="s">
        <v>117</v>
      </c>
      <c r="Q1033">
        <v>15</v>
      </c>
      <c r="R1033" t="s">
        <v>64</v>
      </c>
      <c r="S1033" t="s">
        <v>96</v>
      </c>
      <c r="T1033">
        <v>13</v>
      </c>
      <c r="U1033">
        <v>2</v>
      </c>
      <c r="V1033">
        <v>6</v>
      </c>
      <c r="W1033" t="s">
        <v>192</v>
      </c>
      <c r="X1033" t="s">
        <v>96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 t="s">
        <v>483</v>
      </c>
      <c r="AM1033" t="s">
        <v>116</v>
      </c>
      <c r="AN1033">
        <v>10</v>
      </c>
      <c r="AO1033" t="s">
        <v>132</v>
      </c>
      <c r="AP1033" t="e" vm="1">
        <f>_FV(-4,"0")</f>
        <v>#VALUE!</v>
      </c>
      <c r="AQ1033">
        <v>3</v>
      </c>
      <c r="AR1033">
        <v>6</v>
      </c>
      <c r="AS1033" t="s">
        <v>68</v>
      </c>
      <c r="AT1033" t="s">
        <v>2170</v>
      </c>
      <c r="AU1033" t="s">
        <v>68</v>
      </c>
      <c r="AV1033" s="2">
        <v>43557</v>
      </c>
      <c r="AW1033" t="s">
        <v>2171</v>
      </c>
      <c r="AX1033">
        <v>1908</v>
      </c>
      <c r="AY1033">
        <v>1780</v>
      </c>
      <c r="AZ1033" t="s">
        <v>158</v>
      </c>
      <c r="BA1033" t="s">
        <v>243</v>
      </c>
      <c r="BB1033">
        <v>27</v>
      </c>
      <c r="BC1033" t="s">
        <v>1900</v>
      </c>
      <c r="BD1033" t="s">
        <v>1901</v>
      </c>
      <c r="BE1033" t="s">
        <v>127</v>
      </c>
      <c r="BF1033" s="2">
        <v>43641</v>
      </c>
      <c r="BG1033">
        <v>18</v>
      </c>
      <c r="BH1033" t="s">
        <v>1892</v>
      </c>
      <c r="BI1033" s="2">
        <v>43681</v>
      </c>
    </row>
    <row r="1034" spans="1:61" x14ac:dyDescent="0.25">
      <c r="A1034" s="1">
        <v>41549</v>
      </c>
      <c r="B1034" t="s">
        <v>163</v>
      </c>
      <c r="C1034" t="s">
        <v>127</v>
      </c>
      <c r="D1034" t="s">
        <v>62</v>
      </c>
      <c r="E1034" t="s">
        <v>953</v>
      </c>
      <c r="F1034" t="s">
        <v>359</v>
      </c>
      <c r="G1034" t="s">
        <v>642</v>
      </c>
      <c r="H1034" t="s">
        <v>494</v>
      </c>
      <c r="I1034" t="s">
        <v>1804</v>
      </c>
      <c r="J1034" t="s">
        <v>429</v>
      </c>
      <c r="K1034" t="s">
        <v>495</v>
      </c>
      <c r="L1034" t="s">
        <v>237</v>
      </c>
      <c r="M1034" t="s">
        <v>1085</v>
      </c>
      <c r="N1034" t="s">
        <v>1085</v>
      </c>
      <c r="O1034" t="s">
        <v>234</v>
      </c>
      <c r="P1034" t="s">
        <v>236</v>
      </c>
      <c r="Q1034">
        <v>26</v>
      </c>
      <c r="R1034" t="s">
        <v>68</v>
      </c>
      <c r="S1034" t="s">
        <v>96</v>
      </c>
      <c r="T1034">
        <v>13</v>
      </c>
      <c r="U1034">
        <v>1</v>
      </c>
      <c r="V1034">
        <v>5</v>
      </c>
      <c r="W1034" t="s">
        <v>191</v>
      </c>
      <c r="X1034" t="s">
        <v>83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 t="s">
        <v>1474</v>
      </c>
      <c r="AM1034" t="s">
        <v>237</v>
      </c>
      <c r="AN1034">
        <v>20</v>
      </c>
      <c r="AO1034" t="s">
        <v>66</v>
      </c>
      <c r="AP1034" t="e" vm="1">
        <f>_FV(-5,"0")</f>
        <v>#VALUE!</v>
      </c>
      <c r="AQ1034">
        <v>4</v>
      </c>
      <c r="AR1034">
        <v>4</v>
      </c>
      <c r="AS1034" t="s">
        <v>68</v>
      </c>
      <c r="AT1034" t="s">
        <v>68</v>
      </c>
      <c r="AU1034" t="s">
        <v>68</v>
      </c>
      <c r="AV1034" s="2">
        <v>43618</v>
      </c>
      <c r="AW1034" s="3">
        <v>13150</v>
      </c>
      <c r="AX1034">
        <v>1912</v>
      </c>
      <c r="AY1034">
        <v>1780</v>
      </c>
      <c r="AZ1034" t="s">
        <v>163</v>
      </c>
      <c r="BA1034" s="2">
        <v>43489</v>
      </c>
      <c r="BB1034">
        <v>22</v>
      </c>
      <c r="BC1034" t="s">
        <v>1904</v>
      </c>
      <c r="BD1034" s="3">
        <v>13119</v>
      </c>
      <c r="BE1034" t="s">
        <v>127</v>
      </c>
      <c r="BF1034" s="2">
        <v>43641</v>
      </c>
      <c r="BG1034">
        <v>18</v>
      </c>
      <c r="BH1034" t="s">
        <v>1892</v>
      </c>
      <c r="BI1034" s="2">
        <v>43681</v>
      </c>
    </row>
    <row r="1035" spans="1:61" x14ac:dyDescent="0.25">
      <c r="A1035" s="1">
        <v>41306</v>
      </c>
      <c r="B1035" t="s">
        <v>178</v>
      </c>
      <c r="C1035" t="s">
        <v>127</v>
      </c>
      <c r="D1035" t="s">
        <v>151</v>
      </c>
      <c r="E1035" t="s">
        <v>390</v>
      </c>
      <c r="F1035" t="s">
        <v>352</v>
      </c>
      <c r="G1035" t="s">
        <v>1186</v>
      </c>
      <c r="H1035" t="s">
        <v>459</v>
      </c>
      <c r="I1035" t="s">
        <v>458</v>
      </c>
      <c r="J1035" t="s">
        <v>352</v>
      </c>
      <c r="K1035" t="s">
        <v>889</v>
      </c>
      <c r="L1035" t="s">
        <v>460</v>
      </c>
      <c r="M1035" t="s">
        <v>393</v>
      </c>
      <c r="N1035" t="s">
        <v>154</v>
      </c>
      <c r="O1035" t="s">
        <v>889</v>
      </c>
      <c r="P1035" t="s">
        <v>156</v>
      </c>
      <c r="Q1035">
        <v>21</v>
      </c>
      <c r="R1035" t="s">
        <v>242</v>
      </c>
      <c r="S1035" t="s">
        <v>96</v>
      </c>
      <c r="T1035">
        <v>13</v>
      </c>
      <c r="U1035">
        <v>12</v>
      </c>
      <c r="V1035">
        <v>4</v>
      </c>
      <c r="W1035" t="s">
        <v>84</v>
      </c>
      <c r="X1035" t="s">
        <v>120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 t="e" vm="286">
        <f>_FV(0,"5238095238095238")</f>
        <v>#VALUE!</v>
      </c>
      <c r="AM1035" t="s">
        <v>460</v>
      </c>
      <c r="AN1035">
        <v>-13</v>
      </c>
      <c r="AO1035" t="e" vm="1">
        <f>_FV(-7,"0")</f>
        <v>#VALUE!</v>
      </c>
      <c r="AP1035" t="s">
        <v>120</v>
      </c>
      <c r="AQ1035">
        <v>4</v>
      </c>
      <c r="AR1035">
        <v>4</v>
      </c>
      <c r="AS1035" t="s">
        <v>68</v>
      </c>
      <c r="AT1035" t="s">
        <v>68</v>
      </c>
      <c r="AU1035" t="s">
        <v>68</v>
      </c>
      <c r="AV1035" s="2">
        <v>43497</v>
      </c>
      <c r="AW1035" s="3">
        <v>46388</v>
      </c>
      <c r="AX1035">
        <v>1748</v>
      </c>
      <c r="AY1035">
        <v>1780</v>
      </c>
      <c r="AZ1035" t="s">
        <v>178</v>
      </c>
      <c r="BA1035" s="2">
        <v>43489</v>
      </c>
      <c r="BB1035">
        <v>25</v>
      </c>
      <c r="BC1035" t="s">
        <v>1907</v>
      </c>
      <c r="BD1035" s="3">
        <v>46874</v>
      </c>
      <c r="BE1035" t="s">
        <v>127</v>
      </c>
      <c r="BF1035" s="2">
        <v>43641</v>
      </c>
      <c r="BG1035">
        <v>18</v>
      </c>
      <c r="BH1035" t="s">
        <v>1892</v>
      </c>
      <c r="BI1035" s="2">
        <v>43681</v>
      </c>
    </row>
    <row r="1036" spans="1:61" x14ac:dyDescent="0.25">
      <c r="A1036" s="1">
        <v>41328</v>
      </c>
      <c r="B1036" t="s">
        <v>1432</v>
      </c>
      <c r="C1036" t="s">
        <v>127</v>
      </c>
      <c r="D1036" t="s">
        <v>62</v>
      </c>
      <c r="E1036" t="s">
        <v>632</v>
      </c>
      <c r="F1036" t="s">
        <v>633</v>
      </c>
      <c r="G1036" t="s">
        <v>633</v>
      </c>
      <c r="H1036" t="s">
        <v>636</v>
      </c>
      <c r="I1036" t="s">
        <v>697</v>
      </c>
      <c r="J1036" t="s">
        <v>212</v>
      </c>
      <c r="K1036" t="s">
        <v>216</v>
      </c>
      <c r="L1036" t="s">
        <v>638</v>
      </c>
      <c r="M1036" t="s">
        <v>80</v>
      </c>
      <c r="N1036" t="s">
        <v>1233</v>
      </c>
      <c r="O1036" t="s">
        <v>1232</v>
      </c>
      <c r="P1036" t="s">
        <v>94</v>
      </c>
      <c r="Q1036">
        <v>27</v>
      </c>
      <c r="R1036" t="s">
        <v>192</v>
      </c>
      <c r="S1036" t="s">
        <v>96</v>
      </c>
      <c r="T1036">
        <v>13</v>
      </c>
      <c r="U1036">
        <v>14</v>
      </c>
      <c r="V1036">
        <v>6</v>
      </c>
      <c r="W1036" t="s">
        <v>66</v>
      </c>
      <c r="X1036" t="s">
        <v>96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 t="e" vm="5">
        <f>_FV(0,"5555555555555556")</f>
        <v>#VALUE!</v>
      </c>
      <c r="AM1036" t="s">
        <v>637</v>
      </c>
      <c r="AN1036">
        <v>-13</v>
      </c>
      <c r="AO1036" t="e" vm="1">
        <f>_FV(-2,"0")</f>
        <v>#VALUE!</v>
      </c>
      <c r="AP1036" t="s">
        <v>132</v>
      </c>
      <c r="AQ1036">
        <v>3</v>
      </c>
      <c r="AR1036">
        <v>3</v>
      </c>
      <c r="AS1036" t="s">
        <v>68</v>
      </c>
      <c r="AT1036" t="s">
        <v>68</v>
      </c>
      <c r="AU1036" t="s">
        <v>68</v>
      </c>
      <c r="AV1036" t="s">
        <v>68</v>
      </c>
      <c r="AW1036" s="3">
        <v>46753</v>
      </c>
      <c r="AX1036">
        <v>1616</v>
      </c>
      <c r="AY1036">
        <v>1780</v>
      </c>
      <c r="AZ1036" t="s">
        <v>1432</v>
      </c>
      <c r="BA1036" s="2">
        <v>43549</v>
      </c>
      <c r="BB1036">
        <v>16</v>
      </c>
      <c r="BC1036" t="s">
        <v>1910</v>
      </c>
      <c r="BD1036" s="2">
        <v>43679</v>
      </c>
      <c r="BE1036" t="s">
        <v>127</v>
      </c>
      <c r="BF1036" s="2">
        <v>43641</v>
      </c>
      <c r="BG1036">
        <v>18</v>
      </c>
      <c r="BH1036" t="s">
        <v>1892</v>
      </c>
      <c r="BI1036" s="2">
        <v>43681</v>
      </c>
    </row>
    <row r="1037" spans="1:61" x14ac:dyDescent="0.25">
      <c r="A1037" s="1">
        <v>41203</v>
      </c>
      <c r="B1037" t="s">
        <v>1436</v>
      </c>
      <c r="C1037" t="s">
        <v>127</v>
      </c>
      <c r="D1037" t="s">
        <v>101</v>
      </c>
      <c r="E1037" t="s">
        <v>180</v>
      </c>
      <c r="F1037" s="3">
        <v>27395</v>
      </c>
      <c r="G1037" t="s">
        <v>64</v>
      </c>
      <c r="H1037" t="s">
        <v>68</v>
      </c>
      <c r="I1037" t="s">
        <v>79</v>
      </c>
      <c r="J1037" s="3">
        <v>27395</v>
      </c>
      <c r="K1037" t="s">
        <v>65</v>
      </c>
      <c r="L1037" t="s">
        <v>63</v>
      </c>
      <c r="M1037" t="s">
        <v>625</v>
      </c>
      <c r="N1037" t="s">
        <v>322</v>
      </c>
      <c r="O1037" t="s">
        <v>79</v>
      </c>
      <c r="P1037" t="s">
        <v>79</v>
      </c>
      <c r="Q1037">
        <v>8</v>
      </c>
      <c r="R1037" t="s">
        <v>239</v>
      </c>
      <c r="S1037" t="s">
        <v>96</v>
      </c>
      <c r="T1037">
        <v>13</v>
      </c>
      <c r="U1037">
        <v>18</v>
      </c>
      <c r="V1037">
        <v>4</v>
      </c>
      <c r="W1037" t="s">
        <v>68</v>
      </c>
      <c r="X1037" t="s">
        <v>121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 t="e" vm="14">
        <f>_FV(-1,"25")</f>
        <v>#VALUE!</v>
      </c>
      <c r="AM1037" t="s">
        <v>180</v>
      </c>
      <c r="AN1037">
        <v>-12</v>
      </c>
      <c r="AO1037" t="e" vm="1">
        <f>_FV(-7,"0")</f>
        <v>#VALUE!</v>
      </c>
      <c r="AP1037" t="s">
        <v>119</v>
      </c>
      <c r="AQ1037">
        <v>4</v>
      </c>
      <c r="AR1037">
        <v>1</v>
      </c>
      <c r="AS1037" t="s">
        <v>68</v>
      </c>
      <c r="AT1037" t="s">
        <v>68</v>
      </c>
      <c r="AU1037" t="s">
        <v>68</v>
      </c>
      <c r="AV1037" t="s">
        <v>63</v>
      </c>
      <c r="AW1037" s="3">
        <v>45292</v>
      </c>
      <c r="AX1037">
        <v>1587</v>
      </c>
      <c r="AY1037">
        <v>1780</v>
      </c>
      <c r="AZ1037" t="s">
        <v>1436</v>
      </c>
      <c r="BA1037" s="2">
        <v>43493</v>
      </c>
      <c r="BB1037">
        <v>18</v>
      </c>
      <c r="BC1037" t="s">
        <v>1912</v>
      </c>
      <c r="BD1037" s="3">
        <v>20180</v>
      </c>
      <c r="BE1037" t="s">
        <v>127</v>
      </c>
      <c r="BF1037" s="2">
        <v>43641</v>
      </c>
      <c r="BG1037">
        <v>18</v>
      </c>
      <c r="BH1037" t="s">
        <v>1892</v>
      </c>
      <c r="BI1037" s="2">
        <v>43681</v>
      </c>
    </row>
    <row r="1038" spans="1:61" x14ac:dyDescent="0.25">
      <c r="A1038" s="1">
        <v>41230</v>
      </c>
      <c r="B1038" t="s">
        <v>1913</v>
      </c>
      <c r="C1038" t="s">
        <v>127</v>
      </c>
      <c r="D1038" t="s">
        <v>62</v>
      </c>
      <c r="E1038" t="s">
        <v>76</v>
      </c>
      <c r="F1038" s="3">
        <v>27395</v>
      </c>
      <c r="G1038" t="s">
        <v>425</v>
      </c>
      <c r="H1038" t="s">
        <v>76</v>
      </c>
      <c r="I1038" t="s">
        <v>180</v>
      </c>
      <c r="J1038" t="s">
        <v>340</v>
      </c>
      <c r="K1038" t="s">
        <v>308</v>
      </c>
      <c r="L1038" t="s">
        <v>81</v>
      </c>
      <c r="M1038" t="s">
        <v>80</v>
      </c>
      <c r="N1038" t="s">
        <v>308</v>
      </c>
      <c r="O1038" t="s">
        <v>63</v>
      </c>
      <c r="P1038" t="s">
        <v>81</v>
      </c>
      <c r="Q1038">
        <v>12</v>
      </c>
      <c r="R1038" t="s">
        <v>67</v>
      </c>
      <c r="S1038" t="s">
        <v>96</v>
      </c>
      <c r="T1038">
        <v>13</v>
      </c>
      <c r="U1038">
        <v>16</v>
      </c>
      <c r="V1038">
        <v>4</v>
      </c>
      <c r="W1038" t="s">
        <v>96</v>
      </c>
      <c r="X1038" t="s">
        <v>85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1</v>
      </c>
      <c r="AK1038">
        <v>0</v>
      </c>
      <c r="AL1038" t="e" vm="53">
        <f>_FV(0,"4166666666666667")</f>
        <v>#VALUE!</v>
      </c>
      <c r="AM1038" t="s">
        <v>426</v>
      </c>
      <c r="AN1038">
        <v>-11</v>
      </c>
      <c r="AO1038" t="e" vm="1">
        <f>_FV(-1,"0")</f>
        <v>#VALUE!</v>
      </c>
      <c r="AP1038" t="s">
        <v>191</v>
      </c>
      <c r="AQ1038">
        <v>1</v>
      </c>
      <c r="AR1038">
        <v>1</v>
      </c>
      <c r="AS1038" t="s">
        <v>387</v>
      </c>
      <c r="AT1038" t="s">
        <v>68</v>
      </c>
      <c r="AU1038" t="s">
        <v>2172</v>
      </c>
      <c r="AV1038" t="s">
        <v>2173</v>
      </c>
      <c r="AW1038" t="s">
        <v>762</v>
      </c>
      <c r="AX1038">
        <v>1615</v>
      </c>
      <c r="AY1038">
        <v>1780</v>
      </c>
      <c r="AZ1038" t="s">
        <v>1913</v>
      </c>
      <c r="BA1038" s="2">
        <v>43641</v>
      </c>
      <c r="BB1038">
        <v>22</v>
      </c>
      <c r="BC1038" t="s">
        <v>1916</v>
      </c>
      <c r="BD1038" s="3">
        <v>15342</v>
      </c>
      <c r="BE1038" t="s">
        <v>127</v>
      </c>
      <c r="BF1038" s="2">
        <v>43641</v>
      </c>
      <c r="BG1038">
        <v>18</v>
      </c>
      <c r="BH1038" t="s">
        <v>1892</v>
      </c>
      <c r="BI1038" s="2">
        <v>43681</v>
      </c>
    </row>
    <row r="1039" spans="1:61" x14ac:dyDescent="0.25">
      <c r="A1039" s="1">
        <v>41295</v>
      </c>
      <c r="B1039" t="s">
        <v>1917</v>
      </c>
      <c r="C1039" t="s">
        <v>127</v>
      </c>
      <c r="D1039" t="s">
        <v>101</v>
      </c>
      <c r="E1039" t="s">
        <v>1150</v>
      </c>
      <c r="F1039" t="s">
        <v>374</v>
      </c>
      <c r="G1039" t="s">
        <v>1452</v>
      </c>
      <c r="H1039" t="s">
        <v>569</v>
      </c>
      <c r="I1039" t="s">
        <v>566</v>
      </c>
      <c r="J1039" t="s">
        <v>727</v>
      </c>
      <c r="K1039" t="s">
        <v>571</v>
      </c>
      <c r="L1039" t="s">
        <v>502</v>
      </c>
      <c r="M1039" t="s">
        <v>380</v>
      </c>
      <c r="N1039" t="s">
        <v>728</v>
      </c>
      <c r="O1039" t="s">
        <v>379</v>
      </c>
      <c r="P1039" t="s">
        <v>380</v>
      </c>
      <c r="Q1039">
        <v>23</v>
      </c>
      <c r="R1039" t="s">
        <v>119</v>
      </c>
      <c r="S1039" t="s">
        <v>96</v>
      </c>
      <c r="T1039">
        <v>13</v>
      </c>
      <c r="U1039">
        <v>13</v>
      </c>
      <c r="V1039">
        <v>5</v>
      </c>
      <c r="W1039" t="s">
        <v>85</v>
      </c>
      <c r="X1039" t="s">
        <v>120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1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 t="e" vm="65">
        <f>_FV(0,"43478260869565216")</f>
        <v>#VALUE!</v>
      </c>
      <c r="AM1039" t="s">
        <v>502</v>
      </c>
      <c r="AN1039">
        <v>-15</v>
      </c>
      <c r="AO1039" t="e" vm="1">
        <f>_FV(-3,"0")</f>
        <v>#VALUE!</v>
      </c>
      <c r="AP1039" t="s">
        <v>121</v>
      </c>
      <c r="AQ1039">
        <v>0</v>
      </c>
      <c r="AR1039">
        <v>3</v>
      </c>
      <c r="AS1039" t="s">
        <v>835</v>
      </c>
      <c r="AT1039" t="s">
        <v>68</v>
      </c>
      <c r="AU1039" t="s">
        <v>1355</v>
      </c>
      <c r="AV1039" t="s">
        <v>1355</v>
      </c>
      <c r="AW1039" t="s">
        <v>2174</v>
      </c>
      <c r="AX1039">
        <v>1542</v>
      </c>
      <c r="AY1039">
        <v>1780</v>
      </c>
      <c r="AZ1039" t="s">
        <v>1917</v>
      </c>
      <c r="BA1039" s="2">
        <v>43548</v>
      </c>
      <c r="BB1039">
        <v>16</v>
      </c>
      <c r="BC1039" t="s">
        <v>1920</v>
      </c>
      <c r="BD1039" s="3">
        <v>31413</v>
      </c>
      <c r="BE1039" t="s">
        <v>127</v>
      </c>
      <c r="BF1039" s="2">
        <v>43641</v>
      </c>
      <c r="BG1039">
        <v>18</v>
      </c>
      <c r="BH1039" t="s">
        <v>1892</v>
      </c>
      <c r="BI1039" s="2">
        <v>43681</v>
      </c>
    </row>
    <row r="1040" spans="1:61" x14ac:dyDescent="0.25">
      <c r="A1040" s="1">
        <v>41258</v>
      </c>
      <c r="B1040" t="s">
        <v>182</v>
      </c>
      <c r="C1040" t="s">
        <v>127</v>
      </c>
      <c r="D1040" t="s">
        <v>101</v>
      </c>
      <c r="E1040" t="s">
        <v>545</v>
      </c>
      <c r="F1040" t="s">
        <v>274</v>
      </c>
      <c r="G1040" t="s">
        <v>531</v>
      </c>
      <c r="H1040" t="s">
        <v>273</v>
      </c>
      <c r="I1040" t="s">
        <v>276</v>
      </c>
      <c r="J1040" t="s">
        <v>878</v>
      </c>
      <c r="K1040" t="s">
        <v>280</v>
      </c>
      <c r="L1040" t="s">
        <v>187</v>
      </c>
      <c r="M1040" t="s">
        <v>189</v>
      </c>
      <c r="N1040" t="s">
        <v>281</v>
      </c>
      <c r="O1040" t="s">
        <v>278</v>
      </c>
      <c r="P1040" t="s">
        <v>278</v>
      </c>
      <c r="Q1040">
        <v>17</v>
      </c>
      <c r="R1040" t="s">
        <v>191</v>
      </c>
      <c r="S1040" t="s">
        <v>96</v>
      </c>
      <c r="T1040">
        <v>13</v>
      </c>
      <c r="U1040">
        <v>8</v>
      </c>
      <c r="V1040">
        <v>3</v>
      </c>
      <c r="W1040" t="s">
        <v>192</v>
      </c>
      <c r="X1040" t="s">
        <v>96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 t="s">
        <v>281</v>
      </c>
      <c r="AM1040" t="s">
        <v>188</v>
      </c>
      <c r="AN1040">
        <v>-3</v>
      </c>
      <c r="AO1040" t="s">
        <v>132</v>
      </c>
      <c r="AP1040" t="s">
        <v>85</v>
      </c>
      <c r="AQ1040">
        <v>7</v>
      </c>
      <c r="AR1040">
        <v>1</v>
      </c>
      <c r="AS1040" t="s">
        <v>68</v>
      </c>
      <c r="AT1040" t="s">
        <v>68</v>
      </c>
      <c r="AU1040" t="s">
        <v>68</v>
      </c>
      <c r="AV1040" t="s">
        <v>68</v>
      </c>
      <c r="AW1040" s="2">
        <v>43497</v>
      </c>
      <c r="AX1040">
        <v>1667</v>
      </c>
      <c r="AY1040">
        <v>1780</v>
      </c>
      <c r="AZ1040" t="s">
        <v>182</v>
      </c>
      <c r="BA1040" s="2">
        <v>43643</v>
      </c>
      <c r="BB1040">
        <v>16</v>
      </c>
      <c r="BC1040" t="s">
        <v>1922</v>
      </c>
      <c r="BD1040" s="3">
        <v>15401</v>
      </c>
      <c r="BE1040" t="s">
        <v>127</v>
      </c>
      <c r="BF1040" s="2">
        <v>43641</v>
      </c>
      <c r="BG1040">
        <v>18</v>
      </c>
      <c r="BH1040" t="s">
        <v>1892</v>
      </c>
      <c r="BI1040" s="2">
        <v>43681</v>
      </c>
    </row>
    <row r="1041" spans="1:61" x14ac:dyDescent="0.25">
      <c r="A1041" s="1">
        <v>41384</v>
      </c>
      <c r="B1041" t="s">
        <v>195</v>
      </c>
      <c r="C1041" t="s">
        <v>127</v>
      </c>
      <c r="D1041" t="s">
        <v>62</v>
      </c>
      <c r="E1041" t="s">
        <v>309</v>
      </c>
      <c r="F1041" s="2">
        <v>43586</v>
      </c>
      <c r="G1041" t="s">
        <v>1717</v>
      </c>
      <c r="H1041" t="s">
        <v>309</v>
      </c>
      <c r="I1041" t="s">
        <v>68</v>
      </c>
      <c r="J1041" t="s">
        <v>945</v>
      </c>
      <c r="K1041" t="s">
        <v>190</v>
      </c>
      <c r="L1041" t="s">
        <v>188</v>
      </c>
      <c r="M1041" t="s">
        <v>312</v>
      </c>
      <c r="N1041" t="s">
        <v>1637</v>
      </c>
      <c r="O1041" t="s">
        <v>280</v>
      </c>
      <c r="P1041" t="s">
        <v>188</v>
      </c>
      <c r="Q1041">
        <v>34</v>
      </c>
      <c r="R1041" t="s">
        <v>255</v>
      </c>
      <c r="S1041" t="s">
        <v>96</v>
      </c>
      <c r="T1041">
        <v>13</v>
      </c>
      <c r="U1041">
        <v>13</v>
      </c>
      <c r="V1041">
        <v>5</v>
      </c>
      <c r="W1041" t="s">
        <v>66</v>
      </c>
      <c r="X1041" t="s">
        <v>192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 t="e" vm="76">
        <f>_FV(0,"23529411764705882")</f>
        <v>#VALUE!</v>
      </c>
      <c r="AM1041" t="s">
        <v>188</v>
      </c>
      <c r="AN1041">
        <v>-22</v>
      </c>
      <c r="AO1041" t="e" vm="1">
        <f>_FV(-7,"0")</f>
        <v>#VALUE!</v>
      </c>
      <c r="AP1041" t="s">
        <v>192</v>
      </c>
      <c r="AQ1041">
        <v>1</v>
      </c>
      <c r="AR1041">
        <v>7</v>
      </c>
      <c r="AS1041" t="s">
        <v>491</v>
      </c>
      <c r="AT1041" t="s">
        <v>68</v>
      </c>
      <c r="AU1041" t="s">
        <v>1049</v>
      </c>
      <c r="AV1041" t="s">
        <v>2175</v>
      </c>
      <c r="AW1041" t="s">
        <v>2176</v>
      </c>
      <c r="AX1041">
        <v>1674</v>
      </c>
      <c r="AY1041">
        <v>1780</v>
      </c>
      <c r="AZ1041" t="s">
        <v>195</v>
      </c>
      <c r="BA1041" s="2">
        <v>43580</v>
      </c>
      <c r="BB1041">
        <v>18</v>
      </c>
      <c r="BC1041" t="s">
        <v>1886</v>
      </c>
      <c r="BD1041" s="2">
        <v>43469</v>
      </c>
      <c r="BE1041" t="s">
        <v>127</v>
      </c>
      <c r="BF1041" s="2">
        <v>43641</v>
      </c>
      <c r="BG1041">
        <v>18</v>
      </c>
      <c r="BH1041" t="s">
        <v>1892</v>
      </c>
      <c r="BI1041" s="2">
        <v>43681</v>
      </c>
    </row>
    <row r="1042" spans="1:61" x14ac:dyDescent="0.25">
      <c r="A1042" s="1">
        <v>41174</v>
      </c>
      <c r="B1042" t="s">
        <v>1445</v>
      </c>
      <c r="C1042" t="s">
        <v>127</v>
      </c>
      <c r="D1042" t="s">
        <v>151</v>
      </c>
      <c r="E1042" t="s">
        <v>64</v>
      </c>
      <c r="F1042" s="2">
        <v>43497</v>
      </c>
      <c r="G1042" t="s">
        <v>124</v>
      </c>
      <c r="H1042" t="s">
        <v>68</v>
      </c>
      <c r="I1042" s="2">
        <v>43556</v>
      </c>
      <c r="J1042" s="2">
        <v>43556</v>
      </c>
      <c r="K1042" t="s">
        <v>116</v>
      </c>
      <c r="L1042" t="s">
        <v>116</v>
      </c>
      <c r="M1042" t="s">
        <v>118</v>
      </c>
      <c r="N1042" t="s">
        <v>118</v>
      </c>
      <c r="O1042" t="s">
        <v>118</v>
      </c>
      <c r="P1042" t="s">
        <v>118</v>
      </c>
      <c r="Q1042">
        <v>5</v>
      </c>
      <c r="R1042" t="s">
        <v>83</v>
      </c>
      <c r="S1042" t="s">
        <v>96</v>
      </c>
      <c r="T1042">
        <v>13</v>
      </c>
      <c r="U1042">
        <v>5</v>
      </c>
      <c r="V1042">
        <v>7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 s="2">
        <v>43497</v>
      </c>
      <c r="AM1042" t="s">
        <v>118</v>
      </c>
      <c r="AN1042">
        <v>0</v>
      </c>
      <c r="AP1042" t="s">
        <v>84</v>
      </c>
      <c r="AQ1042">
        <v>0</v>
      </c>
      <c r="AR1042">
        <v>6</v>
      </c>
      <c r="AS1042" t="s">
        <v>65</v>
      </c>
      <c r="AT1042" t="s">
        <v>68</v>
      </c>
      <c r="AU1042" t="s">
        <v>852</v>
      </c>
      <c r="AV1042" t="s">
        <v>2177</v>
      </c>
      <c r="AW1042" t="s">
        <v>65</v>
      </c>
      <c r="AX1042">
        <v>1666</v>
      </c>
      <c r="AY1042">
        <v>1780</v>
      </c>
      <c r="AZ1042" t="s">
        <v>1445</v>
      </c>
      <c r="BA1042" s="2">
        <v>43733</v>
      </c>
      <c r="BB1042">
        <v>25</v>
      </c>
      <c r="BC1042" t="s">
        <v>1923</v>
      </c>
      <c r="BD1042" s="2">
        <v>43527</v>
      </c>
      <c r="BE1042" t="s">
        <v>127</v>
      </c>
      <c r="BF1042" s="2">
        <v>43641</v>
      </c>
      <c r="BG1042">
        <v>18</v>
      </c>
      <c r="BH1042" t="s">
        <v>1892</v>
      </c>
      <c r="BI1042" s="2">
        <v>43681</v>
      </c>
    </row>
    <row r="1043" spans="1:61" x14ac:dyDescent="0.25">
      <c r="A1043" s="1">
        <v>41459</v>
      </c>
      <c r="B1043" t="s">
        <v>209</v>
      </c>
      <c r="C1043" t="s">
        <v>127</v>
      </c>
      <c r="D1043" t="s">
        <v>101</v>
      </c>
      <c r="E1043" t="s">
        <v>631</v>
      </c>
      <c r="F1043" t="s">
        <v>1609</v>
      </c>
      <c r="G1043" t="s">
        <v>368</v>
      </c>
      <c r="H1043" t="s">
        <v>1172</v>
      </c>
      <c r="I1043" t="s">
        <v>413</v>
      </c>
      <c r="J1043" t="s">
        <v>318</v>
      </c>
      <c r="K1043" t="s">
        <v>991</v>
      </c>
      <c r="L1043" t="s">
        <v>416</v>
      </c>
      <c r="M1043" t="s">
        <v>79</v>
      </c>
      <c r="N1043" t="s">
        <v>1076</v>
      </c>
      <c r="O1043" t="s">
        <v>321</v>
      </c>
      <c r="P1043" t="s">
        <v>416</v>
      </c>
      <c r="Q1043">
        <v>32</v>
      </c>
      <c r="R1043" t="s">
        <v>132</v>
      </c>
      <c r="S1043" t="s">
        <v>96</v>
      </c>
      <c r="T1043">
        <v>13</v>
      </c>
      <c r="U1043">
        <v>4</v>
      </c>
      <c r="V1043">
        <v>6</v>
      </c>
      <c r="W1043" t="s">
        <v>83</v>
      </c>
      <c r="X1043" t="s">
        <v>120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 t="s">
        <v>1173</v>
      </c>
      <c r="AM1043" t="s">
        <v>323</v>
      </c>
      <c r="AN1043">
        <v>5</v>
      </c>
      <c r="AO1043" t="e" vm="1">
        <f>_FV(-1,"0")</f>
        <v>#VALUE!</v>
      </c>
      <c r="AP1043" t="e" vm="1">
        <f>_FV(-1,"0")</f>
        <v>#VALUE!</v>
      </c>
      <c r="AQ1043">
        <v>3</v>
      </c>
      <c r="AR1043">
        <v>6</v>
      </c>
      <c r="AS1043" t="s">
        <v>1078</v>
      </c>
      <c r="AT1043" t="s">
        <v>982</v>
      </c>
      <c r="AU1043" t="s">
        <v>1080</v>
      </c>
      <c r="AV1043" t="s">
        <v>784</v>
      </c>
      <c r="AW1043" t="s">
        <v>2178</v>
      </c>
      <c r="AX1043">
        <v>1785</v>
      </c>
      <c r="AY1043">
        <v>1780</v>
      </c>
      <c r="AZ1043" t="s">
        <v>209</v>
      </c>
      <c r="BA1043" s="2">
        <v>43490</v>
      </c>
      <c r="BB1043">
        <v>16</v>
      </c>
      <c r="BC1043" t="s">
        <v>1926</v>
      </c>
      <c r="BD1043" s="3">
        <v>30895</v>
      </c>
      <c r="BE1043" t="s">
        <v>127</v>
      </c>
      <c r="BF1043" s="2">
        <v>43641</v>
      </c>
      <c r="BG1043">
        <v>18</v>
      </c>
      <c r="BH1043" t="s">
        <v>1892</v>
      </c>
      <c r="BI1043" s="2">
        <v>43681</v>
      </c>
    </row>
    <row r="1044" spans="1:61" x14ac:dyDescent="0.25">
      <c r="A1044" s="1">
        <v>40917</v>
      </c>
      <c r="B1044" t="s">
        <v>218</v>
      </c>
      <c r="C1044" t="s">
        <v>127</v>
      </c>
      <c r="D1044" t="s">
        <v>62</v>
      </c>
      <c r="E1044" t="s">
        <v>90</v>
      </c>
      <c r="F1044" t="s">
        <v>90</v>
      </c>
      <c r="G1044" t="s">
        <v>80</v>
      </c>
      <c r="H1044" t="s">
        <v>80</v>
      </c>
      <c r="I1044" t="s">
        <v>90</v>
      </c>
      <c r="J1044" t="s">
        <v>64</v>
      </c>
      <c r="K1044" t="s">
        <v>80</v>
      </c>
      <c r="L1044" t="s">
        <v>355</v>
      </c>
      <c r="M1044" t="s">
        <v>65</v>
      </c>
      <c r="N1044" t="s">
        <v>65</v>
      </c>
      <c r="O1044" t="s">
        <v>80</v>
      </c>
      <c r="P1044" t="s">
        <v>65</v>
      </c>
      <c r="Q1044">
        <v>3</v>
      </c>
      <c r="R1044" t="s">
        <v>121</v>
      </c>
      <c r="S1044" t="s">
        <v>96</v>
      </c>
      <c r="T1044">
        <v>13</v>
      </c>
      <c r="U1044">
        <v>3</v>
      </c>
      <c r="V1044">
        <v>2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 t="s">
        <v>68</v>
      </c>
      <c r="AM1044" t="s">
        <v>68</v>
      </c>
      <c r="AN1044">
        <v>-2</v>
      </c>
      <c r="AP1044" t="s">
        <v>64</v>
      </c>
      <c r="AQ1044">
        <v>3</v>
      </c>
      <c r="AR1044">
        <v>6</v>
      </c>
      <c r="AS1044" s="2">
        <v>43525</v>
      </c>
      <c r="AT1044" t="s">
        <v>68</v>
      </c>
      <c r="AU1044" s="2">
        <v>43466</v>
      </c>
      <c r="AV1044" s="3">
        <v>35796</v>
      </c>
      <c r="AW1044" t="s">
        <v>1997</v>
      </c>
      <c r="AX1044">
        <v>1696</v>
      </c>
      <c r="AY1044">
        <v>1780</v>
      </c>
      <c r="AZ1044" t="s">
        <v>218</v>
      </c>
      <c r="BA1044" s="2">
        <v>43671</v>
      </c>
      <c r="BB1044">
        <v>21</v>
      </c>
      <c r="BC1044" t="s">
        <v>1927</v>
      </c>
      <c r="BD1044" s="3">
        <v>31444</v>
      </c>
      <c r="BE1044" t="s">
        <v>127</v>
      </c>
      <c r="BF1044" s="2">
        <v>43641</v>
      </c>
      <c r="BG1044">
        <v>18</v>
      </c>
      <c r="BH1044" t="s">
        <v>1892</v>
      </c>
      <c r="BI1044" s="2">
        <v>43681</v>
      </c>
    </row>
    <row r="1045" spans="1:61" x14ac:dyDescent="0.25">
      <c r="A1045" s="1">
        <v>41265</v>
      </c>
      <c r="B1045" t="s">
        <v>228</v>
      </c>
      <c r="C1045" t="s">
        <v>127</v>
      </c>
      <c r="D1045" t="s">
        <v>151</v>
      </c>
      <c r="E1045" t="s">
        <v>76</v>
      </c>
      <c r="F1045" t="s">
        <v>212</v>
      </c>
      <c r="G1045" t="s">
        <v>92</v>
      </c>
      <c r="H1045" t="s">
        <v>76</v>
      </c>
      <c r="I1045" t="s">
        <v>1193</v>
      </c>
      <c r="J1045" s="2">
        <v>43586</v>
      </c>
      <c r="K1045" t="s">
        <v>80</v>
      </c>
      <c r="L1045" t="s">
        <v>80</v>
      </c>
      <c r="M1045" t="s">
        <v>80</v>
      </c>
      <c r="N1045" t="s">
        <v>93</v>
      </c>
      <c r="O1045" t="s">
        <v>341</v>
      </c>
      <c r="P1045" t="s">
        <v>63</v>
      </c>
      <c r="Q1045">
        <v>18</v>
      </c>
      <c r="R1045" t="s">
        <v>120</v>
      </c>
      <c r="S1045" t="s">
        <v>96</v>
      </c>
      <c r="T1045">
        <v>13</v>
      </c>
      <c r="U1045">
        <v>11</v>
      </c>
      <c r="V1045">
        <v>6</v>
      </c>
      <c r="W1045" t="s">
        <v>66</v>
      </c>
      <c r="X1045" t="s">
        <v>85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1</v>
      </c>
      <c r="AK1045">
        <v>0</v>
      </c>
      <c r="AL1045" t="s">
        <v>949</v>
      </c>
      <c r="AM1045" t="s">
        <v>214</v>
      </c>
      <c r="AN1045">
        <v>-4</v>
      </c>
      <c r="AO1045" t="e" vm="1">
        <f>_FV(-3,"0")</f>
        <v>#VALUE!</v>
      </c>
      <c r="AP1045" t="s">
        <v>66</v>
      </c>
      <c r="AQ1045">
        <v>3</v>
      </c>
      <c r="AR1045">
        <v>3</v>
      </c>
      <c r="AS1045" t="s">
        <v>68</v>
      </c>
      <c r="AT1045" t="s">
        <v>2179</v>
      </c>
      <c r="AU1045" t="s">
        <v>68</v>
      </c>
      <c r="AV1045" t="s">
        <v>64</v>
      </c>
      <c r="AW1045" t="s">
        <v>2180</v>
      </c>
      <c r="AX1045">
        <v>1651</v>
      </c>
      <c r="AY1045">
        <v>1780</v>
      </c>
      <c r="AZ1045" t="s">
        <v>228</v>
      </c>
      <c r="BA1045" s="2">
        <v>43490</v>
      </c>
      <c r="BB1045">
        <v>18</v>
      </c>
      <c r="BC1045" t="s">
        <v>1930</v>
      </c>
      <c r="BD1045" s="3">
        <v>13575</v>
      </c>
      <c r="BE1045" t="s">
        <v>127</v>
      </c>
      <c r="BF1045" s="2">
        <v>43641</v>
      </c>
      <c r="BG1045">
        <v>18</v>
      </c>
      <c r="BH1045" t="s">
        <v>1892</v>
      </c>
      <c r="BI1045" s="2">
        <v>43681</v>
      </c>
    </row>
    <row r="1046" spans="1:61" x14ac:dyDescent="0.25">
      <c r="A1046" s="1">
        <v>41070</v>
      </c>
      <c r="B1046" t="s">
        <v>241</v>
      </c>
      <c r="C1046" t="s">
        <v>127</v>
      </c>
      <c r="D1046" t="s">
        <v>101</v>
      </c>
      <c r="E1046" t="s">
        <v>670</v>
      </c>
      <c r="F1046" t="s">
        <v>391</v>
      </c>
      <c r="G1046" t="s">
        <v>352</v>
      </c>
      <c r="H1046" t="s">
        <v>152</v>
      </c>
      <c r="I1046" t="s">
        <v>252</v>
      </c>
      <c r="J1046" t="s">
        <v>370</v>
      </c>
      <c r="K1046" t="s">
        <v>154</v>
      </c>
      <c r="L1046" t="s">
        <v>252</v>
      </c>
      <c r="M1046" t="s">
        <v>252</v>
      </c>
      <c r="N1046" t="s">
        <v>154</v>
      </c>
      <c r="O1046" t="s">
        <v>154</v>
      </c>
      <c r="P1046" t="s">
        <v>154</v>
      </c>
      <c r="Q1046">
        <v>7</v>
      </c>
      <c r="R1046" t="s">
        <v>95</v>
      </c>
      <c r="S1046" t="s">
        <v>96</v>
      </c>
      <c r="T1046">
        <v>13</v>
      </c>
      <c r="U1046">
        <v>15</v>
      </c>
      <c r="V1046">
        <v>1</v>
      </c>
      <c r="W1046" t="s">
        <v>66</v>
      </c>
      <c r="X1046" t="s">
        <v>120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 t="e" vm="197">
        <f>_FV(0,"8571428571428571")</f>
        <v>#VALUE!</v>
      </c>
      <c r="AM1046" t="s">
        <v>152</v>
      </c>
      <c r="AN1046">
        <v>-9</v>
      </c>
      <c r="AO1046" t="e" vm="1">
        <f>_FV(-6,"0")</f>
        <v>#VALUE!</v>
      </c>
      <c r="AP1046" t="s">
        <v>179</v>
      </c>
      <c r="AQ1046">
        <v>2</v>
      </c>
      <c r="AR1046">
        <v>5</v>
      </c>
      <c r="AS1046" t="s">
        <v>406</v>
      </c>
      <c r="AT1046" t="s">
        <v>199</v>
      </c>
      <c r="AU1046" t="s">
        <v>1034</v>
      </c>
      <c r="AV1046" t="s">
        <v>2181</v>
      </c>
      <c r="AW1046" t="s">
        <v>2182</v>
      </c>
      <c r="AX1046">
        <v>1662</v>
      </c>
      <c r="AY1046">
        <v>1780</v>
      </c>
      <c r="AZ1046" t="s">
        <v>241</v>
      </c>
      <c r="BA1046" t="s">
        <v>1398</v>
      </c>
      <c r="BB1046">
        <v>28</v>
      </c>
      <c r="BC1046" t="s">
        <v>1933</v>
      </c>
      <c r="BD1046" s="3">
        <v>12086</v>
      </c>
      <c r="BE1046" t="s">
        <v>127</v>
      </c>
      <c r="BF1046" s="2">
        <v>43641</v>
      </c>
      <c r="BG1046">
        <v>18</v>
      </c>
      <c r="BH1046" t="s">
        <v>1892</v>
      </c>
      <c r="BI1046" s="2">
        <v>43681</v>
      </c>
    </row>
    <row r="1047" spans="1:61" x14ac:dyDescent="0.25">
      <c r="A1047" s="1">
        <v>41392</v>
      </c>
      <c r="B1047" t="s">
        <v>60</v>
      </c>
      <c r="C1047" t="s">
        <v>163</v>
      </c>
      <c r="D1047" t="s">
        <v>101</v>
      </c>
      <c r="E1047" t="s">
        <v>370</v>
      </c>
      <c r="F1047" t="s">
        <v>2183</v>
      </c>
      <c r="G1047" t="s">
        <v>68</v>
      </c>
      <c r="H1047" t="s">
        <v>68</v>
      </c>
      <c r="I1047" s="2">
        <v>43678</v>
      </c>
      <c r="J1047" s="2">
        <v>43557</v>
      </c>
      <c r="K1047" t="s">
        <v>584</v>
      </c>
      <c r="L1047" t="s">
        <v>702</v>
      </c>
      <c r="M1047" t="s">
        <v>118</v>
      </c>
      <c r="N1047" t="s">
        <v>794</v>
      </c>
      <c r="O1047" t="s">
        <v>793</v>
      </c>
      <c r="P1047" t="s">
        <v>1314</v>
      </c>
      <c r="Q1047">
        <v>35</v>
      </c>
      <c r="R1047" t="s">
        <v>66</v>
      </c>
      <c r="S1047" t="s">
        <v>68</v>
      </c>
      <c r="T1047">
        <v>13</v>
      </c>
      <c r="U1047">
        <v>3</v>
      </c>
      <c r="V1047">
        <v>1</v>
      </c>
      <c r="W1047" t="s">
        <v>191</v>
      </c>
      <c r="X1047" t="s">
        <v>120</v>
      </c>
      <c r="Y1047">
        <v>0</v>
      </c>
      <c r="Z1047">
        <v>1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 t="s">
        <v>152</v>
      </c>
      <c r="AM1047" t="s">
        <v>703</v>
      </c>
      <c r="AN1047">
        <v>-21</v>
      </c>
      <c r="AO1047" t="s">
        <v>84</v>
      </c>
      <c r="AP1047" t="s">
        <v>84</v>
      </c>
      <c r="AQ1047">
        <v>0</v>
      </c>
      <c r="AR1047">
        <v>9</v>
      </c>
      <c r="AS1047" t="s">
        <v>1315</v>
      </c>
      <c r="AT1047" t="s">
        <v>519</v>
      </c>
      <c r="AU1047" t="s">
        <v>1316</v>
      </c>
      <c r="AV1047" t="s">
        <v>2184</v>
      </c>
      <c r="AW1047" t="s">
        <v>2185</v>
      </c>
      <c r="AX1047">
        <v>1839</v>
      </c>
      <c r="AY1047">
        <v>1912</v>
      </c>
      <c r="AZ1047" t="s">
        <v>60</v>
      </c>
      <c r="BA1047" s="2">
        <v>43700</v>
      </c>
      <c r="BB1047">
        <v>30</v>
      </c>
      <c r="BC1047" t="s">
        <v>1885</v>
      </c>
      <c r="BD1047" s="3">
        <v>42583</v>
      </c>
      <c r="BE1047" t="s">
        <v>163</v>
      </c>
      <c r="BF1047" s="2">
        <v>43489</v>
      </c>
      <c r="BG1047">
        <v>22</v>
      </c>
      <c r="BH1047" t="s">
        <v>1904</v>
      </c>
      <c r="BI1047" s="3">
        <v>13119</v>
      </c>
    </row>
    <row r="1048" spans="1:61" x14ac:dyDescent="0.25">
      <c r="A1048" s="1">
        <v>41193</v>
      </c>
      <c r="B1048" t="s">
        <v>73</v>
      </c>
      <c r="C1048" t="s">
        <v>163</v>
      </c>
      <c r="D1048" t="s">
        <v>151</v>
      </c>
      <c r="E1048" t="s">
        <v>852</v>
      </c>
      <c r="F1048" t="s">
        <v>1662</v>
      </c>
      <c r="G1048" t="s">
        <v>222</v>
      </c>
      <c r="H1048" t="s">
        <v>222</v>
      </c>
      <c r="I1048" t="s">
        <v>801</v>
      </c>
      <c r="J1048" t="s">
        <v>853</v>
      </c>
      <c r="K1048" t="s">
        <v>226</v>
      </c>
      <c r="L1048" t="s">
        <v>852</v>
      </c>
      <c r="M1048" t="s">
        <v>337</v>
      </c>
      <c r="N1048" t="s">
        <v>226</v>
      </c>
      <c r="O1048" t="s">
        <v>223</v>
      </c>
      <c r="P1048" t="s">
        <v>65</v>
      </c>
      <c r="Q1048">
        <v>11</v>
      </c>
      <c r="R1048" t="s">
        <v>110</v>
      </c>
      <c r="S1048" t="s">
        <v>68</v>
      </c>
      <c r="T1048">
        <v>13</v>
      </c>
      <c r="U1048">
        <v>16</v>
      </c>
      <c r="V1048">
        <v>1</v>
      </c>
      <c r="W1048" t="s">
        <v>132</v>
      </c>
      <c r="X1048" t="s">
        <v>179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 t="e" vm="79">
        <f>_FV(0,"5454545454545454")</f>
        <v>#VALUE!</v>
      </c>
      <c r="AM1048" t="s">
        <v>539</v>
      </c>
      <c r="AN1048">
        <v>-15</v>
      </c>
      <c r="AO1048" t="e" vm="1">
        <f>_FV(-7,"0")</f>
        <v>#VALUE!</v>
      </c>
      <c r="AP1048" t="s">
        <v>119</v>
      </c>
      <c r="AQ1048">
        <v>0</v>
      </c>
      <c r="AR1048">
        <v>9</v>
      </c>
      <c r="AS1048" t="s">
        <v>68</v>
      </c>
      <c r="AT1048" t="s">
        <v>541</v>
      </c>
      <c r="AU1048" t="s">
        <v>68</v>
      </c>
      <c r="AV1048" s="3">
        <v>45658</v>
      </c>
      <c r="AW1048" t="s">
        <v>2074</v>
      </c>
      <c r="AX1048">
        <v>1655</v>
      </c>
      <c r="AY1048">
        <v>1912</v>
      </c>
      <c r="AZ1048" t="s">
        <v>73</v>
      </c>
      <c r="BA1048" s="2">
        <v>43489</v>
      </c>
      <c r="BB1048">
        <v>19</v>
      </c>
      <c r="BC1048" t="s">
        <v>1887</v>
      </c>
      <c r="BD1048" s="3">
        <v>46082</v>
      </c>
      <c r="BE1048" t="s">
        <v>163</v>
      </c>
      <c r="BF1048" s="2">
        <v>43489</v>
      </c>
      <c r="BG1048">
        <v>22</v>
      </c>
      <c r="BH1048" t="s">
        <v>1904</v>
      </c>
      <c r="BI1048" s="3">
        <v>13119</v>
      </c>
    </row>
    <row r="1049" spans="1:61" x14ac:dyDescent="0.25">
      <c r="A1049" s="1">
        <v>41210</v>
      </c>
      <c r="B1049" t="s">
        <v>123</v>
      </c>
      <c r="C1049" t="s">
        <v>163</v>
      </c>
      <c r="D1049" t="s">
        <v>151</v>
      </c>
      <c r="E1049" t="s">
        <v>1102</v>
      </c>
      <c r="F1049" t="s">
        <v>365</v>
      </c>
      <c r="G1049" t="s">
        <v>355</v>
      </c>
      <c r="H1049" t="s">
        <v>210</v>
      </c>
      <c r="I1049" t="s">
        <v>1509</v>
      </c>
      <c r="J1049" t="s">
        <v>64</v>
      </c>
      <c r="K1049" t="s">
        <v>91</v>
      </c>
      <c r="L1049" t="s">
        <v>355</v>
      </c>
      <c r="M1049" t="s">
        <v>65</v>
      </c>
      <c r="N1049" t="s">
        <v>216</v>
      </c>
      <c r="O1049" t="s">
        <v>93</v>
      </c>
      <c r="P1049" t="s">
        <v>65</v>
      </c>
      <c r="Q1049">
        <v>9</v>
      </c>
      <c r="R1049" t="s">
        <v>84</v>
      </c>
      <c r="S1049" t="s">
        <v>68</v>
      </c>
      <c r="T1049">
        <v>13</v>
      </c>
      <c r="U1049">
        <v>1</v>
      </c>
      <c r="V1049">
        <v>2</v>
      </c>
      <c r="W1049" t="s">
        <v>191</v>
      </c>
      <c r="X1049" t="s">
        <v>179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 t="s">
        <v>89</v>
      </c>
      <c r="AM1049" t="s">
        <v>92</v>
      </c>
      <c r="AN1049">
        <v>4</v>
      </c>
      <c r="AO1049" t="s">
        <v>68</v>
      </c>
      <c r="AP1049" t="s">
        <v>64</v>
      </c>
      <c r="AQ1049">
        <v>1</v>
      </c>
      <c r="AR1049">
        <v>7</v>
      </c>
      <c r="AS1049" t="s">
        <v>68</v>
      </c>
      <c r="AT1049" t="s">
        <v>118</v>
      </c>
      <c r="AU1049" t="s">
        <v>68</v>
      </c>
      <c r="AV1049" s="2">
        <v>43618</v>
      </c>
      <c r="AW1049" t="s">
        <v>2186</v>
      </c>
      <c r="AX1049">
        <v>1857</v>
      </c>
      <c r="AY1049">
        <v>1912</v>
      </c>
      <c r="AZ1049" t="s">
        <v>123</v>
      </c>
      <c r="BA1049" s="2">
        <v>43549</v>
      </c>
      <c r="BB1049">
        <v>22</v>
      </c>
      <c r="BC1049" t="s">
        <v>1890</v>
      </c>
      <c r="BD1049" t="s">
        <v>1891</v>
      </c>
      <c r="BE1049" t="s">
        <v>163</v>
      </c>
      <c r="BF1049" s="2">
        <v>43489</v>
      </c>
      <c r="BG1049">
        <v>22</v>
      </c>
      <c r="BH1049" t="s">
        <v>1904</v>
      </c>
      <c r="BI1049" s="3">
        <v>13119</v>
      </c>
    </row>
    <row r="1050" spans="1:61" x14ac:dyDescent="0.25">
      <c r="A1050" s="1">
        <v>41141</v>
      </c>
      <c r="B1050" t="s">
        <v>127</v>
      </c>
      <c r="C1050" t="s">
        <v>163</v>
      </c>
      <c r="D1050" t="s">
        <v>62</v>
      </c>
      <c r="E1050" t="s">
        <v>65</v>
      </c>
      <c r="F1050" t="s">
        <v>65</v>
      </c>
      <c r="G1050" t="s">
        <v>65</v>
      </c>
      <c r="H1050" t="s">
        <v>65</v>
      </c>
      <c r="I1050" t="s">
        <v>65</v>
      </c>
      <c r="J1050" t="s">
        <v>65</v>
      </c>
      <c r="K1050" t="s">
        <v>65</v>
      </c>
      <c r="L1050" t="s">
        <v>65</v>
      </c>
      <c r="M1050" t="s">
        <v>65</v>
      </c>
      <c r="N1050" t="s">
        <v>65</v>
      </c>
      <c r="O1050" t="s">
        <v>65</v>
      </c>
      <c r="P1050" t="s">
        <v>65</v>
      </c>
      <c r="Q1050">
        <v>1</v>
      </c>
      <c r="R1050" t="s">
        <v>96</v>
      </c>
      <c r="S1050" t="s">
        <v>68</v>
      </c>
      <c r="T1050">
        <v>13</v>
      </c>
      <c r="U1050">
        <v>10</v>
      </c>
      <c r="V1050">
        <v>20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 t="s">
        <v>65</v>
      </c>
      <c r="AM1050" t="s">
        <v>65</v>
      </c>
      <c r="AN1050">
        <v>0</v>
      </c>
      <c r="AP1050" t="s">
        <v>132</v>
      </c>
      <c r="AQ1050">
        <v>1</v>
      </c>
      <c r="AR1050">
        <v>7</v>
      </c>
      <c r="AS1050" t="s">
        <v>68</v>
      </c>
      <c r="AT1050" t="s">
        <v>68</v>
      </c>
      <c r="AU1050" t="s">
        <v>68</v>
      </c>
      <c r="AV1050" s="2">
        <v>43618</v>
      </c>
      <c r="AW1050" s="3">
        <v>44197</v>
      </c>
      <c r="AX1050">
        <v>1780</v>
      </c>
      <c r="AY1050">
        <v>1912</v>
      </c>
      <c r="AZ1050" t="s">
        <v>127</v>
      </c>
      <c r="BA1050" s="2">
        <v>43641</v>
      </c>
      <c r="BB1050">
        <v>18</v>
      </c>
      <c r="BC1050" t="s">
        <v>1892</v>
      </c>
      <c r="BD1050" s="2">
        <v>43681</v>
      </c>
      <c r="BE1050" t="s">
        <v>163</v>
      </c>
      <c r="BF1050" s="2">
        <v>43489</v>
      </c>
      <c r="BG1050">
        <v>22</v>
      </c>
      <c r="BH1050" t="s">
        <v>1904</v>
      </c>
      <c r="BI1050" s="3">
        <v>13119</v>
      </c>
    </row>
    <row r="1051" spans="1:61" x14ac:dyDescent="0.25">
      <c r="A1051" s="1">
        <v>41307</v>
      </c>
      <c r="B1051" t="s">
        <v>136</v>
      </c>
      <c r="C1051" t="s">
        <v>163</v>
      </c>
      <c r="D1051" t="s">
        <v>151</v>
      </c>
      <c r="E1051" s="3">
        <v>16072</v>
      </c>
      <c r="F1051" s="3">
        <v>13181</v>
      </c>
      <c r="G1051" s="3">
        <v>23377</v>
      </c>
      <c r="H1051" s="3">
        <v>45292</v>
      </c>
      <c r="I1051" s="2">
        <v>43800</v>
      </c>
      <c r="J1051" s="3">
        <v>13181</v>
      </c>
      <c r="K1051" t="s">
        <v>129</v>
      </c>
      <c r="L1051" t="s">
        <v>1764</v>
      </c>
      <c r="M1051" t="s">
        <v>116</v>
      </c>
      <c r="N1051" t="s">
        <v>1097</v>
      </c>
      <c r="O1051" t="s">
        <v>129</v>
      </c>
      <c r="P1051" t="s">
        <v>658</v>
      </c>
      <c r="Q1051">
        <v>25</v>
      </c>
      <c r="R1051" t="s">
        <v>179</v>
      </c>
      <c r="S1051" t="s">
        <v>68</v>
      </c>
      <c r="T1051">
        <v>13</v>
      </c>
      <c r="U1051">
        <v>12</v>
      </c>
      <c r="V1051">
        <v>1</v>
      </c>
      <c r="W1051" t="s">
        <v>85</v>
      </c>
      <c r="X1051" t="s">
        <v>191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1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 t="e" vm="26">
        <f>_FV(0,"2")</f>
        <v>#VALUE!</v>
      </c>
      <c r="AM1051" s="2">
        <v>43800</v>
      </c>
      <c r="AN1051">
        <v>-31</v>
      </c>
      <c r="AO1051" t="e" vm="1">
        <f>_FV(-6,"0")</f>
        <v>#VALUE!</v>
      </c>
      <c r="AP1051" t="s">
        <v>192</v>
      </c>
      <c r="AQ1051">
        <v>0</v>
      </c>
      <c r="AR1051">
        <v>9</v>
      </c>
      <c r="AS1051" t="s">
        <v>2187</v>
      </c>
      <c r="AT1051" t="s">
        <v>659</v>
      </c>
      <c r="AU1051" t="s">
        <v>1405</v>
      </c>
      <c r="AV1051" t="s">
        <v>1156</v>
      </c>
      <c r="AW1051" t="s">
        <v>2188</v>
      </c>
      <c r="AX1051">
        <v>1715</v>
      </c>
      <c r="AY1051">
        <v>1912</v>
      </c>
      <c r="AZ1051" t="s">
        <v>136</v>
      </c>
      <c r="BA1051" s="2">
        <v>43734</v>
      </c>
      <c r="BB1051">
        <v>29</v>
      </c>
      <c r="BC1051" t="s">
        <v>1894</v>
      </c>
      <c r="BD1051" s="3">
        <v>17227</v>
      </c>
      <c r="BE1051" t="s">
        <v>163</v>
      </c>
      <c r="BF1051" s="2">
        <v>43489</v>
      </c>
      <c r="BG1051">
        <v>22</v>
      </c>
      <c r="BH1051" t="s">
        <v>1904</v>
      </c>
      <c r="BI1051" s="3">
        <v>13119</v>
      </c>
    </row>
    <row r="1052" spans="1:61" x14ac:dyDescent="0.25">
      <c r="A1052" s="1">
        <v>41175</v>
      </c>
      <c r="B1052" t="s">
        <v>150</v>
      </c>
      <c r="C1052" t="s">
        <v>163</v>
      </c>
      <c r="D1052" t="s">
        <v>151</v>
      </c>
      <c r="E1052" t="s">
        <v>97</v>
      </c>
      <c r="F1052" t="s">
        <v>64</v>
      </c>
      <c r="G1052" s="2">
        <v>43617</v>
      </c>
      <c r="H1052" t="s">
        <v>68</v>
      </c>
      <c r="I1052" t="s">
        <v>116</v>
      </c>
      <c r="J1052" s="2">
        <v>43678</v>
      </c>
      <c r="K1052" t="s">
        <v>65</v>
      </c>
      <c r="L1052" t="s">
        <v>97</v>
      </c>
      <c r="M1052" t="s">
        <v>116</v>
      </c>
      <c r="N1052" t="s">
        <v>118</v>
      </c>
      <c r="O1052" t="s">
        <v>116</v>
      </c>
      <c r="P1052" t="s">
        <v>65</v>
      </c>
      <c r="Q1052">
        <v>5</v>
      </c>
      <c r="R1052" t="s">
        <v>85</v>
      </c>
      <c r="S1052" t="s">
        <v>68</v>
      </c>
      <c r="T1052">
        <v>13</v>
      </c>
      <c r="U1052">
        <v>16</v>
      </c>
      <c r="V1052">
        <v>2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 t="e" vm="1">
        <f>_FV(-1,"0")</f>
        <v>#VALUE!</v>
      </c>
      <c r="AM1052" t="s">
        <v>68</v>
      </c>
      <c r="AN1052">
        <v>-7</v>
      </c>
      <c r="AP1052" t="s">
        <v>96</v>
      </c>
      <c r="AQ1052">
        <v>4</v>
      </c>
      <c r="AR1052">
        <v>4</v>
      </c>
      <c r="AS1052" t="s">
        <v>1866</v>
      </c>
      <c r="AT1052" t="s">
        <v>68</v>
      </c>
      <c r="AU1052" t="s">
        <v>224</v>
      </c>
      <c r="AV1052" t="s">
        <v>2189</v>
      </c>
      <c r="AW1052" t="s">
        <v>2190</v>
      </c>
      <c r="AX1052">
        <v>1723</v>
      </c>
      <c r="AY1052">
        <v>1912</v>
      </c>
      <c r="AZ1052" t="s">
        <v>150</v>
      </c>
      <c r="BA1052" s="2">
        <v>43699</v>
      </c>
      <c r="BB1052">
        <v>19</v>
      </c>
      <c r="BC1052" t="s">
        <v>1897</v>
      </c>
      <c r="BD1052" s="3">
        <v>45839</v>
      </c>
      <c r="BE1052" t="s">
        <v>163</v>
      </c>
      <c r="BF1052" s="2">
        <v>43489</v>
      </c>
      <c r="BG1052">
        <v>22</v>
      </c>
      <c r="BH1052" t="s">
        <v>1904</v>
      </c>
      <c r="BI1052" s="3">
        <v>13119</v>
      </c>
    </row>
    <row r="1053" spans="1:61" x14ac:dyDescent="0.25">
      <c r="A1053" s="1">
        <v>41164</v>
      </c>
      <c r="B1053" t="s">
        <v>158</v>
      </c>
      <c r="C1053" t="s">
        <v>163</v>
      </c>
      <c r="D1053" t="s">
        <v>151</v>
      </c>
      <c r="E1053" s="3">
        <v>27395</v>
      </c>
      <c r="F1053" s="3">
        <v>447455</v>
      </c>
      <c r="G1053" t="s">
        <v>1183</v>
      </c>
      <c r="H1053" s="3">
        <v>447424</v>
      </c>
      <c r="I1053" t="s">
        <v>781</v>
      </c>
      <c r="J1053" s="3">
        <v>45689</v>
      </c>
      <c r="K1053" t="s">
        <v>751</v>
      </c>
      <c r="L1053" t="s">
        <v>180</v>
      </c>
      <c r="M1053" t="s">
        <v>65</v>
      </c>
      <c r="N1053" t="s">
        <v>321</v>
      </c>
      <c r="O1053" t="s">
        <v>323</v>
      </c>
      <c r="P1053" t="s">
        <v>65</v>
      </c>
      <c r="Q1053">
        <v>16</v>
      </c>
      <c r="R1053" t="s">
        <v>64</v>
      </c>
      <c r="S1053" t="s">
        <v>68</v>
      </c>
      <c r="T1053">
        <v>13</v>
      </c>
      <c r="U1053">
        <v>2</v>
      </c>
      <c r="V1053">
        <v>1</v>
      </c>
      <c r="W1053" t="s">
        <v>192</v>
      </c>
      <c r="X1053" t="s">
        <v>179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 t="s">
        <v>367</v>
      </c>
      <c r="AM1053" t="s">
        <v>68</v>
      </c>
      <c r="AN1053">
        <v>-3</v>
      </c>
      <c r="AO1053" t="e" vm="1">
        <f>_FV(-1,"0")</f>
        <v>#VALUE!</v>
      </c>
      <c r="AP1053" t="s">
        <v>68</v>
      </c>
      <c r="AQ1053">
        <v>6</v>
      </c>
      <c r="AR1053">
        <v>3</v>
      </c>
      <c r="AS1053" t="s">
        <v>68</v>
      </c>
      <c r="AT1053" t="s">
        <v>68</v>
      </c>
      <c r="AU1053" t="s">
        <v>68</v>
      </c>
      <c r="AV1053" s="2">
        <v>43557</v>
      </c>
      <c r="AW1053" s="2">
        <v>43497</v>
      </c>
      <c r="AX1053">
        <v>1908</v>
      </c>
      <c r="AY1053">
        <v>1912</v>
      </c>
      <c r="AZ1053" t="s">
        <v>158</v>
      </c>
      <c r="BA1053" t="s">
        <v>243</v>
      </c>
      <c r="BB1053">
        <v>27</v>
      </c>
      <c r="BC1053" t="s">
        <v>1900</v>
      </c>
      <c r="BD1053" t="s">
        <v>1901</v>
      </c>
      <c r="BE1053" t="s">
        <v>163</v>
      </c>
      <c r="BF1053" s="2">
        <v>43489</v>
      </c>
      <c r="BG1053">
        <v>22</v>
      </c>
      <c r="BH1053" t="s">
        <v>1904</v>
      </c>
      <c r="BI1053" s="3">
        <v>13119</v>
      </c>
    </row>
    <row r="1054" spans="1:61" x14ac:dyDescent="0.25">
      <c r="A1054" s="1">
        <v>41100</v>
      </c>
      <c r="B1054" t="s">
        <v>178</v>
      </c>
      <c r="C1054" t="s">
        <v>163</v>
      </c>
      <c r="D1054" t="s">
        <v>151</v>
      </c>
      <c r="E1054" t="s">
        <v>250</v>
      </c>
      <c r="F1054" t="s">
        <v>64</v>
      </c>
      <c r="G1054" t="s">
        <v>250</v>
      </c>
      <c r="H1054" t="s">
        <v>153</v>
      </c>
      <c r="I1054" t="s">
        <v>153</v>
      </c>
      <c r="J1054" t="s">
        <v>391</v>
      </c>
      <c r="K1054" t="s">
        <v>155</v>
      </c>
      <c r="L1054" t="s">
        <v>252</v>
      </c>
      <c r="M1054" t="s">
        <v>154</v>
      </c>
      <c r="N1054" t="s">
        <v>155</v>
      </c>
      <c r="O1054" t="s">
        <v>156</v>
      </c>
      <c r="P1054" t="s">
        <v>65</v>
      </c>
      <c r="Q1054">
        <v>7</v>
      </c>
      <c r="R1054" t="s">
        <v>242</v>
      </c>
      <c r="S1054" t="s">
        <v>68</v>
      </c>
      <c r="T1054">
        <v>13</v>
      </c>
      <c r="U1054">
        <v>9</v>
      </c>
      <c r="V1054">
        <v>2</v>
      </c>
      <c r="W1054" t="s">
        <v>96</v>
      </c>
      <c r="X1054" t="s">
        <v>179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1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 t="s">
        <v>65</v>
      </c>
      <c r="AM1054" t="s">
        <v>670</v>
      </c>
      <c r="AN1054">
        <v>-3</v>
      </c>
      <c r="AO1054" t="e" vm="1">
        <f>_FV(-6,"0")</f>
        <v>#VALUE!</v>
      </c>
      <c r="AP1054" t="s">
        <v>110</v>
      </c>
      <c r="AQ1054">
        <v>5</v>
      </c>
      <c r="AR1054">
        <v>2</v>
      </c>
      <c r="AS1054" t="s">
        <v>1349</v>
      </c>
      <c r="AT1054" t="s">
        <v>68</v>
      </c>
      <c r="AU1054" t="s">
        <v>1350</v>
      </c>
      <c r="AV1054" t="s">
        <v>2191</v>
      </c>
      <c r="AW1054" t="s">
        <v>2192</v>
      </c>
      <c r="AX1054">
        <v>1748</v>
      </c>
      <c r="AY1054">
        <v>1912</v>
      </c>
      <c r="AZ1054" t="s">
        <v>178</v>
      </c>
      <c r="BA1054" s="2">
        <v>43489</v>
      </c>
      <c r="BB1054">
        <v>25</v>
      </c>
      <c r="BC1054" t="s">
        <v>1907</v>
      </c>
      <c r="BD1054" s="3">
        <v>46874</v>
      </c>
      <c r="BE1054" t="s">
        <v>163</v>
      </c>
      <c r="BF1054" s="2">
        <v>43489</v>
      </c>
      <c r="BG1054">
        <v>22</v>
      </c>
      <c r="BH1054" t="s">
        <v>1904</v>
      </c>
      <c r="BI1054" s="3">
        <v>13119</v>
      </c>
    </row>
    <row r="1055" spans="1:61" x14ac:dyDescent="0.25">
      <c r="A1055" s="1">
        <v>41230</v>
      </c>
      <c r="B1055" t="s">
        <v>1432</v>
      </c>
      <c r="C1055" t="s">
        <v>163</v>
      </c>
      <c r="D1055" t="s">
        <v>62</v>
      </c>
      <c r="E1055" t="s">
        <v>355</v>
      </c>
      <c r="F1055" t="s">
        <v>1678</v>
      </c>
      <c r="G1055" s="2">
        <v>43586</v>
      </c>
      <c r="H1055" t="s">
        <v>90</v>
      </c>
      <c r="I1055" t="s">
        <v>717</v>
      </c>
      <c r="J1055" s="3">
        <v>45689</v>
      </c>
      <c r="K1055" t="s">
        <v>82</v>
      </c>
      <c r="L1055" t="s">
        <v>180</v>
      </c>
      <c r="M1055" t="s">
        <v>80</v>
      </c>
      <c r="N1055" t="s">
        <v>82</v>
      </c>
      <c r="O1055" t="s">
        <v>81</v>
      </c>
      <c r="P1055" t="s">
        <v>65</v>
      </c>
      <c r="Q1055">
        <v>12</v>
      </c>
      <c r="R1055" t="s">
        <v>192</v>
      </c>
      <c r="S1055" t="s">
        <v>68</v>
      </c>
      <c r="T1055">
        <v>13</v>
      </c>
      <c r="U1055">
        <v>15</v>
      </c>
      <c r="V1055">
        <v>1</v>
      </c>
      <c r="W1055" t="s">
        <v>121</v>
      </c>
      <c r="X1055" t="s">
        <v>110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1</v>
      </c>
      <c r="AG1055">
        <v>1</v>
      </c>
      <c r="AH1055">
        <v>0</v>
      </c>
      <c r="AI1055">
        <v>0</v>
      </c>
      <c r="AJ1055">
        <v>0</v>
      </c>
      <c r="AK1055">
        <v>0</v>
      </c>
      <c r="AL1055" t="e" vm="83">
        <f>_FV(0,"8333333333333334")</f>
        <v>#VALUE!</v>
      </c>
      <c r="AM1055" t="s">
        <v>78</v>
      </c>
      <c r="AN1055">
        <v>-16</v>
      </c>
      <c r="AO1055" t="e" vm="1">
        <f>_FV(-7,"0")</f>
        <v>#VALUE!</v>
      </c>
      <c r="AP1055" t="s">
        <v>120</v>
      </c>
      <c r="AQ1055">
        <v>0</v>
      </c>
      <c r="AR1055">
        <v>6</v>
      </c>
      <c r="AS1055" t="s">
        <v>427</v>
      </c>
      <c r="AT1055" t="s">
        <v>68</v>
      </c>
      <c r="AU1055" t="s">
        <v>1343</v>
      </c>
      <c r="AV1055" t="s">
        <v>2193</v>
      </c>
      <c r="AW1055" t="s">
        <v>2194</v>
      </c>
      <c r="AX1055">
        <v>1616</v>
      </c>
      <c r="AY1055">
        <v>1912</v>
      </c>
      <c r="AZ1055" t="s">
        <v>1432</v>
      </c>
      <c r="BA1055" s="2">
        <v>43549</v>
      </c>
      <c r="BB1055">
        <v>16</v>
      </c>
      <c r="BC1055" t="s">
        <v>1910</v>
      </c>
      <c r="BD1055" s="2">
        <v>43679</v>
      </c>
      <c r="BE1055" t="s">
        <v>163</v>
      </c>
      <c r="BF1055" s="2">
        <v>43489</v>
      </c>
      <c r="BG1055">
        <v>22</v>
      </c>
      <c r="BH1055" t="s">
        <v>1904</v>
      </c>
      <c r="BI1055" s="3">
        <v>13119</v>
      </c>
    </row>
    <row r="1056" spans="1:61" x14ac:dyDescent="0.25">
      <c r="A1056" s="1">
        <v>41328</v>
      </c>
      <c r="B1056" t="s">
        <v>1436</v>
      </c>
      <c r="C1056" t="s">
        <v>163</v>
      </c>
      <c r="D1056" t="s">
        <v>151</v>
      </c>
      <c r="E1056" t="s">
        <v>1480</v>
      </c>
      <c r="F1056" t="s">
        <v>2195</v>
      </c>
      <c r="G1056" t="s">
        <v>2196</v>
      </c>
      <c r="H1056" t="s">
        <v>732</v>
      </c>
      <c r="I1056" t="s">
        <v>2197</v>
      </c>
      <c r="J1056" t="s">
        <v>2198</v>
      </c>
      <c r="K1056" t="s">
        <v>639</v>
      </c>
      <c r="L1056" t="s">
        <v>91</v>
      </c>
      <c r="M1056" t="s">
        <v>609</v>
      </c>
      <c r="N1056" t="s">
        <v>93</v>
      </c>
      <c r="O1056" t="s">
        <v>1232</v>
      </c>
      <c r="P1056" t="s">
        <v>639</v>
      </c>
      <c r="Q1056">
        <v>27</v>
      </c>
      <c r="R1056" t="s">
        <v>239</v>
      </c>
      <c r="S1056" t="s">
        <v>68</v>
      </c>
      <c r="T1056">
        <v>13</v>
      </c>
      <c r="U1056">
        <v>20</v>
      </c>
      <c r="V1056">
        <v>1</v>
      </c>
      <c r="W1056" t="s">
        <v>66</v>
      </c>
      <c r="X1056" t="s">
        <v>191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1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 t="e" vm="334">
        <f>_FV(0,"8148148148148148")</f>
        <v>#VALUE!</v>
      </c>
      <c r="AM1056" t="s">
        <v>732</v>
      </c>
      <c r="AN1056">
        <v>-48</v>
      </c>
      <c r="AO1056" t="e" vm="1">
        <f>_FV(-9,"0")</f>
        <v>#VALUE!</v>
      </c>
      <c r="AP1056" t="s">
        <v>67</v>
      </c>
      <c r="AQ1056">
        <v>0</v>
      </c>
      <c r="AR1056">
        <v>9</v>
      </c>
      <c r="AS1056" t="s">
        <v>68</v>
      </c>
      <c r="AT1056" t="s">
        <v>68</v>
      </c>
      <c r="AU1056" t="s">
        <v>68</v>
      </c>
      <c r="AV1056" t="s">
        <v>63</v>
      </c>
      <c r="AW1056" s="3">
        <v>46753</v>
      </c>
      <c r="AX1056">
        <v>1587</v>
      </c>
      <c r="AY1056">
        <v>1912</v>
      </c>
      <c r="AZ1056" t="s">
        <v>1436</v>
      </c>
      <c r="BA1056" s="2">
        <v>43493</v>
      </c>
      <c r="BB1056">
        <v>18</v>
      </c>
      <c r="BC1056" t="s">
        <v>1912</v>
      </c>
      <c r="BD1056" s="3">
        <v>20180</v>
      </c>
      <c r="BE1056" t="s">
        <v>163</v>
      </c>
      <c r="BF1056" s="2">
        <v>43489</v>
      </c>
      <c r="BG1056">
        <v>22</v>
      </c>
      <c r="BH1056" t="s">
        <v>1904</v>
      </c>
      <c r="BI1056" s="3">
        <v>13119</v>
      </c>
    </row>
    <row r="1057" spans="1:61" x14ac:dyDescent="0.25">
      <c r="A1057" s="1">
        <v>40920</v>
      </c>
      <c r="B1057" t="s">
        <v>1913</v>
      </c>
      <c r="C1057" t="s">
        <v>163</v>
      </c>
      <c r="D1057" t="s">
        <v>151</v>
      </c>
      <c r="E1057" t="s">
        <v>672</v>
      </c>
      <c r="F1057" s="2">
        <v>43498</v>
      </c>
      <c r="G1057" s="2">
        <v>43678</v>
      </c>
      <c r="H1057" s="2">
        <v>43497</v>
      </c>
      <c r="I1057" t="s">
        <v>97</v>
      </c>
      <c r="J1057" s="2">
        <v>43498</v>
      </c>
      <c r="K1057" t="s">
        <v>268</v>
      </c>
      <c r="L1057" t="s">
        <v>951</v>
      </c>
      <c r="M1057" t="s">
        <v>117</v>
      </c>
      <c r="N1057" t="s">
        <v>118</v>
      </c>
      <c r="O1057" t="s">
        <v>116</v>
      </c>
      <c r="P1057" t="s">
        <v>65</v>
      </c>
      <c r="Q1057">
        <v>15</v>
      </c>
      <c r="R1057" t="s">
        <v>67</v>
      </c>
      <c r="S1057" t="s">
        <v>68</v>
      </c>
      <c r="T1057">
        <v>13</v>
      </c>
      <c r="U1057">
        <v>18</v>
      </c>
      <c r="V1057">
        <v>1</v>
      </c>
      <c r="W1057" t="s">
        <v>66</v>
      </c>
      <c r="X1057" t="s">
        <v>179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 t="e" vm="212">
        <f>_FV(0,"5333333333333333")</f>
        <v>#VALUE!</v>
      </c>
      <c r="AM1057" t="s">
        <v>68</v>
      </c>
      <c r="AN1057">
        <v>-24</v>
      </c>
      <c r="AO1057" t="e" vm="1">
        <f>_FV(-8,"0")</f>
        <v>#VALUE!</v>
      </c>
      <c r="AP1057" t="s">
        <v>95</v>
      </c>
      <c r="AQ1057">
        <v>1</v>
      </c>
      <c r="AR1057">
        <v>1</v>
      </c>
      <c r="AS1057" t="s">
        <v>2199</v>
      </c>
      <c r="AT1057" t="s">
        <v>68</v>
      </c>
      <c r="AU1057" t="s">
        <v>2200</v>
      </c>
      <c r="AV1057" t="s">
        <v>2201</v>
      </c>
      <c r="AW1057" t="s">
        <v>2202</v>
      </c>
      <c r="AX1057">
        <v>1615</v>
      </c>
      <c r="AY1057">
        <v>1912</v>
      </c>
      <c r="AZ1057" t="s">
        <v>1913</v>
      </c>
      <c r="BA1057" s="2">
        <v>43641</v>
      </c>
      <c r="BB1057">
        <v>22</v>
      </c>
      <c r="BC1057" t="s">
        <v>1916</v>
      </c>
      <c r="BD1057" s="3">
        <v>15342</v>
      </c>
      <c r="BE1057" t="s">
        <v>163</v>
      </c>
      <c r="BF1057" s="2">
        <v>43489</v>
      </c>
      <c r="BG1057">
        <v>22</v>
      </c>
      <c r="BH1057" t="s">
        <v>1904</v>
      </c>
      <c r="BI1057" s="3">
        <v>13119</v>
      </c>
    </row>
    <row r="1058" spans="1:61" x14ac:dyDescent="0.25">
      <c r="A1058" s="1">
        <v>40948</v>
      </c>
      <c r="B1058" t="s">
        <v>1917</v>
      </c>
      <c r="C1058" t="s">
        <v>163</v>
      </c>
      <c r="D1058" t="s">
        <v>151</v>
      </c>
      <c r="E1058" t="s">
        <v>355</v>
      </c>
      <c r="F1058" t="s">
        <v>68</v>
      </c>
      <c r="G1058" t="s">
        <v>340</v>
      </c>
      <c r="H1058" t="s">
        <v>68</v>
      </c>
      <c r="I1058" t="s">
        <v>65</v>
      </c>
      <c r="J1058" t="s">
        <v>68</v>
      </c>
      <c r="K1058" t="s">
        <v>65</v>
      </c>
      <c r="L1058" t="s">
        <v>80</v>
      </c>
      <c r="M1058" t="s">
        <v>355</v>
      </c>
      <c r="N1058" t="s">
        <v>80</v>
      </c>
      <c r="O1058" t="s">
        <v>65</v>
      </c>
      <c r="P1058" t="s">
        <v>65</v>
      </c>
      <c r="Q1058">
        <v>3</v>
      </c>
      <c r="R1058" t="s">
        <v>119</v>
      </c>
      <c r="S1058" t="s">
        <v>68</v>
      </c>
      <c r="T1058">
        <v>13</v>
      </c>
      <c r="U1058">
        <v>17</v>
      </c>
      <c r="V1058">
        <v>6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 t="e" vm="1">
        <f>_FV(-1,"0")</f>
        <v>#VALUE!</v>
      </c>
      <c r="AM1058" t="s">
        <v>65</v>
      </c>
      <c r="AN1058">
        <v>-3</v>
      </c>
      <c r="AP1058" t="s">
        <v>191</v>
      </c>
      <c r="AQ1058">
        <v>1</v>
      </c>
      <c r="AR1058">
        <v>1</v>
      </c>
      <c r="AS1058" t="s">
        <v>65</v>
      </c>
      <c r="AT1058" t="s">
        <v>68</v>
      </c>
      <c r="AU1058" t="s">
        <v>537</v>
      </c>
      <c r="AV1058" t="s">
        <v>65</v>
      </c>
      <c r="AW1058" t="s">
        <v>65</v>
      </c>
      <c r="AX1058">
        <v>1542</v>
      </c>
      <c r="AY1058">
        <v>1912</v>
      </c>
      <c r="AZ1058" t="s">
        <v>1917</v>
      </c>
      <c r="BA1058" s="2">
        <v>43548</v>
      </c>
      <c r="BB1058">
        <v>16</v>
      </c>
      <c r="BC1058" t="s">
        <v>1920</v>
      </c>
      <c r="BD1058" s="3">
        <v>31413</v>
      </c>
      <c r="BE1058" t="s">
        <v>163</v>
      </c>
      <c r="BF1058" s="2">
        <v>43489</v>
      </c>
      <c r="BG1058">
        <v>22</v>
      </c>
      <c r="BH1058" t="s">
        <v>1904</v>
      </c>
      <c r="BI1058" s="3">
        <v>13119</v>
      </c>
    </row>
    <row r="1059" spans="1:61" x14ac:dyDescent="0.25">
      <c r="A1059" s="1">
        <v>41378</v>
      </c>
      <c r="B1059" t="s">
        <v>182</v>
      </c>
      <c r="C1059" t="s">
        <v>163</v>
      </c>
      <c r="D1059" t="s">
        <v>151</v>
      </c>
      <c r="E1059" t="s">
        <v>1404</v>
      </c>
      <c r="F1059" t="s">
        <v>2203</v>
      </c>
      <c r="G1059" t="s">
        <v>219</v>
      </c>
      <c r="H1059" t="s">
        <v>68</v>
      </c>
      <c r="I1059" t="s">
        <v>1403</v>
      </c>
      <c r="J1059" t="s">
        <v>2204</v>
      </c>
      <c r="K1059" t="s">
        <v>470</v>
      </c>
      <c r="L1059" t="s">
        <v>464</v>
      </c>
      <c r="M1059" t="s">
        <v>224</v>
      </c>
      <c r="N1059" t="s">
        <v>1244</v>
      </c>
      <c r="O1059" t="s">
        <v>647</v>
      </c>
      <c r="P1059" t="s">
        <v>1489</v>
      </c>
      <c r="Q1059">
        <v>33</v>
      </c>
      <c r="R1059" t="s">
        <v>191</v>
      </c>
      <c r="S1059" t="s">
        <v>68</v>
      </c>
      <c r="T1059">
        <v>13</v>
      </c>
      <c r="U1059">
        <v>11</v>
      </c>
      <c r="V1059">
        <v>1</v>
      </c>
      <c r="W1059" t="s">
        <v>68</v>
      </c>
      <c r="X1059" t="s">
        <v>179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1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 t="e" vm="2">
        <f>_FV(0,"3333333333333333")</f>
        <v>#VALUE!</v>
      </c>
      <c r="AM1059" t="s">
        <v>1136</v>
      </c>
      <c r="AN1059">
        <v>-46</v>
      </c>
      <c r="AO1059" t="e" vm="1">
        <f>_FV(-11,"0")</f>
        <v>#VALUE!</v>
      </c>
      <c r="AP1059" t="s">
        <v>179</v>
      </c>
      <c r="AQ1059">
        <v>1</v>
      </c>
      <c r="AR1059">
        <v>7</v>
      </c>
      <c r="AS1059" t="s">
        <v>882</v>
      </c>
      <c r="AT1059" t="s">
        <v>2205</v>
      </c>
      <c r="AU1059" t="s">
        <v>1155</v>
      </c>
      <c r="AV1059" t="s">
        <v>1155</v>
      </c>
      <c r="AW1059" t="s">
        <v>2206</v>
      </c>
      <c r="AX1059">
        <v>1667</v>
      </c>
      <c r="AY1059">
        <v>1912</v>
      </c>
      <c r="AZ1059" t="s">
        <v>182</v>
      </c>
      <c r="BA1059" s="2">
        <v>43643</v>
      </c>
      <c r="BB1059">
        <v>16</v>
      </c>
      <c r="BC1059" t="s">
        <v>1922</v>
      </c>
      <c r="BD1059" s="3">
        <v>15401</v>
      </c>
      <c r="BE1059" t="s">
        <v>163</v>
      </c>
      <c r="BF1059" s="2">
        <v>43489</v>
      </c>
      <c r="BG1059">
        <v>22</v>
      </c>
      <c r="BH1059" t="s">
        <v>1904</v>
      </c>
      <c r="BI1059" s="3">
        <v>13119</v>
      </c>
    </row>
    <row r="1060" spans="1:61" x14ac:dyDescent="0.25">
      <c r="A1060" s="1">
        <v>41363</v>
      </c>
      <c r="B1060" t="s">
        <v>195</v>
      </c>
      <c r="C1060" t="s">
        <v>163</v>
      </c>
      <c r="D1060" t="s">
        <v>151</v>
      </c>
      <c r="E1060" t="s">
        <v>137</v>
      </c>
      <c r="F1060" t="s">
        <v>1521</v>
      </c>
      <c r="G1060" t="s">
        <v>448</v>
      </c>
      <c r="H1060" t="s">
        <v>68</v>
      </c>
      <c r="I1060" t="s">
        <v>68</v>
      </c>
      <c r="J1060" t="s">
        <v>2207</v>
      </c>
      <c r="K1060" t="s">
        <v>141</v>
      </c>
      <c r="L1060" t="s">
        <v>866</v>
      </c>
      <c r="M1060" t="s">
        <v>451</v>
      </c>
      <c r="N1060" t="s">
        <v>1360</v>
      </c>
      <c r="O1060" t="s">
        <v>450</v>
      </c>
      <c r="P1060" t="s">
        <v>1428</v>
      </c>
      <c r="Q1060">
        <v>31</v>
      </c>
      <c r="R1060" t="s">
        <v>255</v>
      </c>
      <c r="S1060" t="s">
        <v>68</v>
      </c>
      <c r="T1060">
        <v>13</v>
      </c>
      <c r="U1060">
        <v>11</v>
      </c>
      <c r="V1060">
        <v>1</v>
      </c>
      <c r="W1060" t="s">
        <v>64</v>
      </c>
      <c r="X1060" t="s">
        <v>110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1</v>
      </c>
      <c r="AG1060">
        <v>1</v>
      </c>
      <c r="AH1060">
        <v>0</v>
      </c>
      <c r="AI1060">
        <v>0</v>
      </c>
      <c r="AJ1060">
        <v>0</v>
      </c>
      <c r="AK1060">
        <v>0</v>
      </c>
      <c r="AL1060" t="e" vm="312">
        <f>_FV(0,"2903225806451613")</f>
        <v>#VALUE!</v>
      </c>
      <c r="AM1060" t="s">
        <v>445</v>
      </c>
      <c r="AN1060">
        <v>-46</v>
      </c>
      <c r="AO1060" t="e" vm="1">
        <f>_FV(-13,"0")</f>
        <v>#VALUE!</v>
      </c>
      <c r="AP1060" t="s">
        <v>242</v>
      </c>
      <c r="AQ1060">
        <v>0</v>
      </c>
      <c r="AR1060">
        <v>9</v>
      </c>
      <c r="AS1060" t="s">
        <v>1361</v>
      </c>
      <c r="AT1060" t="s">
        <v>68</v>
      </c>
      <c r="AU1060" t="s">
        <v>1362</v>
      </c>
      <c r="AV1060" t="s">
        <v>505</v>
      </c>
      <c r="AW1060" t="s">
        <v>2208</v>
      </c>
      <c r="AX1060">
        <v>1674</v>
      </c>
      <c r="AY1060">
        <v>1912</v>
      </c>
      <c r="AZ1060" t="s">
        <v>195</v>
      </c>
      <c r="BA1060" s="2">
        <v>43580</v>
      </c>
      <c r="BB1060">
        <v>18</v>
      </c>
      <c r="BC1060" t="s">
        <v>1886</v>
      </c>
      <c r="BD1060" s="2">
        <v>43469</v>
      </c>
      <c r="BE1060" t="s">
        <v>163</v>
      </c>
      <c r="BF1060" s="2">
        <v>43489</v>
      </c>
      <c r="BG1060">
        <v>22</v>
      </c>
      <c r="BH1060" t="s">
        <v>1904</v>
      </c>
      <c r="BI1060" s="3">
        <v>13119</v>
      </c>
    </row>
    <row r="1061" spans="1:61" x14ac:dyDescent="0.25">
      <c r="A1061" s="1">
        <v>41266</v>
      </c>
      <c r="B1061" t="s">
        <v>1445</v>
      </c>
      <c r="C1061" t="s">
        <v>163</v>
      </c>
      <c r="D1061" t="s">
        <v>101</v>
      </c>
      <c r="E1061" t="s">
        <v>89</v>
      </c>
      <c r="F1061" t="s">
        <v>1679</v>
      </c>
      <c r="G1061" t="s">
        <v>210</v>
      </c>
      <c r="H1061" t="s">
        <v>90</v>
      </c>
      <c r="I1061" t="s">
        <v>1193</v>
      </c>
      <c r="J1061" t="s">
        <v>365</v>
      </c>
      <c r="K1061" t="s">
        <v>80</v>
      </c>
      <c r="L1061" t="s">
        <v>91</v>
      </c>
      <c r="M1061" t="s">
        <v>80</v>
      </c>
      <c r="N1061" t="s">
        <v>82</v>
      </c>
      <c r="O1061" t="s">
        <v>341</v>
      </c>
      <c r="P1061" t="s">
        <v>65</v>
      </c>
      <c r="Q1061">
        <v>18</v>
      </c>
      <c r="R1061" t="s">
        <v>83</v>
      </c>
      <c r="S1061" t="s">
        <v>68</v>
      </c>
      <c r="T1061">
        <v>13</v>
      </c>
      <c r="U1061">
        <v>10</v>
      </c>
      <c r="V1061">
        <v>1</v>
      </c>
      <c r="W1061" t="s">
        <v>85</v>
      </c>
      <c r="X1061" t="s">
        <v>110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1</v>
      </c>
      <c r="AG1061">
        <v>1</v>
      </c>
      <c r="AH1061">
        <v>0</v>
      </c>
      <c r="AI1061">
        <v>0</v>
      </c>
      <c r="AJ1061">
        <v>0</v>
      </c>
      <c r="AK1061">
        <v>0</v>
      </c>
      <c r="AL1061" t="s">
        <v>216</v>
      </c>
      <c r="AM1061" t="s">
        <v>430</v>
      </c>
      <c r="AN1061">
        <v>-19</v>
      </c>
      <c r="AO1061" t="e" vm="1">
        <f>_FV(-8,"0")</f>
        <v>#VALUE!</v>
      </c>
      <c r="AP1061" t="s">
        <v>121</v>
      </c>
      <c r="AQ1061">
        <v>0</v>
      </c>
      <c r="AR1061">
        <v>6</v>
      </c>
      <c r="AS1061" t="s">
        <v>1854</v>
      </c>
      <c r="AT1061" t="s">
        <v>68</v>
      </c>
      <c r="AU1061" t="s">
        <v>813</v>
      </c>
      <c r="AV1061" t="s">
        <v>1918</v>
      </c>
      <c r="AW1061" t="s">
        <v>2209</v>
      </c>
      <c r="AX1061">
        <v>1666</v>
      </c>
      <c r="AY1061">
        <v>1912</v>
      </c>
      <c r="AZ1061" t="s">
        <v>1445</v>
      </c>
      <c r="BA1061" s="2">
        <v>43733</v>
      </c>
      <c r="BB1061">
        <v>25</v>
      </c>
      <c r="BC1061" t="s">
        <v>1923</v>
      </c>
      <c r="BD1061" s="2">
        <v>43527</v>
      </c>
      <c r="BE1061" t="s">
        <v>163</v>
      </c>
      <c r="BF1061" s="2">
        <v>43489</v>
      </c>
      <c r="BG1061">
        <v>22</v>
      </c>
      <c r="BH1061" t="s">
        <v>1904</v>
      </c>
      <c r="BI1061" s="3">
        <v>13119</v>
      </c>
    </row>
    <row r="1062" spans="1:61" x14ac:dyDescent="0.25">
      <c r="A1062" s="1">
        <v>41294</v>
      </c>
      <c r="B1062" t="s">
        <v>209</v>
      </c>
      <c r="C1062" t="s">
        <v>163</v>
      </c>
      <c r="D1062" t="s">
        <v>101</v>
      </c>
      <c r="E1062" t="s">
        <v>903</v>
      </c>
      <c r="F1062" t="s">
        <v>2210</v>
      </c>
      <c r="G1062" t="s">
        <v>567</v>
      </c>
      <c r="H1062" t="s">
        <v>373</v>
      </c>
      <c r="I1062" t="s">
        <v>1452</v>
      </c>
      <c r="J1062" t="s">
        <v>2211</v>
      </c>
      <c r="K1062" t="s">
        <v>906</v>
      </c>
      <c r="L1062" t="s">
        <v>1453</v>
      </c>
      <c r="M1062" t="s">
        <v>572</v>
      </c>
      <c r="N1062" t="s">
        <v>728</v>
      </c>
      <c r="O1062" t="s">
        <v>382</v>
      </c>
      <c r="P1062" t="s">
        <v>2147</v>
      </c>
      <c r="Q1062">
        <v>23</v>
      </c>
      <c r="R1062" t="s">
        <v>132</v>
      </c>
      <c r="S1062" t="s">
        <v>68</v>
      </c>
      <c r="T1062">
        <v>13</v>
      </c>
      <c r="U1062">
        <v>4</v>
      </c>
      <c r="V1062">
        <v>1</v>
      </c>
      <c r="W1062" t="s">
        <v>192</v>
      </c>
      <c r="X1062" t="s">
        <v>191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 t="s">
        <v>906</v>
      </c>
      <c r="AM1062" t="s">
        <v>567</v>
      </c>
      <c r="AN1062">
        <v>-15</v>
      </c>
      <c r="AO1062" t="e" vm="1">
        <f>_FV(-2,"0")</f>
        <v>#VALUE!</v>
      </c>
      <c r="AP1062" t="s">
        <v>66</v>
      </c>
      <c r="AQ1062">
        <v>3</v>
      </c>
      <c r="AR1062">
        <v>6</v>
      </c>
      <c r="AS1062" t="s">
        <v>1353</v>
      </c>
      <c r="AT1062" t="s">
        <v>68</v>
      </c>
      <c r="AU1062" t="s">
        <v>1354</v>
      </c>
      <c r="AV1062" t="s">
        <v>786</v>
      </c>
      <c r="AW1062" t="s">
        <v>2212</v>
      </c>
      <c r="AX1062">
        <v>1785</v>
      </c>
      <c r="AY1062">
        <v>1912</v>
      </c>
      <c r="AZ1062" t="s">
        <v>209</v>
      </c>
      <c r="BA1062" s="2">
        <v>43490</v>
      </c>
      <c r="BB1062">
        <v>16</v>
      </c>
      <c r="BC1062" t="s">
        <v>1926</v>
      </c>
      <c r="BD1062" s="3">
        <v>30895</v>
      </c>
      <c r="BE1062" t="s">
        <v>163</v>
      </c>
      <c r="BF1062" s="2">
        <v>43489</v>
      </c>
      <c r="BG1062">
        <v>22</v>
      </c>
      <c r="BH1062" t="s">
        <v>1904</v>
      </c>
      <c r="BI1062" s="3">
        <v>13119</v>
      </c>
    </row>
    <row r="1063" spans="1:61" x14ac:dyDescent="0.25">
      <c r="A1063" s="1">
        <v>41413</v>
      </c>
      <c r="B1063" t="s">
        <v>218</v>
      </c>
      <c r="C1063" t="s">
        <v>163</v>
      </c>
      <c r="D1063" t="s">
        <v>101</v>
      </c>
      <c r="E1063" t="s">
        <v>786</v>
      </c>
      <c r="F1063" t="s">
        <v>2213</v>
      </c>
      <c r="G1063" t="s">
        <v>197</v>
      </c>
      <c r="H1063" t="s">
        <v>68</v>
      </c>
      <c r="I1063" t="s">
        <v>786</v>
      </c>
      <c r="J1063" t="s">
        <v>1688</v>
      </c>
      <c r="K1063" t="s">
        <v>203</v>
      </c>
      <c r="L1063" t="s">
        <v>1625</v>
      </c>
      <c r="M1063" t="s">
        <v>1013</v>
      </c>
      <c r="N1063" t="s">
        <v>843</v>
      </c>
      <c r="O1063" t="s">
        <v>204</v>
      </c>
      <c r="P1063" t="s">
        <v>171</v>
      </c>
      <c r="Q1063">
        <v>38</v>
      </c>
      <c r="R1063" t="s">
        <v>121</v>
      </c>
      <c r="S1063" t="s">
        <v>68</v>
      </c>
      <c r="T1063">
        <v>13</v>
      </c>
      <c r="U1063">
        <v>8</v>
      </c>
      <c r="V1063">
        <v>1</v>
      </c>
      <c r="W1063" t="s">
        <v>66</v>
      </c>
      <c r="X1063" t="s">
        <v>121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 t="e" vm="142">
        <f>_FV(0,"10526315789473684")</f>
        <v>#VALUE!</v>
      </c>
      <c r="AM1063" t="s">
        <v>1215</v>
      </c>
      <c r="AN1063">
        <v>-40</v>
      </c>
      <c r="AO1063" t="e" vm="1">
        <f>_FV(-4,"0")</f>
        <v>#VALUE!</v>
      </c>
      <c r="AP1063" t="s">
        <v>85</v>
      </c>
      <c r="AQ1063">
        <v>0</v>
      </c>
      <c r="AR1063">
        <v>9</v>
      </c>
      <c r="AS1063" t="s">
        <v>68</v>
      </c>
      <c r="AT1063" t="s">
        <v>68</v>
      </c>
      <c r="AU1063" t="s">
        <v>68</v>
      </c>
      <c r="AV1063" s="2">
        <v>43586</v>
      </c>
      <c r="AW1063" s="3">
        <v>43101</v>
      </c>
      <c r="AX1063">
        <v>1696</v>
      </c>
      <c r="AY1063">
        <v>1912</v>
      </c>
      <c r="AZ1063" t="s">
        <v>218</v>
      </c>
      <c r="BA1063" s="2">
        <v>43671</v>
      </c>
      <c r="BB1063">
        <v>21</v>
      </c>
      <c r="BC1063" t="s">
        <v>1927</v>
      </c>
      <c r="BD1063" s="3">
        <v>31444</v>
      </c>
      <c r="BE1063" t="s">
        <v>163</v>
      </c>
      <c r="BF1063" s="2">
        <v>43489</v>
      </c>
      <c r="BG1063">
        <v>22</v>
      </c>
      <c r="BH1063" t="s">
        <v>1904</v>
      </c>
      <c r="BI1063" s="3">
        <v>13119</v>
      </c>
    </row>
    <row r="1064" spans="1:61" x14ac:dyDescent="0.25">
      <c r="A1064" s="1">
        <v>41381</v>
      </c>
      <c r="B1064" t="s">
        <v>228</v>
      </c>
      <c r="C1064" t="s">
        <v>163</v>
      </c>
      <c r="D1064" t="s">
        <v>101</v>
      </c>
      <c r="E1064" t="s">
        <v>539</v>
      </c>
      <c r="F1064" t="s">
        <v>2203</v>
      </c>
      <c r="G1064" t="s">
        <v>678</v>
      </c>
      <c r="H1064" t="s">
        <v>68</v>
      </c>
      <c r="I1064" t="s">
        <v>467</v>
      </c>
      <c r="J1064" t="s">
        <v>2204</v>
      </c>
      <c r="K1064" t="s">
        <v>471</v>
      </c>
      <c r="L1064" t="s">
        <v>464</v>
      </c>
      <c r="M1064" t="s">
        <v>472</v>
      </c>
      <c r="N1064" t="s">
        <v>1244</v>
      </c>
      <c r="O1064" t="s">
        <v>469</v>
      </c>
      <c r="P1064" t="s">
        <v>1489</v>
      </c>
      <c r="Q1064">
        <v>33</v>
      </c>
      <c r="R1064" t="s">
        <v>120</v>
      </c>
      <c r="S1064" t="s">
        <v>68</v>
      </c>
      <c r="T1064">
        <v>13</v>
      </c>
      <c r="U1064">
        <v>7</v>
      </c>
      <c r="V1064">
        <v>1</v>
      </c>
      <c r="W1064" t="s">
        <v>121</v>
      </c>
      <c r="X1064" t="s">
        <v>179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1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 t="e" vm="116">
        <f>_FV(0,"2727272727272727")</f>
        <v>#VALUE!</v>
      </c>
      <c r="AM1064" t="s">
        <v>1136</v>
      </c>
      <c r="AN1064">
        <v>-42</v>
      </c>
      <c r="AO1064" t="e" vm="1">
        <f>_FV(-4,"0")</f>
        <v>#VALUE!</v>
      </c>
      <c r="AP1064" t="s">
        <v>83</v>
      </c>
      <c r="AQ1064">
        <v>0</v>
      </c>
      <c r="AR1064">
        <v>9</v>
      </c>
      <c r="AS1064" t="s">
        <v>882</v>
      </c>
      <c r="AT1064" t="s">
        <v>491</v>
      </c>
      <c r="AU1064" t="s">
        <v>1155</v>
      </c>
      <c r="AV1064" t="s">
        <v>1098</v>
      </c>
      <c r="AW1064" t="s">
        <v>1953</v>
      </c>
      <c r="AX1064">
        <v>1651</v>
      </c>
      <c r="AY1064">
        <v>1912</v>
      </c>
      <c r="AZ1064" t="s">
        <v>228</v>
      </c>
      <c r="BA1064" s="2">
        <v>43490</v>
      </c>
      <c r="BB1064">
        <v>18</v>
      </c>
      <c r="BC1064" t="s">
        <v>1930</v>
      </c>
      <c r="BD1064" s="3">
        <v>13575</v>
      </c>
      <c r="BE1064" t="s">
        <v>163</v>
      </c>
      <c r="BF1064" s="2">
        <v>43489</v>
      </c>
      <c r="BG1064">
        <v>22</v>
      </c>
      <c r="BH1064" t="s">
        <v>1904</v>
      </c>
      <c r="BI1064" s="3">
        <v>13119</v>
      </c>
    </row>
    <row r="1065" spans="1:61" x14ac:dyDescent="0.25">
      <c r="A1065" s="1">
        <v>41275</v>
      </c>
      <c r="B1065" t="s">
        <v>241</v>
      </c>
      <c r="C1065" t="s">
        <v>163</v>
      </c>
      <c r="D1065" t="s">
        <v>151</v>
      </c>
      <c r="E1065" t="s">
        <v>392</v>
      </c>
      <c r="F1065" t="s">
        <v>2214</v>
      </c>
      <c r="G1065" t="s">
        <v>340</v>
      </c>
      <c r="H1065" t="s">
        <v>90</v>
      </c>
      <c r="I1065" t="s">
        <v>152</v>
      </c>
      <c r="J1065" t="s">
        <v>365</v>
      </c>
      <c r="K1065" t="s">
        <v>889</v>
      </c>
      <c r="L1065" t="s">
        <v>893</v>
      </c>
      <c r="M1065" t="s">
        <v>252</v>
      </c>
      <c r="N1065" t="s">
        <v>154</v>
      </c>
      <c r="O1065" t="s">
        <v>154</v>
      </c>
      <c r="P1065" t="s">
        <v>1168</v>
      </c>
      <c r="Q1065">
        <v>21</v>
      </c>
      <c r="R1065" t="s">
        <v>95</v>
      </c>
      <c r="S1065" t="s">
        <v>68</v>
      </c>
      <c r="T1065">
        <v>13</v>
      </c>
      <c r="U1065">
        <v>14</v>
      </c>
      <c r="V1065">
        <v>1</v>
      </c>
      <c r="W1065" t="s">
        <v>66</v>
      </c>
      <c r="X1065" t="s">
        <v>191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 t="e" vm="88">
        <f>_FV(0,"6190476190476191")</f>
        <v>#VALUE!</v>
      </c>
      <c r="AM1065" t="s">
        <v>392</v>
      </c>
      <c r="AN1065">
        <v>-31</v>
      </c>
      <c r="AO1065" t="e" vm="1">
        <f>_FV(-9,"0")</f>
        <v>#VALUE!</v>
      </c>
      <c r="AP1065" t="s">
        <v>255</v>
      </c>
      <c r="AQ1065">
        <v>3</v>
      </c>
      <c r="AR1065">
        <v>6</v>
      </c>
      <c r="AS1065" t="s">
        <v>68</v>
      </c>
      <c r="AT1065" t="s">
        <v>68</v>
      </c>
      <c r="AU1065" t="s">
        <v>68</v>
      </c>
      <c r="AV1065" s="2">
        <v>43497</v>
      </c>
      <c r="AW1065" s="3">
        <v>46388</v>
      </c>
      <c r="AX1065">
        <v>1662</v>
      </c>
      <c r="AY1065">
        <v>1912</v>
      </c>
      <c r="AZ1065" t="s">
        <v>241</v>
      </c>
      <c r="BA1065" t="s">
        <v>1398</v>
      </c>
      <c r="BB1065">
        <v>28</v>
      </c>
      <c r="BC1065" t="s">
        <v>1933</v>
      </c>
      <c r="BD1065" s="3">
        <v>12086</v>
      </c>
      <c r="BE1065" t="s">
        <v>163</v>
      </c>
      <c r="BF1065" s="2">
        <v>43489</v>
      </c>
      <c r="BG1065">
        <v>22</v>
      </c>
      <c r="BH1065" t="s">
        <v>1904</v>
      </c>
      <c r="BI1065" s="3">
        <v>13119</v>
      </c>
    </row>
    <row r="1066" spans="1:61" x14ac:dyDescent="0.25">
      <c r="A1066" s="1">
        <v>41408</v>
      </c>
      <c r="B1066" t="s">
        <v>60</v>
      </c>
      <c r="C1066" t="s">
        <v>241</v>
      </c>
      <c r="D1066" t="s">
        <v>62</v>
      </c>
      <c r="E1066" t="s">
        <v>649</v>
      </c>
      <c r="F1066" t="s">
        <v>549</v>
      </c>
      <c r="G1066" t="s">
        <v>290</v>
      </c>
      <c r="H1066" t="s">
        <v>649</v>
      </c>
      <c r="I1066" t="s">
        <v>649</v>
      </c>
      <c r="J1066" t="s">
        <v>2215</v>
      </c>
      <c r="K1066" t="s">
        <v>1122</v>
      </c>
      <c r="L1066" t="s">
        <v>292</v>
      </c>
      <c r="M1066" t="s">
        <v>617</v>
      </c>
      <c r="N1066" t="s">
        <v>1122</v>
      </c>
      <c r="O1066" t="s">
        <v>296</v>
      </c>
      <c r="P1066" t="s">
        <v>656</v>
      </c>
      <c r="Q1066">
        <v>37</v>
      </c>
      <c r="R1066" t="s">
        <v>66</v>
      </c>
      <c r="S1066" t="s">
        <v>95</v>
      </c>
      <c r="T1066">
        <v>13</v>
      </c>
      <c r="U1066">
        <v>4</v>
      </c>
      <c r="V1066">
        <v>18</v>
      </c>
      <c r="W1066" t="s">
        <v>192</v>
      </c>
      <c r="X1066" t="s">
        <v>66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 t="s">
        <v>1834</v>
      </c>
      <c r="AM1066" t="e" vm="91">
        <f>_FV(0,"6216216216216216")</f>
        <v>#VALUE!</v>
      </c>
      <c r="AN1066">
        <v>32</v>
      </c>
      <c r="AO1066" t="s">
        <v>85</v>
      </c>
      <c r="AP1066" t="e" vm="1">
        <f>_FV(-14,"0")</f>
        <v>#VALUE!</v>
      </c>
      <c r="AQ1066">
        <v>6</v>
      </c>
      <c r="AR1066">
        <v>3</v>
      </c>
      <c r="AS1066" t="s">
        <v>68</v>
      </c>
      <c r="AT1066" t="s">
        <v>68</v>
      </c>
      <c r="AU1066" t="s">
        <v>68</v>
      </c>
      <c r="AV1066" t="s">
        <v>64</v>
      </c>
      <c r="AW1066" s="3">
        <v>42736</v>
      </c>
      <c r="AX1066">
        <v>1839</v>
      </c>
      <c r="AY1066">
        <v>1662</v>
      </c>
      <c r="AZ1066" t="s">
        <v>60</v>
      </c>
      <c r="BA1066" s="2">
        <v>43700</v>
      </c>
      <c r="BB1066">
        <v>30</v>
      </c>
      <c r="BC1066" t="s">
        <v>1885</v>
      </c>
      <c r="BD1066" s="3">
        <v>42583</v>
      </c>
      <c r="BE1066" t="s">
        <v>241</v>
      </c>
      <c r="BF1066" t="s">
        <v>1398</v>
      </c>
      <c r="BG1066">
        <v>28</v>
      </c>
      <c r="BH1066" t="s">
        <v>1933</v>
      </c>
      <c r="BI1066" s="3">
        <v>12086</v>
      </c>
    </row>
    <row r="1067" spans="1:61" x14ac:dyDescent="0.25">
      <c r="A1067" s="1">
        <v>41272</v>
      </c>
      <c r="B1067" t="s">
        <v>73</v>
      </c>
      <c r="C1067" t="s">
        <v>241</v>
      </c>
      <c r="D1067" t="s">
        <v>151</v>
      </c>
      <c r="E1067" t="s">
        <v>302</v>
      </c>
      <c r="F1067" t="s">
        <v>198</v>
      </c>
      <c r="G1067" t="s">
        <v>301</v>
      </c>
      <c r="H1067" t="s">
        <v>1583</v>
      </c>
      <c r="I1067" t="s">
        <v>198</v>
      </c>
      <c r="J1067" t="s">
        <v>302</v>
      </c>
      <c r="K1067" t="s">
        <v>205</v>
      </c>
      <c r="L1067" t="s">
        <v>205</v>
      </c>
      <c r="M1067" t="s">
        <v>304</v>
      </c>
      <c r="N1067" t="s">
        <v>169</v>
      </c>
      <c r="O1067" t="s">
        <v>202</v>
      </c>
      <c r="P1067" t="s">
        <v>204</v>
      </c>
      <c r="Q1067">
        <v>19</v>
      </c>
      <c r="R1067" t="s">
        <v>110</v>
      </c>
      <c r="S1067" t="s">
        <v>95</v>
      </c>
      <c r="T1067">
        <v>13</v>
      </c>
      <c r="U1067">
        <v>14</v>
      </c>
      <c r="V1067">
        <v>16</v>
      </c>
      <c r="W1067" t="s">
        <v>121</v>
      </c>
      <c r="X1067" t="s">
        <v>68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 t="e" vm="335">
        <f>_FV(0,"8947368421052632")</f>
        <v>#VALUE!</v>
      </c>
      <c r="AM1067" t="e" vm="138">
        <f>_FV(0,"7894736842105263")</f>
        <v>#VALUE!</v>
      </c>
      <c r="AN1067">
        <v>3</v>
      </c>
      <c r="AO1067" t="s">
        <v>85</v>
      </c>
      <c r="AP1067" t="e" vm="1">
        <f>_FV(-3,"0")</f>
        <v>#VALUE!</v>
      </c>
      <c r="AQ1067">
        <v>5</v>
      </c>
      <c r="AR1067">
        <v>2</v>
      </c>
      <c r="AS1067" t="s">
        <v>68</v>
      </c>
      <c r="AT1067" t="s">
        <v>68</v>
      </c>
      <c r="AU1067" t="s">
        <v>68</v>
      </c>
      <c r="AV1067" t="s">
        <v>355</v>
      </c>
      <c r="AW1067" s="3">
        <v>43466</v>
      </c>
      <c r="AX1067">
        <v>1655</v>
      </c>
      <c r="AY1067">
        <v>1662</v>
      </c>
      <c r="AZ1067" t="s">
        <v>73</v>
      </c>
      <c r="BA1067" s="2">
        <v>43489</v>
      </c>
      <c r="BB1067">
        <v>19</v>
      </c>
      <c r="BC1067" t="s">
        <v>1887</v>
      </c>
      <c r="BD1067" s="3">
        <v>46082</v>
      </c>
      <c r="BE1067" t="s">
        <v>241</v>
      </c>
      <c r="BF1067" t="s">
        <v>1398</v>
      </c>
      <c r="BG1067">
        <v>28</v>
      </c>
      <c r="BH1067" t="s">
        <v>1933</v>
      </c>
      <c r="BI1067" s="3">
        <v>12086</v>
      </c>
    </row>
    <row r="1068" spans="1:61" x14ac:dyDescent="0.25">
      <c r="A1068" s="1">
        <v>41519</v>
      </c>
      <c r="B1068" t="s">
        <v>123</v>
      </c>
      <c r="C1068" t="s">
        <v>241</v>
      </c>
      <c r="D1068" t="s">
        <v>62</v>
      </c>
      <c r="E1068" t="s">
        <v>1475</v>
      </c>
      <c r="F1068" t="s">
        <v>1474</v>
      </c>
      <c r="G1068" t="s">
        <v>516</v>
      </c>
      <c r="H1068" t="s">
        <v>2055</v>
      </c>
      <c r="I1068" t="s">
        <v>942</v>
      </c>
      <c r="J1068" t="s">
        <v>1585</v>
      </c>
      <c r="K1068" t="s">
        <v>63</v>
      </c>
      <c r="L1068" t="s">
        <v>519</v>
      </c>
      <c r="M1068" t="s">
        <v>519</v>
      </c>
      <c r="N1068" t="s">
        <v>364</v>
      </c>
      <c r="O1068" t="s">
        <v>521</v>
      </c>
      <c r="P1068" t="s">
        <v>363</v>
      </c>
      <c r="Q1068">
        <v>26</v>
      </c>
      <c r="R1068" t="s">
        <v>84</v>
      </c>
      <c r="S1068" t="s">
        <v>95</v>
      </c>
      <c r="T1068">
        <v>13</v>
      </c>
      <c r="U1068">
        <v>3</v>
      </c>
      <c r="V1068">
        <v>18</v>
      </c>
      <c r="W1068" t="s">
        <v>121</v>
      </c>
      <c r="X1068" t="s">
        <v>84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 t="s">
        <v>496</v>
      </c>
      <c r="AM1068" t="e" vm="34">
        <f>_FV(0,"6923076923076923")</f>
        <v>#VALUE!</v>
      </c>
      <c r="AN1068">
        <v>25</v>
      </c>
      <c r="AO1068" t="s">
        <v>132</v>
      </c>
      <c r="AP1068" t="e" vm="1">
        <f>_FV(-15,"0")</f>
        <v>#VALUE!</v>
      </c>
      <c r="AQ1068">
        <v>7</v>
      </c>
      <c r="AR1068">
        <v>1</v>
      </c>
      <c r="AS1068" t="s">
        <v>68</v>
      </c>
      <c r="AT1068" t="s">
        <v>68</v>
      </c>
      <c r="AU1068" t="s">
        <v>68</v>
      </c>
      <c r="AV1068" t="s">
        <v>84</v>
      </c>
      <c r="AW1068" s="3">
        <v>13150</v>
      </c>
      <c r="AX1068">
        <v>1857</v>
      </c>
      <c r="AY1068">
        <v>1662</v>
      </c>
      <c r="AZ1068" t="s">
        <v>123</v>
      </c>
      <c r="BA1068" s="2">
        <v>43549</v>
      </c>
      <c r="BB1068">
        <v>22</v>
      </c>
      <c r="BC1068" t="s">
        <v>1890</v>
      </c>
      <c r="BD1068" t="s">
        <v>1891</v>
      </c>
      <c r="BE1068" t="s">
        <v>241</v>
      </c>
      <c r="BF1068" t="s">
        <v>1398</v>
      </c>
      <c r="BG1068">
        <v>28</v>
      </c>
      <c r="BH1068" t="s">
        <v>1933</v>
      </c>
      <c r="BI1068" s="3">
        <v>12086</v>
      </c>
    </row>
    <row r="1069" spans="1:61" x14ac:dyDescent="0.25">
      <c r="A1069" s="1">
        <v>41269</v>
      </c>
      <c r="B1069" t="s">
        <v>127</v>
      </c>
      <c r="C1069" t="s">
        <v>241</v>
      </c>
      <c r="D1069" t="s">
        <v>62</v>
      </c>
      <c r="E1069" t="s">
        <v>199</v>
      </c>
      <c r="F1069" t="s">
        <v>198</v>
      </c>
      <c r="G1069" t="s">
        <v>680</v>
      </c>
      <c r="H1069" t="s">
        <v>1583</v>
      </c>
      <c r="I1069" t="s">
        <v>199</v>
      </c>
      <c r="J1069" t="s">
        <v>302</v>
      </c>
      <c r="K1069" t="s">
        <v>203</v>
      </c>
      <c r="L1069" t="s">
        <v>205</v>
      </c>
      <c r="M1069" t="s">
        <v>171</v>
      </c>
      <c r="N1069" t="s">
        <v>169</v>
      </c>
      <c r="O1069" t="s">
        <v>172</v>
      </c>
      <c r="P1069" t="s">
        <v>204</v>
      </c>
      <c r="Q1069">
        <v>19</v>
      </c>
      <c r="R1069" t="s">
        <v>96</v>
      </c>
      <c r="S1069" t="s">
        <v>95</v>
      </c>
      <c r="T1069">
        <v>13</v>
      </c>
      <c r="U1069">
        <v>5</v>
      </c>
      <c r="V1069">
        <v>16</v>
      </c>
      <c r="W1069" t="s">
        <v>83</v>
      </c>
      <c r="X1069" t="s">
        <v>68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 t="s">
        <v>304</v>
      </c>
      <c r="AM1069" t="e" vm="138">
        <f>_FV(0,"7894736842105263")</f>
        <v>#VALUE!</v>
      </c>
      <c r="AN1069">
        <v>15</v>
      </c>
      <c r="AO1069" t="s">
        <v>121</v>
      </c>
      <c r="AP1069" t="e" vm="1">
        <f>_FV(-12,"0")</f>
        <v>#VALUE!</v>
      </c>
      <c r="AQ1069">
        <v>5</v>
      </c>
      <c r="AR1069">
        <v>2</v>
      </c>
      <c r="AS1069" t="s">
        <v>68</v>
      </c>
      <c r="AT1069" t="s">
        <v>289</v>
      </c>
      <c r="AU1069" t="s">
        <v>68</v>
      </c>
      <c r="AV1069" s="2">
        <v>43617</v>
      </c>
      <c r="AW1069" t="s">
        <v>2216</v>
      </c>
      <c r="AX1069">
        <v>1780</v>
      </c>
      <c r="AY1069">
        <v>1662</v>
      </c>
      <c r="AZ1069" t="s">
        <v>127</v>
      </c>
      <c r="BA1069" s="2">
        <v>43641</v>
      </c>
      <c r="BB1069">
        <v>18</v>
      </c>
      <c r="BC1069" t="s">
        <v>1892</v>
      </c>
      <c r="BD1069" s="2">
        <v>43681</v>
      </c>
      <c r="BE1069" t="s">
        <v>241</v>
      </c>
      <c r="BF1069" t="s">
        <v>1398</v>
      </c>
      <c r="BG1069">
        <v>28</v>
      </c>
      <c r="BH1069" t="s">
        <v>1933</v>
      </c>
      <c r="BI1069" s="3">
        <v>12086</v>
      </c>
    </row>
    <row r="1070" spans="1:61" x14ac:dyDescent="0.25">
      <c r="A1070" s="1">
        <v>41609</v>
      </c>
      <c r="B1070" t="s">
        <v>136</v>
      </c>
      <c r="C1070" t="s">
        <v>241</v>
      </c>
      <c r="D1070" t="s">
        <v>101</v>
      </c>
      <c r="E1070" t="s">
        <v>644</v>
      </c>
      <c r="F1070" t="s">
        <v>68</v>
      </c>
      <c r="G1070" t="s">
        <v>1790</v>
      </c>
      <c r="H1070" t="s">
        <v>161</v>
      </c>
      <c r="I1070" t="s">
        <v>539</v>
      </c>
      <c r="J1070" t="s">
        <v>801</v>
      </c>
      <c r="K1070" t="s">
        <v>223</v>
      </c>
      <c r="L1070" t="s">
        <v>339</v>
      </c>
      <c r="M1070" t="s">
        <v>225</v>
      </c>
      <c r="N1070" t="s">
        <v>2008</v>
      </c>
      <c r="O1070" t="s">
        <v>223</v>
      </c>
      <c r="P1070" t="s">
        <v>338</v>
      </c>
      <c r="Q1070">
        <v>22</v>
      </c>
      <c r="R1070" t="s">
        <v>179</v>
      </c>
      <c r="S1070" t="s">
        <v>95</v>
      </c>
      <c r="T1070">
        <v>13</v>
      </c>
      <c r="U1070">
        <v>11</v>
      </c>
      <c r="V1070">
        <v>15</v>
      </c>
      <c r="W1070" t="s">
        <v>66</v>
      </c>
      <c r="X1070" t="s">
        <v>84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1</v>
      </c>
      <c r="AI1070">
        <v>0</v>
      </c>
      <c r="AJ1070">
        <v>0</v>
      </c>
      <c r="AK1070">
        <v>0</v>
      </c>
      <c r="AL1070" t="e" vm="20">
        <f>_FV(0,"22727272727272727")</f>
        <v>#VALUE!</v>
      </c>
      <c r="AM1070" t="e" vm="268">
        <f>_FV(0,"7727272727272727")</f>
        <v>#VALUE!</v>
      </c>
      <c r="AN1070">
        <v>6</v>
      </c>
      <c r="AO1070" t="s">
        <v>68</v>
      </c>
      <c r="AP1070" t="e" vm="1">
        <f>_FV(-6,"0")</f>
        <v>#VALUE!</v>
      </c>
      <c r="AQ1070">
        <v>9</v>
      </c>
      <c r="AR1070">
        <v>0</v>
      </c>
      <c r="AS1070" t="s">
        <v>1844</v>
      </c>
      <c r="AT1070" t="s">
        <v>68</v>
      </c>
      <c r="AU1070" t="s">
        <v>1845</v>
      </c>
      <c r="AV1070" t="s">
        <v>1845</v>
      </c>
      <c r="AW1070" t="s">
        <v>2217</v>
      </c>
      <c r="AX1070">
        <v>1715</v>
      </c>
      <c r="AY1070">
        <v>1662</v>
      </c>
      <c r="AZ1070" t="s">
        <v>136</v>
      </c>
      <c r="BA1070" s="2">
        <v>43734</v>
      </c>
      <c r="BB1070">
        <v>29</v>
      </c>
      <c r="BC1070" t="s">
        <v>1894</v>
      </c>
      <c r="BD1070" s="3">
        <v>17227</v>
      </c>
      <c r="BE1070" t="s">
        <v>241</v>
      </c>
      <c r="BF1070" t="s">
        <v>1398</v>
      </c>
      <c r="BG1070">
        <v>28</v>
      </c>
      <c r="BH1070" t="s">
        <v>1933</v>
      </c>
      <c r="BI1070" s="3">
        <v>12086</v>
      </c>
    </row>
    <row r="1071" spans="1:61" x14ac:dyDescent="0.25">
      <c r="A1071" s="1">
        <v>41230</v>
      </c>
      <c r="B1071" t="s">
        <v>150</v>
      </c>
      <c r="C1071" t="s">
        <v>241</v>
      </c>
      <c r="D1071" t="s">
        <v>62</v>
      </c>
      <c r="E1071" t="s">
        <v>76</v>
      </c>
      <c r="F1071" t="s">
        <v>68</v>
      </c>
      <c r="G1071" t="s">
        <v>90</v>
      </c>
      <c r="H1071" s="2">
        <v>43586</v>
      </c>
      <c r="I1071" t="s">
        <v>68</v>
      </c>
      <c r="J1071" t="s">
        <v>717</v>
      </c>
      <c r="K1071" t="s">
        <v>82</v>
      </c>
      <c r="L1071" t="s">
        <v>79</v>
      </c>
      <c r="M1071" t="s">
        <v>79</v>
      </c>
      <c r="N1071" t="s">
        <v>63</v>
      </c>
      <c r="O1071" t="s">
        <v>63</v>
      </c>
      <c r="P1071" t="s">
        <v>82</v>
      </c>
      <c r="Q1071">
        <v>12</v>
      </c>
      <c r="R1071" t="s">
        <v>85</v>
      </c>
      <c r="S1071" t="s">
        <v>95</v>
      </c>
      <c r="T1071">
        <v>13</v>
      </c>
      <c r="U1071">
        <v>12</v>
      </c>
      <c r="V1071">
        <v>14</v>
      </c>
      <c r="W1071" t="s">
        <v>85</v>
      </c>
      <c r="X1071" t="s">
        <v>85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 t="e" vm="68">
        <f>_FV(0,"16666666666666666")</f>
        <v>#VALUE!</v>
      </c>
      <c r="AM1071" t="e" vm="3">
        <f>_FV(0,"5")</f>
        <v>#VALUE!</v>
      </c>
      <c r="AN1071">
        <v>1</v>
      </c>
      <c r="AO1071" t="s">
        <v>65</v>
      </c>
      <c r="AP1071" t="e" vm="1">
        <f>_FV(-11,"0")</f>
        <v>#VALUE!</v>
      </c>
      <c r="AQ1071">
        <v>2</v>
      </c>
      <c r="AR1071">
        <v>5</v>
      </c>
      <c r="AS1071" t="s">
        <v>68</v>
      </c>
      <c r="AT1071" t="s">
        <v>1223</v>
      </c>
      <c r="AU1071" t="s">
        <v>68</v>
      </c>
      <c r="AV1071" t="s">
        <v>74</v>
      </c>
      <c r="AW1071" t="s">
        <v>387</v>
      </c>
      <c r="AX1071">
        <v>1723</v>
      </c>
      <c r="AY1071">
        <v>1662</v>
      </c>
      <c r="AZ1071" t="s">
        <v>150</v>
      </c>
      <c r="BA1071" s="2">
        <v>43699</v>
      </c>
      <c r="BB1071">
        <v>19</v>
      </c>
      <c r="BC1071" t="s">
        <v>1897</v>
      </c>
      <c r="BD1071" s="3">
        <v>45839</v>
      </c>
      <c r="BE1071" t="s">
        <v>241</v>
      </c>
      <c r="BF1071" t="s">
        <v>1398</v>
      </c>
      <c r="BG1071">
        <v>28</v>
      </c>
      <c r="BH1071" t="s">
        <v>1933</v>
      </c>
      <c r="BI1071" s="3">
        <v>12086</v>
      </c>
    </row>
    <row r="1072" spans="1:61" x14ac:dyDescent="0.25">
      <c r="A1072" s="1">
        <v>41381</v>
      </c>
      <c r="B1072" t="s">
        <v>158</v>
      </c>
      <c r="C1072" t="s">
        <v>241</v>
      </c>
      <c r="D1072" t="s">
        <v>62</v>
      </c>
      <c r="E1072" t="s">
        <v>463</v>
      </c>
      <c r="F1072" t="s">
        <v>1138</v>
      </c>
      <c r="G1072" t="s">
        <v>801</v>
      </c>
      <c r="H1072" t="s">
        <v>463</v>
      </c>
      <c r="I1072" t="s">
        <v>2218</v>
      </c>
      <c r="J1072" t="s">
        <v>1274</v>
      </c>
      <c r="K1072" t="s">
        <v>1347</v>
      </c>
      <c r="L1072" t="s">
        <v>469</v>
      </c>
      <c r="M1072" t="s">
        <v>1244</v>
      </c>
      <c r="N1072" t="s">
        <v>646</v>
      </c>
      <c r="O1072" t="s">
        <v>469</v>
      </c>
      <c r="P1072" t="s">
        <v>470</v>
      </c>
      <c r="Q1072">
        <v>33</v>
      </c>
      <c r="R1072" t="s">
        <v>64</v>
      </c>
      <c r="S1072" t="s">
        <v>95</v>
      </c>
      <c r="T1072">
        <v>13</v>
      </c>
      <c r="U1072">
        <v>2</v>
      </c>
      <c r="V1072">
        <v>13</v>
      </c>
      <c r="W1072" t="s">
        <v>179</v>
      </c>
      <c r="X1072" t="s">
        <v>85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 t="s">
        <v>1274</v>
      </c>
      <c r="AM1072" t="e" vm="193">
        <f>_FV(0,"6363636363636364")</f>
        <v>#VALUE!</v>
      </c>
      <c r="AN1072">
        <v>37</v>
      </c>
      <c r="AO1072" t="s">
        <v>132</v>
      </c>
      <c r="AP1072" t="e" vm="1">
        <f>_FV(-16,"0")</f>
        <v>#VALUE!</v>
      </c>
      <c r="AQ1072">
        <v>9</v>
      </c>
      <c r="AR1072">
        <v>0</v>
      </c>
      <c r="AS1072" t="s">
        <v>1275</v>
      </c>
      <c r="AT1072" t="s">
        <v>68</v>
      </c>
      <c r="AU1072" t="s">
        <v>349</v>
      </c>
      <c r="AV1072" t="s">
        <v>2219</v>
      </c>
      <c r="AW1072" t="s">
        <v>2220</v>
      </c>
      <c r="AX1072">
        <v>1908</v>
      </c>
      <c r="AY1072">
        <v>1662</v>
      </c>
      <c r="AZ1072" t="s">
        <v>158</v>
      </c>
      <c r="BA1072" t="s">
        <v>243</v>
      </c>
      <c r="BB1072">
        <v>27</v>
      </c>
      <c r="BC1072" t="s">
        <v>1900</v>
      </c>
      <c r="BD1072" t="s">
        <v>1901</v>
      </c>
      <c r="BE1072" t="s">
        <v>241</v>
      </c>
      <c r="BF1072" t="s">
        <v>1398</v>
      </c>
      <c r="BG1072">
        <v>28</v>
      </c>
      <c r="BH1072" t="s">
        <v>1933</v>
      </c>
      <c r="BI1072" s="3">
        <v>12086</v>
      </c>
    </row>
    <row r="1073" spans="1:61" x14ac:dyDescent="0.25">
      <c r="A1073" s="1">
        <v>41167</v>
      </c>
      <c r="B1073" t="s">
        <v>163</v>
      </c>
      <c r="C1073" t="s">
        <v>241</v>
      </c>
      <c r="D1073" t="s">
        <v>62</v>
      </c>
      <c r="E1073" s="2">
        <v>43586</v>
      </c>
      <c r="F1073" t="s">
        <v>68</v>
      </c>
      <c r="G1073" s="3">
        <v>45658</v>
      </c>
      <c r="H1073" t="s">
        <v>68</v>
      </c>
      <c r="I1073" s="2">
        <v>43586</v>
      </c>
      <c r="J1073" t="s">
        <v>68</v>
      </c>
      <c r="K1073" t="s">
        <v>63</v>
      </c>
      <c r="L1073" t="s">
        <v>79</v>
      </c>
      <c r="M1073" t="s">
        <v>79</v>
      </c>
      <c r="N1073" t="s">
        <v>79</v>
      </c>
      <c r="O1073" t="s">
        <v>65</v>
      </c>
      <c r="P1073" t="s">
        <v>79</v>
      </c>
      <c r="Q1073">
        <v>4</v>
      </c>
      <c r="R1073" t="s">
        <v>68</v>
      </c>
      <c r="S1073" t="s">
        <v>95</v>
      </c>
      <c r="T1073">
        <v>13</v>
      </c>
      <c r="U1073">
        <v>5</v>
      </c>
      <c r="V1073">
        <v>8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 t="s">
        <v>79</v>
      </c>
      <c r="AM1073" t="s">
        <v>65</v>
      </c>
      <c r="AN1073">
        <v>2</v>
      </c>
      <c r="AP1073" t="e" vm="1">
        <f>_FV(-17,"0")</f>
        <v>#VALUE!</v>
      </c>
      <c r="AQ1073">
        <v>6</v>
      </c>
      <c r="AR1073">
        <v>3</v>
      </c>
      <c r="AS1073" t="s">
        <v>1753</v>
      </c>
      <c r="AT1073" t="s">
        <v>68</v>
      </c>
      <c r="AU1073" t="s">
        <v>65</v>
      </c>
      <c r="AV1073" t="s">
        <v>65</v>
      </c>
      <c r="AW1073" t="s">
        <v>2019</v>
      </c>
      <c r="AX1073">
        <v>1912</v>
      </c>
      <c r="AY1073">
        <v>1662</v>
      </c>
      <c r="AZ1073" t="s">
        <v>163</v>
      </c>
      <c r="BA1073" s="2">
        <v>43489</v>
      </c>
      <c r="BB1073">
        <v>22</v>
      </c>
      <c r="BC1073" t="s">
        <v>1904</v>
      </c>
      <c r="BD1073" s="3">
        <v>13119</v>
      </c>
      <c r="BE1073" t="s">
        <v>241</v>
      </c>
      <c r="BF1073" t="s">
        <v>1398</v>
      </c>
      <c r="BG1073">
        <v>28</v>
      </c>
      <c r="BH1073" t="s">
        <v>1933</v>
      </c>
      <c r="BI1073" s="3">
        <v>12086</v>
      </c>
    </row>
    <row r="1074" spans="1:61" x14ac:dyDescent="0.25">
      <c r="A1074" s="1">
        <v>40980</v>
      </c>
      <c r="B1074" t="s">
        <v>178</v>
      </c>
      <c r="C1074" t="s">
        <v>241</v>
      </c>
      <c r="D1074" t="s">
        <v>62</v>
      </c>
      <c r="E1074" t="s">
        <v>263</v>
      </c>
      <c r="F1074" t="s">
        <v>68</v>
      </c>
      <c r="G1074" s="2">
        <v>43556</v>
      </c>
      <c r="H1074" t="s">
        <v>340</v>
      </c>
      <c r="I1074" t="s">
        <v>263</v>
      </c>
      <c r="J1074" t="s">
        <v>263</v>
      </c>
      <c r="K1074" t="s">
        <v>118</v>
      </c>
      <c r="L1074" t="s">
        <v>386</v>
      </c>
      <c r="M1074" t="s">
        <v>116</v>
      </c>
      <c r="N1074" t="s">
        <v>484</v>
      </c>
      <c r="O1074" t="s">
        <v>80</v>
      </c>
      <c r="P1074" t="s">
        <v>115</v>
      </c>
      <c r="Q1074">
        <v>15</v>
      </c>
      <c r="R1074" t="s">
        <v>242</v>
      </c>
      <c r="S1074" t="s">
        <v>95</v>
      </c>
      <c r="T1074">
        <v>13</v>
      </c>
      <c r="U1074">
        <v>13</v>
      </c>
      <c r="V1074">
        <v>14</v>
      </c>
      <c r="W1074" t="s">
        <v>68</v>
      </c>
      <c r="X1074" t="s">
        <v>96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 t="e" vm="336">
        <f>_FV(0,"4666666666666667")</f>
        <v>#VALUE!</v>
      </c>
      <c r="AM1074" t="e" vm="35">
        <f>_FV(0,"6666666666666666")</f>
        <v>#VALUE!</v>
      </c>
      <c r="AN1074">
        <v>0</v>
      </c>
      <c r="AO1074" t="e" vm="1">
        <f>_FV(-5,"0")</f>
        <v>#VALUE!</v>
      </c>
      <c r="AP1074" t="e" vm="1">
        <f>_FV(-2,"0")</f>
        <v>#VALUE!</v>
      </c>
      <c r="AQ1074">
        <v>6</v>
      </c>
      <c r="AR1074">
        <v>3</v>
      </c>
      <c r="AS1074" t="s">
        <v>68</v>
      </c>
      <c r="AT1074" t="s">
        <v>68</v>
      </c>
      <c r="AU1074" t="s">
        <v>68</v>
      </c>
      <c r="AV1074" t="s">
        <v>124</v>
      </c>
      <c r="AW1074" s="3">
        <v>44197</v>
      </c>
      <c r="AX1074">
        <v>1748</v>
      </c>
      <c r="AY1074">
        <v>1662</v>
      </c>
      <c r="AZ1074" t="s">
        <v>178</v>
      </c>
      <c r="BA1074" s="2">
        <v>43489</v>
      </c>
      <c r="BB1074">
        <v>25</v>
      </c>
      <c r="BC1074" t="s">
        <v>1907</v>
      </c>
      <c r="BD1074" s="3">
        <v>46874</v>
      </c>
      <c r="BE1074" t="s">
        <v>241</v>
      </c>
      <c r="BF1074" t="s">
        <v>1398</v>
      </c>
      <c r="BG1074">
        <v>28</v>
      </c>
      <c r="BH1074" t="s">
        <v>1933</v>
      </c>
      <c r="BI1074" s="3">
        <v>12086</v>
      </c>
    </row>
    <row r="1075" spans="1:61" x14ac:dyDescent="0.25">
      <c r="A1075" s="1">
        <v>41258</v>
      </c>
      <c r="B1075" t="s">
        <v>1432</v>
      </c>
      <c r="C1075" t="s">
        <v>241</v>
      </c>
      <c r="D1075" t="s">
        <v>62</v>
      </c>
      <c r="E1075" t="s">
        <v>68</v>
      </c>
      <c r="F1075" t="s">
        <v>68</v>
      </c>
      <c r="G1075" t="s">
        <v>184</v>
      </c>
      <c r="H1075" t="s">
        <v>530</v>
      </c>
      <c r="I1075" t="s">
        <v>186</v>
      </c>
      <c r="J1075" t="s">
        <v>259</v>
      </c>
      <c r="K1075" t="s">
        <v>280</v>
      </c>
      <c r="L1075" t="s">
        <v>190</v>
      </c>
      <c r="M1075" t="s">
        <v>190</v>
      </c>
      <c r="N1075" t="s">
        <v>533</v>
      </c>
      <c r="O1075" t="s">
        <v>188</v>
      </c>
      <c r="P1075" t="s">
        <v>189</v>
      </c>
      <c r="Q1075">
        <v>17</v>
      </c>
      <c r="R1075" t="s">
        <v>192</v>
      </c>
      <c r="S1075" t="s">
        <v>95</v>
      </c>
      <c r="T1075">
        <v>13</v>
      </c>
      <c r="U1075">
        <v>11</v>
      </c>
      <c r="V1075">
        <v>16</v>
      </c>
      <c r="W1075" t="s">
        <v>192</v>
      </c>
      <c r="X1075" t="s">
        <v>66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 t="e" vm="28">
        <f>_FV(0,"4117647058823529")</f>
        <v>#VALUE!</v>
      </c>
      <c r="AM1075" t="e" vm="73">
        <f>_FV(0,"7647058823529411")</f>
        <v>#VALUE!</v>
      </c>
      <c r="AN1075">
        <v>7</v>
      </c>
      <c r="AO1075" t="s">
        <v>85</v>
      </c>
      <c r="AP1075" t="e" vm="1">
        <f>_FV(-7,"0")</f>
        <v>#VALUE!</v>
      </c>
      <c r="AQ1075">
        <v>2</v>
      </c>
      <c r="AR1075">
        <v>2</v>
      </c>
      <c r="AS1075" t="s">
        <v>547</v>
      </c>
      <c r="AT1075" t="s">
        <v>68</v>
      </c>
      <c r="AU1075" t="s">
        <v>994</v>
      </c>
      <c r="AV1075" t="s">
        <v>2221</v>
      </c>
      <c r="AW1075" t="s">
        <v>2050</v>
      </c>
      <c r="AX1075">
        <v>1616</v>
      </c>
      <c r="AY1075">
        <v>1662</v>
      </c>
      <c r="AZ1075" t="s">
        <v>1432</v>
      </c>
      <c r="BA1075" s="2">
        <v>43549</v>
      </c>
      <c r="BB1075">
        <v>16</v>
      </c>
      <c r="BC1075" t="s">
        <v>1910</v>
      </c>
      <c r="BD1075" s="2">
        <v>43679</v>
      </c>
      <c r="BE1075" t="s">
        <v>241</v>
      </c>
      <c r="BF1075" t="s">
        <v>1398</v>
      </c>
      <c r="BG1075">
        <v>28</v>
      </c>
      <c r="BH1075" t="s">
        <v>1933</v>
      </c>
      <c r="BI1075" s="3">
        <v>12086</v>
      </c>
    </row>
    <row r="1076" spans="1:61" x14ac:dyDescent="0.25">
      <c r="A1076" s="1">
        <v>41459</v>
      </c>
      <c r="B1076" t="s">
        <v>1436</v>
      </c>
      <c r="C1076" t="s">
        <v>241</v>
      </c>
      <c r="D1076" t="s">
        <v>101</v>
      </c>
      <c r="E1076" t="s">
        <v>400</v>
      </c>
      <c r="F1076" t="s">
        <v>1172</v>
      </c>
      <c r="G1076" t="s">
        <v>980</v>
      </c>
      <c r="H1076" t="s">
        <v>413</v>
      </c>
      <c r="I1076" t="s">
        <v>934</v>
      </c>
      <c r="J1076" t="s">
        <v>981</v>
      </c>
      <c r="K1076" t="s">
        <v>322</v>
      </c>
      <c r="L1076" t="s">
        <v>79</v>
      </c>
      <c r="M1076" t="s">
        <v>63</v>
      </c>
      <c r="N1076" t="s">
        <v>63</v>
      </c>
      <c r="O1076" t="s">
        <v>415</v>
      </c>
      <c r="P1076" t="s">
        <v>933</v>
      </c>
      <c r="Q1076">
        <v>32</v>
      </c>
      <c r="R1076" t="s">
        <v>239</v>
      </c>
      <c r="S1076" t="s">
        <v>95</v>
      </c>
      <c r="T1076">
        <v>13</v>
      </c>
      <c r="U1076">
        <v>15</v>
      </c>
      <c r="V1076">
        <v>13</v>
      </c>
      <c r="W1076" t="s">
        <v>96</v>
      </c>
      <c r="X1076" t="s">
        <v>120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 t="e" vm="296">
        <f>_FV(0,"71875")</f>
        <v>#VALUE!</v>
      </c>
      <c r="AM1076" t="e" vm="92">
        <f>_FV(0,"625")</f>
        <v>#VALUE!</v>
      </c>
      <c r="AN1076">
        <v>-8</v>
      </c>
      <c r="AO1076" t="e" vm="1">
        <f>_FV(-4,"0")</f>
        <v>#VALUE!</v>
      </c>
      <c r="AP1076" t="s">
        <v>64</v>
      </c>
      <c r="AQ1076">
        <v>4</v>
      </c>
      <c r="AR1076">
        <v>4</v>
      </c>
      <c r="AS1076" t="s">
        <v>982</v>
      </c>
      <c r="AT1076" t="s">
        <v>68</v>
      </c>
      <c r="AU1076" t="s">
        <v>983</v>
      </c>
      <c r="AV1076" t="s">
        <v>1054</v>
      </c>
      <c r="AW1076" t="s">
        <v>1724</v>
      </c>
      <c r="AX1076">
        <v>1587</v>
      </c>
      <c r="AY1076">
        <v>1662</v>
      </c>
      <c r="AZ1076" t="s">
        <v>1436</v>
      </c>
      <c r="BA1076" s="2">
        <v>43493</v>
      </c>
      <c r="BB1076">
        <v>18</v>
      </c>
      <c r="BC1076" t="s">
        <v>1912</v>
      </c>
      <c r="BD1076" s="3">
        <v>20180</v>
      </c>
      <c r="BE1076" t="s">
        <v>241</v>
      </c>
      <c r="BF1076" t="s">
        <v>1398</v>
      </c>
      <c r="BG1076">
        <v>28</v>
      </c>
      <c r="BH1076" t="s">
        <v>1933</v>
      </c>
      <c r="BI1076" s="3">
        <v>12086</v>
      </c>
    </row>
    <row r="1077" spans="1:61" x14ac:dyDescent="0.25">
      <c r="A1077" s="1">
        <v>41328</v>
      </c>
      <c r="B1077" t="s">
        <v>1913</v>
      </c>
      <c r="C1077" t="s">
        <v>241</v>
      </c>
      <c r="D1077" t="s">
        <v>151</v>
      </c>
      <c r="E1077" t="s">
        <v>210</v>
      </c>
      <c r="F1077" t="s">
        <v>92</v>
      </c>
      <c r="G1077" t="s">
        <v>811</v>
      </c>
      <c r="H1077" t="s">
        <v>606</v>
      </c>
      <c r="I1077" t="s">
        <v>1466</v>
      </c>
      <c r="J1077" t="s">
        <v>91</v>
      </c>
      <c r="K1077" t="s">
        <v>608</v>
      </c>
      <c r="L1077" t="s">
        <v>608</v>
      </c>
      <c r="M1077" t="s">
        <v>609</v>
      </c>
      <c r="N1077" t="s">
        <v>356</v>
      </c>
      <c r="O1077" t="s">
        <v>637</v>
      </c>
      <c r="P1077" t="s">
        <v>216</v>
      </c>
      <c r="Q1077">
        <v>27</v>
      </c>
      <c r="R1077" t="s">
        <v>67</v>
      </c>
      <c r="S1077" t="s">
        <v>95</v>
      </c>
      <c r="T1077">
        <v>13</v>
      </c>
      <c r="U1077">
        <v>18</v>
      </c>
      <c r="V1077">
        <v>19</v>
      </c>
      <c r="W1077" t="s">
        <v>120</v>
      </c>
      <c r="X1077" t="s">
        <v>84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 t="e" vm="5">
        <f>_FV(0,"5555555555555556")</f>
        <v>#VALUE!</v>
      </c>
      <c r="AM1077" t="e" vm="233">
        <f>_FV(0,"7777777777777778")</f>
        <v>#VALUE!</v>
      </c>
      <c r="AN1077">
        <v>2</v>
      </c>
      <c r="AO1077" t="s">
        <v>85</v>
      </c>
      <c r="AP1077" t="s">
        <v>68</v>
      </c>
      <c r="AQ1077">
        <v>0</v>
      </c>
      <c r="AR1077">
        <v>3</v>
      </c>
      <c r="AS1077" t="s">
        <v>1038</v>
      </c>
      <c r="AT1077" t="s">
        <v>68</v>
      </c>
      <c r="AU1077" t="s">
        <v>1136</v>
      </c>
      <c r="AV1077" t="s">
        <v>2222</v>
      </c>
      <c r="AW1077" t="s">
        <v>2223</v>
      </c>
      <c r="AX1077">
        <v>1615</v>
      </c>
      <c r="AY1077">
        <v>1662</v>
      </c>
      <c r="AZ1077" t="s">
        <v>1913</v>
      </c>
      <c r="BA1077" s="2">
        <v>43641</v>
      </c>
      <c r="BB1077">
        <v>22</v>
      </c>
      <c r="BC1077" t="s">
        <v>1916</v>
      </c>
      <c r="BD1077" s="3">
        <v>15342</v>
      </c>
      <c r="BE1077" t="s">
        <v>241</v>
      </c>
      <c r="BF1077" t="s">
        <v>1398</v>
      </c>
      <c r="BG1077">
        <v>28</v>
      </c>
      <c r="BH1077" t="s">
        <v>1933</v>
      </c>
      <c r="BI1077" s="3">
        <v>12086</v>
      </c>
    </row>
    <row r="1078" spans="1:61" x14ac:dyDescent="0.25">
      <c r="A1078" s="1">
        <v>41146</v>
      </c>
      <c r="B1078" t="s">
        <v>1917</v>
      </c>
      <c r="C1078" t="s">
        <v>241</v>
      </c>
      <c r="D1078" t="s">
        <v>151</v>
      </c>
      <c r="E1078" t="s">
        <v>68</v>
      </c>
      <c r="F1078" t="s">
        <v>65</v>
      </c>
      <c r="G1078" s="2">
        <v>43586</v>
      </c>
      <c r="H1078" t="s">
        <v>68</v>
      </c>
      <c r="I1078" t="s">
        <v>65</v>
      </c>
      <c r="J1078" t="s">
        <v>65</v>
      </c>
      <c r="K1078" t="s">
        <v>65</v>
      </c>
      <c r="L1078" t="s">
        <v>65</v>
      </c>
      <c r="M1078" t="s">
        <v>63</v>
      </c>
      <c r="N1078" t="s">
        <v>63</v>
      </c>
      <c r="O1078" t="s">
        <v>65</v>
      </c>
      <c r="P1078" t="s">
        <v>65</v>
      </c>
      <c r="Q1078">
        <v>2</v>
      </c>
      <c r="R1078" t="s">
        <v>119</v>
      </c>
      <c r="S1078" t="s">
        <v>95</v>
      </c>
      <c r="T1078">
        <v>13</v>
      </c>
      <c r="U1078">
        <v>12</v>
      </c>
      <c r="V1078">
        <v>16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 t="e" vm="3">
        <f>_FV(0,"5")</f>
        <v>#VALUE!</v>
      </c>
      <c r="AM1078" t="e" vm="1">
        <f>_FV(-1,"0")</f>
        <v>#VALUE!</v>
      </c>
      <c r="AN1078">
        <v>0</v>
      </c>
      <c r="AP1078" t="e" vm="1">
        <f>_FV(-4,"0")</f>
        <v>#VALUE!</v>
      </c>
      <c r="AQ1078">
        <v>1</v>
      </c>
      <c r="AR1078">
        <v>1</v>
      </c>
      <c r="AS1078" t="s">
        <v>68</v>
      </c>
      <c r="AT1078" t="s">
        <v>68</v>
      </c>
      <c r="AU1078" t="s">
        <v>68</v>
      </c>
      <c r="AV1078" t="s">
        <v>2224</v>
      </c>
      <c r="AW1078" s="3">
        <v>43101</v>
      </c>
      <c r="AX1078">
        <v>1542</v>
      </c>
      <c r="AY1078">
        <v>1662</v>
      </c>
      <c r="AZ1078" t="s">
        <v>1917</v>
      </c>
      <c r="BA1078" s="2">
        <v>43548</v>
      </c>
      <c r="BB1078">
        <v>16</v>
      </c>
      <c r="BC1078" t="s">
        <v>1920</v>
      </c>
      <c r="BD1078" s="3">
        <v>31413</v>
      </c>
      <c r="BE1078" t="s">
        <v>241</v>
      </c>
      <c r="BF1078" t="s">
        <v>1398</v>
      </c>
      <c r="BG1078">
        <v>28</v>
      </c>
      <c r="BH1078" t="s">
        <v>1933</v>
      </c>
      <c r="BI1078" s="3">
        <v>12086</v>
      </c>
    </row>
    <row r="1079" spans="1:61" x14ac:dyDescent="0.25">
      <c r="A1079" s="1">
        <v>41303</v>
      </c>
      <c r="B1079" t="s">
        <v>182</v>
      </c>
      <c r="C1079" t="s">
        <v>241</v>
      </c>
      <c r="D1079" t="s">
        <v>101</v>
      </c>
      <c r="E1079" t="s">
        <v>717</v>
      </c>
      <c r="F1079" t="s">
        <v>769</v>
      </c>
      <c r="G1079" t="s">
        <v>399</v>
      </c>
      <c r="H1079" t="s">
        <v>1020</v>
      </c>
      <c r="I1079" t="s">
        <v>690</v>
      </c>
      <c r="J1079" t="s">
        <v>831</v>
      </c>
      <c r="K1079" t="s">
        <v>79</v>
      </c>
      <c r="L1079" t="s">
        <v>693</v>
      </c>
      <c r="M1079" t="s">
        <v>79</v>
      </c>
      <c r="N1079" t="s">
        <v>426</v>
      </c>
      <c r="O1079" t="s">
        <v>692</v>
      </c>
      <c r="P1079" t="s">
        <v>82</v>
      </c>
      <c r="Q1079">
        <v>24</v>
      </c>
      <c r="R1079" t="s">
        <v>191</v>
      </c>
      <c r="S1079" t="s">
        <v>95</v>
      </c>
      <c r="T1079">
        <v>13</v>
      </c>
      <c r="U1079">
        <v>10</v>
      </c>
      <c r="V1079">
        <v>19</v>
      </c>
      <c r="W1079" t="s">
        <v>66</v>
      </c>
      <c r="X1079" t="s">
        <v>66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 t="e" vm="337">
        <f>_FV(0,"20833333333333334")</f>
        <v>#VALUE!</v>
      </c>
      <c r="AM1079" t="e" vm="89">
        <f>_FV(0,"75")</f>
        <v>#VALUE!</v>
      </c>
      <c r="AN1079">
        <v>10</v>
      </c>
      <c r="AO1079" t="s">
        <v>65</v>
      </c>
      <c r="AP1079" t="e" vm="1">
        <f>_FV(-5,"0")</f>
        <v>#VALUE!</v>
      </c>
      <c r="AQ1079">
        <v>2</v>
      </c>
      <c r="AR1079">
        <v>5</v>
      </c>
      <c r="AS1079" t="s">
        <v>273</v>
      </c>
      <c r="AT1079" t="s">
        <v>910</v>
      </c>
      <c r="AU1079" t="s">
        <v>353</v>
      </c>
      <c r="AV1079" t="s">
        <v>1991</v>
      </c>
      <c r="AW1079" t="s">
        <v>2225</v>
      </c>
      <c r="AX1079">
        <v>1667</v>
      </c>
      <c r="AY1079">
        <v>1662</v>
      </c>
      <c r="AZ1079" t="s">
        <v>182</v>
      </c>
      <c r="BA1079" s="2">
        <v>43643</v>
      </c>
      <c r="BB1079">
        <v>16</v>
      </c>
      <c r="BC1079" t="s">
        <v>1922</v>
      </c>
      <c r="BD1079" s="3">
        <v>15401</v>
      </c>
      <c r="BE1079" t="s">
        <v>241</v>
      </c>
      <c r="BF1079" t="s">
        <v>1398</v>
      </c>
      <c r="BG1079">
        <v>28</v>
      </c>
      <c r="BH1079" t="s">
        <v>1933</v>
      </c>
      <c r="BI1079" s="3">
        <v>12086</v>
      </c>
    </row>
    <row r="1080" spans="1:61" x14ac:dyDescent="0.25">
      <c r="A1080" s="1">
        <v>41181</v>
      </c>
      <c r="B1080" t="s">
        <v>195</v>
      </c>
      <c r="C1080" t="s">
        <v>241</v>
      </c>
      <c r="D1080" t="s">
        <v>62</v>
      </c>
      <c r="E1080" t="s">
        <v>74</v>
      </c>
      <c r="F1080" t="s">
        <v>74</v>
      </c>
      <c r="G1080" t="s">
        <v>355</v>
      </c>
      <c r="H1080" t="s">
        <v>340</v>
      </c>
      <c r="I1080" t="s">
        <v>76</v>
      </c>
      <c r="J1080" t="s">
        <v>355</v>
      </c>
      <c r="K1080" t="s">
        <v>82</v>
      </c>
      <c r="L1080" t="s">
        <v>82</v>
      </c>
      <c r="M1080" t="s">
        <v>65</v>
      </c>
      <c r="N1080" t="s">
        <v>63</v>
      </c>
      <c r="O1080" t="s">
        <v>355</v>
      </c>
      <c r="P1080" t="s">
        <v>82</v>
      </c>
      <c r="Q1080">
        <v>6</v>
      </c>
      <c r="R1080" t="s">
        <v>255</v>
      </c>
      <c r="S1080" t="s">
        <v>95</v>
      </c>
      <c r="T1080">
        <v>13</v>
      </c>
      <c r="U1080">
        <v>11</v>
      </c>
      <c r="V1080">
        <v>14</v>
      </c>
      <c r="W1080" t="s">
        <v>85</v>
      </c>
      <c r="X1080" t="s">
        <v>66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1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 t="s">
        <v>82</v>
      </c>
      <c r="AM1080" t="e" vm="83">
        <f>_FV(0,"8333333333333334")</f>
        <v>#VALUE!</v>
      </c>
      <c r="AN1080">
        <v>3</v>
      </c>
      <c r="AO1080" t="s">
        <v>84</v>
      </c>
      <c r="AP1080" t="e" vm="1">
        <f>_FV(-1,"0")</f>
        <v>#VALUE!</v>
      </c>
      <c r="AQ1080">
        <v>6</v>
      </c>
      <c r="AR1080">
        <v>3</v>
      </c>
      <c r="AS1080" t="s">
        <v>68</v>
      </c>
      <c r="AT1080" t="s">
        <v>68</v>
      </c>
      <c r="AU1080" t="s">
        <v>68</v>
      </c>
      <c r="AV1080" t="s">
        <v>180</v>
      </c>
      <c r="AW1080" s="2">
        <v>43800</v>
      </c>
      <c r="AX1080">
        <v>1674</v>
      </c>
      <c r="AY1080">
        <v>1662</v>
      </c>
      <c r="AZ1080" t="s">
        <v>195</v>
      </c>
      <c r="BA1080" s="2">
        <v>43580</v>
      </c>
      <c r="BB1080">
        <v>18</v>
      </c>
      <c r="BC1080" t="s">
        <v>1886</v>
      </c>
      <c r="BD1080" s="2">
        <v>43469</v>
      </c>
      <c r="BE1080" t="s">
        <v>241</v>
      </c>
      <c r="BF1080" t="s">
        <v>1398</v>
      </c>
      <c r="BG1080">
        <v>28</v>
      </c>
      <c r="BH1080" t="s">
        <v>1933</v>
      </c>
      <c r="BI1080" s="3">
        <v>12086</v>
      </c>
    </row>
    <row r="1081" spans="1:61" x14ac:dyDescent="0.25">
      <c r="A1081" s="1">
        <v>41202</v>
      </c>
      <c r="B1081" t="s">
        <v>1445</v>
      </c>
      <c r="C1081" t="s">
        <v>241</v>
      </c>
      <c r="D1081" t="s">
        <v>62</v>
      </c>
      <c r="E1081" s="2">
        <v>43586</v>
      </c>
      <c r="F1081" t="s">
        <v>400</v>
      </c>
      <c r="G1081" t="s">
        <v>317</v>
      </c>
      <c r="H1081" t="s">
        <v>318</v>
      </c>
      <c r="I1081" t="s">
        <v>68</v>
      </c>
      <c r="J1081" t="s">
        <v>625</v>
      </c>
      <c r="K1081" t="s">
        <v>79</v>
      </c>
      <c r="L1081" t="s">
        <v>322</v>
      </c>
      <c r="M1081" t="s">
        <v>323</v>
      </c>
      <c r="N1081" t="s">
        <v>63</v>
      </c>
      <c r="O1081" t="s">
        <v>79</v>
      </c>
      <c r="P1081" t="s">
        <v>79</v>
      </c>
      <c r="Q1081">
        <v>8</v>
      </c>
      <c r="R1081" t="s">
        <v>83</v>
      </c>
      <c r="S1081" t="s">
        <v>95</v>
      </c>
      <c r="T1081">
        <v>13</v>
      </c>
      <c r="U1081">
        <v>10</v>
      </c>
      <c r="V1081">
        <v>14</v>
      </c>
      <c r="W1081" t="s">
        <v>64</v>
      </c>
      <c r="X1081" t="s">
        <v>64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 t="s">
        <v>322</v>
      </c>
      <c r="AM1081" t="e" vm="89">
        <f>_FV(0,"75")</f>
        <v>#VALUE!</v>
      </c>
      <c r="AN1081">
        <v>3</v>
      </c>
      <c r="AO1081" t="s">
        <v>65</v>
      </c>
      <c r="AP1081" t="e" vm="1">
        <f>_FV(-9,"0")</f>
        <v>#VALUE!</v>
      </c>
      <c r="AQ1081">
        <v>4</v>
      </c>
      <c r="AR1081">
        <v>1</v>
      </c>
      <c r="AS1081" t="s">
        <v>68</v>
      </c>
      <c r="AT1081" t="s">
        <v>68</v>
      </c>
      <c r="AU1081" t="s">
        <v>68</v>
      </c>
      <c r="AV1081" t="s">
        <v>64</v>
      </c>
      <c r="AW1081" s="3">
        <v>45292</v>
      </c>
      <c r="AX1081">
        <v>1666</v>
      </c>
      <c r="AY1081">
        <v>1662</v>
      </c>
      <c r="AZ1081" t="s">
        <v>1445</v>
      </c>
      <c r="BA1081" s="2">
        <v>43733</v>
      </c>
      <c r="BB1081">
        <v>25</v>
      </c>
      <c r="BC1081" t="s">
        <v>1923</v>
      </c>
      <c r="BD1081" s="2">
        <v>43527</v>
      </c>
      <c r="BE1081" t="s">
        <v>241</v>
      </c>
      <c r="BF1081" t="s">
        <v>1398</v>
      </c>
      <c r="BG1081">
        <v>28</v>
      </c>
      <c r="BH1081" t="s">
        <v>1933</v>
      </c>
      <c r="BI1081" s="3">
        <v>12086</v>
      </c>
    </row>
    <row r="1082" spans="1:61" x14ac:dyDescent="0.25">
      <c r="A1082" s="1">
        <v>40979</v>
      </c>
      <c r="B1082" t="s">
        <v>209</v>
      </c>
      <c r="C1082" t="s">
        <v>241</v>
      </c>
      <c r="D1082" t="s">
        <v>151</v>
      </c>
      <c r="E1082" s="2">
        <v>43647</v>
      </c>
      <c r="F1082" t="s">
        <v>68</v>
      </c>
      <c r="G1082" s="2">
        <v>43525</v>
      </c>
      <c r="H1082" s="2">
        <v>43617</v>
      </c>
      <c r="I1082" s="2">
        <v>43647</v>
      </c>
      <c r="J1082" t="s">
        <v>124</v>
      </c>
      <c r="K1082" t="s">
        <v>63</v>
      </c>
      <c r="L1082" t="s">
        <v>118</v>
      </c>
      <c r="M1082" t="s">
        <v>118</v>
      </c>
      <c r="N1082" t="s">
        <v>63</v>
      </c>
      <c r="O1082" t="s">
        <v>118</v>
      </c>
      <c r="P1082" t="s">
        <v>118</v>
      </c>
      <c r="Q1082">
        <v>10</v>
      </c>
      <c r="R1082" t="s">
        <v>132</v>
      </c>
      <c r="S1082" t="s">
        <v>95</v>
      </c>
      <c r="T1082">
        <v>13</v>
      </c>
      <c r="U1082">
        <v>4</v>
      </c>
      <c r="V1082">
        <v>14</v>
      </c>
      <c r="W1082" t="s">
        <v>179</v>
      </c>
      <c r="X1082" t="s">
        <v>66</v>
      </c>
      <c r="Y1082">
        <v>0</v>
      </c>
      <c r="Z1082">
        <v>1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 t="s">
        <v>116</v>
      </c>
      <c r="AM1082" t="e" vm="25">
        <f>_FV(0,"6")</f>
        <v>#VALUE!</v>
      </c>
      <c r="AN1082">
        <v>9</v>
      </c>
      <c r="AO1082" t="s">
        <v>121</v>
      </c>
      <c r="AP1082" t="e" vm="1">
        <f>_FV(-13,"0")</f>
        <v>#VALUE!</v>
      </c>
      <c r="AQ1082">
        <v>7</v>
      </c>
      <c r="AR1082">
        <v>1</v>
      </c>
      <c r="AS1082" t="s">
        <v>68</v>
      </c>
      <c r="AT1082" t="s">
        <v>963</v>
      </c>
      <c r="AU1082" t="s">
        <v>68</v>
      </c>
      <c r="AV1082" t="s">
        <v>340</v>
      </c>
      <c r="AW1082" t="s">
        <v>2226</v>
      </c>
      <c r="AX1082">
        <v>1785</v>
      </c>
      <c r="AY1082">
        <v>1662</v>
      </c>
      <c r="AZ1082" t="s">
        <v>209</v>
      </c>
      <c r="BA1082" s="2">
        <v>43490</v>
      </c>
      <c r="BB1082">
        <v>16</v>
      </c>
      <c r="BC1082" t="s">
        <v>1926</v>
      </c>
      <c r="BD1082" s="3">
        <v>30895</v>
      </c>
      <c r="BE1082" t="s">
        <v>241</v>
      </c>
      <c r="BF1082" t="s">
        <v>1398</v>
      </c>
      <c r="BG1082">
        <v>28</v>
      </c>
      <c r="BH1082" t="s">
        <v>1933</v>
      </c>
      <c r="BI1082" s="3">
        <v>12086</v>
      </c>
    </row>
    <row r="1083" spans="1:61" x14ac:dyDescent="0.25">
      <c r="A1083" s="1">
        <v>41369</v>
      </c>
      <c r="B1083" t="s">
        <v>218</v>
      </c>
      <c r="C1083" t="s">
        <v>241</v>
      </c>
      <c r="D1083" t="s">
        <v>151</v>
      </c>
      <c r="E1083" t="s">
        <v>90</v>
      </c>
      <c r="F1083" t="s">
        <v>76</v>
      </c>
      <c r="G1083" t="s">
        <v>1720</v>
      </c>
      <c r="H1083" t="s">
        <v>811</v>
      </c>
      <c r="I1083" t="s">
        <v>90</v>
      </c>
      <c r="J1083" t="s">
        <v>213</v>
      </c>
      <c r="K1083" t="s">
        <v>214</v>
      </c>
      <c r="L1083" t="s">
        <v>79</v>
      </c>
      <c r="M1083" t="s">
        <v>81</v>
      </c>
      <c r="N1083" t="s">
        <v>63</v>
      </c>
      <c r="O1083" t="s">
        <v>82</v>
      </c>
      <c r="P1083" t="s">
        <v>216</v>
      </c>
      <c r="Q1083">
        <v>36</v>
      </c>
      <c r="R1083" t="s">
        <v>121</v>
      </c>
      <c r="S1083" t="s">
        <v>95</v>
      </c>
      <c r="T1083">
        <v>13</v>
      </c>
      <c r="U1083">
        <v>7</v>
      </c>
      <c r="V1083">
        <v>14</v>
      </c>
      <c r="W1083" t="s">
        <v>66</v>
      </c>
      <c r="X1083" t="s">
        <v>132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 t="s">
        <v>2025</v>
      </c>
      <c r="AM1083" t="e" vm="18">
        <f>_FV(0,"6111111111111112")</f>
        <v>#VALUE!</v>
      </c>
      <c r="AN1083">
        <v>13</v>
      </c>
      <c r="AO1083" t="e" vm="1">
        <f>_FV(-1,"0")</f>
        <v>#VALUE!</v>
      </c>
      <c r="AP1083" t="e" vm="1">
        <f>_FV(-10,"0")</f>
        <v>#VALUE!</v>
      </c>
      <c r="AQ1083">
        <v>4</v>
      </c>
      <c r="AR1083">
        <v>4</v>
      </c>
      <c r="AS1083" t="s">
        <v>1195</v>
      </c>
      <c r="AT1083" t="s">
        <v>68</v>
      </c>
      <c r="AU1083" t="s">
        <v>506</v>
      </c>
      <c r="AV1083" t="s">
        <v>507</v>
      </c>
      <c r="AW1083" t="s">
        <v>2227</v>
      </c>
      <c r="AX1083">
        <v>1696</v>
      </c>
      <c r="AY1083">
        <v>1662</v>
      </c>
      <c r="AZ1083" t="s">
        <v>218</v>
      </c>
      <c r="BA1083" s="2">
        <v>43671</v>
      </c>
      <c r="BB1083">
        <v>21</v>
      </c>
      <c r="BC1083" t="s">
        <v>1927</v>
      </c>
      <c r="BD1083" s="3">
        <v>31444</v>
      </c>
      <c r="BE1083" t="s">
        <v>241</v>
      </c>
      <c r="BF1083" t="s">
        <v>1398</v>
      </c>
      <c r="BG1083">
        <v>28</v>
      </c>
      <c r="BH1083" t="s">
        <v>1933</v>
      </c>
      <c r="BI1083" s="3">
        <v>12086</v>
      </c>
    </row>
    <row r="1084" spans="1:61" x14ac:dyDescent="0.25">
      <c r="A1084" s="1">
        <v>41384</v>
      </c>
      <c r="B1084" t="s">
        <v>228</v>
      </c>
      <c r="C1084" t="s">
        <v>241</v>
      </c>
      <c r="D1084" t="s">
        <v>62</v>
      </c>
      <c r="E1084" t="s">
        <v>489</v>
      </c>
      <c r="F1084" t="s">
        <v>309</v>
      </c>
      <c r="G1084" t="s">
        <v>418</v>
      </c>
      <c r="H1084" t="s">
        <v>530</v>
      </c>
      <c r="I1084" t="s">
        <v>311</v>
      </c>
      <c r="J1084" t="s">
        <v>1660</v>
      </c>
      <c r="K1084" t="s">
        <v>280</v>
      </c>
      <c r="L1084" t="s">
        <v>190</v>
      </c>
      <c r="M1084" t="s">
        <v>188</v>
      </c>
      <c r="N1084" t="s">
        <v>533</v>
      </c>
      <c r="O1084" t="s">
        <v>277</v>
      </c>
      <c r="P1084" t="s">
        <v>490</v>
      </c>
      <c r="Q1084">
        <v>34</v>
      </c>
      <c r="R1084" t="s">
        <v>120</v>
      </c>
      <c r="S1084" t="s">
        <v>95</v>
      </c>
      <c r="T1084">
        <v>13</v>
      </c>
      <c r="U1084">
        <v>10</v>
      </c>
      <c r="V1084">
        <v>15</v>
      </c>
      <c r="W1084" t="s">
        <v>96</v>
      </c>
      <c r="X1084" t="s">
        <v>85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 t="e" vm="191">
        <f>_FV(0,"2647058823529412")</f>
        <v>#VALUE!</v>
      </c>
      <c r="AM1084" t="e" vm="338">
        <f>_FV(0,"6764705882352942")</f>
        <v>#VALUE!</v>
      </c>
      <c r="AN1084">
        <v>8</v>
      </c>
      <c r="AO1084" t="e" vm="1">
        <f>_FV(-1,"0")</f>
        <v>#VALUE!</v>
      </c>
      <c r="AP1084" t="e" vm="1">
        <f>_FV(-8,"0")</f>
        <v>#VALUE!</v>
      </c>
      <c r="AQ1084">
        <v>3</v>
      </c>
      <c r="AR1084">
        <v>6</v>
      </c>
      <c r="AS1084" t="s">
        <v>68</v>
      </c>
      <c r="AT1084" t="s">
        <v>68</v>
      </c>
      <c r="AU1084" t="s">
        <v>68</v>
      </c>
      <c r="AV1084" t="s">
        <v>64</v>
      </c>
      <c r="AW1084" s="3">
        <v>42005</v>
      </c>
      <c r="AX1084">
        <v>1651</v>
      </c>
      <c r="AY1084">
        <v>1662</v>
      </c>
      <c r="AZ1084" t="s">
        <v>228</v>
      </c>
      <c r="BA1084" s="2">
        <v>43490</v>
      </c>
      <c r="BB1084">
        <v>18</v>
      </c>
      <c r="BC1084" t="s">
        <v>1930</v>
      </c>
      <c r="BD1084" s="3">
        <v>13575</v>
      </c>
      <c r="BE1084" t="s">
        <v>241</v>
      </c>
      <c r="BF1084" t="s">
        <v>1398</v>
      </c>
      <c r="BG1084">
        <v>28</v>
      </c>
      <c r="BH1084" t="s">
        <v>1933</v>
      </c>
      <c r="BI1084" s="3">
        <v>12086</v>
      </c>
    </row>
    <row r="1085" spans="1:61" x14ac:dyDescent="0.25">
      <c r="A1085" s="1">
        <v>41503</v>
      </c>
      <c r="B1085" t="s">
        <v>60</v>
      </c>
      <c r="C1085" t="s">
        <v>73</v>
      </c>
      <c r="D1085" t="s">
        <v>151</v>
      </c>
      <c r="E1085" t="s">
        <v>65</v>
      </c>
      <c r="F1085" t="s">
        <v>65</v>
      </c>
      <c r="G1085" t="s">
        <v>65</v>
      </c>
      <c r="H1085" t="s">
        <v>65</v>
      </c>
      <c r="I1085" t="s">
        <v>65</v>
      </c>
      <c r="J1085" t="s">
        <v>65</v>
      </c>
      <c r="K1085" t="s">
        <v>65</v>
      </c>
      <c r="L1085" t="s">
        <v>65</v>
      </c>
      <c r="M1085" t="s">
        <v>65</v>
      </c>
      <c r="N1085" t="s">
        <v>65</v>
      </c>
      <c r="O1085" t="s">
        <v>65</v>
      </c>
      <c r="P1085" t="s">
        <v>65</v>
      </c>
      <c r="Q1085">
        <v>1</v>
      </c>
      <c r="R1085" t="s">
        <v>66</v>
      </c>
      <c r="S1085" t="s">
        <v>110</v>
      </c>
      <c r="T1085">
        <v>14</v>
      </c>
      <c r="U1085">
        <v>1</v>
      </c>
      <c r="V1085">
        <v>11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 t="s">
        <v>65</v>
      </c>
      <c r="AM1085" t="s">
        <v>65</v>
      </c>
      <c r="AN1085">
        <v>0</v>
      </c>
      <c r="AP1085" t="e" vm="1">
        <f>_FV(-11,"0")</f>
        <v>#VALUE!</v>
      </c>
      <c r="AQ1085">
        <v>7</v>
      </c>
      <c r="AR1085">
        <v>1</v>
      </c>
      <c r="AS1085" t="s">
        <v>68</v>
      </c>
      <c r="AT1085" t="s">
        <v>68</v>
      </c>
      <c r="AU1085" t="s">
        <v>68</v>
      </c>
      <c r="AV1085" s="2">
        <v>43557</v>
      </c>
      <c r="AW1085" s="3">
        <v>45292</v>
      </c>
      <c r="AX1085">
        <v>1873</v>
      </c>
      <c r="AY1085">
        <v>1668</v>
      </c>
      <c r="AZ1085" t="s">
        <v>60</v>
      </c>
      <c r="BA1085" s="2">
        <v>43700</v>
      </c>
      <c r="BB1085">
        <v>30</v>
      </c>
      <c r="BC1085" t="s">
        <v>2228</v>
      </c>
      <c r="BD1085" s="3">
        <v>36373</v>
      </c>
      <c r="BE1085" t="s">
        <v>73</v>
      </c>
      <c r="BF1085" t="s">
        <v>243</v>
      </c>
      <c r="BG1085">
        <v>20</v>
      </c>
      <c r="BH1085" t="s">
        <v>2229</v>
      </c>
      <c r="BI1085" s="3">
        <v>15401</v>
      </c>
    </row>
    <row r="1086" spans="1:61" x14ac:dyDescent="0.25">
      <c r="A1086" s="1">
        <v>41945</v>
      </c>
      <c r="B1086" t="s">
        <v>2230</v>
      </c>
      <c r="C1086" t="s">
        <v>73</v>
      </c>
      <c r="D1086" t="s">
        <v>101</v>
      </c>
      <c r="E1086" t="s">
        <v>1708</v>
      </c>
      <c r="F1086" t="s">
        <v>516</v>
      </c>
      <c r="G1086" t="s">
        <v>231</v>
      </c>
      <c r="H1086" t="s">
        <v>358</v>
      </c>
      <c r="I1086" t="s">
        <v>1585</v>
      </c>
      <c r="J1086" t="s">
        <v>516</v>
      </c>
      <c r="K1086" t="s">
        <v>519</v>
      </c>
      <c r="L1086" t="s">
        <v>521</v>
      </c>
      <c r="M1086" t="s">
        <v>364</v>
      </c>
      <c r="N1086" t="s">
        <v>236</v>
      </c>
      <c r="O1086" t="s">
        <v>363</v>
      </c>
      <c r="P1086" t="s">
        <v>363</v>
      </c>
      <c r="Q1086">
        <v>26</v>
      </c>
      <c r="R1086" t="s">
        <v>239</v>
      </c>
      <c r="S1086" t="s">
        <v>110</v>
      </c>
      <c r="T1086">
        <v>14</v>
      </c>
      <c r="U1086">
        <v>16</v>
      </c>
      <c r="V1086">
        <v>10</v>
      </c>
      <c r="W1086" t="s">
        <v>84</v>
      </c>
      <c r="X1086" t="s">
        <v>66</v>
      </c>
      <c r="Y1086">
        <v>0</v>
      </c>
      <c r="Z1086">
        <v>0</v>
      </c>
      <c r="AA1086">
        <v>0</v>
      </c>
      <c r="AB1086">
        <v>1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 t="e" vm="339">
        <f>_FV(0,"9615384615384616")</f>
        <v>#VALUE!</v>
      </c>
      <c r="AM1086" t="e" vm="340">
        <f>_FV(0,"34615384615384615")</f>
        <v>#VALUE!</v>
      </c>
      <c r="AN1086">
        <v>-6</v>
      </c>
      <c r="AO1086" t="e" vm="1">
        <f>_FV(-1,"0")</f>
        <v>#VALUE!</v>
      </c>
      <c r="AP1086" t="s">
        <v>132</v>
      </c>
      <c r="AQ1086">
        <v>0</v>
      </c>
      <c r="AR1086">
        <v>3</v>
      </c>
      <c r="AS1086" t="s">
        <v>68</v>
      </c>
      <c r="AT1086" t="s">
        <v>68</v>
      </c>
      <c r="AU1086" t="s">
        <v>68</v>
      </c>
      <c r="AV1086" t="s">
        <v>68</v>
      </c>
      <c r="AW1086" s="3">
        <v>11689</v>
      </c>
      <c r="AX1086">
        <v>1594</v>
      </c>
      <c r="AY1086">
        <v>1668</v>
      </c>
      <c r="AZ1086" t="s">
        <v>2230</v>
      </c>
      <c r="BA1086" s="2">
        <v>43640</v>
      </c>
      <c r="BB1086">
        <v>36</v>
      </c>
      <c r="BC1086" t="s">
        <v>2231</v>
      </c>
      <c r="BD1086" s="3">
        <v>13547</v>
      </c>
      <c r="BE1086" t="s">
        <v>73</v>
      </c>
      <c r="BF1086" t="s">
        <v>243</v>
      </c>
      <c r="BG1086">
        <v>20</v>
      </c>
      <c r="BH1086" t="s">
        <v>2229</v>
      </c>
      <c r="BI1086" s="3">
        <v>15401</v>
      </c>
    </row>
    <row r="1087" spans="1:61" x14ac:dyDescent="0.25">
      <c r="A1087" s="1">
        <v>41507</v>
      </c>
      <c r="B1087" t="s">
        <v>123</v>
      </c>
      <c r="C1087" t="s">
        <v>73</v>
      </c>
      <c r="D1087" t="s">
        <v>62</v>
      </c>
      <c r="E1087" t="s">
        <v>68</v>
      </c>
      <c r="F1087" s="2">
        <v>43586</v>
      </c>
      <c r="G1087" t="s">
        <v>65</v>
      </c>
      <c r="H1087" t="s">
        <v>63</v>
      </c>
      <c r="I1087" s="2">
        <v>43586</v>
      </c>
      <c r="J1087" s="2">
        <v>43586</v>
      </c>
      <c r="K1087" t="s">
        <v>63</v>
      </c>
      <c r="L1087" t="s">
        <v>63</v>
      </c>
      <c r="M1087" t="s">
        <v>65</v>
      </c>
      <c r="N1087" t="s">
        <v>65</v>
      </c>
      <c r="O1087" t="s">
        <v>65</v>
      </c>
      <c r="P1087" t="s">
        <v>65</v>
      </c>
      <c r="Q1087">
        <v>2</v>
      </c>
      <c r="R1087" t="s">
        <v>84</v>
      </c>
      <c r="S1087" t="s">
        <v>110</v>
      </c>
      <c r="T1087">
        <v>14</v>
      </c>
      <c r="U1087">
        <v>3</v>
      </c>
      <c r="V1087">
        <v>2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 t="s">
        <v>68</v>
      </c>
      <c r="AM1087" t="s">
        <v>68</v>
      </c>
      <c r="AN1087">
        <v>0</v>
      </c>
      <c r="AP1087" t="e" vm="1">
        <f>_FV(-12,"0")</f>
        <v>#VALUE!</v>
      </c>
      <c r="AQ1087">
        <v>9</v>
      </c>
      <c r="AR1087">
        <v>0</v>
      </c>
      <c r="AS1087" t="s">
        <v>68</v>
      </c>
      <c r="AT1087" t="s">
        <v>68</v>
      </c>
      <c r="AU1087" t="s">
        <v>68</v>
      </c>
      <c r="AV1087" t="s">
        <v>64</v>
      </c>
      <c r="AW1087" s="3">
        <v>46023</v>
      </c>
      <c r="AX1087">
        <v>1881</v>
      </c>
      <c r="AY1087">
        <v>1668</v>
      </c>
      <c r="AZ1087" t="s">
        <v>123</v>
      </c>
      <c r="BA1087" s="2">
        <v>43700</v>
      </c>
      <c r="BB1087">
        <v>40</v>
      </c>
      <c r="BC1087" t="s">
        <v>2232</v>
      </c>
      <c r="BD1087" s="3">
        <v>42339</v>
      </c>
      <c r="BE1087" t="s">
        <v>73</v>
      </c>
      <c r="BF1087" t="s">
        <v>243</v>
      </c>
      <c r="BG1087">
        <v>20</v>
      </c>
      <c r="BH1087" t="s">
        <v>2229</v>
      </c>
      <c r="BI1087" s="3">
        <v>15401</v>
      </c>
    </row>
    <row r="1088" spans="1:61" x14ac:dyDescent="0.25">
      <c r="A1088" s="1">
        <v>41977</v>
      </c>
      <c r="B1088" t="s">
        <v>2233</v>
      </c>
      <c r="C1088" t="s">
        <v>73</v>
      </c>
      <c r="D1088" t="s">
        <v>62</v>
      </c>
      <c r="E1088" t="s">
        <v>2156</v>
      </c>
      <c r="F1088" t="s">
        <v>1243</v>
      </c>
      <c r="G1088" t="s">
        <v>219</v>
      </c>
      <c r="H1088" t="s">
        <v>644</v>
      </c>
      <c r="I1088" t="s">
        <v>1403</v>
      </c>
      <c r="J1088" t="s">
        <v>1403</v>
      </c>
      <c r="K1088" t="s">
        <v>471</v>
      </c>
      <c r="L1088" t="s">
        <v>223</v>
      </c>
      <c r="M1088" t="s">
        <v>468</v>
      </c>
      <c r="N1088" t="s">
        <v>1139</v>
      </c>
      <c r="O1088" t="s">
        <v>1244</v>
      </c>
      <c r="P1088" t="s">
        <v>470</v>
      </c>
      <c r="Q1088">
        <v>33</v>
      </c>
      <c r="R1088" t="s">
        <v>192</v>
      </c>
      <c r="S1088" t="s">
        <v>110</v>
      </c>
      <c r="T1088">
        <v>14</v>
      </c>
      <c r="U1088">
        <v>12</v>
      </c>
      <c r="V1088">
        <v>11</v>
      </c>
      <c r="W1088" t="s">
        <v>85</v>
      </c>
      <c r="X1088" t="s">
        <v>96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 t="e" vm="341">
        <f>_FV(0,"48484848484848486")</f>
        <v>#VALUE!</v>
      </c>
      <c r="AM1088" t="e" vm="114">
        <f>_FV(0,"3939393939393939")</f>
        <v>#VALUE!</v>
      </c>
      <c r="AN1088">
        <v>0</v>
      </c>
      <c r="AO1088" t="s">
        <v>68</v>
      </c>
      <c r="AP1088" t="e" vm="1">
        <f>_FV(-4,"0")</f>
        <v>#VALUE!</v>
      </c>
      <c r="AQ1088">
        <v>3</v>
      </c>
      <c r="AR1088">
        <v>0</v>
      </c>
      <c r="AS1088" t="s">
        <v>68</v>
      </c>
      <c r="AT1088" t="s">
        <v>68</v>
      </c>
      <c r="AU1088" t="s">
        <v>68</v>
      </c>
      <c r="AV1088" t="s">
        <v>68</v>
      </c>
      <c r="AW1088" s="3">
        <v>45658</v>
      </c>
      <c r="AX1088">
        <v>1530</v>
      </c>
      <c r="AY1088">
        <v>1668</v>
      </c>
      <c r="AZ1088" t="s">
        <v>2233</v>
      </c>
      <c r="BA1088" s="2">
        <v>43522</v>
      </c>
      <c r="BB1088">
        <v>24</v>
      </c>
      <c r="BC1088" t="s">
        <v>2234</v>
      </c>
      <c r="BD1088" s="3">
        <v>20821</v>
      </c>
      <c r="BE1088" t="s">
        <v>73</v>
      </c>
      <c r="BF1088" t="s">
        <v>243</v>
      </c>
      <c r="BG1088">
        <v>20</v>
      </c>
      <c r="BH1088" t="s">
        <v>2229</v>
      </c>
      <c r="BI1088" s="3">
        <v>15401</v>
      </c>
    </row>
    <row r="1089" spans="1:61" x14ac:dyDescent="0.25">
      <c r="A1089" s="1">
        <v>41641</v>
      </c>
      <c r="B1089" t="s">
        <v>127</v>
      </c>
      <c r="C1089" t="s">
        <v>73</v>
      </c>
      <c r="D1089" t="s">
        <v>62</v>
      </c>
      <c r="E1089" t="s">
        <v>1525</v>
      </c>
      <c r="F1089" t="s">
        <v>78</v>
      </c>
      <c r="G1089" t="s">
        <v>68</v>
      </c>
      <c r="H1089" t="s">
        <v>90</v>
      </c>
      <c r="I1089" s="3">
        <v>27395</v>
      </c>
      <c r="J1089" t="s">
        <v>399</v>
      </c>
      <c r="K1089" t="s">
        <v>692</v>
      </c>
      <c r="L1089" t="s">
        <v>771</v>
      </c>
      <c r="M1089" t="s">
        <v>322</v>
      </c>
      <c r="N1089" t="s">
        <v>81</v>
      </c>
      <c r="O1089" t="s">
        <v>323</v>
      </c>
      <c r="P1089" t="s">
        <v>79</v>
      </c>
      <c r="Q1089">
        <v>24</v>
      </c>
      <c r="R1089" t="s">
        <v>132</v>
      </c>
      <c r="S1089" t="s">
        <v>110</v>
      </c>
      <c r="T1089">
        <v>14</v>
      </c>
      <c r="U1089">
        <v>6</v>
      </c>
      <c r="V1089">
        <v>10</v>
      </c>
      <c r="W1089" t="s">
        <v>121</v>
      </c>
      <c r="X1089" t="s">
        <v>121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 t="s">
        <v>692</v>
      </c>
      <c r="AM1089" t="e" vm="14">
        <f>_FV(0,"25")</f>
        <v>#VALUE!</v>
      </c>
      <c r="AN1089">
        <v>15</v>
      </c>
      <c r="AO1089" t="s">
        <v>65</v>
      </c>
      <c r="AP1089" t="e" vm="1">
        <f>_FV(-10,"0")</f>
        <v>#VALUE!</v>
      </c>
      <c r="AQ1089">
        <v>7</v>
      </c>
      <c r="AR1089">
        <v>1</v>
      </c>
      <c r="AS1089" t="s">
        <v>1385</v>
      </c>
      <c r="AT1089" t="s">
        <v>68</v>
      </c>
      <c r="AU1089" t="s">
        <v>1386</v>
      </c>
      <c r="AV1089" t="s">
        <v>2235</v>
      </c>
      <c r="AW1089" t="s">
        <v>2236</v>
      </c>
      <c r="AX1089">
        <v>1801</v>
      </c>
      <c r="AY1089">
        <v>1668</v>
      </c>
      <c r="AZ1089" t="s">
        <v>127</v>
      </c>
      <c r="BA1089" s="2">
        <v>43733</v>
      </c>
      <c r="BB1089">
        <v>22</v>
      </c>
      <c r="BC1089" t="s">
        <v>2237</v>
      </c>
      <c r="BD1089" s="3">
        <v>45839</v>
      </c>
      <c r="BE1089" t="s">
        <v>73</v>
      </c>
      <c r="BF1089" t="s">
        <v>243</v>
      </c>
      <c r="BG1089">
        <v>20</v>
      </c>
      <c r="BH1089" t="s">
        <v>2229</v>
      </c>
      <c r="BI1089" s="3">
        <v>15401</v>
      </c>
    </row>
    <row r="1090" spans="1:61" x14ac:dyDescent="0.25">
      <c r="A1090" s="1">
        <v>41498</v>
      </c>
      <c r="B1090" t="s">
        <v>136</v>
      </c>
      <c r="C1090" t="s">
        <v>73</v>
      </c>
      <c r="D1090" t="s">
        <v>62</v>
      </c>
      <c r="E1090" t="s">
        <v>124</v>
      </c>
      <c r="F1090" t="s">
        <v>385</v>
      </c>
      <c r="G1090" t="s">
        <v>113</v>
      </c>
      <c r="H1090" t="s">
        <v>385</v>
      </c>
      <c r="I1090" t="s">
        <v>355</v>
      </c>
      <c r="J1090" t="s">
        <v>672</v>
      </c>
      <c r="K1090" t="s">
        <v>118</v>
      </c>
      <c r="L1090" t="s">
        <v>80</v>
      </c>
      <c r="M1090" t="s">
        <v>355</v>
      </c>
      <c r="N1090" t="s">
        <v>80</v>
      </c>
      <c r="O1090" t="s">
        <v>268</v>
      </c>
      <c r="P1090" t="s">
        <v>386</v>
      </c>
      <c r="Q1090">
        <v>15</v>
      </c>
      <c r="R1090" t="s">
        <v>67</v>
      </c>
      <c r="S1090" t="s">
        <v>110</v>
      </c>
      <c r="T1090">
        <v>14</v>
      </c>
      <c r="U1090">
        <v>18</v>
      </c>
      <c r="V1090">
        <v>10</v>
      </c>
      <c r="W1090" t="s">
        <v>65</v>
      </c>
      <c r="X1090" t="s">
        <v>83</v>
      </c>
      <c r="Y1090">
        <v>0</v>
      </c>
      <c r="Z1090">
        <v>0</v>
      </c>
      <c r="AA1090">
        <v>0</v>
      </c>
      <c r="AB1090">
        <v>1</v>
      </c>
      <c r="AC1090">
        <v>1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 t="e" vm="132">
        <f>_FV(0,"9333333333333333")</f>
        <v>#VALUE!</v>
      </c>
      <c r="AM1090" t="s">
        <v>65</v>
      </c>
      <c r="AN1090">
        <v>-9</v>
      </c>
      <c r="AO1090" t="e" vm="1">
        <f>_FV(-9,"0")</f>
        <v>#VALUE!</v>
      </c>
      <c r="AP1090" t="s">
        <v>66</v>
      </c>
      <c r="AQ1090">
        <v>4</v>
      </c>
      <c r="AR1090">
        <v>4</v>
      </c>
      <c r="AS1090" t="s">
        <v>68</v>
      </c>
      <c r="AT1090" t="s">
        <v>486</v>
      </c>
      <c r="AU1090" t="s">
        <v>68</v>
      </c>
      <c r="AV1090" t="s">
        <v>68</v>
      </c>
      <c r="AW1090" t="s">
        <v>2238</v>
      </c>
      <c r="AX1090">
        <v>1667</v>
      </c>
      <c r="AY1090">
        <v>1668</v>
      </c>
      <c r="AZ1090" t="s">
        <v>136</v>
      </c>
      <c r="BA1090" s="2">
        <v>43580</v>
      </c>
      <c r="BB1090">
        <v>33</v>
      </c>
      <c r="BC1090" t="s">
        <v>2239</v>
      </c>
      <c r="BD1090" s="3">
        <v>13575</v>
      </c>
      <c r="BE1090" t="s">
        <v>73</v>
      </c>
      <c r="BF1090" t="s">
        <v>243</v>
      </c>
      <c r="BG1090">
        <v>20</v>
      </c>
      <c r="BH1090" t="s">
        <v>2229</v>
      </c>
      <c r="BI1090" s="3">
        <v>15401</v>
      </c>
    </row>
    <row r="1091" spans="1:61" x14ac:dyDescent="0.25">
      <c r="A1091" s="1">
        <v>41404</v>
      </c>
      <c r="B1091" t="s">
        <v>2240</v>
      </c>
      <c r="C1091" t="s">
        <v>73</v>
      </c>
      <c r="D1091" t="s">
        <v>101</v>
      </c>
      <c r="E1091" t="s">
        <v>152</v>
      </c>
      <c r="F1091" t="s">
        <v>153</v>
      </c>
      <c r="G1091" t="s">
        <v>68</v>
      </c>
      <c r="H1091" t="s">
        <v>250</v>
      </c>
      <c r="I1091" t="s">
        <v>353</v>
      </c>
      <c r="J1091" t="s">
        <v>153</v>
      </c>
      <c r="K1091" t="s">
        <v>156</v>
      </c>
      <c r="L1091" t="s">
        <v>156</v>
      </c>
      <c r="M1091" t="s">
        <v>155</v>
      </c>
      <c r="N1091" t="s">
        <v>156</v>
      </c>
      <c r="O1091" t="s">
        <v>154</v>
      </c>
      <c r="P1091" t="s">
        <v>65</v>
      </c>
      <c r="Q1091">
        <v>7</v>
      </c>
      <c r="R1091" t="s">
        <v>242</v>
      </c>
      <c r="S1091" t="s">
        <v>110</v>
      </c>
      <c r="T1091">
        <v>14</v>
      </c>
      <c r="U1091">
        <v>8</v>
      </c>
      <c r="V1091">
        <v>9</v>
      </c>
      <c r="W1091" t="s">
        <v>120</v>
      </c>
      <c r="X1091" t="s">
        <v>96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1</v>
      </c>
      <c r="AI1091">
        <v>0</v>
      </c>
      <c r="AJ1091">
        <v>0</v>
      </c>
      <c r="AK1091">
        <v>0</v>
      </c>
      <c r="AL1091" t="e" vm="33">
        <f>_FV(0,"14285714285714285")</f>
        <v>#VALUE!</v>
      </c>
      <c r="AM1091" t="s">
        <v>154</v>
      </c>
      <c r="AN1091">
        <v>1</v>
      </c>
      <c r="AO1091" t="s">
        <v>66</v>
      </c>
      <c r="AP1091" t="s">
        <v>68</v>
      </c>
      <c r="AQ1091">
        <v>0</v>
      </c>
      <c r="AR1091">
        <v>6</v>
      </c>
      <c r="AS1091" t="s">
        <v>68</v>
      </c>
      <c r="AT1091" t="s">
        <v>199</v>
      </c>
      <c r="AU1091" t="s">
        <v>68</v>
      </c>
      <c r="AV1091" t="s">
        <v>68</v>
      </c>
      <c r="AW1091" t="s">
        <v>2241</v>
      </c>
      <c r="AX1091">
        <v>1530</v>
      </c>
      <c r="AY1091">
        <v>1668</v>
      </c>
      <c r="AZ1091" t="s">
        <v>2240</v>
      </c>
      <c r="BA1091" s="2">
        <v>43581</v>
      </c>
      <c r="BB1091">
        <v>22</v>
      </c>
      <c r="BC1091" t="s">
        <v>2242</v>
      </c>
      <c r="BD1091" s="2">
        <v>43801</v>
      </c>
      <c r="BE1091" t="s">
        <v>73</v>
      </c>
      <c r="BF1091" t="s">
        <v>243</v>
      </c>
      <c r="BG1091">
        <v>20</v>
      </c>
      <c r="BH1091" t="s">
        <v>2229</v>
      </c>
      <c r="BI1091" s="3">
        <v>15401</v>
      </c>
    </row>
    <row r="1092" spans="1:61" x14ac:dyDescent="0.25">
      <c r="A1092" s="1">
        <v>41657</v>
      </c>
      <c r="B1092" t="s">
        <v>150</v>
      </c>
      <c r="C1092" t="s">
        <v>73</v>
      </c>
      <c r="D1092" t="s">
        <v>101</v>
      </c>
      <c r="E1092" t="s">
        <v>1741</v>
      </c>
      <c r="F1092" t="s">
        <v>537</v>
      </c>
      <c r="G1092" t="s">
        <v>219</v>
      </c>
      <c r="H1092" t="s">
        <v>334</v>
      </c>
      <c r="I1092" t="s">
        <v>1037</v>
      </c>
      <c r="J1092" t="s">
        <v>1043</v>
      </c>
      <c r="K1092" t="s">
        <v>2008</v>
      </c>
      <c r="L1092" t="s">
        <v>223</v>
      </c>
      <c r="M1092" t="s">
        <v>339</v>
      </c>
      <c r="N1092" t="s">
        <v>337</v>
      </c>
      <c r="O1092" t="s">
        <v>338</v>
      </c>
      <c r="P1092" t="s">
        <v>339</v>
      </c>
      <c r="Q1092">
        <v>22</v>
      </c>
      <c r="R1092" t="s">
        <v>64</v>
      </c>
      <c r="S1092" t="s">
        <v>110</v>
      </c>
      <c r="T1092">
        <v>14</v>
      </c>
      <c r="U1092">
        <v>4</v>
      </c>
      <c r="V1092">
        <v>11</v>
      </c>
      <c r="W1092" t="s">
        <v>83</v>
      </c>
      <c r="X1092" t="s">
        <v>66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 t="s">
        <v>1042</v>
      </c>
      <c r="AM1092" t="e" vm="342">
        <f>_FV(0,"3181818181818182")</f>
        <v>#VALUE!</v>
      </c>
      <c r="AN1092">
        <v>19</v>
      </c>
      <c r="AO1092" t="s">
        <v>132</v>
      </c>
      <c r="AP1092" t="e" vm="1">
        <f>_FV(-13,"0")</f>
        <v>#VALUE!</v>
      </c>
      <c r="AQ1092">
        <v>6</v>
      </c>
      <c r="AR1092">
        <v>3</v>
      </c>
      <c r="AS1092" t="s">
        <v>68</v>
      </c>
      <c r="AT1092" t="s">
        <v>1044</v>
      </c>
      <c r="AU1092" t="s">
        <v>68</v>
      </c>
      <c r="AV1092" s="2">
        <v>43588</v>
      </c>
      <c r="AW1092" t="s">
        <v>2243</v>
      </c>
      <c r="AX1092">
        <v>1815</v>
      </c>
      <c r="AY1092">
        <v>1668</v>
      </c>
      <c r="AZ1092" t="s">
        <v>150</v>
      </c>
      <c r="BA1092" s="2">
        <v>43700</v>
      </c>
      <c r="BB1092">
        <v>22</v>
      </c>
      <c r="BC1092" t="s">
        <v>2244</v>
      </c>
      <c r="BD1092" s="3">
        <v>29068</v>
      </c>
      <c r="BE1092" t="s">
        <v>73</v>
      </c>
      <c r="BF1092" t="s">
        <v>243</v>
      </c>
      <c r="BG1092">
        <v>20</v>
      </c>
      <c r="BH1092" t="s">
        <v>2229</v>
      </c>
      <c r="BI1092" s="3">
        <v>15401</v>
      </c>
    </row>
    <row r="1093" spans="1:61" x14ac:dyDescent="0.25">
      <c r="A1093" s="1">
        <v>41825</v>
      </c>
      <c r="B1093" t="s">
        <v>158</v>
      </c>
      <c r="C1093" t="s">
        <v>73</v>
      </c>
      <c r="D1093" t="s">
        <v>62</v>
      </c>
      <c r="E1093" t="s">
        <v>2245</v>
      </c>
      <c r="F1093" t="s">
        <v>758</v>
      </c>
      <c r="G1093" t="s">
        <v>68</v>
      </c>
      <c r="H1093" t="s">
        <v>757</v>
      </c>
      <c r="I1093" t="s">
        <v>2246</v>
      </c>
      <c r="J1093" t="s">
        <v>1616</v>
      </c>
      <c r="K1093" t="s">
        <v>737</v>
      </c>
      <c r="L1093" t="s">
        <v>296</v>
      </c>
      <c r="M1093" t="s">
        <v>713</v>
      </c>
      <c r="N1093" t="s">
        <v>294</v>
      </c>
      <c r="O1093" t="s">
        <v>1462</v>
      </c>
      <c r="P1093" t="s">
        <v>656</v>
      </c>
      <c r="Q1093">
        <v>37</v>
      </c>
      <c r="R1093" t="s">
        <v>68</v>
      </c>
      <c r="S1093" t="s">
        <v>110</v>
      </c>
      <c r="T1093">
        <v>14</v>
      </c>
      <c r="U1093">
        <v>1</v>
      </c>
      <c r="V1093">
        <v>12</v>
      </c>
      <c r="W1093" t="s">
        <v>120</v>
      </c>
      <c r="X1093" t="s">
        <v>66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 t="s">
        <v>614</v>
      </c>
      <c r="AM1093" t="e" vm="343">
        <f>_FV(0,"40540540540540543")</f>
        <v>#VALUE!</v>
      </c>
      <c r="AN1093">
        <v>42</v>
      </c>
      <c r="AO1093" t="s">
        <v>96</v>
      </c>
      <c r="AP1093" t="e" vm="1">
        <f>_FV(-14,"0")</f>
        <v>#VALUE!</v>
      </c>
      <c r="AQ1093">
        <v>6</v>
      </c>
      <c r="AR1093">
        <v>3</v>
      </c>
      <c r="AS1093" t="s">
        <v>68</v>
      </c>
      <c r="AT1093" t="s">
        <v>1163</v>
      </c>
      <c r="AU1093" t="s">
        <v>68</v>
      </c>
      <c r="AV1093" t="s">
        <v>84</v>
      </c>
      <c r="AW1093" t="s">
        <v>1855</v>
      </c>
      <c r="AX1093">
        <v>1879</v>
      </c>
      <c r="AY1093">
        <v>1668</v>
      </c>
      <c r="AZ1093" t="s">
        <v>158</v>
      </c>
      <c r="BA1093" s="2">
        <v>43671</v>
      </c>
      <c r="BB1093">
        <v>21</v>
      </c>
      <c r="BC1093" t="s">
        <v>2247</v>
      </c>
      <c r="BD1093" t="s">
        <v>2248</v>
      </c>
      <c r="BE1093" t="s">
        <v>73</v>
      </c>
      <c r="BF1093" t="s">
        <v>243</v>
      </c>
      <c r="BG1093">
        <v>20</v>
      </c>
      <c r="BH1093" t="s">
        <v>2229</v>
      </c>
      <c r="BI1093" s="3">
        <v>15401</v>
      </c>
    </row>
    <row r="1094" spans="1:61" x14ac:dyDescent="0.25">
      <c r="A1094" s="1">
        <v>41727</v>
      </c>
      <c r="B1094" t="s">
        <v>163</v>
      </c>
      <c r="C1094" t="s">
        <v>73</v>
      </c>
      <c r="D1094" t="s">
        <v>62</v>
      </c>
      <c r="E1094" t="s">
        <v>1974</v>
      </c>
      <c r="F1094" t="s">
        <v>137</v>
      </c>
      <c r="G1094" t="s">
        <v>449</v>
      </c>
      <c r="H1094" t="s">
        <v>448</v>
      </c>
      <c r="I1094" t="s">
        <v>447</v>
      </c>
      <c r="J1094" t="s">
        <v>449</v>
      </c>
      <c r="K1094" t="s">
        <v>143</v>
      </c>
      <c r="L1094" t="s">
        <v>142</v>
      </c>
      <c r="M1094" t="s">
        <v>142</v>
      </c>
      <c r="N1094" t="s">
        <v>144</v>
      </c>
      <c r="O1094" t="s">
        <v>145</v>
      </c>
      <c r="P1094" t="s">
        <v>141</v>
      </c>
      <c r="Q1094">
        <v>31</v>
      </c>
      <c r="R1094" t="s">
        <v>85</v>
      </c>
      <c r="S1094" t="s">
        <v>110</v>
      </c>
      <c r="T1094">
        <v>14</v>
      </c>
      <c r="U1094">
        <v>7</v>
      </c>
      <c r="V1094">
        <v>10</v>
      </c>
      <c r="W1094" t="s">
        <v>120</v>
      </c>
      <c r="X1094" t="s">
        <v>85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 t="s">
        <v>144</v>
      </c>
      <c r="AM1094" t="e" vm="312">
        <f>_FV(0,"2903225806451613")</f>
        <v>#VALUE!</v>
      </c>
      <c r="AN1094">
        <v>17</v>
      </c>
      <c r="AO1094" t="s">
        <v>84</v>
      </c>
      <c r="AP1094" t="e" vm="1">
        <f>_FV(-8,"0")</f>
        <v>#VALUE!</v>
      </c>
      <c r="AQ1094">
        <v>9</v>
      </c>
      <c r="AR1094">
        <v>0</v>
      </c>
      <c r="AS1094" t="s">
        <v>983</v>
      </c>
      <c r="AT1094" t="s">
        <v>65</v>
      </c>
      <c r="AU1094" t="s">
        <v>1376</v>
      </c>
      <c r="AV1094" t="s">
        <v>1195</v>
      </c>
      <c r="AW1094" t="s">
        <v>65</v>
      </c>
      <c r="AX1094">
        <v>1925</v>
      </c>
      <c r="AY1094">
        <v>1668</v>
      </c>
      <c r="AZ1094" t="s">
        <v>163</v>
      </c>
      <c r="BA1094" s="2">
        <v>43732</v>
      </c>
      <c r="BB1094">
        <v>24</v>
      </c>
      <c r="BC1094" t="s">
        <v>2249</v>
      </c>
      <c r="BD1094" s="2">
        <v>43600</v>
      </c>
      <c r="BE1094" t="s">
        <v>73</v>
      </c>
      <c r="BF1094" t="s">
        <v>243</v>
      </c>
      <c r="BG1094">
        <v>20</v>
      </c>
      <c r="BH1094" t="s">
        <v>2229</v>
      </c>
      <c r="BI1094" s="3">
        <v>15401</v>
      </c>
    </row>
    <row r="1095" spans="1:61" x14ac:dyDescent="0.25">
      <c r="A1095" s="1">
        <v>41693</v>
      </c>
      <c r="B1095" t="s">
        <v>178</v>
      </c>
      <c r="C1095" t="s">
        <v>73</v>
      </c>
      <c r="D1095" t="s">
        <v>62</v>
      </c>
      <c r="E1095" t="s">
        <v>636</v>
      </c>
      <c r="F1095" t="s">
        <v>68</v>
      </c>
      <c r="G1095" t="s">
        <v>635</v>
      </c>
      <c r="H1095" t="s">
        <v>90</v>
      </c>
      <c r="I1095" t="s">
        <v>694</v>
      </c>
      <c r="J1095" t="s">
        <v>696</v>
      </c>
      <c r="K1095" t="s">
        <v>1232</v>
      </c>
      <c r="L1095" t="s">
        <v>607</v>
      </c>
      <c r="M1095" t="s">
        <v>1232</v>
      </c>
      <c r="N1095" t="s">
        <v>94</v>
      </c>
      <c r="O1095" t="s">
        <v>1233</v>
      </c>
      <c r="P1095" t="s">
        <v>607</v>
      </c>
      <c r="Q1095">
        <v>27</v>
      </c>
      <c r="R1095" t="s">
        <v>120</v>
      </c>
      <c r="S1095" t="s">
        <v>110</v>
      </c>
      <c r="T1095">
        <v>14</v>
      </c>
      <c r="U1095">
        <v>8</v>
      </c>
      <c r="V1095">
        <v>11</v>
      </c>
      <c r="W1095" t="s">
        <v>66</v>
      </c>
      <c r="X1095" t="s">
        <v>132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 t="e" vm="82">
        <f>_FV(0,"2222222222222222")</f>
        <v>#VALUE!</v>
      </c>
      <c r="AM1095" t="e" vm="2">
        <f>_FV(0,"3333333333333333")</f>
        <v>#VALUE!</v>
      </c>
      <c r="AN1095">
        <v>9</v>
      </c>
      <c r="AO1095" t="e" vm="1">
        <f>_FV(-1,"0")</f>
        <v>#VALUE!</v>
      </c>
      <c r="AP1095" t="e" vm="1">
        <f>_FV(-5,"0")</f>
        <v>#VALUE!</v>
      </c>
      <c r="AQ1095">
        <v>7</v>
      </c>
      <c r="AR1095">
        <v>1</v>
      </c>
      <c r="AS1095" t="s">
        <v>68</v>
      </c>
      <c r="AT1095" t="s">
        <v>68</v>
      </c>
      <c r="AU1095" t="s">
        <v>68</v>
      </c>
      <c r="AV1095" t="s">
        <v>68</v>
      </c>
      <c r="AW1095" s="3">
        <v>11689</v>
      </c>
      <c r="AX1095">
        <v>1685</v>
      </c>
      <c r="AY1095">
        <v>1668</v>
      </c>
      <c r="AZ1095" t="s">
        <v>178</v>
      </c>
      <c r="BA1095" s="2">
        <v>43579</v>
      </c>
      <c r="BB1095">
        <v>26</v>
      </c>
      <c r="BC1095" t="s">
        <v>2250</v>
      </c>
      <c r="BD1095" s="3">
        <v>26420</v>
      </c>
      <c r="BE1095" t="s">
        <v>73</v>
      </c>
      <c r="BF1095" t="s">
        <v>243</v>
      </c>
      <c r="BG1095">
        <v>20</v>
      </c>
      <c r="BH1095" t="s">
        <v>2229</v>
      </c>
      <c r="BI1095" s="3">
        <v>15401</v>
      </c>
    </row>
    <row r="1096" spans="1:61" x14ac:dyDescent="0.25">
      <c r="A1096" s="1">
        <v>41538</v>
      </c>
      <c r="B1096" t="s">
        <v>1432</v>
      </c>
      <c r="C1096" t="s">
        <v>73</v>
      </c>
      <c r="D1096" t="s">
        <v>151</v>
      </c>
      <c r="E1096" t="s">
        <v>97</v>
      </c>
      <c r="F1096" t="s">
        <v>68</v>
      </c>
      <c r="G1096" t="s">
        <v>68</v>
      </c>
      <c r="H1096" s="2">
        <v>43497</v>
      </c>
      <c r="I1096" t="s">
        <v>124</v>
      </c>
      <c r="J1096" t="s">
        <v>97</v>
      </c>
      <c r="K1096" t="s">
        <v>118</v>
      </c>
      <c r="L1096" t="s">
        <v>118</v>
      </c>
      <c r="M1096" t="s">
        <v>116</v>
      </c>
      <c r="N1096" t="s">
        <v>97</v>
      </c>
      <c r="O1096" t="s">
        <v>118</v>
      </c>
      <c r="P1096" t="s">
        <v>65</v>
      </c>
      <c r="Q1096">
        <v>5</v>
      </c>
      <c r="R1096" t="s">
        <v>95</v>
      </c>
      <c r="S1096" t="s">
        <v>110</v>
      </c>
      <c r="T1096">
        <v>14</v>
      </c>
      <c r="U1096">
        <v>14</v>
      </c>
      <c r="V1096">
        <v>17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 t="e" vm="8">
        <f>_FV(0,"4")</f>
        <v>#VALUE!</v>
      </c>
      <c r="AM1096" t="e" vm="26">
        <f>_FV(0,"2")</f>
        <v>#VALUE!</v>
      </c>
      <c r="AN1096">
        <v>1</v>
      </c>
      <c r="AP1096" t="s">
        <v>84</v>
      </c>
      <c r="AQ1096">
        <v>4</v>
      </c>
      <c r="AR1096">
        <v>4</v>
      </c>
      <c r="AS1096" t="s">
        <v>961</v>
      </c>
      <c r="AT1096" t="s">
        <v>68</v>
      </c>
      <c r="AU1096" t="s">
        <v>852</v>
      </c>
      <c r="AV1096" t="s">
        <v>644</v>
      </c>
      <c r="AW1096" t="s">
        <v>2251</v>
      </c>
      <c r="AX1096">
        <v>1656</v>
      </c>
      <c r="AY1096">
        <v>1668</v>
      </c>
      <c r="AZ1096" t="s">
        <v>1432</v>
      </c>
      <c r="BA1096" s="2">
        <v>43522</v>
      </c>
      <c r="BB1096">
        <v>17</v>
      </c>
      <c r="BC1096" t="s">
        <v>2252</v>
      </c>
      <c r="BD1096" s="2">
        <v>43527</v>
      </c>
      <c r="BE1096" t="s">
        <v>73</v>
      </c>
      <c r="BF1096" t="s">
        <v>243</v>
      </c>
      <c r="BG1096">
        <v>20</v>
      </c>
      <c r="BH1096" t="s">
        <v>2229</v>
      </c>
      <c r="BI1096" s="3">
        <v>15401</v>
      </c>
    </row>
    <row r="1097" spans="1:61" x14ac:dyDescent="0.25">
      <c r="A1097" s="1">
        <v>41376</v>
      </c>
      <c r="B1097" t="s">
        <v>1917</v>
      </c>
      <c r="C1097" t="s">
        <v>73</v>
      </c>
      <c r="D1097" t="s">
        <v>151</v>
      </c>
      <c r="E1097" t="s">
        <v>250</v>
      </c>
      <c r="F1097" t="s">
        <v>369</v>
      </c>
      <c r="G1097" t="s">
        <v>670</v>
      </c>
      <c r="H1097" t="s">
        <v>68</v>
      </c>
      <c r="I1097" t="s">
        <v>352</v>
      </c>
      <c r="J1097" t="s">
        <v>250</v>
      </c>
      <c r="K1097" t="s">
        <v>156</v>
      </c>
      <c r="L1097" t="s">
        <v>155</v>
      </c>
      <c r="M1097" t="s">
        <v>372</v>
      </c>
      <c r="N1097" t="s">
        <v>329</v>
      </c>
      <c r="O1097" t="s">
        <v>155</v>
      </c>
      <c r="P1097" t="s">
        <v>155</v>
      </c>
      <c r="Q1097">
        <v>14</v>
      </c>
      <c r="R1097" t="s">
        <v>121</v>
      </c>
      <c r="S1097" t="s">
        <v>110</v>
      </c>
      <c r="T1097">
        <v>14</v>
      </c>
      <c r="U1097">
        <v>7</v>
      </c>
      <c r="V1097">
        <v>11</v>
      </c>
      <c r="W1097" t="s">
        <v>85</v>
      </c>
      <c r="X1097" t="s">
        <v>96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 t="s">
        <v>156</v>
      </c>
      <c r="AM1097" t="e" vm="186">
        <f>_FV(0,"07142857142857142")</f>
        <v>#VALUE!</v>
      </c>
      <c r="AN1097">
        <v>6</v>
      </c>
      <c r="AO1097" t="s">
        <v>68</v>
      </c>
      <c r="AP1097" t="e" vm="1">
        <f>_FV(-7,"0")</f>
        <v>#VALUE!</v>
      </c>
      <c r="AQ1097">
        <v>6</v>
      </c>
      <c r="AR1097">
        <v>0</v>
      </c>
      <c r="AS1097" t="s">
        <v>68</v>
      </c>
      <c r="AT1097" t="s">
        <v>68</v>
      </c>
      <c r="AU1097" t="s">
        <v>68</v>
      </c>
      <c r="AV1097" t="s">
        <v>64</v>
      </c>
      <c r="AW1097" s="2">
        <v>43678</v>
      </c>
      <c r="AX1097">
        <v>1643</v>
      </c>
      <c r="AY1097">
        <v>1668</v>
      </c>
      <c r="AZ1097" t="s">
        <v>1917</v>
      </c>
      <c r="BA1097" s="2">
        <v>43731</v>
      </c>
      <c r="BB1097">
        <v>16</v>
      </c>
      <c r="BC1097" t="s">
        <v>2253</v>
      </c>
      <c r="BD1097" s="3">
        <v>11383</v>
      </c>
      <c r="BE1097" t="s">
        <v>73</v>
      </c>
      <c r="BF1097" t="s">
        <v>243</v>
      </c>
      <c r="BG1097">
        <v>20</v>
      </c>
      <c r="BH1097" t="s">
        <v>2229</v>
      </c>
      <c r="BI1097" s="3">
        <v>15401</v>
      </c>
    </row>
    <row r="1098" spans="1:61" x14ac:dyDescent="0.25">
      <c r="A1098" s="1">
        <v>41629</v>
      </c>
      <c r="B1098" t="s">
        <v>182</v>
      </c>
      <c r="C1098" t="s">
        <v>73</v>
      </c>
      <c r="D1098" t="s">
        <v>62</v>
      </c>
      <c r="E1098" t="s">
        <v>259</v>
      </c>
      <c r="F1098" t="s">
        <v>1018</v>
      </c>
      <c r="G1098" t="s">
        <v>273</v>
      </c>
      <c r="H1098" t="s">
        <v>183</v>
      </c>
      <c r="I1098" t="s">
        <v>310</v>
      </c>
      <c r="J1098" t="s">
        <v>489</v>
      </c>
      <c r="K1098" t="s">
        <v>190</v>
      </c>
      <c r="L1098" t="s">
        <v>280</v>
      </c>
      <c r="M1098" t="s">
        <v>187</v>
      </c>
      <c r="N1098" t="s">
        <v>188</v>
      </c>
      <c r="O1098" t="s">
        <v>187</v>
      </c>
      <c r="P1098" t="s">
        <v>190</v>
      </c>
      <c r="Q1098">
        <v>17</v>
      </c>
      <c r="R1098" t="s">
        <v>83</v>
      </c>
      <c r="S1098" t="s">
        <v>110</v>
      </c>
      <c r="T1098">
        <v>14</v>
      </c>
      <c r="U1098">
        <v>13</v>
      </c>
      <c r="V1098">
        <v>11</v>
      </c>
      <c r="W1098" t="s">
        <v>121</v>
      </c>
      <c r="X1098" t="s">
        <v>132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 t="e" vm="16">
        <f>_FV(0,"29411764705882354")</f>
        <v>#VALUE!</v>
      </c>
      <c r="AM1098" t="e" vm="16">
        <f>_FV(0,"29411764705882354")</f>
        <v>#VALUE!</v>
      </c>
      <c r="AN1098">
        <v>-1</v>
      </c>
      <c r="AO1098" t="s">
        <v>84</v>
      </c>
      <c r="AP1098" t="e" vm="1">
        <f>_FV(-6,"0")</f>
        <v>#VALUE!</v>
      </c>
      <c r="AQ1098">
        <v>2</v>
      </c>
      <c r="AR1098">
        <v>5</v>
      </c>
      <c r="AS1098" t="s">
        <v>2130</v>
      </c>
      <c r="AT1098" t="s">
        <v>68</v>
      </c>
      <c r="AU1098" t="s">
        <v>1539</v>
      </c>
      <c r="AV1098" t="s">
        <v>2254</v>
      </c>
      <c r="AW1098" t="s">
        <v>2255</v>
      </c>
      <c r="AX1098">
        <v>1671</v>
      </c>
      <c r="AY1098">
        <v>1668</v>
      </c>
      <c r="AZ1098" t="s">
        <v>182</v>
      </c>
      <c r="BA1098" s="2">
        <v>43491</v>
      </c>
      <c r="BB1098">
        <v>20</v>
      </c>
      <c r="BC1098" t="s">
        <v>2256</v>
      </c>
      <c r="BD1098" s="3">
        <v>12510</v>
      </c>
      <c r="BE1098" t="s">
        <v>73</v>
      </c>
      <c r="BF1098" t="s">
        <v>243</v>
      </c>
      <c r="BG1098">
        <v>20</v>
      </c>
      <c r="BH1098" t="s">
        <v>2229</v>
      </c>
      <c r="BI1098" s="3">
        <v>15401</v>
      </c>
    </row>
    <row r="1099" spans="1:61" x14ac:dyDescent="0.25">
      <c r="A1099" s="1">
        <v>41640</v>
      </c>
      <c r="B1099" t="s">
        <v>195</v>
      </c>
      <c r="C1099" t="s">
        <v>73</v>
      </c>
      <c r="D1099" t="s">
        <v>151</v>
      </c>
      <c r="E1099" t="s">
        <v>180</v>
      </c>
      <c r="F1099" t="s">
        <v>444</v>
      </c>
      <c r="G1099" s="2">
        <v>43617</v>
      </c>
      <c r="H1099" s="3">
        <v>45658</v>
      </c>
      <c r="I1099" t="s">
        <v>534</v>
      </c>
      <c r="J1099" t="s">
        <v>68</v>
      </c>
      <c r="K1099" t="s">
        <v>797</v>
      </c>
      <c r="L1099" t="s">
        <v>79</v>
      </c>
      <c r="M1099" t="s">
        <v>1130</v>
      </c>
      <c r="N1099" t="s">
        <v>682</v>
      </c>
      <c r="O1099" t="s">
        <v>79</v>
      </c>
      <c r="P1099" t="s">
        <v>79</v>
      </c>
      <c r="Q1099">
        <v>20</v>
      </c>
      <c r="R1099" t="s">
        <v>119</v>
      </c>
      <c r="S1099" t="s">
        <v>110</v>
      </c>
      <c r="T1099">
        <v>14</v>
      </c>
      <c r="U1099">
        <v>20</v>
      </c>
      <c r="V1099">
        <v>13</v>
      </c>
      <c r="W1099" t="s">
        <v>96</v>
      </c>
      <c r="X1099" t="s">
        <v>68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1</v>
      </c>
      <c r="AI1099">
        <v>0</v>
      </c>
      <c r="AJ1099">
        <v>0</v>
      </c>
      <c r="AK1099">
        <v>0</v>
      </c>
      <c r="AL1099" t="e" vm="322">
        <f>_FV(0,"85")</f>
        <v>#VALUE!</v>
      </c>
      <c r="AM1099" t="e" vm="169">
        <f>_FV(0,"35")</f>
        <v>#VALUE!</v>
      </c>
      <c r="AN1099">
        <v>-6</v>
      </c>
      <c r="AO1099" t="s">
        <v>132</v>
      </c>
      <c r="AP1099" t="e" vm="1">
        <f>_FV(-1,"0")</f>
        <v>#VALUE!</v>
      </c>
      <c r="AQ1099">
        <v>1</v>
      </c>
      <c r="AR1099">
        <v>7</v>
      </c>
      <c r="AS1099" t="s">
        <v>68</v>
      </c>
      <c r="AT1099" t="s">
        <v>68</v>
      </c>
      <c r="AU1099" t="s">
        <v>68</v>
      </c>
      <c r="AV1099" s="3">
        <v>45658</v>
      </c>
      <c r="AW1099" s="3">
        <v>42370</v>
      </c>
      <c r="AX1099">
        <v>1627</v>
      </c>
      <c r="AY1099">
        <v>1668</v>
      </c>
      <c r="AZ1099" t="s">
        <v>195</v>
      </c>
      <c r="BA1099" s="2">
        <v>43732</v>
      </c>
      <c r="BB1099">
        <v>28</v>
      </c>
      <c r="BC1099" t="s">
        <v>2257</v>
      </c>
      <c r="BD1099" s="2">
        <v>43712</v>
      </c>
      <c r="BE1099" t="s">
        <v>73</v>
      </c>
      <c r="BF1099" t="s">
        <v>243</v>
      </c>
      <c r="BG1099">
        <v>20</v>
      </c>
      <c r="BH1099" t="s">
        <v>2229</v>
      </c>
      <c r="BI1099" s="3">
        <v>15401</v>
      </c>
    </row>
    <row r="1100" spans="1:61" x14ac:dyDescent="0.25">
      <c r="A1100" s="1">
        <v>41755</v>
      </c>
      <c r="B1100" t="s">
        <v>1445</v>
      </c>
      <c r="C1100" t="s">
        <v>73</v>
      </c>
      <c r="D1100" t="s">
        <v>62</v>
      </c>
      <c r="E1100" t="s">
        <v>1720</v>
      </c>
      <c r="F1100" t="s">
        <v>68</v>
      </c>
      <c r="G1100" t="s">
        <v>75</v>
      </c>
      <c r="H1100" t="s">
        <v>1760</v>
      </c>
      <c r="I1100" t="s">
        <v>68</v>
      </c>
      <c r="J1100" t="s">
        <v>213</v>
      </c>
      <c r="K1100" t="s">
        <v>79</v>
      </c>
      <c r="L1100" t="s">
        <v>79</v>
      </c>
      <c r="M1100" t="s">
        <v>1265</v>
      </c>
      <c r="N1100" t="s">
        <v>63</v>
      </c>
      <c r="O1100" t="s">
        <v>79</v>
      </c>
      <c r="P1100" t="s">
        <v>216</v>
      </c>
      <c r="Q1100">
        <v>36</v>
      </c>
      <c r="R1100" t="s">
        <v>179</v>
      </c>
      <c r="S1100" t="s">
        <v>110</v>
      </c>
      <c r="T1100">
        <v>14</v>
      </c>
      <c r="U1100">
        <v>13</v>
      </c>
      <c r="V1100">
        <v>15</v>
      </c>
      <c r="W1100" t="s">
        <v>85</v>
      </c>
      <c r="X1100" t="s">
        <v>68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1</v>
      </c>
      <c r="AI1100">
        <v>0</v>
      </c>
      <c r="AJ1100">
        <v>0</v>
      </c>
      <c r="AK1100">
        <v>0</v>
      </c>
      <c r="AL1100" t="e" vm="136">
        <f>_FV(0,"1111111111111111")</f>
        <v>#VALUE!</v>
      </c>
      <c r="AM1100" t="e" vm="67">
        <f>_FV(0,"4722222222222222")</f>
        <v>#VALUE!</v>
      </c>
      <c r="AN1100">
        <v>1</v>
      </c>
      <c r="AO1100" t="s">
        <v>96</v>
      </c>
      <c r="AP1100" t="e" vm="1">
        <f>_FV(-3,"0")</f>
        <v>#VALUE!</v>
      </c>
      <c r="AQ1100">
        <v>2</v>
      </c>
      <c r="AR1100">
        <v>5</v>
      </c>
      <c r="AS1100" t="s">
        <v>1785</v>
      </c>
      <c r="AT1100" t="s">
        <v>68</v>
      </c>
      <c r="AU1100" t="s">
        <v>1786</v>
      </c>
      <c r="AV1100" t="s">
        <v>2258</v>
      </c>
      <c r="AW1100" t="s">
        <v>2259</v>
      </c>
      <c r="AX1100">
        <v>1714</v>
      </c>
      <c r="AY1100">
        <v>1668</v>
      </c>
      <c r="AZ1100" t="s">
        <v>1445</v>
      </c>
      <c r="BA1100" s="2">
        <v>43610</v>
      </c>
      <c r="BB1100">
        <v>27</v>
      </c>
      <c r="BC1100" t="s">
        <v>2260</v>
      </c>
      <c r="BD1100" s="3">
        <v>30376</v>
      </c>
      <c r="BE1100" t="s">
        <v>73</v>
      </c>
      <c r="BF1100" t="s">
        <v>243</v>
      </c>
      <c r="BG1100">
        <v>20</v>
      </c>
      <c r="BH1100" t="s">
        <v>2229</v>
      </c>
      <c r="BI1100" s="3">
        <v>15401</v>
      </c>
    </row>
    <row r="1101" spans="1:61" x14ac:dyDescent="0.25">
      <c r="A1101" s="1">
        <v>41948</v>
      </c>
      <c r="B1101" t="s">
        <v>209</v>
      </c>
      <c r="C1101" t="s">
        <v>73</v>
      </c>
      <c r="D1101" t="s">
        <v>62</v>
      </c>
      <c r="E1101" t="s">
        <v>197</v>
      </c>
      <c r="F1101" t="s">
        <v>168</v>
      </c>
      <c r="G1101" t="s">
        <v>840</v>
      </c>
      <c r="H1101" t="s">
        <v>679</v>
      </c>
      <c r="I1101" t="s">
        <v>1583</v>
      </c>
      <c r="J1101" t="s">
        <v>68</v>
      </c>
      <c r="K1101" t="s">
        <v>788</v>
      </c>
      <c r="L1101" t="s">
        <v>170</v>
      </c>
      <c r="M1101" t="s">
        <v>173</v>
      </c>
      <c r="N1101" t="s">
        <v>63</v>
      </c>
      <c r="O1101" t="s">
        <v>204</v>
      </c>
      <c r="P1101" t="s">
        <v>205</v>
      </c>
      <c r="Q1101">
        <v>38</v>
      </c>
      <c r="R1101" t="s">
        <v>96</v>
      </c>
      <c r="S1101" t="s">
        <v>110</v>
      </c>
      <c r="T1101">
        <v>14</v>
      </c>
      <c r="U1101">
        <v>6</v>
      </c>
      <c r="V1101">
        <v>15</v>
      </c>
      <c r="W1101" t="s">
        <v>120</v>
      </c>
      <c r="X1101" t="s">
        <v>66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 t="s">
        <v>2261</v>
      </c>
      <c r="AM1101" t="e" vm="3">
        <f>_FV(0,"5")</f>
        <v>#VALUE!</v>
      </c>
      <c r="AN1101">
        <v>28</v>
      </c>
      <c r="AO1101" t="s">
        <v>96</v>
      </c>
      <c r="AP1101" t="e" vm="1">
        <f>_FV(-9,"0")</f>
        <v>#VALUE!</v>
      </c>
      <c r="AQ1101">
        <v>9</v>
      </c>
      <c r="AR1101">
        <v>0</v>
      </c>
      <c r="AS1101" t="s">
        <v>68</v>
      </c>
      <c r="AT1101" t="s">
        <v>68</v>
      </c>
      <c r="AU1101" t="s">
        <v>68</v>
      </c>
      <c r="AV1101" s="2">
        <v>43557</v>
      </c>
      <c r="AW1101" s="3">
        <v>45292</v>
      </c>
      <c r="AX1101">
        <v>1847</v>
      </c>
      <c r="AY1101">
        <v>1668</v>
      </c>
      <c r="AZ1101" t="s">
        <v>209</v>
      </c>
      <c r="BA1101" s="2">
        <v>43578</v>
      </c>
      <c r="BB1101">
        <v>21</v>
      </c>
      <c r="BC1101" t="s">
        <v>217</v>
      </c>
      <c r="BD1101" s="3">
        <v>44774</v>
      </c>
      <c r="BE1101" t="s">
        <v>73</v>
      </c>
      <c r="BF1101" t="s">
        <v>243</v>
      </c>
      <c r="BG1101">
        <v>20</v>
      </c>
      <c r="BH1101" t="s">
        <v>2229</v>
      </c>
      <c r="BI1101" s="3">
        <v>15401</v>
      </c>
    </row>
    <row r="1102" spans="1:61" x14ac:dyDescent="0.25">
      <c r="A1102" s="1">
        <v>41603</v>
      </c>
      <c r="B1102" t="s">
        <v>218</v>
      </c>
      <c r="C1102" t="s">
        <v>73</v>
      </c>
      <c r="D1102" t="s">
        <v>101</v>
      </c>
      <c r="E1102" t="s">
        <v>68</v>
      </c>
      <c r="F1102" t="s">
        <v>717</v>
      </c>
      <c r="G1102" t="s">
        <v>68</v>
      </c>
      <c r="H1102" t="s">
        <v>68</v>
      </c>
      <c r="I1102" t="s">
        <v>76</v>
      </c>
      <c r="J1102" t="s">
        <v>76</v>
      </c>
      <c r="K1102" t="s">
        <v>79</v>
      </c>
      <c r="L1102" t="s">
        <v>80</v>
      </c>
      <c r="M1102" t="s">
        <v>79</v>
      </c>
      <c r="N1102" t="s">
        <v>81</v>
      </c>
      <c r="O1102" t="s">
        <v>81</v>
      </c>
      <c r="P1102" t="s">
        <v>82</v>
      </c>
      <c r="Q1102">
        <v>12</v>
      </c>
      <c r="R1102" t="s">
        <v>255</v>
      </c>
      <c r="S1102" t="s">
        <v>110</v>
      </c>
      <c r="T1102">
        <v>14</v>
      </c>
      <c r="U1102">
        <v>10</v>
      </c>
      <c r="V1102">
        <v>11</v>
      </c>
      <c r="W1102" t="s">
        <v>96</v>
      </c>
      <c r="X1102" t="s">
        <v>132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 t="s">
        <v>65</v>
      </c>
      <c r="AM1102" t="e" vm="134">
        <f>_FV(0,"08333333333333333")</f>
        <v>#VALUE!</v>
      </c>
      <c r="AN1102">
        <v>0</v>
      </c>
      <c r="AO1102" t="s">
        <v>68</v>
      </c>
      <c r="AP1102" t="s">
        <v>64</v>
      </c>
      <c r="AQ1102">
        <v>3</v>
      </c>
      <c r="AR1102">
        <v>3</v>
      </c>
      <c r="AS1102" t="s">
        <v>1187</v>
      </c>
      <c r="AT1102" t="s">
        <v>68</v>
      </c>
      <c r="AU1102" t="s">
        <v>1782</v>
      </c>
      <c r="AV1102" t="s">
        <v>2262</v>
      </c>
      <c r="AW1102" t="s">
        <v>2263</v>
      </c>
      <c r="AX1102">
        <v>1662</v>
      </c>
      <c r="AY1102">
        <v>1668</v>
      </c>
      <c r="AZ1102" t="s">
        <v>218</v>
      </c>
      <c r="BA1102" s="2">
        <v>43642</v>
      </c>
      <c r="BB1102">
        <v>21</v>
      </c>
      <c r="BC1102" t="s">
        <v>2264</v>
      </c>
      <c r="BD1102" s="2">
        <v>43649</v>
      </c>
      <c r="BE1102" t="s">
        <v>73</v>
      </c>
      <c r="BF1102" t="s">
        <v>243</v>
      </c>
      <c r="BG1102">
        <v>20</v>
      </c>
      <c r="BH1102" t="s">
        <v>2229</v>
      </c>
      <c r="BI1102" s="3">
        <v>15401</v>
      </c>
    </row>
    <row r="1103" spans="1:61" x14ac:dyDescent="0.25">
      <c r="A1103" s="1">
        <v>41316</v>
      </c>
      <c r="B1103" t="s">
        <v>228</v>
      </c>
      <c r="C1103" t="s">
        <v>73</v>
      </c>
      <c r="D1103" t="s">
        <v>101</v>
      </c>
      <c r="E1103" t="s">
        <v>124</v>
      </c>
      <c r="F1103" t="s">
        <v>444</v>
      </c>
      <c r="G1103" t="s">
        <v>124</v>
      </c>
      <c r="H1103" s="2">
        <v>43497</v>
      </c>
      <c r="I1103" t="s">
        <v>444</v>
      </c>
      <c r="J1103" t="s">
        <v>68</v>
      </c>
      <c r="K1103" t="s">
        <v>118</v>
      </c>
      <c r="L1103" t="s">
        <v>266</v>
      </c>
      <c r="M1103" t="s">
        <v>116</v>
      </c>
      <c r="N1103" t="s">
        <v>63</v>
      </c>
      <c r="O1103" t="s">
        <v>266</v>
      </c>
      <c r="P1103" t="s">
        <v>325</v>
      </c>
      <c r="Q1103">
        <v>10</v>
      </c>
      <c r="R1103" t="s">
        <v>191</v>
      </c>
      <c r="S1103" t="s">
        <v>110</v>
      </c>
      <c r="T1103">
        <v>14</v>
      </c>
      <c r="U1103">
        <v>15</v>
      </c>
      <c r="V1103">
        <v>14</v>
      </c>
      <c r="W1103" t="s">
        <v>66</v>
      </c>
      <c r="X1103" t="s">
        <v>85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 t="s">
        <v>65</v>
      </c>
      <c r="AM1103" t="e" vm="154">
        <f>_FV(0,"3")</f>
        <v>#VALUE!</v>
      </c>
      <c r="AN1103">
        <v>-1</v>
      </c>
      <c r="AO1103" t="e" vm="1">
        <f>_FV(-3,"0")</f>
        <v>#VALUE!</v>
      </c>
      <c r="AP1103" t="e" vm="1">
        <f>_FV(-2,"0")</f>
        <v>#VALUE!</v>
      </c>
      <c r="AQ1103">
        <v>3</v>
      </c>
      <c r="AR1103">
        <v>6</v>
      </c>
      <c r="AS1103" t="s">
        <v>678</v>
      </c>
      <c r="AT1103" t="s">
        <v>2060</v>
      </c>
      <c r="AU1103" t="s">
        <v>1779</v>
      </c>
      <c r="AV1103" t="s">
        <v>2265</v>
      </c>
      <c r="AW1103" t="s">
        <v>2266</v>
      </c>
      <c r="AX1103">
        <v>1671</v>
      </c>
      <c r="AY1103">
        <v>1668</v>
      </c>
      <c r="AZ1103" t="s">
        <v>228</v>
      </c>
      <c r="BA1103" s="2">
        <v>43549</v>
      </c>
      <c r="BB1103">
        <v>22</v>
      </c>
      <c r="BC1103" t="s">
        <v>2267</v>
      </c>
      <c r="BD1103" s="2">
        <v>43588</v>
      </c>
      <c r="BE1103" t="s">
        <v>73</v>
      </c>
      <c r="BF1103" t="s">
        <v>243</v>
      </c>
      <c r="BG1103">
        <v>20</v>
      </c>
      <c r="BH1103" t="s">
        <v>2229</v>
      </c>
      <c r="BI1103" s="3">
        <v>15401</v>
      </c>
    </row>
    <row r="1104" spans="1:61" x14ac:dyDescent="0.25">
      <c r="A1104" s="1">
        <v>41283</v>
      </c>
      <c r="B1104" t="s">
        <v>60</v>
      </c>
      <c r="C1104" t="s">
        <v>209</v>
      </c>
      <c r="D1104" t="s">
        <v>62</v>
      </c>
      <c r="E1104" t="s">
        <v>90</v>
      </c>
      <c r="F1104" t="s">
        <v>355</v>
      </c>
      <c r="G1104" t="s">
        <v>90</v>
      </c>
      <c r="H1104" t="s">
        <v>65</v>
      </c>
      <c r="I1104" t="s">
        <v>68</v>
      </c>
      <c r="J1104" t="s">
        <v>64</v>
      </c>
      <c r="K1104" t="s">
        <v>80</v>
      </c>
      <c r="L1104" t="s">
        <v>355</v>
      </c>
      <c r="M1104" t="s">
        <v>80</v>
      </c>
      <c r="N1104" t="s">
        <v>65</v>
      </c>
      <c r="O1104" t="s">
        <v>65</v>
      </c>
      <c r="P1104" t="s">
        <v>65</v>
      </c>
      <c r="Q1104">
        <v>3</v>
      </c>
      <c r="R1104" t="s">
        <v>66</v>
      </c>
      <c r="S1104" t="s">
        <v>96</v>
      </c>
      <c r="T1104">
        <v>14</v>
      </c>
      <c r="U1104">
        <v>8</v>
      </c>
      <c r="V1104">
        <v>3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 t="s">
        <v>65</v>
      </c>
      <c r="AM1104" t="s">
        <v>355</v>
      </c>
      <c r="AN1104">
        <v>-3</v>
      </c>
      <c r="AP1104" t="e" vm="1">
        <f>_FV(-2,"0")</f>
        <v>#VALUE!</v>
      </c>
      <c r="AQ1104">
        <v>6</v>
      </c>
      <c r="AR1104">
        <v>3</v>
      </c>
      <c r="AS1104" t="s">
        <v>2268</v>
      </c>
      <c r="AT1104" t="s">
        <v>68</v>
      </c>
      <c r="AU1104" t="s">
        <v>537</v>
      </c>
      <c r="AV1104" t="s">
        <v>221</v>
      </c>
      <c r="AW1104" t="s">
        <v>2269</v>
      </c>
      <c r="AX1104">
        <v>1873</v>
      </c>
      <c r="AY1104">
        <v>1847</v>
      </c>
      <c r="AZ1104" t="s">
        <v>60</v>
      </c>
      <c r="BA1104" s="2">
        <v>43700</v>
      </c>
      <c r="BB1104">
        <v>30</v>
      </c>
      <c r="BC1104" t="s">
        <v>2228</v>
      </c>
      <c r="BD1104" s="3">
        <v>36373</v>
      </c>
      <c r="BE1104" t="s">
        <v>209</v>
      </c>
      <c r="BF1104" s="2">
        <v>43578</v>
      </c>
      <c r="BG1104">
        <v>21</v>
      </c>
      <c r="BH1104" t="s">
        <v>217</v>
      </c>
      <c r="BI1104" s="3">
        <v>44774</v>
      </c>
    </row>
    <row r="1105" spans="1:61" x14ac:dyDescent="0.25">
      <c r="A1105" s="1">
        <v>41567</v>
      </c>
      <c r="B1105" t="s">
        <v>73</v>
      </c>
      <c r="C1105" t="s">
        <v>209</v>
      </c>
      <c r="D1105" t="s">
        <v>151</v>
      </c>
      <c r="E1105" t="s">
        <v>399</v>
      </c>
      <c r="F1105" t="s">
        <v>180</v>
      </c>
      <c r="G1105" t="s">
        <v>68</v>
      </c>
      <c r="H1105" t="s">
        <v>625</v>
      </c>
      <c r="I1105" s="3">
        <v>45658</v>
      </c>
      <c r="J1105" t="s">
        <v>318</v>
      </c>
      <c r="K1105" t="s">
        <v>323</v>
      </c>
      <c r="L1105" t="s">
        <v>63</v>
      </c>
      <c r="M1105" t="s">
        <v>323</v>
      </c>
      <c r="N1105" t="s">
        <v>79</v>
      </c>
      <c r="O1105" t="s">
        <v>322</v>
      </c>
      <c r="P1105" t="s">
        <v>322</v>
      </c>
      <c r="Q1105">
        <v>8</v>
      </c>
      <c r="R1105" t="s">
        <v>110</v>
      </c>
      <c r="S1105" t="s">
        <v>96</v>
      </c>
      <c r="T1105">
        <v>14</v>
      </c>
      <c r="U1105">
        <v>10</v>
      </c>
      <c r="V1105">
        <v>6</v>
      </c>
      <c r="W1105" t="s">
        <v>85</v>
      </c>
      <c r="X1105" t="s">
        <v>85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 t="s">
        <v>322</v>
      </c>
      <c r="AM1105" t="s">
        <v>322</v>
      </c>
      <c r="AN1105">
        <v>-3</v>
      </c>
      <c r="AO1105" t="s">
        <v>65</v>
      </c>
      <c r="AP1105" t="s">
        <v>83</v>
      </c>
      <c r="AQ1105">
        <v>1</v>
      </c>
      <c r="AR1105">
        <v>7</v>
      </c>
      <c r="AS1105" t="s">
        <v>68</v>
      </c>
      <c r="AT1105" t="s">
        <v>818</v>
      </c>
      <c r="AU1105" t="s">
        <v>68</v>
      </c>
      <c r="AV1105" s="3">
        <v>45658</v>
      </c>
      <c r="AW1105" t="s">
        <v>2270</v>
      </c>
      <c r="AX1105">
        <v>1668</v>
      </c>
      <c r="AY1105">
        <v>1847</v>
      </c>
      <c r="AZ1105" t="s">
        <v>73</v>
      </c>
      <c r="BA1105" t="s">
        <v>243</v>
      </c>
      <c r="BB1105">
        <v>20</v>
      </c>
      <c r="BC1105" t="s">
        <v>2229</v>
      </c>
      <c r="BD1105" s="3">
        <v>15401</v>
      </c>
      <c r="BE1105" t="s">
        <v>209</v>
      </c>
      <c r="BF1105" s="2">
        <v>43578</v>
      </c>
      <c r="BG1105">
        <v>21</v>
      </c>
      <c r="BH1105" t="s">
        <v>217</v>
      </c>
      <c r="BI1105" s="3">
        <v>44774</v>
      </c>
    </row>
    <row r="1106" spans="1:61" x14ac:dyDescent="0.25">
      <c r="A1106" s="1">
        <v>41539</v>
      </c>
      <c r="B1106" t="s">
        <v>2230</v>
      </c>
      <c r="C1106" t="s">
        <v>209</v>
      </c>
      <c r="D1106" t="s">
        <v>151</v>
      </c>
      <c r="E1106" t="s">
        <v>124</v>
      </c>
      <c r="F1106" t="s">
        <v>124</v>
      </c>
      <c r="G1106" t="s">
        <v>68</v>
      </c>
      <c r="H1106" t="s">
        <v>118</v>
      </c>
      <c r="I1106" t="s">
        <v>68</v>
      </c>
      <c r="J1106" s="2">
        <v>43678</v>
      </c>
      <c r="K1106" t="s">
        <v>118</v>
      </c>
      <c r="L1106" t="s">
        <v>97</v>
      </c>
      <c r="M1106" t="s">
        <v>118</v>
      </c>
      <c r="N1106" t="s">
        <v>118</v>
      </c>
      <c r="O1106" t="s">
        <v>116</v>
      </c>
      <c r="P1106" t="s">
        <v>65</v>
      </c>
      <c r="Q1106">
        <v>5</v>
      </c>
      <c r="R1106" t="s">
        <v>239</v>
      </c>
      <c r="S1106" t="s">
        <v>96</v>
      </c>
      <c r="T1106">
        <v>14</v>
      </c>
      <c r="U1106">
        <v>12</v>
      </c>
      <c r="V1106">
        <v>3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 t="e" vm="26">
        <f>_FV(0,"2")</f>
        <v>#VALUE!</v>
      </c>
      <c r="AM1106" t="s">
        <v>97</v>
      </c>
      <c r="AN1106">
        <v>-4</v>
      </c>
      <c r="AP1106" t="s">
        <v>119</v>
      </c>
      <c r="AQ1106">
        <v>1</v>
      </c>
      <c r="AR1106">
        <v>1</v>
      </c>
      <c r="AS1106" t="s">
        <v>68</v>
      </c>
      <c r="AT1106" t="s">
        <v>68</v>
      </c>
      <c r="AU1106" t="s">
        <v>68</v>
      </c>
      <c r="AV1106" s="2">
        <v>43586</v>
      </c>
      <c r="AW1106" s="3">
        <v>42370</v>
      </c>
      <c r="AX1106">
        <v>1594</v>
      </c>
      <c r="AY1106">
        <v>1847</v>
      </c>
      <c r="AZ1106" t="s">
        <v>2230</v>
      </c>
      <c r="BA1106" s="2">
        <v>43640</v>
      </c>
      <c r="BB1106">
        <v>36</v>
      </c>
      <c r="BC1106" t="s">
        <v>2231</v>
      </c>
      <c r="BD1106" s="3">
        <v>13547</v>
      </c>
      <c r="BE1106" t="s">
        <v>209</v>
      </c>
      <c r="BF1106" s="2">
        <v>43578</v>
      </c>
      <c r="BG1106">
        <v>21</v>
      </c>
      <c r="BH1106" t="s">
        <v>217</v>
      </c>
      <c r="BI1106" s="3">
        <v>44774</v>
      </c>
    </row>
    <row r="1107" spans="1:61" x14ac:dyDescent="0.25">
      <c r="A1107" s="1">
        <v>41854</v>
      </c>
      <c r="B1107" t="s">
        <v>123</v>
      </c>
      <c r="C1107" t="s">
        <v>209</v>
      </c>
      <c r="D1107" t="s">
        <v>62</v>
      </c>
      <c r="E1107" s="3">
        <v>27395</v>
      </c>
      <c r="F1107" t="s">
        <v>153</v>
      </c>
      <c r="G1107" t="s">
        <v>180</v>
      </c>
      <c r="H1107" t="s">
        <v>409</v>
      </c>
      <c r="I1107" t="s">
        <v>1332</v>
      </c>
      <c r="J1107" t="s">
        <v>1009</v>
      </c>
      <c r="K1107" t="s">
        <v>576</v>
      </c>
      <c r="L1107" t="s">
        <v>437</v>
      </c>
      <c r="M1107" t="s">
        <v>410</v>
      </c>
      <c r="N1107" t="s">
        <v>79</v>
      </c>
      <c r="O1107" t="s">
        <v>372</v>
      </c>
      <c r="P1107" t="s">
        <v>254</v>
      </c>
      <c r="Q1107">
        <v>28</v>
      </c>
      <c r="R1107" t="s">
        <v>84</v>
      </c>
      <c r="S1107" t="s">
        <v>96</v>
      </c>
      <c r="T1107">
        <v>14</v>
      </c>
      <c r="U1107">
        <v>1</v>
      </c>
      <c r="V1107">
        <v>4</v>
      </c>
      <c r="W1107" t="s">
        <v>192</v>
      </c>
      <c r="X1107" t="s">
        <v>85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 t="s">
        <v>68</v>
      </c>
      <c r="AM1107" t="s">
        <v>410</v>
      </c>
      <c r="AN1107">
        <v>10</v>
      </c>
      <c r="AO1107" t="s">
        <v>66</v>
      </c>
      <c r="AP1107" t="e" vm="1">
        <f>_FV(-3,"0")</f>
        <v>#VALUE!</v>
      </c>
      <c r="AQ1107">
        <v>5</v>
      </c>
      <c r="AR1107">
        <v>2</v>
      </c>
      <c r="AS1107" t="s">
        <v>68</v>
      </c>
      <c r="AT1107" t="s">
        <v>68</v>
      </c>
      <c r="AU1107" t="s">
        <v>68</v>
      </c>
      <c r="AV1107" t="s">
        <v>340</v>
      </c>
      <c r="AW1107" s="3">
        <v>46023</v>
      </c>
      <c r="AX1107">
        <v>1881</v>
      </c>
      <c r="AY1107">
        <v>1847</v>
      </c>
      <c r="AZ1107" t="s">
        <v>123</v>
      </c>
      <c r="BA1107" s="2">
        <v>43700</v>
      </c>
      <c r="BB1107">
        <v>40</v>
      </c>
      <c r="BC1107" t="s">
        <v>2232</v>
      </c>
      <c r="BD1107" s="3">
        <v>42339</v>
      </c>
      <c r="BE1107" t="s">
        <v>209</v>
      </c>
      <c r="BF1107" s="2">
        <v>43578</v>
      </c>
      <c r="BG1107">
        <v>21</v>
      </c>
      <c r="BH1107" t="s">
        <v>217</v>
      </c>
      <c r="BI1107" s="3">
        <v>44774</v>
      </c>
    </row>
    <row r="1108" spans="1:61" x14ac:dyDescent="0.25">
      <c r="A1108" s="1">
        <v>41504</v>
      </c>
      <c r="B1108" t="s">
        <v>2233</v>
      </c>
      <c r="C1108" t="s">
        <v>209</v>
      </c>
      <c r="D1108" t="s">
        <v>151</v>
      </c>
      <c r="E1108" t="s">
        <v>65</v>
      </c>
      <c r="F1108" t="s">
        <v>65</v>
      </c>
      <c r="G1108" t="s">
        <v>65</v>
      </c>
      <c r="H1108" t="s">
        <v>65</v>
      </c>
      <c r="I1108" t="s">
        <v>65</v>
      </c>
      <c r="J1108" t="s">
        <v>65</v>
      </c>
      <c r="K1108" t="s">
        <v>65</v>
      </c>
      <c r="L1108" t="s">
        <v>65</v>
      </c>
      <c r="M1108" t="s">
        <v>65</v>
      </c>
      <c r="N1108" t="s">
        <v>65</v>
      </c>
      <c r="O1108" t="s">
        <v>65</v>
      </c>
      <c r="P1108" t="s">
        <v>65</v>
      </c>
      <c r="Q1108">
        <v>1</v>
      </c>
      <c r="R1108" t="s">
        <v>192</v>
      </c>
      <c r="S1108" t="s">
        <v>96</v>
      </c>
      <c r="T1108">
        <v>14</v>
      </c>
      <c r="U1108">
        <v>9</v>
      </c>
      <c r="V1108">
        <v>19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 t="s">
        <v>65</v>
      </c>
      <c r="AM1108" t="s">
        <v>65</v>
      </c>
      <c r="AN1108">
        <v>0</v>
      </c>
      <c r="AP1108" t="s">
        <v>132</v>
      </c>
      <c r="AQ1108">
        <v>1</v>
      </c>
      <c r="AR1108">
        <v>1</v>
      </c>
      <c r="AS1108" t="s">
        <v>68</v>
      </c>
      <c r="AT1108" t="s">
        <v>68</v>
      </c>
      <c r="AU1108" t="s">
        <v>68</v>
      </c>
      <c r="AV1108" t="s">
        <v>2271</v>
      </c>
      <c r="AW1108" s="3">
        <v>45292</v>
      </c>
      <c r="AX1108">
        <v>1530</v>
      </c>
      <c r="AY1108">
        <v>1847</v>
      </c>
      <c r="AZ1108" t="s">
        <v>2233</v>
      </c>
      <c r="BA1108" s="2">
        <v>43522</v>
      </c>
      <c r="BB1108">
        <v>24</v>
      </c>
      <c r="BC1108" t="s">
        <v>2234</v>
      </c>
      <c r="BD1108" s="3">
        <v>20821</v>
      </c>
      <c r="BE1108" t="s">
        <v>209</v>
      </c>
      <c r="BF1108" s="2">
        <v>43578</v>
      </c>
      <c r="BG1108">
        <v>21</v>
      </c>
      <c r="BH1108" t="s">
        <v>217</v>
      </c>
      <c r="BI1108" s="3">
        <v>44774</v>
      </c>
    </row>
    <row r="1109" spans="1:61" x14ac:dyDescent="0.25">
      <c r="A1109" s="1">
        <v>41344</v>
      </c>
      <c r="B1109" t="s">
        <v>127</v>
      </c>
      <c r="C1109" t="s">
        <v>209</v>
      </c>
      <c r="D1109" t="s">
        <v>101</v>
      </c>
      <c r="E1109" s="2">
        <v>43556</v>
      </c>
      <c r="F1109" t="s">
        <v>444</v>
      </c>
      <c r="G1109" t="s">
        <v>68</v>
      </c>
      <c r="H1109" t="s">
        <v>63</v>
      </c>
      <c r="I1109" s="2">
        <v>43678</v>
      </c>
      <c r="J1109" s="2">
        <v>43709</v>
      </c>
      <c r="K1109" t="s">
        <v>63</v>
      </c>
      <c r="L1109" t="s">
        <v>97</v>
      </c>
      <c r="M1109" t="s">
        <v>325</v>
      </c>
      <c r="N1109" t="s">
        <v>118</v>
      </c>
      <c r="O1109" t="s">
        <v>266</v>
      </c>
      <c r="P1109" t="s">
        <v>325</v>
      </c>
      <c r="Q1109">
        <v>10</v>
      </c>
      <c r="R1109" t="s">
        <v>132</v>
      </c>
      <c r="S1109" t="s">
        <v>96</v>
      </c>
      <c r="T1109">
        <v>14</v>
      </c>
      <c r="U1109">
        <v>6</v>
      </c>
      <c r="V1109">
        <v>4</v>
      </c>
      <c r="W1109" t="s">
        <v>179</v>
      </c>
      <c r="X1109" t="s">
        <v>120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 t="s">
        <v>116</v>
      </c>
      <c r="AM1109" t="s">
        <v>116</v>
      </c>
      <c r="AN1109">
        <v>-1</v>
      </c>
      <c r="AO1109" t="s">
        <v>64</v>
      </c>
      <c r="AP1109" t="e" vm="1">
        <f>_FV(-1,"0")</f>
        <v>#VALUE!</v>
      </c>
      <c r="AQ1109">
        <v>7</v>
      </c>
      <c r="AR1109">
        <v>1</v>
      </c>
      <c r="AS1109" s="2">
        <v>43678</v>
      </c>
      <c r="AT1109" t="s">
        <v>825</v>
      </c>
      <c r="AU1109" t="s">
        <v>723</v>
      </c>
      <c r="AV1109" t="s">
        <v>2272</v>
      </c>
      <c r="AW1109" t="s">
        <v>2273</v>
      </c>
      <c r="AX1109">
        <v>1801</v>
      </c>
      <c r="AY1109">
        <v>1847</v>
      </c>
      <c r="AZ1109" t="s">
        <v>127</v>
      </c>
      <c r="BA1109" s="2">
        <v>43733</v>
      </c>
      <c r="BB1109">
        <v>22</v>
      </c>
      <c r="BC1109" t="s">
        <v>2237</v>
      </c>
      <c r="BD1109" s="3">
        <v>45839</v>
      </c>
      <c r="BE1109" t="s">
        <v>209</v>
      </c>
      <c r="BF1109" s="2">
        <v>43578</v>
      </c>
      <c r="BG1109">
        <v>21</v>
      </c>
      <c r="BH1109" t="s">
        <v>217</v>
      </c>
      <c r="BI1109" s="3">
        <v>44774</v>
      </c>
    </row>
    <row r="1110" spans="1:61" x14ac:dyDescent="0.25">
      <c r="A1110" s="1">
        <v>41376</v>
      </c>
      <c r="B1110" t="s">
        <v>136</v>
      </c>
      <c r="C1110" t="s">
        <v>209</v>
      </c>
      <c r="D1110" t="s">
        <v>151</v>
      </c>
      <c r="E1110" t="s">
        <v>575</v>
      </c>
      <c r="F1110" t="s">
        <v>575</v>
      </c>
      <c r="G1110" t="s">
        <v>391</v>
      </c>
      <c r="H1110" t="s">
        <v>68</v>
      </c>
      <c r="I1110" t="s">
        <v>670</v>
      </c>
      <c r="J1110" s="2">
        <v>43586</v>
      </c>
      <c r="K1110" t="s">
        <v>372</v>
      </c>
      <c r="L1110" t="s">
        <v>156</v>
      </c>
      <c r="M1110" t="s">
        <v>576</v>
      </c>
      <c r="N1110" t="s">
        <v>155</v>
      </c>
      <c r="O1110" t="s">
        <v>577</v>
      </c>
      <c r="P1110" t="s">
        <v>372</v>
      </c>
      <c r="Q1110">
        <v>14</v>
      </c>
      <c r="R1110" t="s">
        <v>67</v>
      </c>
      <c r="S1110" t="s">
        <v>96</v>
      </c>
      <c r="T1110">
        <v>14</v>
      </c>
      <c r="U1110">
        <v>18</v>
      </c>
      <c r="V1110">
        <v>9</v>
      </c>
      <c r="W1110" t="s">
        <v>65</v>
      </c>
      <c r="X1110" t="s">
        <v>132</v>
      </c>
      <c r="Y1110">
        <v>0</v>
      </c>
      <c r="Z1110">
        <v>0</v>
      </c>
      <c r="AA1110">
        <v>0</v>
      </c>
      <c r="AB1110">
        <v>1</v>
      </c>
      <c r="AC1110">
        <v>1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 t="e" vm="189">
        <f>_FV(0,"9285714285714286")</f>
        <v>#VALUE!</v>
      </c>
      <c r="AM1110" t="e" vm="111">
        <f>_FV(0,"21428571428571427")</f>
        <v>#VALUE!</v>
      </c>
      <c r="AN1110">
        <v>-11</v>
      </c>
      <c r="AO1110" t="e" vm="1">
        <f>_FV(-5,"0")</f>
        <v>#VALUE!</v>
      </c>
      <c r="AP1110" t="s">
        <v>191</v>
      </c>
      <c r="AQ1110">
        <v>3</v>
      </c>
      <c r="AR1110">
        <v>6</v>
      </c>
      <c r="AS1110" t="s">
        <v>68</v>
      </c>
      <c r="AT1110" t="s">
        <v>929</v>
      </c>
      <c r="AU1110" t="s">
        <v>68</v>
      </c>
      <c r="AV1110" t="s">
        <v>68</v>
      </c>
      <c r="AW1110" t="s">
        <v>2274</v>
      </c>
      <c r="AX1110">
        <v>1667</v>
      </c>
      <c r="AY1110">
        <v>1847</v>
      </c>
      <c r="AZ1110" t="s">
        <v>136</v>
      </c>
      <c r="BA1110" s="2">
        <v>43580</v>
      </c>
      <c r="BB1110">
        <v>33</v>
      </c>
      <c r="BC1110" t="s">
        <v>2239</v>
      </c>
      <c r="BD1110" s="3">
        <v>13575</v>
      </c>
      <c r="BE1110" t="s">
        <v>209</v>
      </c>
      <c r="BF1110" s="2">
        <v>43578</v>
      </c>
      <c r="BG1110">
        <v>21</v>
      </c>
      <c r="BH1110" t="s">
        <v>217</v>
      </c>
      <c r="BI1110" s="3">
        <v>44774</v>
      </c>
    </row>
    <row r="1111" spans="1:61" x14ac:dyDescent="0.25">
      <c r="A1111" s="1">
        <v>41641</v>
      </c>
      <c r="B1111" t="s">
        <v>2240</v>
      </c>
      <c r="C1111" t="s">
        <v>209</v>
      </c>
      <c r="D1111" t="s">
        <v>101</v>
      </c>
      <c r="E1111" t="s">
        <v>717</v>
      </c>
      <c r="F1111" s="3">
        <v>45658</v>
      </c>
      <c r="G1111" t="s">
        <v>690</v>
      </c>
      <c r="H1111" t="s">
        <v>770</v>
      </c>
      <c r="I1111" t="s">
        <v>833</v>
      </c>
      <c r="J1111" t="s">
        <v>1020</v>
      </c>
      <c r="K1111" t="s">
        <v>79</v>
      </c>
      <c r="L1111" t="s">
        <v>909</v>
      </c>
      <c r="M1111" t="s">
        <v>63</v>
      </c>
      <c r="N1111" t="s">
        <v>79</v>
      </c>
      <c r="O1111" t="s">
        <v>693</v>
      </c>
      <c r="P1111" t="s">
        <v>82</v>
      </c>
      <c r="Q1111">
        <v>24</v>
      </c>
      <c r="R1111" t="s">
        <v>242</v>
      </c>
      <c r="S1111" t="s">
        <v>96</v>
      </c>
      <c r="T1111">
        <v>14</v>
      </c>
      <c r="U1111">
        <v>13</v>
      </c>
      <c r="V1111">
        <v>5</v>
      </c>
      <c r="W1111" t="s">
        <v>84</v>
      </c>
      <c r="X1111" t="s">
        <v>179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1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 t="e" vm="178">
        <f>_FV(0,"2916666666666667")</f>
        <v>#VALUE!</v>
      </c>
      <c r="AM1111" t="e" vm="106">
        <f>_FV(0,"041666666666666664")</f>
        <v>#VALUE!</v>
      </c>
      <c r="AN1111">
        <v>-20</v>
      </c>
      <c r="AO1111" t="e" vm="1">
        <f>_FV(-9,"0")</f>
        <v>#VALUE!</v>
      </c>
      <c r="AP1111" t="s">
        <v>120</v>
      </c>
      <c r="AQ1111">
        <v>1</v>
      </c>
      <c r="AR1111">
        <v>7</v>
      </c>
      <c r="AS1111" t="s">
        <v>68</v>
      </c>
      <c r="AT1111" t="s">
        <v>2275</v>
      </c>
      <c r="AU1111" t="s">
        <v>68</v>
      </c>
      <c r="AV1111" t="s">
        <v>64</v>
      </c>
      <c r="AW1111" t="s">
        <v>2135</v>
      </c>
      <c r="AX1111">
        <v>1530</v>
      </c>
      <c r="AY1111">
        <v>1847</v>
      </c>
      <c r="AZ1111" t="s">
        <v>2240</v>
      </c>
      <c r="BA1111" s="2">
        <v>43581</v>
      </c>
      <c r="BB1111">
        <v>22</v>
      </c>
      <c r="BC1111" t="s">
        <v>2242</v>
      </c>
      <c r="BD1111" s="2">
        <v>43801</v>
      </c>
      <c r="BE1111" t="s">
        <v>209</v>
      </c>
      <c r="BF1111" s="2">
        <v>43578</v>
      </c>
      <c r="BG1111">
        <v>21</v>
      </c>
      <c r="BH1111" t="s">
        <v>217</v>
      </c>
      <c r="BI1111" s="3">
        <v>44774</v>
      </c>
    </row>
    <row r="1112" spans="1:61" x14ac:dyDescent="0.25">
      <c r="A1112" s="1">
        <v>41728</v>
      </c>
      <c r="B1112" t="s">
        <v>150</v>
      </c>
      <c r="C1112" t="s">
        <v>209</v>
      </c>
      <c r="D1112" t="s">
        <v>62</v>
      </c>
      <c r="E1112" t="s">
        <v>816</v>
      </c>
      <c r="F1112" s="3">
        <v>45658</v>
      </c>
      <c r="G1112" t="s">
        <v>630</v>
      </c>
      <c r="H1112" s="3">
        <v>45658</v>
      </c>
      <c r="I1112" t="s">
        <v>780</v>
      </c>
      <c r="J1112" s="3">
        <v>27395</v>
      </c>
      <c r="K1112" t="s">
        <v>1686</v>
      </c>
      <c r="L1112" t="s">
        <v>991</v>
      </c>
      <c r="M1112" t="s">
        <v>1076</v>
      </c>
      <c r="N1112" t="s">
        <v>414</v>
      </c>
      <c r="O1112" t="s">
        <v>1076</v>
      </c>
      <c r="P1112" t="s">
        <v>1076</v>
      </c>
      <c r="Q1112">
        <v>32</v>
      </c>
      <c r="R1112" t="s">
        <v>64</v>
      </c>
      <c r="S1112" t="s">
        <v>96</v>
      </c>
      <c r="T1112">
        <v>14</v>
      </c>
      <c r="U1112">
        <v>2</v>
      </c>
      <c r="V1112">
        <v>4</v>
      </c>
      <c r="W1112" t="s">
        <v>110</v>
      </c>
      <c r="X1112" t="s">
        <v>96</v>
      </c>
      <c r="Y1112">
        <v>1</v>
      </c>
      <c r="Z1112">
        <v>1</v>
      </c>
      <c r="AA1112">
        <v>1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 t="s">
        <v>932</v>
      </c>
      <c r="AM1112" t="s">
        <v>65</v>
      </c>
      <c r="AN1112">
        <v>12</v>
      </c>
      <c r="AO1112" t="s">
        <v>83</v>
      </c>
      <c r="AP1112" t="e" vm="1">
        <f>_FV(-4,"0")</f>
        <v>#VALUE!</v>
      </c>
      <c r="AQ1112">
        <v>6</v>
      </c>
      <c r="AR1112">
        <v>3</v>
      </c>
      <c r="AS1112" t="s">
        <v>68</v>
      </c>
      <c r="AT1112" t="s">
        <v>936</v>
      </c>
      <c r="AU1112" t="s">
        <v>68</v>
      </c>
      <c r="AV1112" t="s">
        <v>2276</v>
      </c>
      <c r="AW1112" t="s">
        <v>2277</v>
      </c>
      <c r="AX1112">
        <v>1815</v>
      </c>
      <c r="AY1112">
        <v>1847</v>
      </c>
      <c r="AZ1112" t="s">
        <v>150</v>
      </c>
      <c r="BA1112" s="2">
        <v>43700</v>
      </c>
      <c r="BB1112">
        <v>22</v>
      </c>
      <c r="BC1112" t="s">
        <v>2244</v>
      </c>
      <c r="BD1112" s="3">
        <v>29068</v>
      </c>
      <c r="BE1112" t="s">
        <v>209</v>
      </c>
      <c r="BF1112" s="2">
        <v>43578</v>
      </c>
      <c r="BG1112">
        <v>21</v>
      </c>
      <c r="BH1112" t="s">
        <v>217</v>
      </c>
      <c r="BI1112" s="3">
        <v>44774</v>
      </c>
    </row>
    <row r="1113" spans="1:61" x14ac:dyDescent="0.25">
      <c r="A1113" s="1">
        <v>41602</v>
      </c>
      <c r="B1113" t="s">
        <v>158</v>
      </c>
      <c r="C1113" t="s">
        <v>209</v>
      </c>
      <c r="D1113" t="s">
        <v>62</v>
      </c>
      <c r="E1113" t="s">
        <v>365</v>
      </c>
      <c r="F1113" t="s">
        <v>180</v>
      </c>
      <c r="G1113" t="s">
        <v>68</v>
      </c>
      <c r="H1113" t="s">
        <v>63</v>
      </c>
      <c r="I1113" t="s">
        <v>425</v>
      </c>
      <c r="J1113" t="s">
        <v>340</v>
      </c>
      <c r="K1113" t="s">
        <v>63</v>
      </c>
      <c r="L1113" t="s">
        <v>63</v>
      </c>
      <c r="M1113" t="s">
        <v>80</v>
      </c>
      <c r="N1113" t="s">
        <v>79</v>
      </c>
      <c r="O1113" t="s">
        <v>308</v>
      </c>
      <c r="P1113" t="s">
        <v>82</v>
      </c>
      <c r="Q1113">
        <v>12</v>
      </c>
      <c r="R1113" t="s">
        <v>68</v>
      </c>
      <c r="S1113" t="s">
        <v>96</v>
      </c>
      <c r="T1113">
        <v>14</v>
      </c>
      <c r="U1113">
        <v>8</v>
      </c>
      <c r="V1113">
        <v>7</v>
      </c>
      <c r="W1113" t="s">
        <v>83</v>
      </c>
      <c r="X1113" t="s">
        <v>85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 t="s">
        <v>90</v>
      </c>
      <c r="AM1113" t="s">
        <v>79</v>
      </c>
      <c r="AN1113">
        <v>-1</v>
      </c>
      <c r="AO1113" t="s">
        <v>64</v>
      </c>
      <c r="AP1113" t="e" vm="1">
        <f>_FV(-5,"0")</f>
        <v>#VALUE!</v>
      </c>
      <c r="AQ1113">
        <v>6</v>
      </c>
      <c r="AR1113">
        <v>3</v>
      </c>
      <c r="AS1113" t="s">
        <v>68</v>
      </c>
      <c r="AT1113" t="s">
        <v>68</v>
      </c>
      <c r="AU1113" t="s">
        <v>68</v>
      </c>
      <c r="AV1113" t="s">
        <v>2278</v>
      </c>
      <c r="AW1113" t="s">
        <v>2279</v>
      </c>
      <c r="AX1113">
        <v>1879</v>
      </c>
      <c r="AY1113">
        <v>1847</v>
      </c>
      <c r="AZ1113" t="s">
        <v>158</v>
      </c>
      <c r="BA1113" s="2">
        <v>43671</v>
      </c>
      <c r="BB1113">
        <v>21</v>
      </c>
      <c r="BC1113" t="s">
        <v>2247</v>
      </c>
      <c r="BD1113" t="s">
        <v>2248</v>
      </c>
      <c r="BE1113" t="s">
        <v>209</v>
      </c>
      <c r="BF1113" s="2">
        <v>43578</v>
      </c>
      <c r="BG1113">
        <v>21</v>
      </c>
      <c r="BH1113" t="s">
        <v>217</v>
      </c>
      <c r="BI1113" s="3">
        <v>44774</v>
      </c>
    </row>
    <row r="1114" spans="1:61" x14ac:dyDescent="0.25">
      <c r="A1114" s="1">
        <v>41640</v>
      </c>
      <c r="B1114" t="s">
        <v>163</v>
      </c>
      <c r="C1114" t="s">
        <v>209</v>
      </c>
      <c r="D1114" t="s">
        <v>151</v>
      </c>
      <c r="E1114" s="2">
        <v>43617</v>
      </c>
      <c r="F1114" s="2">
        <v>43466</v>
      </c>
      <c r="G1114" s="2">
        <v>43466</v>
      </c>
      <c r="H1114" s="2">
        <v>43497</v>
      </c>
      <c r="I1114" s="2">
        <v>43647</v>
      </c>
      <c r="J1114" s="2">
        <v>43647</v>
      </c>
      <c r="K1114" t="s">
        <v>63</v>
      </c>
      <c r="L1114" t="s">
        <v>63</v>
      </c>
      <c r="M1114" t="s">
        <v>79</v>
      </c>
      <c r="N1114" t="s">
        <v>79</v>
      </c>
      <c r="O1114" t="s">
        <v>118</v>
      </c>
      <c r="P1114" t="s">
        <v>118</v>
      </c>
      <c r="Q1114">
        <v>20</v>
      </c>
      <c r="R1114" t="s">
        <v>85</v>
      </c>
      <c r="S1114" t="s">
        <v>96</v>
      </c>
      <c r="T1114">
        <v>14</v>
      </c>
      <c r="U1114">
        <v>6</v>
      </c>
      <c r="V1114">
        <v>7</v>
      </c>
      <c r="W1114" t="s">
        <v>179</v>
      </c>
      <c r="X1114" t="s">
        <v>120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 t="s">
        <v>63</v>
      </c>
      <c r="AM1114" t="e" vm="124">
        <f>_FV(0,"1")</f>
        <v>#VALUE!</v>
      </c>
      <c r="AN1114">
        <v>0</v>
      </c>
      <c r="AO1114" t="s">
        <v>64</v>
      </c>
      <c r="AP1114" t="s">
        <v>68</v>
      </c>
      <c r="AQ1114">
        <v>2</v>
      </c>
      <c r="AR1114">
        <v>5</v>
      </c>
      <c r="AS1114" t="s">
        <v>68</v>
      </c>
      <c r="AT1114" t="s">
        <v>339</v>
      </c>
      <c r="AU1114" t="s">
        <v>68</v>
      </c>
      <c r="AV1114" t="s">
        <v>1252</v>
      </c>
      <c r="AW1114" t="s">
        <v>2280</v>
      </c>
      <c r="AX1114">
        <v>1925</v>
      </c>
      <c r="AY1114">
        <v>1847</v>
      </c>
      <c r="AZ1114" t="s">
        <v>163</v>
      </c>
      <c r="BA1114" s="2">
        <v>43732</v>
      </c>
      <c r="BB1114">
        <v>24</v>
      </c>
      <c r="BC1114" t="s">
        <v>2249</v>
      </c>
      <c r="BD1114" s="2">
        <v>43600</v>
      </c>
      <c r="BE1114" t="s">
        <v>209</v>
      </c>
      <c r="BF1114" s="2">
        <v>43578</v>
      </c>
      <c r="BG1114">
        <v>21</v>
      </c>
      <c r="BH1114" t="s">
        <v>217</v>
      </c>
      <c r="BI1114" s="3">
        <v>44774</v>
      </c>
    </row>
    <row r="1115" spans="1:61" x14ac:dyDescent="0.25">
      <c r="A1115" s="1">
        <v>41975</v>
      </c>
      <c r="B1115" t="s">
        <v>178</v>
      </c>
      <c r="C1115" t="s">
        <v>209</v>
      </c>
      <c r="D1115" t="s">
        <v>151</v>
      </c>
      <c r="E1115" t="s">
        <v>362</v>
      </c>
      <c r="F1115" t="s">
        <v>362</v>
      </c>
      <c r="G1115" t="s">
        <v>360</v>
      </c>
      <c r="H1115" t="s">
        <v>362</v>
      </c>
      <c r="I1115" t="s">
        <v>1684</v>
      </c>
      <c r="J1115" t="s">
        <v>2055</v>
      </c>
      <c r="K1115" t="s">
        <v>520</v>
      </c>
      <c r="L1115" t="s">
        <v>364</v>
      </c>
      <c r="M1115" t="s">
        <v>237</v>
      </c>
      <c r="N1115" t="s">
        <v>363</v>
      </c>
      <c r="O1115" t="s">
        <v>238</v>
      </c>
      <c r="P1115" t="s">
        <v>519</v>
      </c>
      <c r="Q1115">
        <v>26</v>
      </c>
      <c r="R1115" t="s">
        <v>120</v>
      </c>
      <c r="S1115" t="s">
        <v>96</v>
      </c>
      <c r="T1115">
        <v>14</v>
      </c>
      <c r="U1115">
        <v>6</v>
      </c>
      <c r="V1115">
        <v>4</v>
      </c>
      <c r="W1115" t="s">
        <v>66</v>
      </c>
      <c r="X1115" t="s">
        <v>120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 t="e" vm="162">
        <f>_FV(0,"07692307692307693")</f>
        <v>#VALUE!</v>
      </c>
      <c r="AM1115" t="s">
        <v>65</v>
      </c>
      <c r="AN1115">
        <v>-10</v>
      </c>
      <c r="AO1115" t="e" vm="1">
        <f>_FV(-6,"0")</f>
        <v>#VALUE!</v>
      </c>
      <c r="AP1115" t="s">
        <v>66</v>
      </c>
      <c r="AQ1115">
        <v>6</v>
      </c>
      <c r="AR1115">
        <v>3</v>
      </c>
      <c r="AS1115" t="s">
        <v>259</v>
      </c>
      <c r="AT1115" t="s">
        <v>68</v>
      </c>
      <c r="AU1115" t="s">
        <v>1173</v>
      </c>
      <c r="AV1115" t="s">
        <v>751</v>
      </c>
      <c r="AW1115" t="s">
        <v>2281</v>
      </c>
      <c r="AX1115">
        <v>1685</v>
      </c>
      <c r="AY1115">
        <v>1847</v>
      </c>
      <c r="AZ1115" t="s">
        <v>178</v>
      </c>
      <c r="BA1115" s="2">
        <v>43579</v>
      </c>
      <c r="BB1115">
        <v>26</v>
      </c>
      <c r="BC1115" t="s">
        <v>2250</v>
      </c>
      <c r="BD1115" s="3">
        <v>26420</v>
      </c>
      <c r="BE1115" t="s">
        <v>209</v>
      </c>
      <c r="BF1115" s="2">
        <v>43578</v>
      </c>
      <c r="BG1115">
        <v>21</v>
      </c>
      <c r="BH1115" t="s">
        <v>217</v>
      </c>
      <c r="BI1115" s="3">
        <v>44774</v>
      </c>
    </row>
    <row r="1116" spans="1:61" x14ac:dyDescent="0.25">
      <c r="A1116" s="1">
        <v>41693</v>
      </c>
      <c r="B1116" t="s">
        <v>1432</v>
      </c>
      <c r="C1116" t="s">
        <v>209</v>
      </c>
      <c r="D1116" t="s">
        <v>62</v>
      </c>
      <c r="E1116" t="s">
        <v>1480</v>
      </c>
      <c r="F1116" t="s">
        <v>90</v>
      </c>
      <c r="G1116" t="s">
        <v>89</v>
      </c>
      <c r="H1116" t="s">
        <v>636</v>
      </c>
      <c r="I1116" t="s">
        <v>632</v>
      </c>
      <c r="J1116" t="s">
        <v>695</v>
      </c>
      <c r="K1116" t="s">
        <v>216</v>
      </c>
      <c r="L1116" t="s">
        <v>356</v>
      </c>
      <c r="M1116" t="s">
        <v>609</v>
      </c>
      <c r="N1116" t="s">
        <v>216</v>
      </c>
      <c r="O1116" t="s">
        <v>607</v>
      </c>
      <c r="P1116" t="s">
        <v>608</v>
      </c>
      <c r="Q1116">
        <v>27</v>
      </c>
      <c r="R1116" t="s">
        <v>95</v>
      </c>
      <c r="S1116" t="s">
        <v>96</v>
      </c>
      <c r="T1116">
        <v>14</v>
      </c>
      <c r="U1116">
        <v>14</v>
      </c>
      <c r="V1116">
        <v>4</v>
      </c>
      <c r="W1116" t="s">
        <v>132</v>
      </c>
      <c r="X1116" t="s">
        <v>120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 t="e" vm="344">
        <f>_FV(0,"7407407407407407")</f>
        <v>#VALUE!</v>
      </c>
      <c r="AM1116" t="s">
        <v>1233</v>
      </c>
      <c r="AN1116">
        <v>-25</v>
      </c>
      <c r="AO1116" t="e" vm="1">
        <f>_FV(-5,"0")</f>
        <v>#VALUE!</v>
      </c>
      <c r="AP1116" t="s">
        <v>179</v>
      </c>
      <c r="AQ1116">
        <v>2</v>
      </c>
      <c r="AR1116">
        <v>5</v>
      </c>
      <c r="AS1116" t="s">
        <v>461</v>
      </c>
      <c r="AT1116" t="s">
        <v>68</v>
      </c>
      <c r="AU1116" t="s">
        <v>699</v>
      </c>
      <c r="AV1116" t="s">
        <v>2282</v>
      </c>
      <c r="AW1116" t="s">
        <v>2283</v>
      </c>
      <c r="AX1116">
        <v>1656</v>
      </c>
      <c r="AY1116">
        <v>1847</v>
      </c>
      <c r="AZ1116" t="s">
        <v>1432</v>
      </c>
      <c r="BA1116" s="2">
        <v>43522</v>
      </c>
      <c r="BB1116">
        <v>17</v>
      </c>
      <c r="BC1116" t="s">
        <v>2252</v>
      </c>
      <c r="BD1116" s="2">
        <v>43527</v>
      </c>
      <c r="BE1116" t="s">
        <v>209</v>
      </c>
      <c r="BF1116" s="2">
        <v>43578</v>
      </c>
      <c r="BG1116">
        <v>21</v>
      </c>
      <c r="BH1116" t="s">
        <v>217</v>
      </c>
      <c r="BI1116" s="3">
        <v>44774</v>
      </c>
    </row>
    <row r="1117" spans="1:61" x14ac:dyDescent="0.25">
      <c r="A1117" s="1">
        <v>41630</v>
      </c>
      <c r="B1117" t="s">
        <v>1917</v>
      </c>
      <c r="C1117" t="s">
        <v>209</v>
      </c>
      <c r="D1117" t="s">
        <v>151</v>
      </c>
      <c r="E1117" t="s">
        <v>273</v>
      </c>
      <c r="F1117" t="s">
        <v>259</v>
      </c>
      <c r="G1117" t="s">
        <v>259</v>
      </c>
      <c r="H1117" t="s">
        <v>183</v>
      </c>
      <c r="I1117" t="s">
        <v>184</v>
      </c>
      <c r="J1117" t="s">
        <v>274</v>
      </c>
      <c r="K1117" t="s">
        <v>187</v>
      </c>
      <c r="L1117" t="s">
        <v>278</v>
      </c>
      <c r="M1117" t="s">
        <v>190</v>
      </c>
      <c r="N1117" t="s">
        <v>280</v>
      </c>
      <c r="O1117" t="s">
        <v>187</v>
      </c>
      <c r="P1117" t="s">
        <v>189</v>
      </c>
      <c r="Q1117">
        <v>17</v>
      </c>
      <c r="R1117" t="s">
        <v>121</v>
      </c>
      <c r="S1117" t="s">
        <v>96</v>
      </c>
      <c r="T1117">
        <v>14</v>
      </c>
      <c r="U1117">
        <v>9</v>
      </c>
      <c r="V1117">
        <v>7</v>
      </c>
      <c r="W1117" t="s">
        <v>64</v>
      </c>
      <c r="X1117" t="s">
        <v>85</v>
      </c>
      <c r="Y1117">
        <v>0</v>
      </c>
      <c r="Z1117">
        <v>0</v>
      </c>
      <c r="AA1117">
        <v>0</v>
      </c>
      <c r="AB1117">
        <v>1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 t="s">
        <v>280</v>
      </c>
      <c r="AM1117" t="e" vm="63">
        <f>_FV(0,"35294117647058826")</f>
        <v>#VALUE!</v>
      </c>
      <c r="AN1117">
        <v>-3</v>
      </c>
      <c r="AO1117" t="e" vm="1">
        <f>_FV(-5,"0")</f>
        <v>#VALUE!</v>
      </c>
      <c r="AP1117" t="s">
        <v>64</v>
      </c>
      <c r="AQ1117">
        <v>0</v>
      </c>
      <c r="AR1117">
        <v>6</v>
      </c>
      <c r="AS1117" t="s">
        <v>547</v>
      </c>
      <c r="AT1117" t="s">
        <v>68</v>
      </c>
      <c r="AU1117" t="s">
        <v>2284</v>
      </c>
      <c r="AV1117" t="s">
        <v>2285</v>
      </c>
      <c r="AW1117" t="s">
        <v>2286</v>
      </c>
      <c r="AX1117">
        <v>1643</v>
      </c>
      <c r="AY1117">
        <v>1847</v>
      </c>
      <c r="AZ1117" t="s">
        <v>1917</v>
      </c>
      <c r="BA1117" s="2">
        <v>43731</v>
      </c>
      <c r="BB1117">
        <v>16</v>
      </c>
      <c r="BC1117" t="s">
        <v>2253</v>
      </c>
      <c r="BD1117" s="3">
        <v>11383</v>
      </c>
      <c r="BE1117" t="s">
        <v>209</v>
      </c>
      <c r="BF1117" s="2">
        <v>43578</v>
      </c>
      <c r="BG1117">
        <v>21</v>
      </c>
      <c r="BH1117" t="s">
        <v>217</v>
      </c>
      <c r="BI1117" s="3">
        <v>44774</v>
      </c>
    </row>
    <row r="1118" spans="1:61" x14ac:dyDescent="0.25">
      <c r="A1118" s="1">
        <v>41755</v>
      </c>
      <c r="B1118" t="s">
        <v>182</v>
      </c>
      <c r="C1118" t="s">
        <v>209</v>
      </c>
      <c r="D1118" t="s">
        <v>151</v>
      </c>
      <c r="E1118" t="s">
        <v>78</v>
      </c>
      <c r="F1118" t="s">
        <v>75</v>
      </c>
      <c r="G1118" t="s">
        <v>503</v>
      </c>
      <c r="H1118" t="s">
        <v>503</v>
      </c>
      <c r="I1118" t="s">
        <v>210</v>
      </c>
      <c r="J1118" s="3">
        <v>27395</v>
      </c>
      <c r="K1118" t="s">
        <v>435</v>
      </c>
      <c r="L1118" t="s">
        <v>436</v>
      </c>
      <c r="M1118" t="s">
        <v>1194</v>
      </c>
      <c r="N1118" t="s">
        <v>341</v>
      </c>
      <c r="O1118" t="s">
        <v>435</v>
      </c>
      <c r="P1118" t="s">
        <v>82</v>
      </c>
      <c r="Q1118">
        <v>36</v>
      </c>
      <c r="R1118" t="s">
        <v>83</v>
      </c>
      <c r="S1118" t="s">
        <v>96</v>
      </c>
      <c r="T1118">
        <v>14</v>
      </c>
      <c r="U1118">
        <v>9</v>
      </c>
      <c r="V1118">
        <v>6</v>
      </c>
      <c r="W1118" t="s">
        <v>120</v>
      </c>
      <c r="X1118" t="s">
        <v>120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 t="e" vm="42">
        <f>_FV(0,"2777777777777778")</f>
        <v>#VALUE!</v>
      </c>
      <c r="AM1118" t="s">
        <v>949</v>
      </c>
      <c r="AN1118">
        <v>-19</v>
      </c>
      <c r="AO1118" t="s">
        <v>65</v>
      </c>
      <c r="AP1118" t="s">
        <v>84</v>
      </c>
      <c r="AQ1118">
        <v>1</v>
      </c>
      <c r="AR1118">
        <v>7</v>
      </c>
      <c r="AS1118" t="s">
        <v>719</v>
      </c>
      <c r="AT1118" t="s">
        <v>68</v>
      </c>
      <c r="AU1118" t="s">
        <v>720</v>
      </c>
      <c r="AV1118" t="s">
        <v>2287</v>
      </c>
      <c r="AW1118" t="s">
        <v>2288</v>
      </c>
      <c r="AX1118">
        <v>1671</v>
      </c>
      <c r="AY1118">
        <v>1847</v>
      </c>
      <c r="AZ1118" t="s">
        <v>182</v>
      </c>
      <c r="BA1118" s="2">
        <v>43491</v>
      </c>
      <c r="BB1118">
        <v>20</v>
      </c>
      <c r="BC1118" t="s">
        <v>2256</v>
      </c>
      <c r="BD1118" s="3">
        <v>12510</v>
      </c>
      <c r="BE1118" t="s">
        <v>209</v>
      </c>
      <c r="BF1118" s="2">
        <v>43578</v>
      </c>
      <c r="BG1118">
        <v>21</v>
      </c>
      <c r="BH1118" t="s">
        <v>217</v>
      </c>
      <c r="BI1118" s="3">
        <v>44774</v>
      </c>
    </row>
    <row r="1119" spans="1:61" x14ac:dyDescent="0.25">
      <c r="A1119" s="1">
        <v>41467</v>
      </c>
      <c r="B1119" t="s">
        <v>195</v>
      </c>
      <c r="C1119" t="s">
        <v>209</v>
      </c>
      <c r="D1119" t="s">
        <v>151</v>
      </c>
      <c r="E1119" t="s">
        <v>951</v>
      </c>
      <c r="F1119" t="s">
        <v>1251</v>
      </c>
      <c r="G1119" t="s">
        <v>859</v>
      </c>
      <c r="H1119" t="s">
        <v>68</v>
      </c>
      <c r="I1119" t="s">
        <v>484</v>
      </c>
      <c r="J1119" s="2">
        <v>43617</v>
      </c>
      <c r="K1119" t="s">
        <v>115</v>
      </c>
      <c r="L1119" t="s">
        <v>117</v>
      </c>
      <c r="M1119" t="s">
        <v>355</v>
      </c>
      <c r="N1119" t="s">
        <v>386</v>
      </c>
      <c r="O1119" t="s">
        <v>115</v>
      </c>
      <c r="P1119" t="s">
        <v>118</v>
      </c>
      <c r="Q1119">
        <v>15</v>
      </c>
      <c r="R1119" t="s">
        <v>119</v>
      </c>
      <c r="S1119" t="s">
        <v>96</v>
      </c>
      <c r="T1119">
        <v>14</v>
      </c>
      <c r="U1119">
        <v>20</v>
      </c>
      <c r="V1119">
        <v>6</v>
      </c>
      <c r="W1119" t="s">
        <v>66</v>
      </c>
      <c r="X1119" t="s">
        <v>132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 t="e" vm="345">
        <f>_FV(-1,"1333333333333333")</f>
        <v>#VALUE!</v>
      </c>
      <c r="AM1119" t="e" vm="62">
        <f>_FV(0,"13333333333333333")</f>
        <v>#VALUE!</v>
      </c>
      <c r="AN1119">
        <v>-16</v>
      </c>
      <c r="AO1119" t="e" vm="1">
        <f>_FV(-1,"0")</f>
        <v>#VALUE!</v>
      </c>
      <c r="AP1119" t="s">
        <v>121</v>
      </c>
      <c r="AQ1119">
        <v>1</v>
      </c>
      <c r="AR1119">
        <v>7</v>
      </c>
      <c r="AS1119" t="s">
        <v>387</v>
      </c>
      <c r="AT1119" t="s">
        <v>68</v>
      </c>
      <c r="AU1119" t="s">
        <v>1225</v>
      </c>
      <c r="AV1119" t="s">
        <v>2289</v>
      </c>
      <c r="AW1119" t="s">
        <v>2290</v>
      </c>
      <c r="AX1119">
        <v>1627</v>
      </c>
      <c r="AY1119">
        <v>1847</v>
      </c>
      <c r="AZ1119" t="s">
        <v>195</v>
      </c>
      <c r="BA1119" s="2">
        <v>43732</v>
      </c>
      <c r="BB1119">
        <v>28</v>
      </c>
      <c r="BC1119" t="s">
        <v>2257</v>
      </c>
      <c r="BD1119" s="2">
        <v>43712</v>
      </c>
      <c r="BE1119" t="s">
        <v>209</v>
      </c>
      <c r="BF1119" s="2">
        <v>43578</v>
      </c>
      <c r="BG1119">
        <v>21</v>
      </c>
      <c r="BH1119" t="s">
        <v>217</v>
      </c>
      <c r="BI1119" s="3">
        <v>44774</v>
      </c>
    </row>
    <row r="1120" spans="1:61" x14ac:dyDescent="0.25">
      <c r="A1120" s="1">
        <v>41658</v>
      </c>
      <c r="B1120" t="s">
        <v>1445</v>
      </c>
      <c r="C1120" t="s">
        <v>209</v>
      </c>
      <c r="D1120" t="s">
        <v>151</v>
      </c>
      <c r="E1120" t="s">
        <v>219</v>
      </c>
      <c r="F1120" t="s">
        <v>219</v>
      </c>
      <c r="G1120" t="s">
        <v>678</v>
      </c>
      <c r="H1120" t="s">
        <v>1042</v>
      </c>
      <c r="I1120" t="s">
        <v>802</v>
      </c>
      <c r="J1120" t="s">
        <v>629</v>
      </c>
      <c r="K1120" t="s">
        <v>339</v>
      </c>
      <c r="L1120" t="s">
        <v>468</v>
      </c>
      <c r="M1120" t="s">
        <v>337</v>
      </c>
      <c r="N1120" t="s">
        <v>339</v>
      </c>
      <c r="O1120" t="s">
        <v>223</v>
      </c>
      <c r="P1120" t="s">
        <v>226</v>
      </c>
      <c r="Q1120">
        <v>22</v>
      </c>
      <c r="R1120" t="s">
        <v>179</v>
      </c>
      <c r="S1120" t="s">
        <v>96</v>
      </c>
      <c r="T1120">
        <v>14</v>
      </c>
      <c r="U1120">
        <v>13</v>
      </c>
      <c r="V1120">
        <v>6</v>
      </c>
      <c r="W1120" t="s">
        <v>68</v>
      </c>
      <c r="X1120" t="s">
        <v>191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 t="e" vm="75">
        <f>_FV(0,"18181818181818182")</f>
        <v>#VALUE!</v>
      </c>
      <c r="AM1120" t="s">
        <v>1409</v>
      </c>
      <c r="AN1120">
        <v>-19</v>
      </c>
      <c r="AO1120" t="e" vm="1">
        <f>_FV(-12,"0")</f>
        <v>#VALUE!</v>
      </c>
      <c r="AP1120" t="s">
        <v>96</v>
      </c>
      <c r="AQ1120">
        <v>0</v>
      </c>
      <c r="AR1120">
        <v>9</v>
      </c>
      <c r="AS1120" t="s">
        <v>790</v>
      </c>
      <c r="AT1120" t="s">
        <v>68</v>
      </c>
      <c r="AU1120" t="s">
        <v>312</v>
      </c>
      <c r="AV1120" t="s">
        <v>2291</v>
      </c>
      <c r="AW1120" t="s">
        <v>2292</v>
      </c>
      <c r="AX1120">
        <v>1714</v>
      </c>
      <c r="AY1120">
        <v>1847</v>
      </c>
      <c r="AZ1120" t="s">
        <v>1445</v>
      </c>
      <c r="BA1120" s="2">
        <v>43610</v>
      </c>
      <c r="BB1120">
        <v>27</v>
      </c>
      <c r="BC1120" t="s">
        <v>2260</v>
      </c>
      <c r="BD1120" s="3">
        <v>30376</v>
      </c>
      <c r="BE1120" t="s">
        <v>209</v>
      </c>
      <c r="BF1120" s="2">
        <v>43578</v>
      </c>
      <c r="BG1120">
        <v>21</v>
      </c>
      <c r="BH1120" t="s">
        <v>217</v>
      </c>
      <c r="BI1120" s="3">
        <v>44774</v>
      </c>
    </row>
    <row r="1121" spans="1:61" x14ac:dyDescent="0.25">
      <c r="A1121" s="1">
        <v>41977</v>
      </c>
      <c r="B1121" t="s">
        <v>218</v>
      </c>
      <c r="C1121" t="s">
        <v>209</v>
      </c>
      <c r="D1121" t="s">
        <v>101</v>
      </c>
      <c r="E1121" t="s">
        <v>273</v>
      </c>
      <c r="F1121" t="s">
        <v>1717</v>
      </c>
      <c r="G1121" s="2">
        <v>43586</v>
      </c>
      <c r="H1121" t="s">
        <v>1717</v>
      </c>
      <c r="I1121" t="s">
        <v>807</v>
      </c>
      <c r="J1121" t="s">
        <v>913</v>
      </c>
      <c r="K1121" t="s">
        <v>189</v>
      </c>
      <c r="L1121" t="s">
        <v>533</v>
      </c>
      <c r="M1121" t="s">
        <v>187</v>
      </c>
      <c r="N1121" t="s">
        <v>280</v>
      </c>
      <c r="O1121" t="s">
        <v>312</v>
      </c>
      <c r="P1121" t="s">
        <v>1637</v>
      </c>
      <c r="Q1121">
        <v>34</v>
      </c>
      <c r="R1121" t="s">
        <v>255</v>
      </c>
      <c r="S1121" t="s">
        <v>96</v>
      </c>
      <c r="T1121">
        <v>14</v>
      </c>
      <c r="U1121">
        <v>13</v>
      </c>
      <c r="V1121">
        <v>6</v>
      </c>
      <c r="W1121" t="s">
        <v>121</v>
      </c>
      <c r="X1121" t="s">
        <v>96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 t="e" vm="346">
        <f>_FV(0,"3235294117647059")</f>
        <v>#VALUE!</v>
      </c>
      <c r="AM1121" t="s">
        <v>65</v>
      </c>
      <c r="AN1121">
        <v>-26</v>
      </c>
      <c r="AO1121" t="s">
        <v>64</v>
      </c>
      <c r="AP1121" t="s">
        <v>192</v>
      </c>
      <c r="AQ1121">
        <v>2</v>
      </c>
      <c r="AR1121">
        <v>5</v>
      </c>
      <c r="AS1121" t="s">
        <v>68</v>
      </c>
      <c r="AT1121" t="s">
        <v>68</v>
      </c>
      <c r="AU1121" t="s">
        <v>68</v>
      </c>
      <c r="AV1121" s="2">
        <v>43497</v>
      </c>
      <c r="AW1121" s="3">
        <v>45658</v>
      </c>
      <c r="AX1121">
        <v>1662</v>
      </c>
      <c r="AY1121">
        <v>1847</v>
      </c>
      <c r="AZ1121" t="s">
        <v>218</v>
      </c>
      <c r="BA1121" s="2">
        <v>43642</v>
      </c>
      <c r="BB1121">
        <v>21</v>
      </c>
      <c r="BC1121" t="s">
        <v>2264</v>
      </c>
      <c r="BD1121" s="2">
        <v>43649</v>
      </c>
      <c r="BE1121" t="s">
        <v>209</v>
      </c>
      <c r="BF1121" s="2">
        <v>43578</v>
      </c>
      <c r="BG1121">
        <v>21</v>
      </c>
      <c r="BH1121" t="s">
        <v>217</v>
      </c>
      <c r="BI1121" s="3">
        <v>44774</v>
      </c>
    </row>
    <row r="1122" spans="1:61" x14ac:dyDescent="0.25">
      <c r="A1122" s="1">
        <v>41703</v>
      </c>
      <c r="B1122" t="s">
        <v>228</v>
      </c>
      <c r="C1122" t="s">
        <v>209</v>
      </c>
      <c r="D1122" t="s">
        <v>62</v>
      </c>
      <c r="E1122" t="s">
        <v>1616</v>
      </c>
      <c r="F1122" t="s">
        <v>652</v>
      </c>
      <c r="G1122" t="s">
        <v>287</v>
      </c>
      <c r="H1122" t="s">
        <v>287</v>
      </c>
      <c r="I1122" t="s">
        <v>68</v>
      </c>
      <c r="J1122" t="s">
        <v>1875</v>
      </c>
      <c r="K1122" t="s">
        <v>296</v>
      </c>
      <c r="L1122" t="s">
        <v>1549</v>
      </c>
      <c r="M1122" t="s">
        <v>1122</v>
      </c>
      <c r="N1122" t="s">
        <v>296</v>
      </c>
      <c r="O1122" t="s">
        <v>617</v>
      </c>
      <c r="P1122" t="s">
        <v>713</v>
      </c>
      <c r="Q1122">
        <v>37</v>
      </c>
      <c r="R1122" t="s">
        <v>191</v>
      </c>
      <c r="S1122" t="s">
        <v>96</v>
      </c>
      <c r="T1122">
        <v>14</v>
      </c>
      <c r="U1122">
        <v>13</v>
      </c>
      <c r="V1122">
        <v>5</v>
      </c>
      <c r="W1122" t="s">
        <v>84</v>
      </c>
      <c r="X1122" t="s">
        <v>120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 t="e" vm="290">
        <f>_FV(0,"2972972972972973")</f>
        <v>#VALUE!</v>
      </c>
      <c r="AM1122" t="s">
        <v>2293</v>
      </c>
      <c r="AN1122">
        <v>-29</v>
      </c>
      <c r="AO1122" t="e" vm="1">
        <f>_FV(-7,"0")</f>
        <v>#VALUE!</v>
      </c>
      <c r="AP1122" t="s">
        <v>85</v>
      </c>
      <c r="AQ1122">
        <v>3</v>
      </c>
      <c r="AR1122">
        <v>6</v>
      </c>
      <c r="AS1122" t="s">
        <v>714</v>
      </c>
      <c r="AT1122" t="s">
        <v>68</v>
      </c>
      <c r="AU1122" t="s">
        <v>377</v>
      </c>
      <c r="AV1122" t="s">
        <v>623</v>
      </c>
      <c r="AW1122" t="s">
        <v>2294</v>
      </c>
      <c r="AX1122">
        <v>1671</v>
      </c>
      <c r="AY1122">
        <v>1847</v>
      </c>
      <c r="AZ1122" t="s">
        <v>228</v>
      </c>
      <c r="BA1122" s="2">
        <v>43549</v>
      </c>
      <c r="BB1122">
        <v>22</v>
      </c>
      <c r="BC1122" t="s">
        <v>2267</v>
      </c>
      <c r="BD1122" s="2">
        <v>43588</v>
      </c>
      <c r="BE1122" t="s">
        <v>209</v>
      </c>
      <c r="BF1122" s="2">
        <v>43578</v>
      </c>
      <c r="BG1122">
        <v>21</v>
      </c>
      <c r="BH1122" t="s">
        <v>217</v>
      </c>
      <c r="BI1122" s="3">
        <v>44774</v>
      </c>
    </row>
    <row r="1123" spans="1:61" x14ac:dyDescent="0.25">
      <c r="A1123" s="1">
        <v>41539</v>
      </c>
      <c r="B1123" t="s">
        <v>60</v>
      </c>
      <c r="C1123" t="s">
        <v>182</v>
      </c>
      <c r="D1123" t="s">
        <v>62</v>
      </c>
      <c r="E1123" s="2">
        <v>43617</v>
      </c>
      <c r="F1123" t="s">
        <v>97</v>
      </c>
      <c r="G1123" t="s">
        <v>68</v>
      </c>
      <c r="H1123" t="s">
        <v>116</v>
      </c>
      <c r="I1123" s="2">
        <v>43678</v>
      </c>
      <c r="J1123" s="2">
        <v>43556</v>
      </c>
      <c r="K1123" t="s">
        <v>97</v>
      </c>
      <c r="L1123" t="s">
        <v>116</v>
      </c>
      <c r="M1123" t="s">
        <v>118</v>
      </c>
      <c r="N1123" t="s">
        <v>118</v>
      </c>
      <c r="O1123" t="s">
        <v>65</v>
      </c>
      <c r="P1123" t="s">
        <v>118</v>
      </c>
      <c r="Q1123">
        <v>5</v>
      </c>
      <c r="R1123" t="s">
        <v>66</v>
      </c>
      <c r="S1123" t="s">
        <v>83</v>
      </c>
      <c r="T1123">
        <v>14</v>
      </c>
      <c r="U1123">
        <v>2</v>
      </c>
      <c r="V1123">
        <v>7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 t="s">
        <v>97</v>
      </c>
      <c r="AM1123" t="s">
        <v>118</v>
      </c>
      <c r="AN1123">
        <v>2</v>
      </c>
      <c r="AP1123" t="e" vm="1">
        <f>_FV(-5,"0")</f>
        <v>#VALUE!</v>
      </c>
      <c r="AQ1123">
        <v>5</v>
      </c>
      <c r="AR1123">
        <v>2</v>
      </c>
      <c r="AS1123" t="s">
        <v>65</v>
      </c>
      <c r="AT1123" t="s">
        <v>261</v>
      </c>
      <c r="AU1123" t="s">
        <v>644</v>
      </c>
      <c r="AV1123" t="s">
        <v>2295</v>
      </c>
      <c r="AW1123" t="s">
        <v>65</v>
      </c>
      <c r="AX1123">
        <v>1873</v>
      </c>
      <c r="AY1123">
        <v>1671</v>
      </c>
      <c r="AZ1123" t="s">
        <v>60</v>
      </c>
      <c r="BA1123" s="2">
        <v>43700</v>
      </c>
      <c r="BB1123">
        <v>30</v>
      </c>
      <c r="BC1123" t="s">
        <v>2228</v>
      </c>
      <c r="BD1123" s="3">
        <v>36373</v>
      </c>
      <c r="BE1123" t="s">
        <v>182</v>
      </c>
      <c r="BF1123" s="2">
        <v>43491</v>
      </c>
      <c r="BG1123">
        <v>20</v>
      </c>
      <c r="BH1123" t="s">
        <v>2256</v>
      </c>
      <c r="BI1123" s="3">
        <v>12510</v>
      </c>
    </row>
    <row r="1124" spans="1:61" x14ac:dyDescent="0.25">
      <c r="A1124" s="1">
        <v>41721</v>
      </c>
      <c r="B1124" t="s">
        <v>73</v>
      </c>
      <c r="C1124" t="s">
        <v>182</v>
      </c>
      <c r="D1124" t="s">
        <v>151</v>
      </c>
      <c r="E1124" t="s">
        <v>385</v>
      </c>
      <c r="F1124" t="s">
        <v>927</v>
      </c>
      <c r="G1124" t="s">
        <v>672</v>
      </c>
      <c r="H1124" t="s">
        <v>2029</v>
      </c>
      <c r="I1124" t="s">
        <v>483</v>
      </c>
      <c r="J1124" t="s">
        <v>265</v>
      </c>
      <c r="K1124" t="s">
        <v>266</v>
      </c>
      <c r="L1124" t="s">
        <v>603</v>
      </c>
      <c r="M1124" t="s">
        <v>267</v>
      </c>
      <c r="N1124" t="s">
        <v>116</v>
      </c>
      <c r="O1124" t="s">
        <v>603</v>
      </c>
      <c r="P1124" t="s">
        <v>80</v>
      </c>
      <c r="Q1124">
        <v>30</v>
      </c>
      <c r="R1124" t="s">
        <v>110</v>
      </c>
      <c r="S1124" t="s">
        <v>83</v>
      </c>
      <c r="T1124">
        <v>14</v>
      </c>
      <c r="U1124">
        <v>9</v>
      </c>
      <c r="V1124">
        <v>11</v>
      </c>
      <c r="W1124" t="s">
        <v>85</v>
      </c>
      <c r="X1124" t="s">
        <v>96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 t="e" vm="26">
        <f>_FV(0,"2")</f>
        <v>#VALUE!</v>
      </c>
      <c r="AM1124" t="e" vm="336">
        <f>_FV(0,"4666666666666667")</f>
        <v>#VALUE!</v>
      </c>
      <c r="AN1124">
        <v>3</v>
      </c>
      <c r="AO1124" t="s">
        <v>68</v>
      </c>
      <c r="AP1124" t="s">
        <v>96</v>
      </c>
      <c r="AQ1124">
        <v>4</v>
      </c>
      <c r="AR1124">
        <v>4</v>
      </c>
      <c r="AS1124" t="s">
        <v>68</v>
      </c>
      <c r="AT1124" t="s">
        <v>1855</v>
      </c>
      <c r="AU1124" t="s">
        <v>68</v>
      </c>
      <c r="AV1124" t="s">
        <v>64</v>
      </c>
      <c r="AW1124" t="s">
        <v>2296</v>
      </c>
      <c r="AX1124">
        <v>1668</v>
      </c>
      <c r="AY1124">
        <v>1671</v>
      </c>
      <c r="AZ1124" t="s">
        <v>73</v>
      </c>
      <c r="BA1124" t="s">
        <v>243</v>
      </c>
      <c r="BB1124">
        <v>20</v>
      </c>
      <c r="BC1124" t="s">
        <v>2229</v>
      </c>
      <c r="BD1124" s="3">
        <v>15401</v>
      </c>
      <c r="BE1124" t="s">
        <v>182</v>
      </c>
      <c r="BF1124" s="2">
        <v>43491</v>
      </c>
      <c r="BG1124">
        <v>20</v>
      </c>
      <c r="BH1124" t="s">
        <v>2256</v>
      </c>
      <c r="BI1124" s="3">
        <v>12510</v>
      </c>
    </row>
    <row r="1125" spans="1:61" x14ac:dyDescent="0.25">
      <c r="A1125" s="1">
        <v>41748</v>
      </c>
      <c r="B1125" t="s">
        <v>2230</v>
      </c>
      <c r="C1125" t="s">
        <v>182</v>
      </c>
      <c r="D1125" t="s">
        <v>101</v>
      </c>
      <c r="E1125" t="s">
        <v>2058</v>
      </c>
      <c r="F1125" t="s">
        <v>309</v>
      </c>
      <c r="G1125" t="s">
        <v>1831</v>
      </c>
      <c r="H1125" t="s">
        <v>184</v>
      </c>
      <c r="I1125" t="s">
        <v>993</v>
      </c>
      <c r="J1125" t="s">
        <v>273</v>
      </c>
      <c r="K1125" t="s">
        <v>189</v>
      </c>
      <c r="L1125" t="s">
        <v>280</v>
      </c>
      <c r="M1125" t="s">
        <v>1718</v>
      </c>
      <c r="N1125" t="s">
        <v>422</v>
      </c>
      <c r="O1125" t="s">
        <v>190</v>
      </c>
      <c r="P1125" t="s">
        <v>280</v>
      </c>
      <c r="Q1125">
        <v>34</v>
      </c>
      <c r="R1125" t="s">
        <v>239</v>
      </c>
      <c r="S1125" t="s">
        <v>83</v>
      </c>
      <c r="T1125">
        <v>14</v>
      </c>
      <c r="U1125">
        <v>15</v>
      </c>
      <c r="V1125">
        <v>8</v>
      </c>
      <c r="W1125" t="s">
        <v>66</v>
      </c>
      <c r="X1125" t="s">
        <v>120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 t="e" vm="347">
        <f>_FV(-1,"0294117647058822")</f>
        <v>#VALUE!</v>
      </c>
      <c r="AM1125" t="e" vm="346">
        <f>_FV(0,"3235294117647059")</f>
        <v>#VALUE!</v>
      </c>
      <c r="AN1125">
        <v>-14</v>
      </c>
      <c r="AO1125" t="e" vm="1">
        <f>_FV(-6,"0")</f>
        <v>#VALUE!</v>
      </c>
      <c r="AP1125" t="s">
        <v>192</v>
      </c>
      <c r="AQ1125">
        <v>1</v>
      </c>
      <c r="AR1125">
        <v>1</v>
      </c>
      <c r="AS1125" t="s">
        <v>2297</v>
      </c>
      <c r="AT1125" t="s">
        <v>68</v>
      </c>
      <c r="AU1125" t="s">
        <v>2298</v>
      </c>
      <c r="AV1125" t="s">
        <v>1049</v>
      </c>
      <c r="AW1125" t="s">
        <v>2299</v>
      </c>
      <c r="AX1125">
        <v>1594</v>
      </c>
      <c r="AY1125">
        <v>1671</v>
      </c>
      <c r="AZ1125" t="s">
        <v>2230</v>
      </c>
      <c r="BA1125" s="2">
        <v>43640</v>
      </c>
      <c r="BB1125">
        <v>36</v>
      </c>
      <c r="BC1125" t="s">
        <v>2231</v>
      </c>
      <c r="BD1125" s="3">
        <v>13547</v>
      </c>
      <c r="BE1125" t="s">
        <v>182</v>
      </c>
      <c r="BF1125" s="2">
        <v>43491</v>
      </c>
      <c r="BG1125">
        <v>20</v>
      </c>
      <c r="BH1125" t="s">
        <v>2256</v>
      </c>
      <c r="BI1125" s="3">
        <v>12510</v>
      </c>
    </row>
    <row r="1126" spans="1:61" x14ac:dyDescent="0.25">
      <c r="A1126" s="1">
        <v>41763</v>
      </c>
      <c r="B1126" t="s">
        <v>123</v>
      </c>
      <c r="C1126" t="s">
        <v>182</v>
      </c>
      <c r="D1126" t="s">
        <v>62</v>
      </c>
      <c r="E1126" s="3">
        <v>2730190</v>
      </c>
      <c r="F1126" t="s">
        <v>399</v>
      </c>
      <c r="G1126" t="s">
        <v>934</v>
      </c>
      <c r="H1126" t="s">
        <v>932</v>
      </c>
      <c r="I1126" t="s">
        <v>2300</v>
      </c>
      <c r="J1126" t="s">
        <v>1172</v>
      </c>
      <c r="K1126" t="s">
        <v>1686</v>
      </c>
      <c r="L1126" t="s">
        <v>414</v>
      </c>
      <c r="M1126" t="s">
        <v>322</v>
      </c>
      <c r="N1126" t="s">
        <v>323</v>
      </c>
      <c r="O1126" t="s">
        <v>321</v>
      </c>
      <c r="P1126" t="s">
        <v>320</v>
      </c>
      <c r="Q1126">
        <v>32</v>
      </c>
      <c r="R1126" t="s">
        <v>84</v>
      </c>
      <c r="S1126" t="s">
        <v>83</v>
      </c>
      <c r="T1126">
        <v>14</v>
      </c>
      <c r="U1126">
        <v>1</v>
      </c>
      <c r="V1126">
        <v>5</v>
      </c>
      <c r="W1126" t="s">
        <v>179</v>
      </c>
      <c r="X1126" t="s">
        <v>120</v>
      </c>
      <c r="Y1126">
        <v>0</v>
      </c>
      <c r="Z1126">
        <v>1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 t="s">
        <v>630</v>
      </c>
      <c r="AM1126" t="e" vm="50">
        <f>_FV(0,"28125")</f>
        <v>#VALUE!</v>
      </c>
      <c r="AN1126">
        <v>32</v>
      </c>
      <c r="AO1126" t="s">
        <v>64</v>
      </c>
      <c r="AP1126" t="e" vm="1">
        <f>_FV(-6,"0")</f>
        <v>#VALUE!</v>
      </c>
      <c r="AQ1126">
        <v>6</v>
      </c>
      <c r="AR1126">
        <v>3</v>
      </c>
      <c r="AS1126" t="s">
        <v>1174</v>
      </c>
      <c r="AT1126" t="s">
        <v>68</v>
      </c>
      <c r="AU1126" t="s">
        <v>1175</v>
      </c>
      <c r="AV1126" t="s">
        <v>2301</v>
      </c>
      <c r="AW1126" t="s">
        <v>2302</v>
      </c>
      <c r="AX1126">
        <v>1881</v>
      </c>
      <c r="AY1126">
        <v>1671</v>
      </c>
      <c r="AZ1126" t="s">
        <v>123</v>
      </c>
      <c r="BA1126" s="2">
        <v>43700</v>
      </c>
      <c r="BB1126">
        <v>40</v>
      </c>
      <c r="BC1126" t="s">
        <v>2232</v>
      </c>
      <c r="BD1126" s="3">
        <v>42339</v>
      </c>
      <c r="BE1126" t="s">
        <v>182</v>
      </c>
      <c r="BF1126" s="2">
        <v>43491</v>
      </c>
      <c r="BG1126">
        <v>20</v>
      </c>
      <c r="BH1126" t="s">
        <v>2256</v>
      </c>
      <c r="BI1126" s="3">
        <v>12510</v>
      </c>
    </row>
    <row r="1127" spans="1:61" x14ac:dyDescent="0.25">
      <c r="A1127" s="1">
        <v>41657</v>
      </c>
      <c r="B1127" t="s">
        <v>2233</v>
      </c>
      <c r="C1127" t="s">
        <v>182</v>
      </c>
      <c r="D1127" t="s">
        <v>62</v>
      </c>
      <c r="E1127" t="s">
        <v>2008</v>
      </c>
      <c r="F1127" t="s">
        <v>68</v>
      </c>
      <c r="G1127" t="s">
        <v>220</v>
      </c>
      <c r="H1127" t="s">
        <v>1238</v>
      </c>
      <c r="I1127" t="s">
        <v>1107</v>
      </c>
      <c r="J1127" t="s">
        <v>68</v>
      </c>
      <c r="K1127" t="s">
        <v>339</v>
      </c>
      <c r="L1127" t="s">
        <v>339</v>
      </c>
      <c r="M1127" t="s">
        <v>538</v>
      </c>
      <c r="N1127" t="s">
        <v>225</v>
      </c>
      <c r="O1127" t="s">
        <v>540</v>
      </c>
      <c r="P1127" t="s">
        <v>336</v>
      </c>
      <c r="Q1127">
        <v>22</v>
      </c>
      <c r="R1127" t="s">
        <v>192</v>
      </c>
      <c r="S1127" t="s">
        <v>83</v>
      </c>
      <c r="T1127">
        <v>14</v>
      </c>
      <c r="U1127">
        <v>20</v>
      </c>
      <c r="V1127">
        <v>12</v>
      </c>
      <c r="W1127" t="s">
        <v>66</v>
      </c>
      <c r="X1127" t="s">
        <v>66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 t="e" vm="246">
        <f>_FV(0,"8181818181818182")</f>
        <v>#VALUE!</v>
      </c>
      <c r="AM1127" t="e" vm="19">
        <f>_FV(0,"5909090909090909")</f>
        <v>#VALUE!</v>
      </c>
      <c r="AN1127">
        <v>-5</v>
      </c>
      <c r="AO1127" t="s">
        <v>65</v>
      </c>
      <c r="AP1127" t="s">
        <v>64</v>
      </c>
      <c r="AQ1127">
        <v>0</v>
      </c>
      <c r="AR1127">
        <v>3</v>
      </c>
      <c r="AS1127" t="s">
        <v>68</v>
      </c>
      <c r="AT1127" t="s">
        <v>68</v>
      </c>
      <c r="AU1127" t="s">
        <v>68</v>
      </c>
      <c r="AV1127" t="s">
        <v>68</v>
      </c>
      <c r="AW1127" s="3">
        <v>12055</v>
      </c>
      <c r="AX1127">
        <v>1530</v>
      </c>
      <c r="AY1127">
        <v>1671</v>
      </c>
      <c r="AZ1127" t="s">
        <v>2233</v>
      </c>
      <c r="BA1127" s="2">
        <v>43522</v>
      </c>
      <c r="BB1127">
        <v>24</v>
      </c>
      <c r="BC1127" t="s">
        <v>2234</v>
      </c>
      <c r="BD1127" s="3">
        <v>20821</v>
      </c>
      <c r="BE1127" t="s">
        <v>182</v>
      </c>
      <c r="BF1127" s="2">
        <v>43491</v>
      </c>
      <c r="BG1127">
        <v>20</v>
      </c>
      <c r="BH1127" t="s">
        <v>2256</v>
      </c>
      <c r="BI1127" s="3">
        <v>12510</v>
      </c>
    </row>
    <row r="1128" spans="1:61" x14ac:dyDescent="0.25">
      <c r="A1128" s="1">
        <v>41608</v>
      </c>
      <c r="B1128" t="s">
        <v>127</v>
      </c>
      <c r="C1128" t="s">
        <v>182</v>
      </c>
      <c r="D1128" t="s">
        <v>62</v>
      </c>
      <c r="E1128" t="s">
        <v>360</v>
      </c>
      <c r="F1128" t="s">
        <v>496</v>
      </c>
      <c r="G1128" t="s">
        <v>68</v>
      </c>
      <c r="H1128" t="s">
        <v>233</v>
      </c>
      <c r="I1128" t="s">
        <v>429</v>
      </c>
      <c r="J1128" t="s">
        <v>68</v>
      </c>
      <c r="K1128" t="s">
        <v>237</v>
      </c>
      <c r="L1128" t="s">
        <v>363</v>
      </c>
      <c r="M1128" t="s">
        <v>234</v>
      </c>
      <c r="N1128" t="s">
        <v>237</v>
      </c>
      <c r="O1128" t="s">
        <v>236</v>
      </c>
      <c r="P1128" t="s">
        <v>235</v>
      </c>
      <c r="Q1128">
        <v>13</v>
      </c>
      <c r="R1128" t="s">
        <v>132</v>
      </c>
      <c r="S1128" t="s">
        <v>83</v>
      </c>
      <c r="T1128">
        <v>14</v>
      </c>
      <c r="U1128">
        <v>7</v>
      </c>
      <c r="V1128">
        <v>14</v>
      </c>
      <c r="W1128" t="s">
        <v>83</v>
      </c>
      <c r="X1128" t="s">
        <v>96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 t="s">
        <v>235</v>
      </c>
      <c r="AM1128" t="e" vm="172">
        <f>_FV(0,"15384615384615385")</f>
        <v>#VALUE!</v>
      </c>
      <c r="AN1128">
        <v>8</v>
      </c>
      <c r="AO1128" t="s">
        <v>84</v>
      </c>
      <c r="AP1128" t="e" vm="1">
        <f>_FV(-4,"0")</f>
        <v>#VALUE!</v>
      </c>
      <c r="AQ1128">
        <v>5</v>
      </c>
      <c r="AR1128">
        <v>2</v>
      </c>
      <c r="AS1128" t="s">
        <v>68</v>
      </c>
      <c r="AT1128" t="s">
        <v>68</v>
      </c>
      <c r="AU1128" t="s">
        <v>68</v>
      </c>
      <c r="AV1128" s="2">
        <v>43678</v>
      </c>
      <c r="AW1128" s="2">
        <v>43556</v>
      </c>
      <c r="AX1128">
        <v>1801</v>
      </c>
      <c r="AY1128">
        <v>1671</v>
      </c>
      <c r="AZ1128" t="s">
        <v>127</v>
      </c>
      <c r="BA1128" s="2">
        <v>43733</v>
      </c>
      <c r="BB1128">
        <v>22</v>
      </c>
      <c r="BC1128" t="s">
        <v>2237</v>
      </c>
      <c r="BD1128" s="3">
        <v>45839</v>
      </c>
      <c r="BE1128" t="s">
        <v>182</v>
      </c>
      <c r="BF1128" s="2">
        <v>43491</v>
      </c>
      <c r="BG1128">
        <v>20</v>
      </c>
      <c r="BH1128" t="s">
        <v>2256</v>
      </c>
      <c r="BI1128" s="3">
        <v>12510</v>
      </c>
    </row>
    <row r="1129" spans="1:61" x14ac:dyDescent="0.25">
      <c r="A1129" s="1">
        <v>41404</v>
      </c>
      <c r="B1129" t="s">
        <v>136</v>
      </c>
      <c r="C1129" t="s">
        <v>182</v>
      </c>
      <c r="D1129" t="s">
        <v>62</v>
      </c>
      <c r="E1129" t="s">
        <v>252</v>
      </c>
      <c r="F1129" t="s">
        <v>252</v>
      </c>
      <c r="G1129" t="s">
        <v>153</v>
      </c>
      <c r="H1129" t="s">
        <v>152</v>
      </c>
      <c r="I1129" t="s">
        <v>252</v>
      </c>
      <c r="J1129" t="s">
        <v>68</v>
      </c>
      <c r="K1129" t="s">
        <v>154</v>
      </c>
      <c r="L1129" t="s">
        <v>155</v>
      </c>
      <c r="M1129" t="s">
        <v>252</v>
      </c>
      <c r="N1129" t="s">
        <v>156</v>
      </c>
      <c r="O1129" t="s">
        <v>154</v>
      </c>
      <c r="P1129" t="s">
        <v>154</v>
      </c>
      <c r="Q1129">
        <v>7</v>
      </c>
      <c r="R1129" t="s">
        <v>67</v>
      </c>
      <c r="S1129" t="s">
        <v>83</v>
      </c>
      <c r="T1129">
        <v>14</v>
      </c>
      <c r="U1129">
        <v>18</v>
      </c>
      <c r="V1129">
        <v>15</v>
      </c>
      <c r="W1129" t="s">
        <v>68</v>
      </c>
      <c r="X1129" t="s">
        <v>85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 t="e" vm="13">
        <f>_FV(0,"7142857142857143")</f>
        <v>#VALUE!</v>
      </c>
      <c r="AM1129" t="e" vm="84">
        <f>_FV(0,"2857142857142857")</f>
        <v>#VALUE!</v>
      </c>
      <c r="AN1129">
        <v>-3</v>
      </c>
      <c r="AO1129" t="e" vm="1">
        <f>_FV(-6,"0")</f>
        <v>#VALUE!</v>
      </c>
      <c r="AP1129" t="s">
        <v>120</v>
      </c>
      <c r="AQ1129">
        <v>6</v>
      </c>
      <c r="AR1129">
        <v>3</v>
      </c>
      <c r="AS1129" t="s">
        <v>68</v>
      </c>
      <c r="AT1129" t="s">
        <v>68</v>
      </c>
      <c r="AU1129" t="s">
        <v>68</v>
      </c>
      <c r="AV1129" s="2">
        <v>43497</v>
      </c>
      <c r="AW1129" s="3">
        <v>43101</v>
      </c>
      <c r="AX1129">
        <v>1667</v>
      </c>
      <c r="AY1129">
        <v>1671</v>
      </c>
      <c r="AZ1129" t="s">
        <v>136</v>
      </c>
      <c r="BA1129" s="2">
        <v>43580</v>
      </c>
      <c r="BB1129">
        <v>33</v>
      </c>
      <c r="BC1129" t="s">
        <v>2239</v>
      </c>
      <c r="BD1129" s="3">
        <v>13575</v>
      </c>
      <c r="BE1129" t="s">
        <v>182</v>
      </c>
      <c r="BF1129" s="2">
        <v>43491</v>
      </c>
      <c r="BG1129">
        <v>20</v>
      </c>
      <c r="BH1129" t="s">
        <v>2256</v>
      </c>
      <c r="BI1129" s="3">
        <v>12510</v>
      </c>
    </row>
    <row r="1130" spans="1:61" x14ac:dyDescent="0.25">
      <c r="A1130" s="1">
        <v>41622</v>
      </c>
      <c r="B1130" t="s">
        <v>2240</v>
      </c>
      <c r="C1130" t="s">
        <v>182</v>
      </c>
      <c r="D1130" t="s">
        <v>101</v>
      </c>
      <c r="E1130" t="s">
        <v>1400</v>
      </c>
      <c r="F1130" t="s">
        <v>750</v>
      </c>
      <c r="G1130" t="s">
        <v>368</v>
      </c>
      <c r="H1130" s="3">
        <v>45658</v>
      </c>
      <c r="I1130" t="s">
        <v>399</v>
      </c>
      <c r="J1130" t="s">
        <v>367</v>
      </c>
      <c r="K1130" t="s">
        <v>320</v>
      </c>
      <c r="L1130" t="s">
        <v>79</v>
      </c>
      <c r="M1130" t="s">
        <v>319</v>
      </c>
      <c r="N1130" t="s">
        <v>323</v>
      </c>
      <c r="O1130" t="s">
        <v>321</v>
      </c>
      <c r="P1130" t="s">
        <v>320</v>
      </c>
      <c r="Q1130">
        <v>16</v>
      </c>
      <c r="R1130" t="s">
        <v>242</v>
      </c>
      <c r="S1130" t="s">
        <v>83</v>
      </c>
      <c r="T1130">
        <v>14</v>
      </c>
      <c r="U1130">
        <v>12</v>
      </c>
      <c r="V1130">
        <v>13</v>
      </c>
      <c r="W1130" t="s">
        <v>66</v>
      </c>
      <c r="X1130" t="s">
        <v>121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 t="e" vm="37">
        <f>_FV(0,"375")</f>
        <v>#VALUE!</v>
      </c>
      <c r="AM1130" t="e" vm="280">
        <f>_FV(0,"3125")</f>
        <v>#VALUE!</v>
      </c>
      <c r="AN1130">
        <v>1</v>
      </c>
      <c r="AO1130" t="e" vm="1">
        <f>_FV(-4,"0")</f>
        <v>#VALUE!</v>
      </c>
      <c r="AP1130" t="s">
        <v>85</v>
      </c>
      <c r="AQ1130">
        <v>3</v>
      </c>
      <c r="AR1130">
        <v>3</v>
      </c>
      <c r="AS1130" t="s">
        <v>68</v>
      </c>
      <c r="AT1130" t="s">
        <v>2303</v>
      </c>
      <c r="AU1130" t="s">
        <v>68</v>
      </c>
      <c r="AV1130" t="s">
        <v>68</v>
      </c>
      <c r="AW1130" t="s">
        <v>2304</v>
      </c>
      <c r="AX1130">
        <v>1530</v>
      </c>
      <c r="AY1130">
        <v>1671</v>
      </c>
      <c r="AZ1130" t="s">
        <v>2240</v>
      </c>
      <c r="BA1130" s="2">
        <v>43581</v>
      </c>
      <c r="BB1130">
        <v>22</v>
      </c>
      <c r="BC1130" t="s">
        <v>2242</v>
      </c>
      <c r="BD1130" s="2">
        <v>43801</v>
      </c>
      <c r="BE1130" t="s">
        <v>182</v>
      </c>
      <c r="BF1130" s="2">
        <v>43491</v>
      </c>
      <c r="BG1130">
        <v>20</v>
      </c>
      <c r="BH1130" t="s">
        <v>2256</v>
      </c>
      <c r="BI1130" s="3">
        <v>12510</v>
      </c>
    </row>
    <row r="1131" spans="1:61" x14ac:dyDescent="0.25">
      <c r="A1131" s="1">
        <v>41503</v>
      </c>
      <c r="B1131" t="s">
        <v>150</v>
      </c>
      <c r="C1131" t="s">
        <v>182</v>
      </c>
      <c r="D1131" t="s">
        <v>62</v>
      </c>
      <c r="E1131" t="s">
        <v>65</v>
      </c>
      <c r="F1131" t="s">
        <v>65</v>
      </c>
      <c r="G1131" t="s">
        <v>65</v>
      </c>
      <c r="H1131" t="s">
        <v>65</v>
      </c>
      <c r="I1131" t="s">
        <v>65</v>
      </c>
      <c r="J1131" t="s">
        <v>65</v>
      </c>
      <c r="K1131" t="s">
        <v>65</v>
      </c>
      <c r="L1131" t="s">
        <v>65</v>
      </c>
      <c r="M1131" t="s">
        <v>65</v>
      </c>
      <c r="N1131" t="s">
        <v>65</v>
      </c>
      <c r="O1131" t="s">
        <v>65</v>
      </c>
      <c r="P1131" t="s">
        <v>65</v>
      </c>
      <c r="Q1131">
        <v>1</v>
      </c>
      <c r="R1131" t="s">
        <v>64</v>
      </c>
      <c r="S1131" t="s">
        <v>83</v>
      </c>
      <c r="T1131">
        <v>14</v>
      </c>
      <c r="U1131">
        <v>2</v>
      </c>
      <c r="V1131">
        <v>12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 t="s">
        <v>65</v>
      </c>
      <c r="AM1131" t="s">
        <v>65</v>
      </c>
      <c r="AN1131">
        <v>0</v>
      </c>
      <c r="AP1131" t="e" vm="1">
        <f>_FV(-7,"0")</f>
        <v>#VALUE!</v>
      </c>
      <c r="AQ1131">
        <v>2</v>
      </c>
      <c r="AR1131">
        <v>5</v>
      </c>
      <c r="AS1131" t="s">
        <v>68</v>
      </c>
      <c r="AT1131" t="s">
        <v>68</v>
      </c>
      <c r="AU1131" t="s">
        <v>68</v>
      </c>
      <c r="AV1131" s="2">
        <v>43497</v>
      </c>
      <c r="AW1131" s="3">
        <v>45292</v>
      </c>
      <c r="AX1131">
        <v>1815</v>
      </c>
      <c r="AY1131">
        <v>1671</v>
      </c>
      <c r="AZ1131" t="s">
        <v>150</v>
      </c>
      <c r="BA1131" s="2">
        <v>43700</v>
      </c>
      <c r="BB1131">
        <v>22</v>
      </c>
      <c r="BC1131" t="s">
        <v>2244</v>
      </c>
      <c r="BD1131" s="3">
        <v>29068</v>
      </c>
      <c r="BE1131" t="s">
        <v>182</v>
      </c>
      <c r="BF1131" s="2">
        <v>43491</v>
      </c>
      <c r="BG1131">
        <v>20</v>
      </c>
      <c r="BH1131" t="s">
        <v>2256</v>
      </c>
      <c r="BI1131" s="3">
        <v>12510</v>
      </c>
    </row>
    <row r="1132" spans="1:61" x14ac:dyDescent="0.25">
      <c r="A1132" s="1">
        <v>41692</v>
      </c>
      <c r="B1132" t="s">
        <v>158</v>
      </c>
      <c r="C1132" t="s">
        <v>182</v>
      </c>
      <c r="D1132" t="s">
        <v>62</v>
      </c>
      <c r="E1132" t="s">
        <v>1101</v>
      </c>
      <c r="F1132" t="s">
        <v>68</v>
      </c>
      <c r="G1132" t="s">
        <v>68</v>
      </c>
      <c r="H1132" t="s">
        <v>2196</v>
      </c>
      <c r="I1132" t="s">
        <v>1102</v>
      </c>
      <c r="J1132" t="s">
        <v>68</v>
      </c>
      <c r="K1132" t="s">
        <v>355</v>
      </c>
      <c r="L1132" t="s">
        <v>216</v>
      </c>
      <c r="M1132" t="s">
        <v>608</v>
      </c>
      <c r="N1132" t="s">
        <v>1232</v>
      </c>
      <c r="O1132" t="s">
        <v>93</v>
      </c>
      <c r="P1132" t="s">
        <v>80</v>
      </c>
      <c r="Q1132">
        <v>27</v>
      </c>
      <c r="R1132" t="s">
        <v>68</v>
      </c>
      <c r="S1132" t="s">
        <v>83</v>
      </c>
      <c r="T1132">
        <v>14</v>
      </c>
      <c r="U1132">
        <v>1</v>
      </c>
      <c r="V1132">
        <v>12</v>
      </c>
      <c r="W1132" t="s">
        <v>120</v>
      </c>
      <c r="X1132" t="s">
        <v>132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 t="s">
        <v>212</v>
      </c>
      <c r="AM1132" t="e" vm="348">
        <f>_FV(0,"5185185185185185")</f>
        <v>#VALUE!</v>
      </c>
      <c r="AN1132">
        <v>30</v>
      </c>
      <c r="AO1132" t="s">
        <v>132</v>
      </c>
      <c r="AP1132" t="e" vm="1">
        <f>_FV(-8,"0")</f>
        <v>#VALUE!</v>
      </c>
      <c r="AQ1132">
        <v>5</v>
      </c>
      <c r="AR1132">
        <v>2</v>
      </c>
      <c r="AS1132" t="s">
        <v>68</v>
      </c>
      <c r="AT1132" t="s">
        <v>1040</v>
      </c>
      <c r="AU1132" t="s">
        <v>68</v>
      </c>
      <c r="AV1132" s="3">
        <v>27395</v>
      </c>
      <c r="AW1132" t="s">
        <v>2305</v>
      </c>
      <c r="AX1132">
        <v>1879</v>
      </c>
      <c r="AY1132">
        <v>1671</v>
      </c>
      <c r="AZ1132" t="s">
        <v>158</v>
      </c>
      <c r="BA1132" s="2">
        <v>43671</v>
      </c>
      <c r="BB1132">
        <v>21</v>
      </c>
      <c r="BC1132" t="s">
        <v>2247</v>
      </c>
      <c r="BD1132" t="s">
        <v>2248</v>
      </c>
      <c r="BE1132" t="s">
        <v>182</v>
      </c>
      <c r="BF1132" s="2">
        <v>43491</v>
      </c>
      <c r="BG1132">
        <v>20</v>
      </c>
      <c r="BH1132" t="s">
        <v>2256</v>
      </c>
      <c r="BI1132" s="3">
        <v>12510</v>
      </c>
    </row>
    <row r="1133" spans="1:61" x14ac:dyDescent="0.25">
      <c r="A1133" s="1">
        <v>41573</v>
      </c>
      <c r="B1133" t="s">
        <v>163</v>
      </c>
      <c r="C1133" t="s">
        <v>182</v>
      </c>
      <c r="D1133" t="s">
        <v>62</v>
      </c>
      <c r="E1133" t="s">
        <v>210</v>
      </c>
      <c r="F1133" t="s">
        <v>94</v>
      </c>
      <c r="G1133" t="s">
        <v>92</v>
      </c>
      <c r="H1133" t="s">
        <v>91</v>
      </c>
      <c r="I1133" t="s">
        <v>210</v>
      </c>
      <c r="J1133" t="s">
        <v>88</v>
      </c>
      <c r="K1133" t="s">
        <v>80</v>
      </c>
      <c r="L1133" t="s">
        <v>216</v>
      </c>
      <c r="M1133" t="s">
        <v>80</v>
      </c>
      <c r="N1133" t="s">
        <v>94</v>
      </c>
      <c r="O1133" t="s">
        <v>216</v>
      </c>
      <c r="P1133" t="s">
        <v>216</v>
      </c>
      <c r="Q1133">
        <v>9</v>
      </c>
      <c r="R1133" t="s">
        <v>85</v>
      </c>
      <c r="S1133" t="s">
        <v>83</v>
      </c>
      <c r="T1133">
        <v>14</v>
      </c>
      <c r="U1133">
        <v>8</v>
      </c>
      <c r="V1133">
        <v>16</v>
      </c>
      <c r="W1133" t="s">
        <v>85</v>
      </c>
      <c r="X1133" t="s">
        <v>64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 t="s">
        <v>93</v>
      </c>
      <c r="AM1133" t="e" vm="2">
        <f>_FV(0,"3333333333333333")</f>
        <v>#VALUE!</v>
      </c>
      <c r="AN1133">
        <v>3</v>
      </c>
      <c r="AO1133" t="s">
        <v>132</v>
      </c>
      <c r="AP1133" t="e" vm="1">
        <f>_FV(-2,"0")</f>
        <v>#VALUE!</v>
      </c>
      <c r="AQ1133">
        <v>9</v>
      </c>
      <c r="AR1133">
        <v>0</v>
      </c>
      <c r="AS1133" t="s">
        <v>68</v>
      </c>
      <c r="AT1133" t="s">
        <v>68</v>
      </c>
      <c r="AU1133" t="s">
        <v>68</v>
      </c>
      <c r="AV1133" s="2">
        <v>43497</v>
      </c>
      <c r="AW1133" s="3">
        <v>44562</v>
      </c>
      <c r="AX1133">
        <v>1925</v>
      </c>
      <c r="AY1133">
        <v>1671</v>
      </c>
      <c r="AZ1133" t="s">
        <v>163</v>
      </c>
      <c r="BA1133" s="2">
        <v>43732</v>
      </c>
      <c r="BB1133">
        <v>24</v>
      </c>
      <c r="BC1133" t="s">
        <v>2249</v>
      </c>
      <c r="BD1133" s="2">
        <v>43600</v>
      </c>
      <c r="BE1133" t="s">
        <v>182</v>
      </c>
      <c r="BF1133" s="2">
        <v>43491</v>
      </c>
      <c r="BG1133">
        <v>20</v>
      </c>
      <c r="BH1133" t="s">
        <v>2256</v>
      </c>
      <c r="BI1133" s="3">
        <v>12510</v>
      </c>
    </row>
    <row r="1134" spans="1:61" x14ac:dyDescent="0.25">
      <c r="A1134" s="1">
        <v>41634</v>
      </c>
      <c r="B1134" t="s">
        <v>178</v>
      </c>
      <c r="C1134" t="s">
        <v>182</v>
      </c>
      <c r="D1134" t="s">
        <v>62</v>
      </c>
      <c r="E1134" t="s">
        <v>90</v>
      </c>
      <c r="F1134" t="s">
        <v>433</v>
      </c>
      <c r="G1134" t="s">
        <v>210</v>
      </c>
      <c r="H1134" t="s">
        <v>76</v>
      </c>
      <c r="I1134" t="s">
        <v>340</v>
      </c>
      <c r="J1134" t="s">
        <v>76</v>
      </c>
      <c r="K1134" t="s">
        <v>63</v>
      </c>
      <c r="L1134" t="s">
        <v>341</v>
      </c>
      <c r="M1134" t="s">
        <v>341</v>
      </c>
      <c r="N1134" t="s">
        <v>80</v>
      </c>
      <c r="O1134" t="s">
        <v>82</v>
      </c>
      <c r="P1134" t="s">
        <v>80</v>
      </c>
      <c r="Q1134">
        <v>18</v>
      </c>
      <c r="R1134" t="s">
        <v>120</v>
      </c>
      <c r="S1134" t="s">
        <v>83</v>
      </c>
      <c r="T1134">
        <v>14</v>
      </c>
      <c r="U1134">
        <v>6</v>
      </c>
      <c r="V1134">
        <v>10</v>
      </c>
      <c r="W1134" t="s">
        <v>120</v>
      </c>
      <c r="X1134" t="s">
        <v>121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 t="s">
        <v>93</v>
      </c>
      <c r="AM1134" t="e" vm="82">
        <f>_FV(0,"2222222222222222")</f>
        <v>#VALUE!</v>
      </c>
      <c r="AN1134">
        <v>9</v>
      </c>
      <c r="AO1134" t="s">
        <v>64</v>
      </c>
      <c r="AP1134" t="s">
        <v>68</v>
      </c>
      <c r="AQ1134">
        <v>6</v>
      </c>
      <c r="AR1134">
        <v>3</v>
      </c>
      <c r="AS1134" t="s">
        <v>68</v>
      </c>
      <c r="AT1134" t="s">
        <v>68</v>
      </c>
      <c r="AU1134" t="s">
        <v>68</v>
      </c>
      <c r="AV1134" s="2">
        <v>43678</v>
      </c>
      <c r="AW1134" s="3">
        <v>41640</v>
      </c>
      <c r="AX1134">
        <v>1685</v>
      </c>
      <c r="AY1134">
        <v>1671</v>
      </c>
      <c r="AZ1134" t="s">
        <v>178</v>
      </c>
      <c r="BA1134" s="2">
        <v>43579</v>
      </c>
      <c r="BB1134">
        <v>26</v>
      </c>
      <c r="BC1134" t="s">
        <v>2250</v>
      </c>
      <c r="BD1134" s="3">
        <v>26420</v>
      </c>
      <c r="BE1134" t="s">
        <v>182</v>
      </c>
      <c r="BF1134" s="2">
        <v>43491</v>
      </c>
      <c r="BG1134">
        <v>20</v>
      </c>
      <c r="BH1134" t="s">
        <v>2256</v>
      </c>
      <c r="BI1134" s="3">
        <v>12510</v>
      </c>
    </row>
    <row r="1135" spans="1:61" x14ac:dyDescent="0.25">
      <c r="A1135" s="1">
        <v>41854</v>
      </c>
      <c r="B1135" t="s">
        <v>1432</v>
      </c>
      <c r="C1135" t="s">
        <v>182</v>
      </c>
      <c r="D1135" t="s">
        <v>101</v>
      </c>
      <c r="E1135" t="s">
        <v>670</v>
      </c>
      <c r="F1135" t="s">
        <v>246</v>
      </c>
      <c r="G1135" t="s">
        <v>1303</v>
      </c>
      <c r="H1135" s="2">
        <v>43586</v>
      </c>
      <c r="I1135" t="s">
        <v>68</v>
      </c>
      <c r="J1135" t="s">
        <v>246</v>
      </c>
      <c r="K1135" t="s">
        <v>79</v>
      </c>
      <c r="L1135" t="s">
        <v>372</v>
      </c>
      <c r="M1135" t="s">
        <v>253</v>
      </c>
      <c r="N1135" t="s">
        <v>156</v>
      </c>
      <c r="O1135" t="s">
        <v>79</v>
      </c>
      <c r="P1135" t="s">
        <v>251</v>
      </c>
      <c r="Q1135">
        <v>28</v>
      </c>
      <c r="R1135" t="s">
        <v>95</v>
      </c>
      <c r="S1135" t="s">
        <v>83</v>
      </c>
      <c r="T1135">
        <v>14</v>
      </c>
      <c r="U1135">
        <v>10</v>
      </c>
      <c r="V1135">
        <v>11</v>
      </c>
      <c r="W1135" t="s">
        <v>132</v>
      </c>
      <c r="X1135" t="s">
        <v>132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 t="e" vm="23">
        <f>_FV(0,"6785714285714286")</f>
        <v>#VALUE!</v>
      </c>
      <c r="AM1135" t="e" vm="183">
        <f>_FV(0,"5357142857142857")</f>
        <v>#VALUE!</v>
      </c>
      <c r="AN1135">
        <v>1</v>
      </c>
      <c r="AO1135" t="s">
        <v>65</v>
      </c>
      <c r="AP1135" t="s">
        <v>83</v>
      </c>
      <c r="AQ1135">
        <v>6</v>
      </c>
      <c r="AR1135">
        <v>3</v>
      </c>
      <c r="AS1135" t="s">
        <v>68</v>
      </c>
      <c r="AT1135" t="s">
        <v>68</v>
      </c>
      <c r="AU1135" t="s">
        <v>68</v>
      </c>
      <c r="AV1135" t="s">
        <v>63</v>
      </c>
      <c r="AW1135" s="3">
        <v>46023</v>
      </c>
      <c r="AX1135">
        <v>1656</v>
      </c>
      <c r="AY1135">
        <v>1671</v>
      </c>
      <c r="AZ1135" t="s">
        <v>1432</v>
      </c>
      <c r="BA1135" s="2">
        <v>43522</v>
      </c>
      <c r="BB1135">
        <v>17</v>
      </c>
      <c r="BC1135" t="s">
        <v>2252</v>
      </c>
      <c r="BD1135" s="2">
        <v>43527</v>
      </c>
      <c r="BE1135" t="s">
        <v>182</v>
      </c>
      <c r="BF1135" s="2">
        <v>43491</v>
      </c>
      <c r="BG1135">
        <v>20</v>
      </c>
      <c r="BH1135" t="s">
        <v>2256</v>
      </c>
      <c r="BI1135" s="3">
        <v>12510</v>
      </c>
    </row>
    <row r="1136" spans="1:61" x14ac:dyDescent="0.25">
      <c r="A1136" s="1">
        <v>41853</v>
      </c>
      <c r="B1136" t="s">
        <v>1917</v>
      </c>
      <c r="C1136" t="s">
        <v>182</v>
      </c>
      <c r="D1136" t="s">
        <v>101</v>
      </c>
      <c r="E1136" s="3">
        <v>13150</v>
      </c>
      <c r="F1136" t="s">
        <v>354</v>
      </c>
      <c r="G1136" s="2">
        <v>43678</v>
      </c>
      <c r="H1136" s="3">
        <v>18994</v>
      </c>
      <c r="I1136" s="2">
        <v>43556</v>
      </c>
      <c r="J1136" t="s">
        <v>68</v>
      </c>
      <c r="K1136" t="s">
        <v>347</v>
      </c>
      <c r="L1136" t="s">
        <v>397</v>
      </c>
      <c r="M1136" t="s">
        <v>129</v>
      </c>
      <c r="N1136" t="s">
        <v>346</v>
      </c>
      <c r="O1136" t="s">
        <v>128</v>
      </c>
      <c r="P1136" t="s">
        <v>129</v>
      </c>
      <c r="Q1136">
        <v>25</v>
      </c>
      <c r="R1136" t="s">
        <v>121</v>
      </c>
      <c r="S1136" t="s">
        <v>83</v>
      </c>
      <c r="T1136">
        <v>14</v>
      </c>
      <c r="U1136">
        <v>9</v>
      </c>
      <c r="V1136">
        <v>11</v>
      </c>
      <c r="W1136" t="s">
        <v>121</v>
      </c>
      <c r="X1136" t="s">
        <v>66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 t="s">
        <v>129</v>
      </c>
      <c r="AM1136" t="e" vm="46">
        <f>_FV(0,"56")</f>
        <v>#VALUE!</v>
      </c>
      <c r="AN1136">
        <v>10</v>
      </c>
      <c r="AO1136" t="s">
        <v>66</v>
      </c>
      <c r="AP1136" t="e" vm="1">
        <f>_FV(-1,"0")</f>
        <v>#VALUE!</v>
      </c>
      <c r="AQ1136">
        <v>3</v>
      </c>
      <c r="AR1136">
        <v>3</v>
      </c>
      <c r="AS1136" t="s">
        <v>65</v>
      </c>
      <c r="AT1136" t="s">
        <v>68</v>
      </c>
      <c r="AU1136" t="s">
        <v>1155</v>
      </c>
      <c r="AV1136" t="s">
        <v>2306</v>
      </c>
      <c r="AW1136" t="s">
        <v>65</v>
      </c>
      <c r="AX1136">
        <v>1643</v>
      </c>
      <c r="AY1136">
        <v>1671</v>
      </c>
      <c r="AZ1136" t="s">
        <v>1917</v>
      </c>
      <c r="BA1136" s="2">
        <v>43731</v>
      </c>
      <c r="BB1136">
        <v>16</v>
      </c>
      <c r="BC1136" t="s">
        <v>2253</v>
      </c>
      <c r="BD1136" s="3">
        <v>11383</v>
      </c>
      <c r="BE1136" t="s">
        <v>182</v>
      </c>
      <c r="BF1136" s="2">
        <v>43491</v>
      </c>
      <c r="BG1136">
        <v>20</v>
      </c>
      <c r="BH1136" t="s">
        <v>2256</v>
      </c>
      <c r="BI1136" s="3">
        <v>12510</v>
      </c>
    </row>
    <row r="1137" spans="1:61" x14ac:dyDescent="0.25">
      <c r="A1137" s="1">
        <v>41668</v>
      </c>
      <c r="B1137" t="s">
        <v>195</v>
      </c>
      <c r="C1137" t="s">
        <v>182</v>
      </c>
      <c r="D1137" t="s">
        <v>62</v>
      </c>
      <c r="E1137" t="s">
        <v>498</v>
      </c>
      <c r="F1137" t="s">
        <v>566</v>
      </c>
      <c r="G1137" t="s">
        <v>1757</v>
      </c>
      <c r="H1137" t="s">
        <v>1757</v>
      </c>
      <c r="I1137" t="s">
        <v>1453</v>
      </c>
      <c r="J1137" t="s">
        <v>566</v>
      </c>
      <c r="K1137" t="s">
        <v>382</v>
      </c>
      <c r="L1137" t="s">
        <v>571</v>
      </c>
      <c r="M1137" t="s">
        <v>906</v>
      </c>
      <c r="N1137" t="s">
        <v>380</v>
      </c>
      <c r="O1137" t="s">
        <v>572</v>
      </c>
      <c r="P1137" t="s">
        <v>379</v>
      </c>
      <c r="Q1137">
        <v>23</v>
      </c>
      <c r="R1137" t="s">
        <v>119</v>
      </c>
      <c r="S1137" t="s">
        <v>83</v>
      </c>
      <c r="T1137">
        <v>14</v>
      </c>
      <c r="U1137">
        <v>19</v>
      </c>
      <c r="V1137">
        <v>14</v>
      </c>
      <c r="W1137" t="s">
        <v>121</v>
      </c>
      <c r="X1137" t="s">
        <v>68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 t="e" vm="115">
        <f>_FV(0,"6521739130434783")</f>
        <v>#VALUE!</v>
      </c>
      <c r="AM1137" t="e" vm="174">
        <f>_FV(0,"6086956521739131")</f>
        <v>#VALUE!</v>
      </c>
      <c r="AN1137">
        <v>-4</v>
      </c>
      <c r="AO1137" t="s">
        <v>85</v>
      </c>
      <c r="AP1137" t="s">
        <v>132</v>
      </c>
      <c r="AQ1137">
        <v>2</v>
      </c>
      <c r="AR1137">
        <v>5</v>
      </c>
      <c r="AS1137" t="s">
        <v>65</v>
      </c>
      <c r="AT1137" t="s">
        <v>729</v>
      </c>
      <c r="AU1137" t="s">
        <v>1153</v>
      </c>
      <c r="AV1137" t="s">
        <v>175</v>
      </c>
      <c r="AW1137" t="s">
        <v>65</v>
      </c>
      <c r="AX1137">
        <v>1627</v>
      </c>
      <c r="AY1137">
        <v>1671</v>
      </c>
      <c r="AZ1137" t="s">
        <v>195</v>
      </c>
      <c r="BA1137" s="2">
        <v>43732</v>
      </c>
      <c r="BB1137">
        <v>28</v>
      </c>
      <c r="BC1137" t="s">
        <v>2257</v>
      </c>
      <c r="BD1137" s="2">
        <v>43712</v>
      </c>
      <c r="BE1137" t="s">
        <v>182</v>
      </c>
      <c r="BF1137" s="2">
        <v>43491</v>
      </c>
      <c r="BG1137">
        <v>20</v>
      </c>
      <c r="BH1137" t="s">
        <v>2256</v>
      </c>
      <c r="BI1137" s="3">
        <v>12510</v>
      </c>
    </row>
    <row r="1138" spans="1:61" x14ac:dyDescent="0.25">
      <c r="A1138" s="1">
        <v>41558</v>
      </c>
      <c r="B1138" t="s">
        <v>1445</v>
      </c>
      <c r="C1138" t="s">
        <v>182</v>
      </c>
      <c r="D1138" t="s">
        <v>101</v>
      </c>
      <c r="E1138" t="s">
        <v>539</v>
      </c>
      <c r="F1138" t="s">
        <v>538</v>
      </c>
      <c r="G1138" t="s">
        <v>539</v>
      </c>
      <c r="H1138" t="s">
        <v>68</v>
      </c>
      <c r="I1138" t="s">
        <v>68</v>
      </c>
      <c r="J1138" t="s">
        <v>801</v>
      </c>
      <c r="K1138" t="s">
        <v>223</v>
      </c>
      <c r="L1138" t="s">
        <v>226</v>
      </c>
      <c r="M1138" t="s">
        <v>337</v>
      </c>
      <c r="N1138" t="s">
        <v>337</v>
      </c>
      <c r="O1138" t="s">
        <v>226</v>
      </c>
      <c r="P1138" t="s">
        <v>223</v>
      </c>
      <c r="Q1138">
        <v>11</v>
      </c>
      <c r="R1138" t="s">
        <v>179</v>
      </c>
      <c r="S1138" t="s">
        <v>83</v>
      </c>
      <c r="T1138">
        <v>14</v>
      </c>
      <c r="U1138">
        <v>13</v>
      </c>
      <c r="V1138">
        <v>17</v>
      </c>
      <c r="W1138" t="s">
        <v>66</v>
      </c>
      <c r="X1138" t="s">
        <v>64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 t="s">
        <v>65</v>
      </c>
      <c r="AM1138" t="e" vm="112">
        <f>_FV(0,"36363636363636365")</f>
        <v>#VALUE!</v>
      </c>
      <c r="AN1138">
        <v>2</v>
      </c>
      <c r="AO1138" t="s">
        <v>64</v>
      </c>
      <c r="AP1138" t="s">
        <v>84</v>
      </c>
      <c r="AQ1138">
        <v>3</v>
      </c>
      <c r="AR1138">
        <v>6</v>
      </c>
      <c r="AS1138" t="s">
        <v>68</v>
      </c>
      <c r="AT1138" t="s">
        <v>68</v>
      </c>
      <c r="AU1138" t="s">
        <v>68</v>
      </c>
      <c r="AV1138" s="2">
        <v>43617</v>
      </c>
      <c r="AW1138" s="2">
        <v>43525</v>
      </c>
      <c r="AX1138">
        <v>1714</v>
      </c>
      <c r="AY1138">
        <v>1671</v>
      </c>
      <c r="AZ1138" t="s">
        <v>1445</v>
      </c>
      <c r="BA1138" s="2">
        <v>43610</v>
      </c>
      <c r="BB1138">
        <v>27</v>
      </c>
      <c r="BC1138" t="s">
        <v>2260</v>
      </c>
      <c r="BD1138" s="3">
        <v>30376</v>
      </c>
      <c r="BE1138" t="s">
        <v>182</v>
      </c>
      <c r="BF1138" s="2">
        <v>43491</v>
      </c>
      <c r="BG1138">
        <v>20</v>
      </c>
      <c r="BH1138" t="s">
        <v>2256</v>
      </c>
      <c r="BI1138" s="3">
        <v>12510</v>
      </c>
    </row>
    <row r="1139" spans="1:61" x14ac:dyDescent="0.25">
      <c r="A1139" s="1">
        <v>41637</v>
      </c>
      <c r="B1139" t="s">
        <v>209</v>
      </c>
      <c r="C1139" t="s">
        <v>182</v>
      </c>
      <c r="D1139" t="s">
        <v>62</v>
      </c>
      <c r="E1139" t="s">
        <v>68</v>
      </c>
      <c r="F1139" t="s">
        <v>198</v>
      </c>
      <c r="G1139" t="s">
        <v>786</v>
      </c>
      <c r="H1139" t="s">
        <v>197</v>
      </c>
      <c r="I1139" t="s">
        <v>303</v>
      </c>
      <c r="J1139" t="s">
        <v>196</v>
      </c>
      <c r="K1139" t="s">
        <v>172</v>
      </c>
      <c r="L1139" t="s">
        <v>170</v>
      </c>
      <c r="M1139" t="s">
        <v>170</v>
      </c>
      <c r="N1139" t="s">
        <v>203</v>
      </c>
      <c r="O1139" t="s">
        <v>205</v>
      </c>
      <c r="P1139" t="s">
        <v>202</v>
      </c>
      <c r="Q1139">
        <v>19</v>
      </c>
      <c r="R1139" t="s">
        <v>96</v>
      </c>
      <c r="S1139" t="s">
        <v>83</v>
      </c>
      <c r="T1139">
        <v>14</v>
      </c>
      <c r="U1139">
        <v>8</v>
      </c>
      <c r="V1139">
        <v>10</v>
      </c>
      <c r="W1139" t="s">
        <v>120</v>
      </c>
      <c r="X1139" t="s">
        <v>121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 t="e" vm="170">
        <f>_FV(0,"2631578947368421")</f>
        <v>#VALUE!</v>
      </c>
      <c r="AM1139" t="e" vm="256">
        <f>_FV(0,"42105263157894735")</f>
        <v>#VALUE!</v>
      </c>
      <c r="AN1139">
        <v>10</v>
      </c>
      <c r="AO1139" t="s">
        <v>64</v>
      </c>
      <c r="AP1139" t="e" vm="1">
        <f>_FV(-3,"0")</f>
        <v>#VALUE!</v>
      </c>
      <c r="AQ1139">
        <v>5</v>
      </c>
      <c r="AR1139">
        <v>2</v>
      </c>
      <c r="AS1139" t="s">
        <v>2307</v>
      </c>
      <c r="AT1139" t="s">
        <v>68</v>
      </c>
      <c r="AU1139" t="s">
        <v>252</v>
      </c>
      <c r="AV1139" t="s">
        <v>2308</v>
      </c>
      <c r="AW1139" t="s">
        <v>2309</v>
      </c>
      <c r="AX1139">
        <v>1847</v>
      </c>
      <c r="AY1139">
        <v>1671</v>
      </c>
      <c r="AZ1139" t="s">
        <v>209</v>
      </c>
      <c r="BA1139" s="2">
        <v>43578</v>
      </c>
      <c r="BB1139">
        <v>21</v>
      </c>
      <c r="BC1139" t="s">
        <v>217</v>
      </c>
      <c r="BD1139" s="3">
        <v>44774</v>
      </c>
      <c r="BE1139" t="s">
        <v>182</v>
      </c>
      <c r="BF1139" s="2">
        <v>43491</v>
      </c>
      <c r="BG1139">
        <v>20</v>
      </c>
      <c r="BH1139" t="s">
        <v>2256</v>
      </c>
      <c r="BI1139" s="3">
        <v>12510</v>
      </c>
    </row>
    <row r="1140" spans="1:61" x14ac:dyDescent="0.25">
      <c r="A1140" s="1">
        <v>41948</v>
      </c>
      <c r="B1140" t="s">
        <v>218</v>
      </c>
      <c r="C1140" t="s">
        <v>182</v>
      </c>
      <c r="D1140" t="s">
        <v>151</v>
      </c>
      <c r="E1140" t="s">
        <v>196</v>
      </c>
      <c r="F1140" t="s">
        <v>1215</v>
      </c>
      <c r="G1140" s="2">
        <v>43586</v>
      </c>
      <c r="H1140" t="s">
        <v>840</v>
      </c>
      <c r="I1140" t="s">
        <v>198</v>
      </c>
      <c r="J1140" t="s">
        <v>1010</v>
      </c>
      <c r="K1140" t="s">
        <v>1014</v>
      </c>
      <c r="L1140" t="s">
        <v>202</v>
      </c>
      <c r="M1140" t="s">
        <v>406</v>
      </c>
      <c r="N1140" t="s">
        <v>203</v>
      </c>
      <c r="O1140" t="s">
        <v>406</v>
      </c>
      <c r="P1140" t="s">
        <v>173</v>
      </c>
      <c r="Q1140">
        <v>38</v>
      </c>
      <c r="R1140" t="s">
        <v>255</v>
      </c>
      <c r="S1140" t="s">
        <v>83</v>
      </c>
      <c r="T1140">
        <v>14</v>
      </c>
      <c r="U1140">
        <v>17</v>
      </c>
      <c r="V1140">
        <v>10</v>
      </c>
      <c r="W1140" t="s">
        <v>66</v>
      </c>
      <c r="X1140" t="s">
        <v>85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 t="e" vm="48">
        <f>_FV(0,"39473684210526316")</f>
        <v>#VALUE!</v>
      </c>
      <c r="AM1140" t="e" vm="17">
        <f>_FV(0,"21052631578947367")</f>
        <v>#VALUE!</v>
      </c>
      <c r="AN1140">
        <v>-11</v>
      </c>
      <c r="AO1140" t="e" vm="1">
        <f>_FV(-3,"0")</f>
        <v>#VALUE!</v>
      </c>
      <c r="AP1140" t="s">
        <v>121</v>
      </c>
      <c r="AQ1140">
        <v>2</v>
      </c>
      <c r="AR1140">
        <v>5</v>
      </c>
      <c r="AS1140" t="s">
        <v>788</v>
      </c>
      <c r="AT1140" t="s">
        <v>68</v>
      </c>
      <c r="AU1140" t="s">
        <v>2118</v>
      </c>
      <c r="AV1140" t="s">
        <v>2310</v>
      </c>
      <c r="AW1140" t="s">
        <v>2311</v>
      </c>
      <c r="AX1140">
        <v>1662</v>
      </c>
      <c r="AY1140">
        <v>1671</v>
      </c>
      <c r="AZ1140" t="s">
        <v>218</v>
      </c>
      <c r="BA1140" s="2">
        <v>43642</v>
      </c>
      <c r="BB1140">
        <v>21</v>
      </c>
      <c r="BC1140" t="s">
        <v>2264</v>
      </c>
      <c r="BD1140" s="2">
        <v>43649</v>
      </c>
      <c r="BE1140" t="s">
        <v>182</v>
      </c>
      <c r="BF1140" s="2">
        <v>43491</v>
      </c>
      <c r="BG1140">
        <v>20</v>
      </c>
      <c r="BH1140" t="s">
        <v>2256</v>
      </c>
      <c r="BI1140" s="3">
        <v>12510</v>
      </c>
    </row>
    <row r="1141" spans="1:61" x14ac:dyDescent="0.25">
      <c r="A1141" s="1">
        <v>41517</v>
      </c>
      <c r="B1141" t="s">
        <v>228</v>
      </c>
      <c r="C1141" t="s">
        <v>182</v>
      </c>
      <c r="D1141" t="s">
        <v>151</v>
      </c>
      <c r="E1141" t="s">
        <v>355</v>
      </c>
      <c r="F1141" t="s">
        <v>355</v>
      </c>
      <c r="G1141" t="s">
        <v>65</v>
      </c>
      <c r="H1141" t="s">
        <v>355</v>
      </c>
      <c r="I1141" t="s">
        <v>90</v>
      </c>
      <c r="J1141" t="s">
        <v>68</v>
      </c>
      <c r="K1141" t="s">
        <v>80</v>
      </c>
      <c r="L1141" t="s">
        <v>80</v>
      </c>
      <c r="M1141" t="s">
        <v>65</v>
      </c>
      <c r="N1141" t="s">
        <v>80</v>
      </c>
      <c r="O1141" t="s">
        <v>80</v>
      </c>
      <c r="P1141" t="s">
        <v>65</v>
      </c>
      <c r="Q1141">
        <v>3</v>
      </c>
      <c r="R1141" t="s">
        <v>191</v>
      </c>
      <c r="S1141" t="s">
        <v>83</v>
      </c>
      <c r="T1141">
        <v>14</v>
      </c>
      <c r="U1141">
        <v>5</v>
      </c>
      <c r="V1141">
        <v>9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 t="s">
        <v>355</v>
      </c>
      <c r="AM1141" t="s">
        <v>65</v>
      </c>
      <c r="AN1141">
        <v>1</v>
      </c>
      <c r="AP1141" t="s">
        <v>66</v>
      </c>
      <c r="AQ1141">
        <v>7</v>
      </c>
      <c r="AR1141">
        <v>1</v>
      </c>
      <c r="AS1141" t="s">
        <v>68</v>
      </c>
      <c r="AT1141" s="2">
        <v>43525</v>
      </c>
      <c r="AU1141" t="s">
        <v>68</v>
      </c>
      <c r="AV1141" t="s">
        <v>657</v>
      </c>
      <c r="AW1141" t="s">
        <v>2312</v>
      </c>
      <c r="AX1141">
        <v>1671</v>
      </c>
      <c r="AY1141">
        <v>1671</v>
      </c>
      <c r="AZ1141" t="s">
        <v>228</v>
      </c>
      <c r="BA1141" s="2">
        <v>43549</v>
      </c>
      <c r="BB1141">
        <v>22</v>
      </c>
      <c r="BC1141" t="s">
        <v>2267</v>
      </c>
      <c r="BD1141" s="2">
        <v>43588</v>
      </c>
      <c r="BE1141" t="s">
        <v>182</v>
      </c>
      <c r="BF1141" s="2">
        <v>43491</v>
      </c>
      <c r="BG1141">
        <v>20</v>
      </c>
      <c r="BH1141" t="s">
        <v>2256</v>
      </c>
      <c r="BI1141" s="3">
        <v>12510</v>
      </c>
    </row>
    <row r="1142" spans="1:61" x14ac:dyDescent="0.25">
      <c r="A1142" s="1">
        <v>41566</v>
      </c>
      <c r="B1142" t="s">
        <v>60</v>
      </c>
      <c r="C1142" t="s">
        <v>1432</v>
      </c>
      <c r="D1142" t="s">
        <v>62</v>
      </c>
      <c r="E1142" s="3">
        <v>27395</v>
      </c>
      <c r="F1142" t="s">
        <v>625</v>
      </c>
      <c r="G1142" t="s">
        <v>68</v>
      </c>
      <c r="H1142" t="s">
        <v>399</v>
      </c>
      <c r="I1142" t="s">
        <v>64</v>
      </c>
      <c r="J1142" t="s">
        <v>400</v>
      </c>
      <c r="K1142" t="s">
        <v>625</v>
      </c>
      <c r="L1142" t="s">
        <v>79</v>
      </c>
      <c r="M1142" t="s">
        <v>322</v>
      </c>
      <c r="N1142" t="s">
        <v>63</v>
      </c>
      <c r="O1142" t="s">
        <v>322</v>
      </c>
      <c r="P1142" t="s">
        <v>322</v>
      </c>
      <c r="Q1142">
        <v>8</v>
      </c>
      <c r="R1142" t="s">
        <v>66</v>
      </c>
      <c r="S1142" t="s">
        <v>95</v>
      </c>
      <c r="T1142">
        <v>14</v>
      </c>
      <c r="U1142">
        <v>1</v>
      </c>
      <c r="V1142">
        <v>17</v>
      </c>
      <c r="W1142" t="s">
        <v>191</v>
      </c>
      <c r="X1142" t="s">
        <v>96</v>
      </c>
      <c r="Y1142">
        <v>0</v>
      </c>
      <c r="Z1142">
        <v>1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 t="s">
        <v>180</v>
      </c>
      <c r="AM1142" t="e" vm="3">
        <f>_FV(0,"5")</f>
        <v>#VALUE!</v>
      </c>
      <c r="AN1142">
        <v>9</v>
      </c>
      <c r="AO1142" t="s">
        <v>85</v>
      </c>
      <c r="AP1142" t="e" vm="1">
        <f>_FV(-14,"0")</f>
        <v>#VALUE!</v>
      </c>
      <c r="AQ1142">
        <v>4</v>
      </c>
      <c r="AR1142">
        <v>4</v>
      </c>
      <c r="AS1142" t="s">
        <v>68</v>
      </c>
      <c r="AT1142" t="s">
        <v>440</v>
      </c>
      <c r="AU1142" t="s">
        <v>68</v>
      </c>
      <c r="AV1142" s="3">
        <v>45689</v>
      </c>
      <c r="AW1142" t="s">
        <v>2313</v>
      </c>
      <c r="AX1142">
        <v>1873</v>
      </c>
      <c r="AY1142">
        <v>1656</v>
      </c>
      <c r="AZ1142" t="s">
        <v>60</v>
      </c>
      <c r="BA1142" s="2">
        <v>43700</v>
      </c>
      <c r="BB1142">
        <v>30</v>
      </c>
      <c r="BC1142" t="s">
        <v>2228</v>
      </c>
      <c r="BD1142" s="3">
        <v>36373</v>
      </c>
      <c r="BE1142" t="s">
        <v>1432</v>
      </c>
      <c r="BF1142" s="2">
        <v>43522</v>
      </c>
      <c r="BG1142">
        <v>17</v>
      </c>
      <c r="BH1142" t="s">
        <v>2252</v>
      </c>
      <c r="BI1142" s="2">
        <v>43527</v>
      </c>
    </row>
    <row r="1143" spans="1:61" x14ac:dyDescent="0.25">
      <c r="A1143" s="1">
        <v>41673</v>
      </c>
      <c r="B1143" t="s">
        <v>73</v>
      </c>
      <c r="C1143" t="s">
        <v>1432</v>
      </c>
      <c r="D1143" t="s">
        <v>62</v>
      </c>
      <c r="E1143" t="s">
        <v>246</v>
      </c>
      <c r="F1143" t="s">
        <v>670</v>
      </c>
      <c r="G1143" t="s">
        <v>328</v>
      </c>
      <c r="H1143" t="s">
        <v>1303</v>
      </c>
      <c r="I1143" t="s">
        <v>68</v>
      </c>
      <c r="J1143" t="s">
        <v>68</v>
      </c>
      <c r="K1143" t="s">
        <v>79</v>
      </c>
      <c r="L1143" t="s">
        <v>79</v>
      </c>
      <c r="M1143" t="s">
        <v>253</v>
      </c>
      <c r="N1143" t="s">
        <v>253</v>
      </c>
      <c r="O1143" t="s">
        <v>79</v>
      </c>
      <c r="P1143" t="s">
        <v>79</v>
      </c>
      <c r="Q1143">
        <v>28</v>
      </c>
      <c r="R1143" t="s">
        <v>110</v>
      </c>
      <c r="S1143" t="s">
        <v>95</v>
      </c>
      <c r="T1143">
        <v>14</v>
      </c>
      <c r="U1143">
        <v>9</v>
      </c>
      <c r="V1143">
        <v>10</v>
      </c>
      <c r="W1143" t="s">
        <v>66</v>
      </c>
      <c r="X1143" t="s">
        <v>132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 t="e" vm="315">
        <f>_FV(0,"35714285714285715")</f>
        <v>#VALUE!</v>
      </c>
      <c r="AM1143" t="e" vm="23">
        <f>_FV(0,"6785714285714286")</f>
        <v>#VALUE!</v>
      </c>
      <c r="AN1143">
        <v>0</v>
      </c>
      <c r="AO1143" t="e" vm="1">
        <f>_FV(-1,"0")</f>
        <v>#VALUE!</v>
      </c>
      <c r="AP1143" t="e" vm="1">
        <f>_FV(-3,"0")</f>
        <v>#VALUE!</v>
      </c>
      <c r="AQ1143">
        <v>7</v>
      </c>
      <c r="AR1143">
        <v>1</v>
      </c>
      <c r="AS1143" t="s">
        <v>68</v>
      </c>
      <c r="AT1143" t="s">
        <v>68</v>
      </c>
      <c r="AU1143" t="s">
        <v>68</v>
      </c>
      <c r="AV1143" s="2">
        <v>43497</v>
      </c>
      <c r="AW1143" s="3">
        <v>46023</v>
      </c>
      <c r="AX1143">
        <v>1668</v>
      </c>
      <c r="AY1143">
        <v>1656</v>
      </c>
      <c r="AZ1143" t="s">
        <v>73</v>
      </c>
      <c r="BA1143" t="s">
        <v>243</v>
      </c>
      <c r="BB1143">
        <v>20</v>
      </c>
      <c r="BC1143" t="s">
        <v>2229</v>
      </c>
      <c r="BD1143" s="3">
        <v>15401</v>
      </c>
      <c r="BE1143" t="s">
        <v>1432</v>
      </c>
      <c r="BF1143" s="2">
        <v>43522</v>
      </c>
      <c r="BG1143">
        <v>17</v>
      </c>
      <c r="BH1143" t="s">
        <v>2252</v>
      </c>
      <c r="BI1143" s="2">
        <v>43527</v>
      </c>
    </row>
    <row r="1144" spans="1:61" x14ac:dyDescent="0.25">
      <c r="A1144" s="1">
        <v>41641</v>
      </c>
      <c r="B1144" t="s">
        <v>2230</v>
      </c>
      <c r="C1144" t="s">
        <v>1432</v>
      </c>
      <c r="D1144" t="s">
        <v>62</v>
      </c>
      <c r="E1144" t="s">
        <v>1580</v>
      </c>
      <c r="F1144" t="s">
        <v>180</v>
      </c>
      <c r="G1144" t="s">
        <v>340</v>
      </c>
      <c r="H1144" t="s">
        <v>1525</v>
      </c>
      <c r="I1144" t="s">
        <v>180</v>
      </c>
      <c r="J1144" t="s">
        <v>68</v>
      </c>
      <c r="K1144" t="s">
        <v>82</v>
      </c>
      <c r="L1144" t="s">
        <v>79</v>
      </c>
      <c r="M1144" t="s">
        <v>909</v>
      </c>
      <c r="N1144" t="s">
        <v>692</v>
      </c>
      <c r="O1144" t="s">
        <v>79</v>
      </c>
      <c r="P1144" t="s">
        <v>79</v>
      </c>
      <c r="Q1144">
        <v>24</v>
      </c>
      <c r="R1144" t="s">
        <v>239</v>
      </c>
      <c r="S1144" t="s">
        <v>95</v>
      </c>
      <c r="T1144">
        <v>14</v>
      </c>
      <c r="U1144">
        <v>20</v>
      </c>
      <c r="V1144">
        <v>12</v>
      </c>
      <c r="W1144" t="s">
        <v>68</v>
      </c>
      <c r="X1144" t="s">
        <v>132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 t="e" vm="349">
        <f>_FV(0,"9583333333333334")</f>
        <v>#VALUE!</v>
      </c>
      <c r="AM1144" t="e" vm="350">
        <f>_FV(0,"7083333333333334")</f>
        <v>#VALUE!</v>
      </c>
      <c r="AN1144">
        <v>-6</v>
      </c>
      <c r="AO1144" t="e" vm="1">
        <f>_FV(-4,"0")</f>
        <v>#VALUE!</v>
      </c>
      <c r="AP1144" t="s">
        <v>64</v>
      </c>
      <c r="AQ1144">
        <v>1</v>
      </c>
      <c r="AR1144">
        <v>1</v>
      </c>
      <c r="AS1144" t="s">
        <v>68</v>
      </c>
      <c r="AT1144" t="s">
        <v>68</v>
      </c>
      <c r="AU1144" t="s">
        <v>68</v>
      </c>
      <c r="AV1144" t="s">
        <v>180</v>
      </c>
      <c r="AW1144" s="3">
        <v>12785</v>
      </c>
      <c r="AX1144">
        <v>1594</v>
      </c>
      <c r="AY1144">
        <v>1656</v>
      </c>
      <c r="AZ1144" t="s">
        <v>2230</v>
      </c>
      <c r="BA1144" s="2">
        <v>43640</v>
      </c>
      <c r="BB1144">
        <v>36</v>
      </c>
      <c r="BC1144" t="s">
        <v>2231</v>
      </c>
      <c r="BD1144" s="3">
        <v>13547</v>
      </c>
      <c r="BE1144" t="s">
        <v>1432</v>
      </c>
      <c r="BF1144" s="2">
        <v>43522</v>
      </c>
      <c r="BG1144">
        <v>17</v>
      </c>
      <c r="BH1144" t="s">
        <v>2252</v>
      </c>
      <c r="BI1144" s="2">
        <v>43527</v>
      </c>
    </row>
    <row r="1145" spans="1:61" x14ac:dyDescent="0.25">
      <c r="A1145" s="1">
        <v>41734</v>
      </c>
      <c r="B1145" t="s">
        <v>123</v>
      </c>
      <c r="C1145" t="s">
        <v>1432</v>
      </c>
      <c r="D1145" t="s">
        <v>101</v>
      </c>
      <c r="E1145" t="s">
        <v>1373</v>
      </c>
      <c r="F1145" t="s">
        <v>2054</v>
      </c>
      <c r="G1145" t="s">
        <v>1461</v>
      </c>
      <c r="H1145" t="s">
        <v>1833</v>
      </c>
      <c r="I1145" t="s">
        <v>2314</v>
      </c>
      <c r="J1145" t="s">
        <v>2012</v>
      </c>
      <c r="K1145" t="s">
        <v>1618</v>
      </c>
      <c r="L1145" t="s">
        <v>656</v>
      </c>
      <c r="M1145" t="s">
        <v>713</v>
      </c>
      <c r="N1145" t="s">
        <v>1549</v>
      </c>
      <c r="O1145" t="s">
        <v>713</v>
      </c>
      <c r="P1145" t="s">
        <v>656</v>
      </c>
      <c r="Q1145">
        <v>37</v>
      </c>
      <c r="R1145" t="s">
        <v>84</v>
      </c>
      <c r="S1145" t="s">
        <v>95</v>
      </c>
      <c r="T1145">
        <v>14</v>
      </c>
      <c r="U1145">
        <v>3</v>
      </c>
      <c r="V1145">
        <v>17</v>
      </c>
      <c r="W1145" t="s">
        <v>83</v>
      </c>
      <c r="X1145" t="s">
        <v>65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1</v>
      </c>
      <c r="AI1145">
        <v>1</v>
      </c>
      <c r="AJ1145">
        <v>0</v>
      </c>
      <c r="AK1145">
        <v>0</v>
      </c>
      <c r="AL1145" t="s">
        <v>1062</v>
      </c>
      <c r="AM1145" t="e" vm="351">
        <f>_FV(0,"8648648648648649")</f>
        <v>#VALUE!</v>
      </c>
      <c r="AN1145">
        <v>46</v>
      </c>
      <c r="AO1145" t="s">
        <v>83</v>
      </c>
      <c r="AP1145" t="e" vm="1">
        <f>_FV(-15,"0")</f>
        <v>#VALUE!</v>
      </c>
      <c r="AQ1145">
        <v>9</v>
      </c>
      <c r="AR1145">
        <v>0</v>
      </c>
      <c r="AS1145" t="s">
        <v>68</v>
      </c>
      <c r="AT1145" t="s">
        <v>68</v>
      </c>
      <c r="AU1145" t="s">
        <v>68</v>
      </c>
      <c r="AV1145" t="s">
        <v>84</v>
      </c>
      <c r="AW1145" s="3">
        <v>46753</v>
      </c>
      <c r="AX1145">
        <v>1881</v>
      </c>
      <c r="AY1145">
        <v>1656</v>
      </c>
      <c r="AZ1145" t="s">
        <v>123</v>
      </c>
      <c r="BA1145" s="2">
        <v>43700</v>
      </c>
      <c r="BB1145">
        <v>40</v>
      </c>
      <c r="BC1145" t="s">
        <v>2232</v>
      </c>
      <c r="BD1145" s="3">
        <v>42339</v>
      </c>
      <c r="BE1145" t="s">
        <v>1432</v>
      </c>
      <c r="BF1145" s="2">
        <v>43522</v>
      </c>
      <c r="BG1145">
        <v>17</v>
      </c>
      <c r="BH1145" t="s">
        <v>2252</v>
      </c>
      <c r="BI1145" s="2">
        <v>43527</v>
      </c>
    </row>
    <row r="1146" spans="1:61" x14ac:dyDescent="0.25">
      <c r="A1146" s="1">
        <v>41640</v>
      </c>
      <c r="B1146" t="s">
        <v>2233</v>
      </c>
      <c r="C1146" t="s">
        <v>1432</v>
      </c>
      <c r="D1146" t="s">
        <v>101</v>
      </c>
      <c r="E1146" t="s">
        <v>97</v>
      </c>
      <c r="F1146" t="s">
        <v>124</v>
      </c>
      <c r="G1146" s="2">
        <v>43556</v>
      </c>
      <c r="H1146" s="2">
        <v>43617</v>
      </c>
      <c r="I1146" t="s">
        <v>124</v>
      </c>
      <c r="J1146" t="s">
        <v>796</v>
      </c>
      <c r="K1146" t="s">
        <v>79</v>
      </c>
      <c r="L1146" t="s">
        <v>79</v>
      </c>
      <c r="M1146" t="s">
        <v>1478</v>
      </c>
      <c r="N1146" t="s">
        <v>63</v>
      </c>
      <c r="O1146" t="s">
        <v>1254</v>
      </c>
      <c r="P1146" t="s">
        <v>118</v>
      </c>
      <c r="Q1146">
        <v>20</v>
      </c>
      <c r="R1146" t="s">
        <v>192</v>
      </c>
      <c r="S1146" t="s">
        <v>95</v>
      </c>
      <c r="T1146">
        <v>14</v>
      </c>
      <c r="U1146">
        <v>17</v>
      </c>
      <c r="V1146">
        <v>14</v>
      </c>
      <c r="W1146" t="s">
        <v>96</v>
      </c>
      <c r="X1146" t="s">
        <v>132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 t="e" vm="117">
        <f>_FV(0,"8")</f>
        <v>#VALUE!</v>
      </c>
      <c r="AM1146" t="e" vm="117">
        <f>_FV(0,"8")</f>
        <v>#VALUE!</v>
      </c>
      <c r="AN1146">
        <v>-3</v>
      </c>
      <c r="AO1146" t="s">
        <v>68</v>
      </c>
      <c r="AP1146" t="e" vm="1">
        <f>_FV(-7,"0")</f>
        <v>#VALUE!</v>
      </c>
      <c r="AQ1146">
        <v>0</v>
      </c>
      <c r="AR1146">
        <v>3</v>
      </c>
      <c r="AS1146" t="s">
        <v>68</v>
      </c>
      <c r="AT1146" t="s">
        <v>68</v>
      </c>
      <c r="AU1146" t="s">
        <v>68</v>
      </c>
      <c r="AV1146" t="s">
        <v>180</v>
      </c>
      <c r="AW1146" s="3">
        <v>42370</v>
      </c>
      <c r="AX1146">
        <v>1530</v>
      </c>
      <c r="AY1146">
        <v>1656</v>
      </c>
      <c r="AZ1146" t="s">
        <v>2233</v>
      </c>
      <c r="BA1146" s="2">
        <v>43522</v>
      </c>
      <c r="BB1146">
        <v>24</v>
      </c>
      <c r="BC1146" t="s">
        <v>2234</v>
      </c>
      <c r="BD1146" s="3">
        <v>20821</v>
      </c>
      <c r="BE1146" t="s">
        <v>1432</v>
      </c>
      <c r="BF1146" s="2">
        <v>43522</v>
      </c>
      <c r="BG1146">
        <v>17</v>
      </c>
      <c r="BH1146" t="s">
        <v>2252</v>
      </c>
      <c r="BI1146" s="2">
        <v>43527</v>
      </c>
    </row>
    <row r="1147" spans="1:61" x14ac:dyDescent="0.25">
      <c r="A1147" s="1">
        <v>41944</v>
      </c>
      <c r="B1147" t="s">
        <v>127</v>
      </c>
      <c r="C1147" t="s">
        <v>1432</v>
      </c>
      <c r="D1147" t="s">
        <v>62</v>
      </c>
      <c r="E1147" t="s">
        <v>892</v>
      </c>
      <c r="F1147" t="s">
        <v>595</v>
      </c>
      <c r="G1147" t="s">
        <v>389</v>
      </c>
      <c r="H1147" t="s">
        <v>352</v>
      </c>
      <c r="I1147" t="s">
        <v>894</v>
      </c>
      <c r="J1147" t="s">
        <v>458</v>
      </c>
      <c r="K1147" t="s">
        <v>393</v>
      </c>
      <c r="L1147" t="s">
        <v>889</v>
      </c>
      <c r="M1147" t="s">
        <v>1823</v>
      </c>
      <c r="N1147" t="s">
        <v>393</v>
      </c>
      <c r="O1147" t="s">
        <v>460</v>
      </c>
      <c r="P1147" t="s">
        <v>889</v>
      </c>
      <c r="Q1147">
        <v>21</v>
      </c>
      <c r="R1147" t="s">
        <v>132</v>
      </c>
      <c r="S1147" t="s">
        <v>95</v>
      </c>
      <c r="T1147">
        <v>14</v>
      </c>
      <c r="U1147">
        <v>5</v>
      </c>
      <c r="V1147">
        <v>15</v>
      </c>
      <c r="W1147" t="s">
        <v>120</v>
      </c>
      <c r="X1147" t="s">
        <v>84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 t="s">
        <v>2159</v>
      </c>
      <c r="AM1147" t="e" vm="243">
        <f>_FV(0,"7619047619047619")</f>
        <v>#VALUE!</v>
      </c>
      <c r="AN1147">
        <v>18</v>
      </c>
      <c r="AO1147" t="s">
        <v>85</v>
      </c>
      <c r="AP1147" t="e" vm="1">
        <f>_FV(-13,"0")</f>
        <v>#VALUE!</v>
      </c>
      <c r="AQ1147">
        <v>2</v>
      </c>
      <c r="AR1147">
        <v>5</v>
      </c>
      <c r="AS1147" t="s">
        <v>68</v>
      </c>
      <c r="AT1147" t="s">
        <v>708</v>
      </c>
      <c r="AU1147" t="s">
        <v>68</v>
      </c>
      <c r="AV1147" s="2">
        <v>43618</v>
      </c>
      <c r="AW1147" t="s">
        <v>2315</v>
      </c>
      <c r="AX1147">
        <v>1801</v>
      </c>
      <c r="AY1147">
        <v>1656</v>
      </c>
      <c r="AZ1147" t="s">
        <v>127</v>
      </c>
      <c r="BA1147" s="2">
        <v>43733</v>
      </c>
      <c r="BB1147">
        <v>22</v>
      </c>
      <c r="BC1147" t="s">
        <v>2237</v>
      </c>
      <c r="BD1147" s="3">
        <v>45839</v>
      </c>
      <c r="BE1147" t="s">
        <v>1432</v>
      </c>
      <c r="BF1147" s="2">
        <v>43522</v>
      </c>
      <c r="BG1147">
        <v>17</v>
      </c>
      <c r="BH1147" t="s">
        <v>2252</v>
      </c>
      <c r="BI1147" s="2">
        <v>43527</v>
      </c>
    </row>
    <row r="1148" spans="1:61" x14ac:dyDescent="0.25">
      <c r="A1148" s="1">
        <v>41977</v>
      </c>
      <c r="B1148" t="s">
        <v>136</v>
      </c>
      <c r="C1148" t="s">
        <v>1432</v>
      </c>
      <c r="D1148" t="s">
        <v>62</v>
      </c>
      <c r="E1148" t="s">
        <v>1274</v>
      </c>
      <c r="F1148" t="s">
        <v>464</v>
      </c>
      <c r="G1148" t="s">
        <v>2203</v>
      </c>
      <c r="H1148" t="s">
        <v>677</v>
      </c>
      <c r="I1148" t="s">
        <v>852</v>
      </c>
      <c r="J1148" t="s">
        <v>473</v>
      </c>
      <c r="K1148" t="s">
        <v>470</v>
      </c>
      <c r="L1148" t="s">
        <v>469</v>
      </c>
      <c r="M1148" t="s">
        <v>355</v>
      </c>
      <c r="N1148" t="s">
        <v>1139</v>
      </c>
      <c r="O1148" t="s">
        <v>540</v>
      </c>
      <c r="P1148" t="s">
        <v>469</v>
      </c>
      <c r="Q1148">
        <v>33</v>
      </c>
      <c r="R1148" t="s">
        <v>67</v>
      </c>
      <c r="S1148" t="s">
        <v>95</v>
      </c>
      <c r="T1148">
        <v>14</v>
      </c>
      <c r="U1148">
        <v>17</v>
      </c>
      <c r="V1148">
        <v>14</v>
      </c>
      <c r="W1148" t="s">
        <v>84</v>
      </c>
      <c r="X1148" t="s">
        <v>66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 t="e" vm="116">
        <f>_FV(-1,"2727272727272727")</f>
        <v>#VALUE!</v>
      </c>
      <c r="AM1148" t="e" vm="352">
        <f>_FV(0,"7575757575757576")</f>
        <v>#VALUE!</v>
      </c>
      <c r="AN1148">
        <v>-8</v>
      </c>
      <c r="AO1148" t="e" vm="1">
        <f>_FV(-1,"0")</f>
        <v>#VALUE!</v>
      </c>
      <c r="AP1148" t="s">
        <v>68</v>
      </c>
      <c r="AQ1148">
        <v>7</v>
      </c>
      <c r="AR1148">
        <v>1</v>
      </c>
      <c r="AS1148" t="s">
        <v>68</v>
      </c>
      <c r="AT1148" t="s">
        <v>491</v>
      </c>
      <c r="AU1148" t="s">
        <v>68</v>
      </c>
      <c r="AV1148" t="s">
        <v>68</v>
      </c>
      <c r="AW1148" t="s">
        <v>2297</v>
      </c>
      <c r="AX1148">
        <v>1667</v>
      </c>
      <c r="AY1148">
        <v>1656</v>
      </c>
      <c r="AZ1148" t="s">
        <v>136</v>
      </c>
      <c r="BA1148" s="2">
        <v>43580</v>
      </c>
      <c r="BB1148">
        <v>33</v>
      </c>
      <c r="BC1148" t="s">
        <v>2239</v>
      </c>
      <c r="BD1148" s="3">
        <v>13575</v>
      </c>
      <c r="BE1148" t="s">
        <v>1432</v>
      </c>
      <c r="BF1148" s="2">
        <v>43522</v>
      </c>
      <c r="BG1148">
        <v>17</v>
      </c>
      <c r="BH1148" t="s">
        <v>2252</v>
      </c>
      <c r="BI1148" s="2">
        <v>43527</v>
      </c>
    </row>
    <row r="1149" spans="1:61" x14ac:dyDescent="0.25">
      <c r="A1149" s="1">
        <v>41510</v>
      </c>
      <c r="B1149" t="s">
        <v>2240</v>
      </c>
      <c r="C1149" t="s">
        <v>1432</v>
      </c>
      <c r="D1149" t="s">
        <v>62</v>
      </c>
      <c r="E1149" t="s">
        <v>65</v>
      </c>
      <c r="F1149" t="s">
        <v>68</v>
      </c>
      <c r="G1149" t="s">
        <v>68</v>
      </c>
      <c r="H1149" t="s">
        <v>68</v>
      </c>
      <c r="I1149" t="s">
        <v>65</v>
      </c>
      <c r="J1149" t="s">
        <v>63</v>
      </c>
      <c r="K1149" t="s">
        <v>65</v>
      </c>
      <c r="L1149" t="s">
        <v>65</v>
      </c>
      <c r="M1149" t="s">
        <v>63</v>
      </c>
      <c r="N1149" t="s">
        <v>65</v>
      </c>
      <c r="O1149" t="s">
        <v>65</v>
      </c>
      <c r="P1149" t="s">
        <v>63</v>
      </c>
      <c r="Q1149">
        <v>2</v>
      </c>
      <c r="R1149" t="s">
        <v>242</v>
      </c>
      <c r="S1149" t="s">
        <v>95</v>
      </c>
      <c r="T1149">
        <v>14</v>
      </c>
      <c r="U1149">
        <v>16</v>
      </c>
      <c r="V1149">
        <v>10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 t="e" vm="1">
        <f>_FV(-1,"0")</f>
        <v>#VALUE!</v>
      </c>
      <c r="AM1149" t="s">
        <v>65</v>
      </c>
      <c r="AN1149">
        <v>-1</v>
      </c>
      <c r="AP1149" t="e" vm="1">
        <f>_FV(-2,"0")</f>
        <v>#VALUE!</v>
      </c>
      <c r="AQ1149">
        <v>1</v>
      </c>
      <c r="AR1149">
        <v>1</v>
      </c>
      <c r="AS1149" t="s">
        <v>68</v>
      </c>
      <c r="AT1149" s="2">
        <v>43617</v>
      </c>
      <c r="AU1149" t="s">
        <v>68</v>
      </c>
      <c r="AV1149" t="s">
        <v>2316</v>
      </c>
      <c r="AW1149" t="s">
        <v>2317</v>
      </c>
      <c r="AX1149">
        <v>1530</v>
      </c>
      <c r="AY1149">
        <v>1656</v>
      </c>
      <c r="AZ1149" t="s">
        <v>2240</v>
      </c>
      <c r="BA1149" s="2">
        <v>43581</v>
      </c>
      <c r="BB1149">
        <v>22</v>
      </c>
      <c r="BC1149" t="s">
        <v>2242</v>
      </c>
      <c r="BD1149" s="2">
        <v>43801</v>
      </c>
      <c r="BE1149" t="s">
        <v>1432</v>
      </c>
      <c r="BF1149" s="2">
        <v>43522</v>
      </c>
      <c r="BG1149">
        <v>17</v>
      </c>
      <c r="BH1149" t="s">
        <v>2252</v>
      </c>
      <c r="BI1149" s="2">
        <v>43527</v>
      </c>
    </row>
    <row r="1150" spans="1:61" x14ac:dyDescent="0.25">
      <c r="A1150" s="1">
        <v>41376</v>
      </c>
      <c r="B1150" t="s">
        <v>150</v>
      </c>
      <c r="C1150" t="s">
        <v>1432</v>
      </c>
      <c r="D1150" t="s">
        <v>62</v>
      </c>
      <c r="E1150" t="s">
        <v>1009</v>
      </c>
      <c r="F1150" t="s">
        <v>575</v>
      </c>
      <c r="G1150" t="s">
        <v>250</v>
      </c>
      <c r="H1150" t="s">
        <v>247</v>
      </c>
      <c r="I1150" t="s">
        <v>391</v>
      </c>
      <c r="J1150" t="s">
        <v>68</v>
      </c>
      <c r="K1150" t="s">
        <v>63</v>
      </c>
      <c r="L1150" t="s">
        <v>155</v>
      </c>
      <c r="M1150" t="s">
        <v>372</v>
      </c>
      <c r="N1150" t="s">
        <v>63</v>
      </c>
      <c r="O1150" t="s">
        <v>372</v>
      </c>
      <c r="P1150" t="s">
        <v>154</v>
      </c>
      <c r="Q1150">
        <v>14</v>
      </c>
      <c r="R1150" t="s">
        <v>64</v>
      </c>
      <c r="S1150" t="s">
        <v>95</v>
      </c>
      <c r="T1150">
        <v>14</v>
      </c>
      <c r="U1150">
        <v>4</v>
      </c>
      <c r="V1150">
        <v>14</v>
      </c>
      <c r="W1150" t="s">
        <v>85</v>
      </c>
      <c r="X1150" t="s">
        <v>85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 t="s">
        <v>576</v>
      </c>
      <c r="AM1150" t="e" vm="197">
        <f>_FV(0,"8571428571428571")</f>
        <v>#VALUE!</v>
      </c>
      <c r="AN1150">
        <v>10</v>
      </c>
      <c r="AO1150" t="s">
        <v>65</v>
      </c>
      <c r="AP1150" t="e" vm="1">
        <f>_FV(-16,"0")</f>
        <v>#VALUE!</v>
      </c>
      <c r="AQ1150">
        <v>9</v>
      </c>
      <c r="AR1150">
        <v>0</v>
      </c>
      <c r="AS1150" t="s">
        <v>68</v>
      </c>
      <c r="AT1150" t="s">
        <v>68</v>
      </c>
      <c r="AU1150" t="s">
        <v>68</v>
      </c>
      <c r="AV1150" s="3">
        <v>27426</v>
      </c>
      <c r="AW1150" s="2">
        <v>43678</v>
      </c>
      <c r="AX1150">
        <v>1815</v>
      </c>
      <c r="AY1150">
        <v>1656</v>
      </c>
      <c r="AZ1150" t="s">
        <v>150</v>
      </c>
      <c r="BA1150" s="2">
        <v>43700</v>
      </c>
      <c r="BB1150">
        <v>22</v>
      </c>
      <c r="BC1150" t="s">
        <v>2244</v>
      </c>
      <c r="BD1150" s="3">
        <v>29068</v>
      </c>
      <c r="BE1150" t="s">
        <v>1432</v>
      </c>
      <c r="BF1150" s="2">
        <v>43522</v>
      </c>
      <c r="BG1150">
        <v>17</v>
      </c>
      <c r="BH1150" t="s">
        <v>2252</v>
      </c>
      <c r="BI1150" s="2">
        <v>43527</v>
      </c>
    </row>
    <row r="1151" spans="1:61" x14ac:dyDescent="0.25">
      <c r="A1151" s="1">
        <v>41316</v>
      </c>
      <c r="B1151" t="s">
        <v>158</v>
      </c>
      <c r="C1151" t="s">
        <v>1432</v>
      </c>
      <c r="D1151" t="s">
        <v>62</v>
      </c>
      <c r="E1151" s="2">
        <v>43467</v>
      </c>
      <c r="F1151" t="s">
        <v>97</v>
      </c>
      <c r="G1151" s="2">
        <v>43466</v>
      </c>
      <c r="H1151" s="2">
        <v>43525</v>
      </c>
      <c r="I1151" s="2">
        <v>43617</v>
      </c>
      <c r="J1151" t="s">
        <v>124</v>
      </c>
      <c r="K1151" t="s">
        <v>63</v>
      </c>
      <c r="L1151" t="s">
        <v>118</v>
      </c>
      <c r="M1151" t="s">
        <v>266</v>
      </c>
      <c r="N1151" t="s">
        <v>63</v>
      </c>
      <c r="O1151" t="s">
        <v>325</v>
      </c>
      <c r="P1151" t="s">
        <v>118</v>
      </c>
      <c r="Q1151">
        <v>10</v>
      </c>
      <c r="R1151" t="s">
        <v>68</v>
      </c>
      <c r="S1151" t="s">
        <v>95</v>
      </c>
      <c r="T1151">
        <v>14</v>
      </c>
      <c r="U1151">
        <v>7</v>
      </c>
      <c r="V1151">
        <v>18</v>
      </c>
      <c r="W1151" t="s">
        <v>83</v>
      </c>
      <c r="X1151" t="s">
        <v>66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 t="s">
        <v>68</v>
      </c>
      <c r="AM1151" t="e" vm="41">
        <f>_FV(0,"7")</f>
        <v>#VALUE!</v>
      </c>
      <c r="AN1151">
        <v>8</v>
      </c>
      <c r="AO1151" t="s">
        <v>132</v>
      </c>
      <c r="AP1151" t="e" vm="1">
        <f>_FV(-17,"0")</f>
        <v>#VALUE!</v>
      </c>
      <c r="AQ1151">
        <v>6</v>
      </c>
      <c r="AR1151">
        <v>3</v>
      </c>
      <c r="AS1151" t="s">
        <v>68</v>
      </c>
      <c r="AT1151" t="s">
        <v>535</v>
      </c>
      <c r="AU1151" t="s">
        <v>68</v>
      </c>
      <c r="AV1151" t="s">
        <v>84</v>
      </c>
      <c r="AW1151" t="s">
        <v>2318</v>
      </c>
      <c r="AX1151">
        <v>1879</v>
      </c>
      <c r="AY1151">
        <v>1656</v>
      </c>
      <c r="AZ1151" t="s">
        <v>158</v>
      </c>
      <c r="BA1151" s="2">
        <v>43671</v>
      </c>
      <c r="BB1151">
        <v>21</v>
      </c>
      <c r="BC1151" t="s">
        <v>2247</v>
      </c>
      <c r="BD1151" t="s">
        <v>2248</v>
      </c>
      <c r="BE1151" t="s">
        <v>1432</v>
      </c>
      <c r="BF1151" s="2">
        <v>43522</v>
      </c>
      <c r="BG1151">
        <v>17</v>
      </c>
      <c r="BH1151" t="s">
        <v>2252</v>
      </c>
      <c r="BI1151" s="2">
        <v>43527</v>
      </c>
    </row>
    <row r="1152" spans="1:61" x14ac:dyDescent="0.25">
      <c r="A1152" s="1">
        <v>41755</v>
      </c>
      <c r="B1152" t="s">
        <v>163</v>
      </c>
      <c r="C1152" t="s">
        <v>1432</v>
      </c>
      <c r="D1152" t="s">
        <v>62</v>
      </c>
      <c r="E1152" s="2">
        <v>43617</v>
      </c>
      <c r="F1152" t="s">
        <v>1607</v>
      </c>
      <c r="G1152" t="s">
        <v>250</v>
      </c>
      <c r="H1152" t="s">
        <v>578</v>
      </c>
      <c r="I1152" t="s">
        <v>971</v>
      </c>
      <c r="J1152" t="s">
        <v>583</v>
      </c>
      <c r="K1152" t="s">
        <v>1746</v>
      </c>
      <c r="L1152" t="s">
        <v>585</v>
      </c>
      <c r="M1152" t="s">
        <v>587</v>
      </c>
      <c r="N1152" t="s">
        <v>584</v>
      </c>
      <c r="O1152" t="s">
        <v>1095</v>
      </c>
      <c r="P1152" t="s">
        <v>585</v>
      </c>
      <c r="Q1152">
        <v>35</v>
      </c>
      <c r="R1152" t="s">
        <v>85</v>
      </c>
      <c r="S1152" t="s">
        <v>95</v>
      </c>
      <c r="T1152">
        <v>14</v>
      </c>
      <c r="U1152">
        <v>6</v>
      </c>
      <c r="V1152">
        <v>14</v>
      </c>
      <c r="W1152" t="s">
        <v>83</v>
      </c>
      <c r="X1152" t="s">
        <v>84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 t="s">
        <v>586</v>
      </c>
      <c r="AM1152" t="e" vm="279">
        <f>_FV(0,"7714285714285715")</f>
        <v>#VALUE!</v>
      </c>
      <c r="AN1152">
        <v>25</v>
      </c>
      <c r="AO1152" t="s">
        <v>96</v>
      </c>
      <c r="AP1152" t="e" vm="1">
        <f>_FV(-11,"0")</f>
        <v>#VALUE!</v>
      </c>
      <c r="AQ1152">
        <v>6</v>
      </c>
      <c r="AR1152">
        <v>3</v>
      </c>
      <c r="AS1152" t="s">
        <v>68</v>
      </c>
      <c r="AT1152" t="s">
        <v>68</v>
      </c>
      <c r="AU1152" t="s">
        <v>68</v>
      </c>
      <c r="AV1152" s="2">
        <v>43586</v>
      </c>
      <c r="AW1152" s="3">
        <v>47119</v>
      </c>
      <c r="AX1152">
        <v>1925</v>
      </c>
      <c r="AY1152">
        <v>1656</v>
      </c>
      <c r="AZ1152" t="s">
        <v>163</v>
      </c>
      <c r="BA1152" s="2">
        <v>43732</v>
      </c>
      <c r="BB1152">
        <v>24</v>
      </c>
      <c r="BC1152" t="s">
        <v>2249</v>
      </c>
      <c r="BD1152" s="2">
        <v>43600</v>
      </c>
      <c r="BE1152" t="s">
        <v>1432</v>
      </c>
      <c r="BF1152" s="2">
        <v>43522</v>
      </c>
      <c r="BG1152">
        <v>17</v>
      </c>
      <c r="BH1152" t="s">
        <v>2252</v>
      </c>
      <c r="BI1152" s="2">
        <v>43527</v>
      </c>
    </row>
    <row r="1153" spans="1:61" x14ac:dyDescent="0.25">
      <c r="A1153" s="1">
        <v>41601</v>
      </c>
      <c r="B1153" t="s">
        <v>178</v>
      </c>
      <c r="C1153" t="s">
        <v>1432</v>
      </c>
      <c r="D1153" t="s">
        <v>62</v>
      </c>
      <c r="E1153" s="3">
        <v>45658</v>
      </c>
      <c r="F1153" t="s">
        <v>180</v>
      </c>
      <c r="G1153" t="s">
        <v>90</v>
      </c>
      <c r="H1153" s="3">
        <v>27395</v>
      </c>
      <c r="I1153" t="s">
        <v>75</v>
      </c>
      <c r="J1153" t="s">
        <v>717</v>
      </c>
      <c r="K1153" t="s">
        <v>81</v>
      </c>
      <c r="L1153" t="s">
        <v>79</v>
      </c>
      <c r="M1153" t="s">
        <v>80</v>
      </c>
      <c r="N1153" t="s">
        <v>63</v>
      </c>
      <c r="O1153" t="s">
        <v>82</v>
      </c>
      <c r="P1153" t="s">
        <v>82</v>
      </c>
      <c r="Q1153">
        <v>12</v>
      </c>
      <c r="R1153" t="s">
        <v>120</v>
      </c>
      <c r="S1153" t="s">
        <v>95</v>
      </c>
      <c r="T1153">
        <v>14</v>
      </c>
      <c r="U1153">
        <v>9</v>
      </c>
      <c r="V1153">
        <v>15</v>
      </c>
      <c r="W1153" t="s">
        <v>120</v>
      </c>
      <c r="X1153" t="s">
        <v>66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 t="e" vm="134">
        <f>_FV(0,"08333333333333333")</f>
        <v>#VALUE!</v>
      </c>
      <c r="AM1153" t="e" vm="1">
        <f>_FV(-1,"0")</f>
        <v>#VALUE!</v>
      </c>
      <c r="AN1153">
        <v>6</v>
      </c>
      <c r="AO1153" t="s">
        <v>96</v>
      </c>
      <c r="AP1153" t="e" vm="1">
        <f>_FV(-8,"0")</f>
        <v>#VALUE!</v>
      </c>
      <c r="AQ1153">
        <v>7</v>
      </c>
      <c r="AR1153">
        <v>1</v>
      </c>
      <c r="AS1153" t="s">
        <v>68</v>
      </c>
      <c r="AT1153" t="s">
        <v>68</v>
      </c>
      <c r="AU1153" t="s">
        <v>68</v>
      </c>
      <c r="AV1153" s="2">
        <v>43556</v>
      </c>
      <c r="AW1153" t="s">
        <v>2279</v>
      </c>
      <c r="AX1153">
        <v>1685</v>
      </c>
      <c r="AY1153">
        <v>1656</v>
      </c>
      <c r="AZ1153" t="s">
        <v>178</v>
      </c>
      <c r="BA1153" s="2">
        <v>43579</v>
      </c>
      <c r="BB1153">
        <v>26</v>
      </c>
      <c r="BC1153" t="s">
        <v>2250</v>
      </c>
      <c r="BD1153" s="3">
        <v>26420</v>
      </c>
      <c r="BE1153" t="s">
        <v>1432</v>
      </c>
      <c r="BF1153" s="2">
        <v>43522</v>
      </c>
      <c r="BG1153">
        <v>17</v>
      </c>
      <c r="BH1153" t="s">
        <v>2252</v>
      </c>
      <c r="BI1153" s="2">
        <v>43527</v>
      </c>
    </row>
    <row r="1154" spans="1:61" x14ac:dyDescent="0.25">
      <c r="A1154" s="1">
        <v>41713</v>
      </c>
      <c r="B1154" t="s">
        <v>1917</v>
      </c>
      <c r="C1154" t="s">
        <v>1432</v>
      </c>
      <c r="D1154" t="s">
        <v>62</v>
      </c>
      <c r="E1154" t="s">
        <v>1911</v>
      </c>
      <c r="F1154" t="s">
        <v>1571</v>
      </c>
      <c r="G1154" t="s">
        <v>102</v>
      </c>
      <c r="H1154" t="s">
        <v>1052</v>
      </c>
      <c r="I1154" t="s">
        <v>476</v>
      </c>
      <c r="J1154" t="s">
        <v>744</v>
      </c>
      <c r="K1154" t="s">
        <v>573</v>
      </c>
      <c r="L1154" t="s">
        <v>748</v>
      </c>
      <c r="M1154" t="s">
        <v>107</v>
      </c>
      <c r="N1154" t="s">
        <v>108</v>
      </c>
      <c r="O1154" t="s">
        <v>107</v>
      </c>
      <c r="P1154" t="s">
        <v>748</v>
      </c>
      <c r="Q1154">
        <v>29</v>
      </c>
      <c r="R1154" t="s">
        <v>121</v>
      </c>
      <c r="S1154" t="s">
        <v>95</v>
      </c>
      <c r="T1154">
        <v>14</v>
      </c>
      <c r="U1154">
        <v>7</v>
      </c>
      <c r="V1154">
        <v>13</v>
      </c>
      <c r="W1154" t="s">
        <v>85</v>
      </c>
      <c r="X1154" t="s">
        <v>66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 t="s">
        <v>1699</v>
      </c>
      <c r="AM1154" t="e" vm="127">
        <f>_FV(0,"7586206896551724")</f>
        <v>#VALUE!</v>
      </c>
      <c r="AN1154">
        <v>11</v>
      </c>
      <c r="AO1154" t="s">
        <v>84</v>
      </c>
      <c r="AP1154" t="e" vm="1">
        <f>_FV(-10,"0")</f>
        <v>#VALUE!</v>
      </c>
      <c r="AQ1154">
        <v>2</v>
      </c>
      <c r="AR1154">
        <v>5</v>
      </c>
      <c r="AS1154" t="s">
        <v>68</v>
      </c>
      <c r="AT1154" t="s">
        <v>68</v>
      </c>
      <c r="AU1154" t="s">
        <v>68</v>
      </c>
      <c r="AV1154" t="s">
        <v>68</v>
      </c>
      <c r="AW1154" s="3">
        <v>44562</v>
      </c>
      <c r="AX1154">
        <v>1643</v>
      </c>
      <c r="AY1154">
        <v>1656</v>
      </c>
      <c r="AZ1154" t="s">
        <v>1917</v>
      </c>
      <c r="BA1154" s="2">
        <v>43731</v>
      </c>
      <c r="BB1154">
        <v>16</v>
      </c>
      <c r="BC1154" t="s">
        <v>2253</v>
      </c>
      <c r="BD1154" s="3">
        <v>11383</v>
      </c>
      <c r="BE1154" t="s">
        <v>1432</v>
      </c>
      <c r="BF1154" s="2">
        <v>43522</v>
      </c>
      <c r="BG1154">
        <v>17</v>
      </c>
      <c r="BH1154" t="s">
        <v>2252</v>
      </c>
      <c r="BI1154" s="2">
        <v>43527</v>
      </c>
    </row>
    <row r="1155" spans="1:61" x14ac:dyDescent="0.25">
      <c r="A1155" s="1">
        <v>41546</v>
      </c>
      <c r="B1155" t="s">
        <v>182</v>
      </c>
      <c r="C1155" t="s">
        <v>1432</v>
      </c>
      <c r="D1155" t="s">
        <v>151</v>
      </c>
      <c r="E1155" t="s">
        <v>355</v>
      </c>
      <c r="F1155" t="s">
        <v>63</v>
      </c>
      <c r="G1155" t="s">
        <v>74</v>
      </c>
      <c r="H1155" t="s">
        <v>68</v>
      </c>
      <c r="I1155" t="s">
        <v>76</v>
      </c>
      <c r="J1155" t="s">
        <v>355</v>
      </c>
      <c r="K1155" t="s">
        <v>80</v>
      </c>
      <c r="L1155" t="s">
        <v>82</v>
      </c>
      <c r="M1155" t="s">
        <v>80</v>
      </c>
      <c r="N1155" t="s">
        <v>63</v>
      </c>
      <c r="O1155" t="s">
        <v>82</v>
      </c>
      <c r="P1155" t="s">
        <v>82</v>
      </c>
      <c r="Q1155">
        <v>6</v>
      </c>
      <c r="R1155" t="s">
        <v>83</v>
      </c>
      <c r="S1155" t="s">
        <v>95</v>
      </c>
      <c r="T1155">
        <v>14</v>
      </c>
      <c r="U1155">
        <v>10</v>
      </c>
      <c r="V1155">
        <v>17</v>
      </c>
      <c r="W1155" t="s">
        <v>85</v>
      </c>
      <c r="X1155" t="s">
        <v>66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 t="e" vm="68">
        <f>_FV(0,"16666666666666666")</f>
        <v>#VALUE!</v>
      </c>
      <c r="AM1155" t="e" vm="3">
        <f>_FV(0,"5")</f>
        <v>#VALUE!</v>
      </c>
      <c r="AN1155">
        <v>3</v>
      </c>
      <c r="AO1155" t="s">
        <v>84</v>
      </c>
      <c r="AP1155" t="e" vm="1">
        <f>_FV(-9,"0")</f>
        <v>#VALUE!</v>
      </c>
      <c r="AQ1155">
        <v>6</v>
      </c>
      <c r="AR1155">
        <v>3</v>
      </c>
      <c r="AS1155" t="s">
        <v>68</v>
      </c>
      <c r="AT1155" t="s">
        <v>68</v>
      </c>
      <c r="AU1155" t="s">
        <v>68</v>
      </c>
      <c r="AV1155" t="s">
        <v>68</v>
      </c>
      <c r="AW1155" s="3">
        <v>41640</v>
      </c>
      <c r="AX1155">
        <v>1671</v>
      </c>
      <c r="AY1155">
        <v>1656</v>
      </c>
      <c r="AZ1155" t="s">
        <v>182</v>
      </c>
      <c r="BA1155" s="2">
        <v>43491</v>
      </c>
      <c r="BB1155">
        <v>20</v>
      </c>
      <c r="BC1155" t="s">
        <v>2256</v>
      </c>
      <c r="BD1155" s="3">
        <v>12510</v>
      </c>
      <c r="BE1155" t="s">
        <v>1432</v>
      </c>
      <c r="BF1155" s="2">
        <v>43522</v>
      </c>
      <c r="BG1155">
        <v>17</v>
      </c>
      <c r="BH1155" t="s">
        <v>2252</v>
      </c>
      <c r="BI1155" s="2">
        <v>43527</v>
      </c>
    </row>
    <row r="1156" spans="1:61" x14ac:dyDescent="0.25">
      <c r="A1156" s="1">
        <v>41629</v>
      </c>
      <c r="B1156" t="s">
        <v>195</v>
      </c>
      <c r="C1156" t="s">
        <v>1432</v>
      </c>
      <c r="D1156" t="s">
        <v>101</v>
      </c>
      <c r="E1156" t="s">
        <v>531</v>
      </c>
      <c r="F1156" t="s">
        <v>259</v>
      </c>
      <c r="G1156" t="s">
        <v>530</v>
      </c>
      <c r="H1156" t="s">
        <v>185</v>
      </c>
      <c r="I1156" t="s">
        <v>533</v>
      </c>
      <c r="J1156" t="s">
        <v>310</v>
      </c>
      <c r="K1156" t="s">
        <v>281</v>
      </c>
      <c r="L1156" t="s">
        <v>280</v>
      </c>
      <c r="M1156" t="s">
        <v>877</v>
      </c>
      <c r="N1156" t="s">
        <v>278</v>
      </c>
      <c r="O1156" t="s">
        <v>189</v>
      </c>
      <c r="P1156" t="s">
        <v>189</v>
      </c>
      <c r="Q1156">
        <v>17</v>
      </c>
      <c r="R1156" t="s">
        <v>119</v>
      </c>
      <c r="S1156" t="s">
        <v>95</v>
      </c>
      <c r="T1156">
        <v>14</v>
      </c>
      <c r="U1156">
        <v>20</v>
      </c>
      <c r="V1156">
        <v>14</v>
      </c>
      <c r="W1156" t="s">
        <v>64</v>
      </c>
      <c r="X1156" t="s">
        <v>85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 t="e" vm="254">
        <f>_FV(-1,"0588235294117647")</f>
        <v>#VALUE!</v>
      </c>
      <c r="AM1156" t="e" vm="353">
        <f>_FV(0,"8235294117647058")</f>
        <v>#VALUE!</v>
      </c>
      <c r="AN1156">
        <v>-9</v>
      </c>
      <c r="AO1156" t="e" vm="1">
        <f>_FV(-5,"0")</f>
        <v>#VALUE!</v>
      </c>
      <c r="AP1156" t="e" vm="1">
        <f>_FV(-4,"0")</f>
        <v>#VALUE!</v>
      </c>
      <c r="AQ1156">
        <v>4</v>
      </c>
      <c r="AR1156">
        <v>4</v>
      </c>
      <c r="AS1156" t="s">
        <v>68</v>
      </c>
      <c r="AT1156" t="s">
        <v>2130</v>
      </c>
      <c r="AU1156" t="s">
        <v>68</v>
      </c>
      <c r="AV1156" s="2">
        <v>43617</v>
      </c>
      <c r="AW1156" t="s">
        <v>2255</v>
      </c>
      <c r="AX1156">
        <v>1627</v>
      </c>
      <c r="AY1156">
        <v>1656</v>
      </c>
      <c r="AZ1156" t="s">
        <v>195</v>
      </c>
      <c r="BA1156" s="2">
        <v>43732</v>
      </c>
      <c r="BB1156">
        <v>28</v>
      </c>
      <c r="BC1156" t="s">
        <v>2257</v>
      </c>
      <c r="BD1156" s="2">
        <v>43712</v>
      </c>
      <c r="BE1156" t="s">
        <v>1432</v>
      </c>
      <c r="BF1156" s="2">
        <v>43522</v>
      </c>
      <c r="BG1156">
        <v>17</v>
      </c>
      <c r="BH1156" t="s">
        <v>2252</v>
      </c>
      <c r="BI1156" s="2">
        <v>43527</v>
      </c>
    </row>
    <row r="1157" spans="1:61" x14ac:dyDescent="0.25">
      <c r="A1157" s="1">
        <v>41727</v>
      </c>
      <c r="B1157" t="s">
        <v>1445</v>
      </c>
      <c r="C1157" t="s">
        <v>1432</v>
      </c>
      <c r="D1157" t="s">
        <v>62</v>
      </c>
      <c r="E1157" s="3">
        <v>447424</v>
      </c>
      <c r="F1157" t="s">
        <v>1400</v>
      </c>
      <c r="G1157" s="2">
        <v>43586</v>
      </c>
      <c r="H1157" s="2">
        <v>43586</v>
      </c>
      <c r="I1157" t="s">
        <v>750</v>
      </c>
      <c r="J1157" t="s">
        <v>68</v>
      </c>
      <c r="K1157" t="s">
        <v>933</v>
      </c>
      <c r="L1157" t="s">
        <v>79</v>
      </c>
      <c r="M1157" t="s">
        <v>1173</v>
      </c>
      <c r="N1157" t="s">
        <v>1173</v>
      </c>
      <c r="O1157" t="s">
        <v>414</v>
      </c>
      <c r="P1157" t="s">
        <v>79</v>
      </c>
      <c r="Q1157">
        <v>32</v>
      </c>
      <c r="R1157" t="s">
        <v>179</v>
      </c>
      <c r="S1157" t="s">
        <v>95</v>
      </c>
      <c r="T1157">
        <v>14</v>
      </c>
      <c r="U1157">
        <v>11</v>
      </c>
      <c r="V1157">
        <v>9</v>
      </c>
      <c r="W1157" t="s">
        <v>64</v>
      </c>
      <c r="X1157" t="s">
        <v>85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 t="e" vm="103">
        <f>_FV(0,"1875")</f>
        <v>#VALUE!</v>
      </c>
      <c r="AM1157" t="e" vm="122">
        <f>_FV(0,"6875")</f>
        <v>#VALUE!</v>
      </c>
      <c r="AN1157">
        <v>-2</v>
      </c>
      <c r="AO1157" t="e" vm="1">
        <f>_FV(-5,"0")</f>
        <v>#VALUE!</v>
      </c>
      <c r="AP1157" t="e" vm="1">
        <f>_FV(-6,"0")</f>
        <v>#VALUE!</v>
      </c>
      <c r="AQ1157">
        <v>2</v>
      </c>
      <c r="AR1157">
        <v>5</v>
      </c>
      <c r="AS1157" t="s">
        <v>68</v>
      </c>
      <c r="AT1157" t="s">
        <v>68</v>
      </c>
      <c r="AU1157" t="s">
        <v>68</v>
      </c>
      <c r="AV1157" s="2">
        <v>43617</v>
      </c>
      <c r="AW1157" s="3">
        <v>46023</v>
      </c>
      <c r="AX1157">
        <v>1714</v>
      </c>
      <c r="AY1157">
        <v>1656</v>
      </c>
      <c r="AZ1157" t="s">
        <v>1445</v>
      </c>
      <c r="BA1157" s="2">
        <v>43610</v>
      </c>
      <c r="BB1157">
        <v>27</v>
      </c>
      <c r="BC1157" t="s">
        <v>2260</v>
      </c>
      <c r="BD1157" s="3">
        <v>30376</v>
      </c>
      <c r="BE1157" t="s">
        <v>1432</v>
      </c>
      <c r="BF1157" s="2">
        <v>43522</v>
      </c>
      <c r="BG1157">
        <v>17</v>
      </c>
      <c r="BH1157" t="s">
        <v>2252</v>
      </c>
      <c r="BI1157" s="2">
        <v>43527</v>
      </c>
    </row>
    <row r="1158" spans="1:61" x14ac:dyDescent="0.25">
      <c r="A1158" s="1">
        <v>41531</v>
      </c>
      <c r="B1158" t="s">
        <v>209</v>
      </c>
      <c r="C1158" t="s">
        <v>1432</v>
      </c>
      <c r="D1158" t="s">
        <v>62</v>
      </c>
      <c r="E1158" t="s">
        <v>63</v>
      </c>
      <c r="F1158" t="s">
        <v>180</v>
      </c>
      <c r="G1158" t="s">
        <v>79</v>
      </c>
      <c r="H1158" t="s">
        <v>180</v>
      </c>
      <c r="I1158" s="2">
        <v>43586</v>
      </c>
      <c r="J1158" t="s">
        <v>68</v>
      </c>
      <c r="K1158" t="s">
        <v>63</v>
      </c>
      <c r="L1158" t="s">
        <v>79</v>
      </c>
      <c r="M1158" t="s">
        <v>79</v>
      </c>
      <c r="N1158" t="s">
        <v>79</v>
      </c>
      <c r="O1158" t="s">
        <v>65</v>
      </c>
      <c r="P1158" t="s">
        <v>79</v>
      </c>
      <c r="Q1158">
        <v>4</v>
      </c>
      <c r="R1158" t="s">
        <v>96</v>
      </c>
      <c r="S1158" t="s">
        <v>95</v>
      </c>
      <c r="T1158">
        <v>14</v>
      </c>
      <c r="U1158">
        <v>6</v>
      </c>
      <c r="V1158">
        <v>9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 t="s">
        <v>79</v>
      </c>
      <c r="AM1158" t="s">
        <v>65</v>
      </c>
      <c r="AN1158">
        <v>2</v>
      </c>
      <c r="AP1158" t="e" vm="1">
        <f>_FV(-12,"0")</f>
        <v>#VALUE!</v>
      </c>
      <c r="AQ1158">
        <v>2</v>
      </c>
      <c r="AR1158">
        <v>5</v>
      </c>
      <c r="AS1158" t="s">
        <v>68</v>
      </c>
      <c r="AT1158" t="s">
        <v>1222</v>
      </c>
      <c r="AU1158" t="s">
        <v>68</v>
      </c>
      <c r="AV1158" t="s">
        <v>1981</v>
      </c>
      <c r="AW1158" t="s">
        <v>2319</v>
      </c>
      <c r="AX1158">
        <v>1847</v>
      </c>
      <c r="AY1158">
        <v>1656</v>
      </c>
      <c r="AZ1158" t="s">
        <v>209</v>
      </c>
      <c r="BA1158" s="2">
        <v>43578</v>
      </c>
      <c r="BB1158">
        <v>21</v>
      </c>
      <c r="BC1158" t="s">
        <v>217</v>
      </c>
      <c r="BD1158" s="3">
        <v>44774</v>
      </c>
      <c r="BE1158" t="s">
        <v>1432</v>
      </c>
      <c r="BF1158" s="2">
        <v>43522</v>
      </c>
      <c r="BG1158">
        <v>17</v>
      </c>
      <c r="BH1158" t="s">
        <v>2252</v>
      </c>
      <c r="BI1158" s="2">
        <v>43527</v>
      </c>
    </row>
    <row r="1159" spans="1:61" x14ac:dyDescent="0.25">
      <c r="A1159" s="1">
        <v>41467</v>
      </c>
      <c r="B1159" t="s">
        <v>218</v>
      </c>
      <c r="C1159" t="s">
        <v>1432</v>
      </c>
      <c r="D1159" t="s">
        <v>151</v>
      </c>
      <c r="E1159" t="s">
        <v>483</v>
      </c>
      <c r="F1159" t="s">
        <v>124</v>
      </c>
      <c r="G1159" t="s">
        <v>672</v>
      </c>
      <c r="H1159" t="s">
        <v>859</v>
      </c>
      <c r="I1159" t="s">
        <v>68</v>
      </c>
      <c r="J1159" t="s">
        <v>263</v>
      </c>
      <c r="K1159" t="s">
        <v>118</v>
      </c>
      <c r="L1159" t="s">
        <v>386</v>
      </c>
      <c r="M1159" t="s">
        <v>80</v>
      </c>
      <c r="N1159" t="s">
        <v>484</v>
      </c>
      <c r="O1159" t="s">
        <v>116</v>
      </c>
      <c r="P1159" t="s">
        <v>115</v>
      </c>
      <c r="Q1159">
        <v>15</v>
      </c>
      <c r="R1159" t="s">
        <v>255</v>
      </c>
      <c r="S1159" t="s">
        <v>95</v>
      </c>
      <c r="T1159">
        <v>14</v>
      </c>
      <c r="U1159">
        <v>13</v>
      </c>
      <c r="V1159">
        <v>16</v>
      </c>
      <c r="W1159" t="s">
        <v>132</v>
      </c>
      <c r="X1159" t="s">
        <v>96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 t="e" vm="62">
        <f>_FV(0,"13333333333333333")</f>
        <v>#VALUE!</v>
      </c>
      <c r="AM1159" t="e" vm="272">
        <f>_FV(-1,"0666666666666667")</f>
        <v>#VALUE!</v>
      </c>
      <c r="AN1159">
        <v>1</v>
      </c>
      <c r="AO1159" t="e" vm="1">
        <f>_FV(-1,"0")</f>
        <v>#VALUE!</v>
      </c>
      <c r="AP1159" t="e" vm="1">
        <f>_FV(-1,"0")</f>
        <v>#VALUE!</v>
      </c>
      <c r="AQ1159">
        <v>3</v>
      </c>
      <c r="AR1159">
        <v>6</v>
      </c>
      <c r="AS1159" t="s">
        <v>68</v>
      </c>
      <c r="AT1159" t="s">
        <v>68</v>
      </c>
      <c r="AU1159" t="s">
        <v>68</v>
      </c>
      <c r="AV1159" t="s">
        <v>64</v>
      </c>
      <c r="AW1159" s="3">
        <v>41275</v>
      </c>
      <c r="AX1159">
        <v>1662</v>
      </c>
      <c r="AY1159">
        <v>1656</v>
      </c>
      <c r="AZ1159" t="s">
        <v>218</v>
      </c>
      <c r="BA1159" s="2">
        <v>43642</v>
      </c>
      <c r="BB1159">
        <v>21</v>
      </c>
      <c r="BC1159" t="s">
        <v>2264</v>
      </c>
      <c r="BD1159" s="2">
        <v>43649</v>
      </c>
      <c r="BE1159" t="s">
        <v>1432</v>
      </c>
      <c r="BF1159" s="2">
        <v>43522</v>
      </c>
      <c r="BG1159">
        <v>17</v>
      </c>
      <c r="BH1159" t="s">
        <v>2252</v>
      </c>
      <c r="BI1159" s="2">
        <v>43527</v>
      </c>
    </row>
    <row r="1160" spans="1:61" x14ac:dyDescent="0.25">
      <c r="A1160" s="1">
        <v>41945</v>
      </c>
      <c r="B1160" t="s">
        <v>228</v>
      </c>
      <c r="C1160" t="s">
        <v>1432</v>
      </c>
      <c r="D1160" t="s">
        <v>62</v>
      </c>
      <c r="E1160" t="s">
        <v>68</v>
      </c>
      <c r="F1160" t="s">
        <v>1708</v>
      </c>
      <c r="G1160" t="s">
        <v>518</v>
      </c>
      <c r="H1160" t="s">
        <v>1684</v>
      </c>
      <c r="I1160" t="s">
        <v>517</v>
      </c>
      <c r="J1160" t="s">
        <v>517</v>
      </c>
      <c r="K1160" t="s">
        <v>363</v>
      </c>
      <c r="L1160" t="s">
        <v>363</v>
      </c>
      <c r="M1160" t="s">
        <v>236</v>
      </c>
      <c r="N1160" t="s">
        <v>236</v>
      </c>
      <c r="O1160" t="s">
        <v>521</v>
      </c>
      <c r="P1160" t="s">
        <v>521</v>
      </c>
      <c r="Q1160">
        <v>26</v>
      </c>
      <c r="R1160" t="s">
        <v>191</v>
      </c>
      <c r="S1160" t="s">
        <v>95</v>
      </c>
      <c r="T1160">
        <v>14</v>
      </c>
      <c r="U1160">
        <v>12</v>
      </c>
      <c r="V1160">
        <v>13</v>
      </c>
      <c r="W1160" t="s">
        <v>120</v>
      </c>
      <c r="X1160" t="s">
        <v>132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 t="e" vm="95">
        <f>_FV(0,"2692307692307692")</f>
        <v>#VALUE!</v>
      </c>
      <c r="AM1160" t="e" vm="34">
        <f>_FV(0,"6923076923076923")</f>
        <v>#VALUE!</v>
      </c>
      <c r="AN1160">
        <v>0</v>
      </c>
      <c r="AO1160" t="s">
        <v>132</v>
      </c>
      <c r="AP1160" t="e" vm="1">
        <f>_FV(-5,"0")</f>
        <v>#VALUE!</v>
      </c>
      <c r="AQ1160">
        <v>4</v>
      </c>
      <c r="AR1160">
        <v>4</v>
      </c>
      <c r="AS1160" t="s">
        <v>68</v>
      </c>
      <c r="AT1160" t="s">
        <v>524</v>
      </c>
      <c r="AU1160" t="s">
        <v>68</v>
      </c>
      <c r="AV1160" s="2">
        <v>43556</v>
      </c>
      <c r="AW1160" t="s">
        <v>2320</v>
      </c>
      <c r="AX1160">
        <v>1671</v>
      </c>
      <c r="AY1160">
        <v>1656</v>
      </c>
      <c r="AZ1160" t="s">
        <v>228</v>
      </c>
      <c r="BA1160" s="2">
        <v>43549</v>
      </c>
      <c r="BB1160">
        <v>22</v>
      </c>
      <c r="BC1160" t="s">
        <v>2267</v>
      </c>
      <c r="BD1160" s="2">
        <v>43588</v>
      </c>
      <c r="BE1160" t="s">
        <v>1432</v>
      </c>
      <c r="BF1160" s="2">
        <v>43522</v>
      </c>
      <c r="BG1160">
        <v>17</v>
      </c>
      <c r="BH1160" t="s">
        <v>2252</v>
      </c>
      <c r="BI1160" s="2">
        <v>43527</v>
      </c>
    </row>
    <row r="1161" spans="1:61" x14ac:dyDescent="0.25">
      <c r="A1161" s="1">
        <v>41316</v>
      </c>
      <c r="B1161" t="s">
        <v>60</v>
      </c>
      <c r="C1161" t="s">
        <v>150</v>
      </c>
      <c r="D1161" t="s">
        <v>62</v>
      </c>
      <c r="E1161" t="s">
        <v>64</v>
      </c>
      <c r="F1161" s="2">
        <v>43647</v>
      </c>
      <c r="G1161" t="s">
        <v>444</v>
      </c>
      <c r="H1161" t="s">
        <v>124</v>
      </c>
      <c r="I1161" s="2">
        <v>43498</v>
      </c>
      <c r="J1161" t="s">
        <v>64</v>
      </c>
      <c r="K1161" t="s">
        <v>534</v>
      </c>
      <c r="L1161" t="s">
        <v>97</v>
      </c>
      <c r="M1161" t="s">
        <v>325</v>
      </c>
      <c r="N1161" t="s">
        <v>325</v>
      </c>
      <c r="O1161" t="s">
        <v>325</v>
      </c>
      <c r="P1161" t="s">
        <v>118</v>
      </c>
      <c r="Q1161">
        <v>10</v>
      </c>
      <c r="R1161" t="s">
        <v>66</v>
      </c>
      <c r="S1161" t="s">
        <v>64</v>
      </c>
      <c r="T1161">
        <v>14</v>
      </c>
      <c r="U1161">
        <v>1</v>
      </c>
      <c r="V1161">
        <v>3</v>
      </c>
      <c r="W1161" t="s">
        <v>191</v>
      </c>
      <c r="X1161" t="s">
        <v>120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 s="2">
        <v>43466</v>
      </c>
      <c r="AM1161" t="s">
        <v>444</v>
      </c>
      <c r="AN1161">
        <v>2</v>
      </c>
      <c r="AO1161" t="s">
        <v>84</v>
      </c>
      <c r="AP1161" t="s">
        <v>64</v>
      </c>
      <c r="AQ1161">
        <v>7</v>
      </c>
      <c r="AR1161">
        <v>1</v>
      </c>
      <c r="AS1161" t="s">
        <v>68</v>
      </c>
      <c r="AT1161" t="s">
        <v>535</v>
      </c>
      <c r="AU1161" t="s">
        <v>68</v>
      </c>
      <c r="AV1161" s="3">
        <v>45689</v>
      </c>
      <c r="AW1161" t="s">
        <v>2318</v>
      </c>
      <c r="AX1161">
        <v>1873</v>
      </c>
      <c r="AY1161">
        <v>1815</v>
      </c>
      <c r="AZ1161" t="s">
        <v>60</v>
      </c>
      <c r="BA1161" s="2">
        <v>43700</v>
      </c>
      <c r="BB1161">
        <v>30</v>
      </c>
      <c r="BC1161" t="s">
        <v>2228</v>
      </c>
      <c r="BD1161" s="3">
        <v>36373</v>
      </c>
      <c r="BE1161" t="s">
        <v>150</v>
      </c>
      <c r="BF1161" s="2">
        <v>43700</v>
      </c>
      <c r="BG1161">
        <v>22</v>
      </c>
      <c r="BH1161" t="s">
        <v>2244</v>
      </c>
      <c r="BI1161" s="3">
        <v>29068</v>
      </c>
    </row>
    <row r="1162" spans="1:61" x14ac:dyDescent="0.25">
      <c r="A1162" s="1">
        <v>41510</v>
      </c>
      <c r="B1162" t="s">
        <v>73</v>
      </c>
      <c r="C1162" t="s">
        <v>150</v>
      </c>
      <c r="D1162" t="s">
        <v>151</v>
      </c>
      <c r="E1162" s="2">
        <v>43586</v>
      </c>
      <c r="F1162" t="s">
        <v>63</v>
      </c>
      <c r="G1162" t="s">
        <v>63</v>
      </c>
      <c r="H1162" t="s">
        <v>65</v>
      </c>
      <c r="I1162" s="2">
        <v>43586</v>
      </c>
      <c r="J1162" s="2">
        <v>43586</v>
      </c>
      <c r="K1162" t="s">
        <v>63</v>
      </c>
      <c r="L1162" t="s">
        <v>63</v>
      </c>
      <c r="M1162" t="s">
        <v>65</v>
      </c>
      <c r="N1162" t="s">
        <v>65</v>
      </c>
      <c r="O1162" t="s">
        <v>65</v>
      </c>
      <c r="P1162" t="s">
        <v>65</v>
      </c>
      <c r="Q1162">
        <v>2</v>
      </c>
      <c r="R1162" t="s">
        <v>110</v>
      </c>
      <c r="S1162" t="s">
        <v>64</v>
      </c>
      <c r="T1162">
        <v>14</v>
      </c>
      <c r="U1162">
        <v>2</v>
      </c>
      <c r="V1162">
        <v>8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 t="s">
        <v>68</v>
      </c>
      <c r="AM1162" t="s">
        <v>63</v>
      </c>
      <c r="AN1162">
        <v>0</v>
      </c>
      <c r="AP1162" t="s">
        <v>191</v>
      </c>
      <c r="AQ1162">
        <v>4</v>
      </c>
      <c r="AR1162">
        <v>4</v>
      </c>
      <c r="AS1162" t="s">
        <v>68</v>
      </c>
      <c r="AT1162" t="s">
        <v>68</v>
      </c>
      <c r="AU1162" t="s">
        <v>68</v>
      </c>
      <c r="AV1162" s="3">
        <v>45689</v>
      </c>
      <c r="AW1162" s="3">
        <v>46023</v>
      </c>
      <c r="AX1162">
        <v>1668</v>
      </c>
      <c r="AY1162">
        <v>1815</v>
      </c>
      <c r="AZ1162" t="s">
        <v>73</v>
      </c>
      <c r="BA1162" t="s">
        <v>243</v>
      </c>
      <c r="BB1162">
        <v>20</v>
      </c>
      <c r="BC1162" t="s">
        <v>2229</v>
      </c>
      <c r="BD1162" s="3">
        <v>15401</v>
      </c>
      <c r="BE1162" t="s">
        <v>150</v>
      </c>
      <c r="BF1162" s="2">
        <v>43700</v>
      </c>
      <c r="BG1162">
        <v>22</v>
      </c>
      <c r="BH1162" t="s">
        <v>2244</v>
      </c>
      <c r="BI1162" s="3">
        <v>29068</v>
      </c>
    </row>
    <row r="1163" spans="1:61" x14ac:dyDescent="0.25">
      <c r="A1163" s="1">
        <v>41720</v>
      </c>
      <c r="B1163" t="s">
        <v>2230</v>
      </c>
      <c r="C1163" t="s">
        <v>150</v>
      </c>
      <c r="D1163" t="s">
        <v>151</v>
      </c>
      <c r="E1163" t="s">
        <v>951</v>
      </c>
      <c r="F1163" t="s">
        <v>1799</v>
      </c>
      <c r="G1163" t="s">
        <v>340</v>
      </c>
      <c r="H1163" t="s">
        <v>76</v>
      </c>
      <c r="I1163" t="s">
        <v>74</v>
      </c>
      <c r="J1163" t="s">
        <v>1631</v>
      </c>
      <c r="K1163" t="s">
        <v>118</v>
      </c>
      <c r="L1163" t="s">
        <v>1701</v>
      </c>
      <c r="M1163" t="s">
        <v>484</v>
      </c>
      <c r="N1163" t="s">
        <v>82</v>
      </c>
      <c r="O1163" t="s">
        <v>603</v>
      </c>
      <c r="P1163" t="s">
        <v>82</v>
      </c>
      <c r="Q1163">
        <v>30</v>
      </c>
      <c r="R1163" t="s">
        <v>239</v>
      </c>
      <c r="S1163" t="s">
        <v>64</v>
      </c>
      <c r="T1163">
        <v>14</v>
      </c>
      <c r="U1163">
        <v>18</v>
      </c>
      <c r="V1163">
        <v>3</v>
      </c>
      <c r="W1163" t="s">
        <v>66</v>
      </c>
      <c r="X1163" t="s">
        <v>110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1</v>
      </c>
      <c r="AG1163">
        <v>1</v>
      </c>
      <c r="AH1163">
        <v>0</v>
      </c>
      <c r="AI1163">
        <v>0</v>
      </c>
      <c r="AJ1163">
        <v>0</v>
      </c>
      <c r="AK1163">
        <v>0</v>
      </c>
      <c r="AL1163" t="e" vm="132">
        <f>_FV(0,"9333333333333333")</f>
        <v>#VALUE!</v>
      </c>
      <c r="AM1163" t="s">
        <v>264</v>
      </c>
      <c r="AN1163">
        <v>-37</v>
      </c>
      <c r="AO1163" t="e" vm="1">
        <f>_FV(-11,"0")</f>
        <v>#VALUE!</v>
      </c>
      <c r="AP1163" t="s">
        <v>95</v>
      </c>
      <c r="AQ1163">
        <v>0</v>
      </c>
      <c r="AR1163">
        <v>3</v>
      </c>
      <c r="AS1163" t="s">
        <v>68</v>
      </c>
      <c r="AT1163" t="s">
        <v>68</v>
      </c>
      <c r="AU1163" t="s">
        <v>68</v>
      </c>
      <c r="AV1163" t="s">
        <v>68</v>
      </c>
      <c r="AW1163" s="3">
        <v>46023</v>
      </c>
      <c r="AX1163">
        <v>1594</v>
      </c>
      <c r="AY1163">
        <v>1815</v>
      </c>
      <c r="AZ1163" t="s">
        <v>2230</v>
      </c>
      <c r="BA1163" s="2">
        <v>43640</v>
      </c>
      <c r="BB1163">
        <v>36</v>
      </c>
      <c r="BC1163" t="s">
        <v>2231</v>
      </c>
      <c r="BD1163" s="3">
        <v>13547</v>
      </c>
      <c r="BE1163" t="s">
        <v>150</v>
      </c>
      <c r="BF1163" s="2">
        <v>43700</v>
      </c>
      <c r="BG1163">
        <v>22</v>
      </c>
      <c r="BH1163" t="s">
        <v>2244</v>
      </c>
      <c r="BI1163" s="3">
        <v>29068</v>
      </c>
    </row>
    <row r="1164" spans="1:61" x14ac:dyDescent="0.25">
      <c r="A1164" s="1">
        <v>41637</v>
      </c>
      <c r="B1164" t="s">
        <v>123</v>
      </c>
      <c r="C1164" t="s">
        <v>150</v>
      </c>
      <c r="D1164" t="s">
        <v>62</v>
      </c>
      <c r="E1164" t="s">
        <v>1583</v>
      </c>
      <c r="F1164" t="s">
        <v>1656</v>
      </c>
      <c r="G1164" t="s">
        <v>198</v>
      </c>
      <c r="H1164" t="s">
        <v>196</v>
      </c>
      <c r="I1164" t="s">
        <v>164</v>
      </c>
      <c r="J1164" t="s">
        <v>1771</v>
      </c>
      <c r="K1164" t="s">
        <v>169</v>
      </c>
      <c r="L1164" t="s">
        <v>169</v>
      </c>
      <c r="M1164" t="s">
        <v>204</v>
      </c>
      <c r="N1164" t="s">
        <v>205</v>
      </c>
      <c r="O1164" t="s">
        <v>205</v>
      </c>
      <c r="P1164" t="s">
        <v>204</v>
      </c>
      <c r="Q1164">
        <v>19</v>
      </c>
      <c r="R1164" t="s">
        <v>84</v>
      </c>
      <c r="S1164" t="s">
        <v>64</v>
      </c>
      <c r="T1164">
        <v>14</v>
      </c>
      <c r="U1164">
        <v>3</v>
      </c>
      <c r="V1164">
        <v>4</v>
      </c>
      <c r="W1164" t="s">
        <v>120</v>
      </c>
      <c r="X1164" t="s">
        <v>179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1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 t="s">
        <v>302</v>
      </c>
      <c r="AM1164" t="s">
        <v>680</v>
      </c>
      <c r="AN1164">
        <v>1</v>
      </c>
      <c r="AO1164" t="e" vm="1">
        <f>_FV(-2,"0")</f>
        <v>#VALUE!</v>
      </c>
      <c r="AP1164" t="s">
        <v>68</v>
      </c>
      <c r="AQ1164">
        <v>2</v>
      </c>
      <c r="AR1164">
        <v>5</v>
      </c>
      <c r="AS1164" t="s">
        <v>68</v>
      </c>
      <c r="AT1164" t="s">
        <v>306</v>
      </c>
      <c r="AU1164" t="s">
        <v>68</v>
      </c>
      <c r="AV1164" t="s">
        <v>64</v>
      </c>
      <c r="AW1164" t="s">
        <v>2321</v>
      </c>
      <c r="AX1164">
        <v>1881</v>
      </c>
      <c r="AY1164">
        <v>1815</v>
      </c>
      <c r="AZ1164" t="s">
        <v>123</v>
      </c>
      <c r="BA1164" s="2">
        <v>43700</v>
      </c>
      <c r="BB1164">
        <v>40</v>
      </c>
      <c r="BC1164" t="s">
        <v>2232</v>
      </c>
      <c r="BD1164" s="3">
        <v>42339</v>
      </c>
      <c r="BE1164" t="s">
        <v>150</v>
      </c>
      <c r="BF1164" s="2">
        <v>43700</v>
      </c>
      <c r="BG1164">
        <v>22</v>
      </c>
      <c r="BH1164" t="s">
        <v>2244</v>
      </c>
      <c r="BI1164" s="3">
        <v>29068</v>
      </c>
    </row>
    <row r="1165" spans="1:61" x14ac:dyDescent="0.25">
      <c r="A1165" s="1">
        <v>41764</v>
      </c>
      <c r="B1165" t="s">
        <v>2233</v>
      </c>
      <c r="C1165" t="s">
        <v>150</v>
      </c>
      <c r="D1165" t="s">
        <v>101</v>
      </c>
      <c r="E1165" t="s">
        <v>2054</v>
      </c>
      <c r="F1165" t="s">
        <v>2245</v>
      </c>
      <c r="G1165" t="s">
        <v>1062</v>
      </c>
      <c r="H1165" t="s">
        <v>291</v>
      </c>
      <c r="I1165" t="s">
        <v>1062</v>
      </c>
      <c r="J1165" t="s">
        <v>2246</v>
      </c>
      <c r="K1165" t="s">
        <v>759</v>
      </c>
      <c r="L1165" t="s">
        <v>737</v>
      </c>
      <c r="M1165" t="s">
        <v>1122</v>
      </c>
      <c r="N1165" t="s">
        <v>713</v>
      </c>
      <c r="O1165" t="s">
        <v>760</v>
      </c>
      <c r="P1165" t="s">
        <v>1462</v>
      </c>
      <c r="Q1165">
        <v>37</v>
      </c>
      <c r="R1165" t="s">
        <v>192</v>
      </c>
      <c r="S1165" t="s">
        <v>64</v>
      </c>
      <c r="T1165">
        <v>14</v>
      </c>
      <c r="U1165">
        <v>10</v>
      </c>
      <c r="V1165">
        <v>2</v>
      </c>
      <c r="W1165" t="s">
        <v>179</v>
      </c>
      <c r="X1165" t="s">
        <v>179</v>
      </c>
      <c r="Y1165">
        <v>0</v>
      </c>
      <c r="Z1165">
        <v>1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1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 t="e" vm="343">
        <f>_FV(0,"40540540540540543")</f>
        <v>#VALUE!</v>
      </c>
      <c r="AM1165" t="s">
        <v>289</v>
      </c>
      <c r="AN1165">
        <v>-37</v>
      </c>
      <c r="AO1165" t="s">
        <v>65</v>
      </c>
      <c r="AP1165" t="s">
        <v>83</v>
      </c>
      <c r="AQ1165">
        <v>0</v>
      </c>
      <c r="AR1165">
        <v>3</v>
      </c>
      <c r="AS1165" t="s">
        <v>68</v>
      </c>
      <c r="AT1165" t="s">
        <v>68</v>
      </c>
      <c r="AU1165" t="s">
        <v>68</v>
      </c>
      <c r="AV1165" t="s">
        <v>116</v>
      </c>
      <c r="AW1165" s="3">
        <v>46753</v>
      </c>
      <c r="AX1165">
        <v>1530</v>
      </c>
      <c r="AY1165">
        <v>1815</v>
      </c>
      <c r="AZ1165" t="s">
        <v>2233</v>
      </c>
      <c r="BA1165" s="2">
        <v>43522</v>
      </c>
      <c r="BB1165">
        <v>24</v>
      </c>
      <c r="BC1165" t="s">
        <v>2234</v>
      </c>
      <c r="BD1165" s="3">
        <v>20821</v>
      </c>
      <c r="BE1165" t="s">
        <v>150</v>
      </c>
      <c r="BF1165" s="2">
        <v>43700</v>
      </c>
      <c r="BG1165">
        <v>22</v>
      </c>
      <c r="BH1165" t="s">
        <v>2244</v>
      </c>
      <c r="BI1165" s="3">
        <v>29068</v>
      </c>
    </row>
    <row r="1166" spans="1:61" x14ac:dyDescent="0.25">
      <c r="A1166" s="1">
        <v>41601</v>
      </c>
      <c r="B1166" t="s">
        <v>127</v>
      </c>
      <c r="C1166" t="s">
        <v>150</v>
      </c>
      <c r="D1166" t="s">
        <v>101</v>
      </c>
      <c r="E1166" t="s">
        <v>76</v>
      </c>
      <c r="F1166" s="3">
        <v>27395</v>
      </c>
      <c r="G1166" t="s">
        <v>74</v>
      </c>
      <c r="H1166" t="s">
        <v>74</v>
      </c>
      <c r="I1166" t="s">
        <v>340</v>
      </c>
      <c r="J1166" t="s">
        <v>77</v>
      </c>
      <c r="K1166" t="s">
        <v>81</v>
      </c>
      <c r="L1166" t="s">
        <v>426</v>
      </c>
      <c r="M1166" t="s">
        <v>308</v>
      </c>
      <c r="N1166" t="s">
        <v>82</v>
      </c>
      <c r="O1166" t="s">
        <v>81</v>
      </c>
      <c r="P1166" t="s">
        <v>82</v>
      </c>
      <c r="Q1166">
        <v>12</v>
      </c>
      <c r="R1166" t="s">
        <v>132</v>
      </c>
      <c r="S1166" t="s">
        <v>64</v>
      </c>
      <c r="T1166">
        <v>14</v>
      </c>
      <c r="U1166">
        <v>6</v>
      </c>
      <c r="V1166">
        <v>2</v>
      </c>
      <c r="W1166" t="s">
        <v>121</v>
      </c>
      <c r="X1166" t="s">
        <v>120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 t="s">
        <v>80</v>
      </c>
      <c r="AM1166" t="s">
        <v>717</v>
      </c>
      <c r="AN1166">
        <v>-3</v>
      </c>
      <c r="AO1166" t="e" vm="1">
        <f>_FV(-2,"0")</f>
        <v>#VALUE!</v>
      </c>
      <c r="AP1166" t="s">
        <v>84</v>
      </c>
      <c r="AQ1166">
        <v>2</v>
      </c>
      <c r="AR1166">
        <v>5</v>
      </c>
      <c r="AS1166" t="s">
        <v>68</v>
      </c>
      <c r="AT1166" t="s">
        <v>68</v>
      </c>
      <c r="AU1166" t="s">
        <v>68</v>
      </c>
      <c r="AV1166" s="2">
        <v>43497</v>
      </c>
      <c r="AW1166" t="s">
        <v>2279</v>
      </c>
      <c r="AX1166">
        <v>1801</v>
      </c>
      <c r="AY1166">
        <v>1815</v>
      </c>
      <c r="AZ1166" t="s">
        <v>127</v>
      </c>
      <c r="BA1166" s="2">
        <v>43733</v>
      </c>
      <c r="BB1166">
        <v>22</v>
      </c>
      <c r="BC1166" t="s">
        <v>2237</v>
      </c>
      <c r="BD1166" s="3">
        <v>45839</v>
      </c>
      <c r="BE1166" t="s">
        <v>150</v>
      </c>
      <c r="BF1166" s="2">
        <v>43700</v>
      </c>
      <c r="BG1166">
        <v>22</v>
      </c>
      <c r="BH1166" t="s">
        <v>2244</v>
      </c>
      <c r="BI1166" s="3">
        <v>29068</v>
      </c>
    </row>
    <row r="1167" spans="1:61" x14ac:dyDescent="0.25">
      <c r="A1167" s="1">
        <v>41975</v>
      </c>
      <c r="B1167" t="s">
        <v>136</v>
      </c>
      <c r="C1167" t="s">
        <v>150</v>
      </c>
      <c r="D1167" t="s">
        <v>151</v>
      </c>
      <c r="E1167" t="s">
        <v>496</v>
      </c>
      <c r="F1167" t="s">
        <v>2322</v>
      </c>
      <c r="G1167" t="s">
        <v>940</v>
      </c>
      <c r="H1167" t="s">
        <v>494</v>
      </c>
      <c r="I1167" t="s">
        <v>495</v>
      </c>
      <c r="J1167" t="s">
        <v>1084</v>
      </c>
      <c r="K1167" t="s">
        <v>363</v>
      </c>
      <c r="L1167" t="s">
        <v>590</v>
      </c>
      <c r="M1167" t="s">
        <v>944</v>
      </c>
      <c r="N1167" t="s">
        <v>519</v>
      </c>
      <c r="O1167" t="s">
        <v>234</v>
      </c>
      <c r="P1167" t="s">
        <v>519</v>
      </c>
      <c r="Q1167">
        <v>26</v>
      </c>
      <c r="R1167" t="s">
        <v>67</v>
      </c>
      <c r="S1167" t="s">
        <v>64</v>
      </c>
      <c r="T1167">
        <v>14</v>
      </c>
      <c r="U1167">
        <v>17</v>
      </c>
      <c r="V1167">
        <v>3</v>
      </c>
      <c r="W1167" t="s">
        <v>68</v>
      </c>
      <c r="X1167" t="s">
        <v>192</v>
      </c>
      <c r="Y1167">
        <v>0</v>
      </c>
      <c r="Z1167">
        <v>0</v>
      </c>
      <c r="AA1167">
        <v>0</v>
      </c>
      <c r="AB1167">
        <v>1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 t="e" vm="354">
        <f>_FV(-1,"1923076923076923")</f>
        <v>#VALUE!</v>
      </c>
      <c r="AM1167" t="s">
        <v>518</v>
      </c>
      <c r="AN1167">
        <v>-30</v>
      </c>
      <c r="AO1167" t="e" vm="1">
        <f>_FV(-10,"0")</f>
        <v>#VALUE!</v>
      </c>
      <c r="AP1167" t="s">
        <v>255</v>
      </c>
      <c r="AQ1167">
        <v>0</v>
      </c>
      <c r="AR1167">
        <v>9</v>
      </c>
      <c r="AS1167" t="s">
        <v>68</v>
      </c>
      <c r="AT1167" t="s">
        <v>68</v>
      </c>
      <c r="AU1167" t="s">
        <v>68</v>
      </c>
      <c r="AV1167" s="3">
        <v>45658</v>
      </c>
      <c r="AW1167" s="3">
        <v>11689</v>
      </c>
      <c r="AX1167">
        <v>1667</v>
      </c>
      <c r="AY1167">
        <v>1815</v>
      </c>
      <c r="AZ1167" t="s">
        <v>136</v>
      </c>
      <c r="BA1167" s="2">
        <v>43580</v>
      </c>
      <c r="BB1167">
        <v>33</v>
      </c>
      <c r="BC1167" t="s">
        <v>2239</v>
      </c>
      <c r="BD1167" s="3">
        <v>13575</v>
      </c>
      <c r="BE1167" t="s">
        <v>150</v>
      </c>
      <c r="BF1167" s="2">
        <v>43700</v>
      </c>
      <c r="BG1167">
        <v>22</v>
      </c>
      <c r="BH1167" t="s">
        <v>2244</v>
      </c>
      <c r="BI1167" s="3">
        <v>29068</v>
      </c>
    </row>
    <row r="1168" spans="1:61" x14ac:dyDescent="0.25">
      <c r="A1168" s="1">
        <v>41286</v>
      </c>
      <c r="B1168" t="s">
        <v>2240</v>
      </c>
      <c r="C1168" t="s">
        <v>150</v>
      </c>
      <c r="D1168" t="s">
        <v>62</v>
      </c>
      <c r="E1168" t="s">
        <v>361</v>
      </c>
      <c r="F1168" t="s">
        <v>1259</v>
      </c>
      <c r="G1168" t="s">
        <v>494</v>
      </c>
      <c r="H1168" t="s">
        <v>68</v>
      </c>
      <c r="I1168" t="s">
        <v>233</v>
      </c>
      <c r="J1168" t="s">
        <v>1259</v>
      </c>
      <c r="K1168" t="s">
        <v>235</v>
      </c>
      <c r="L1168" t="s">
        <v>364</v>
      </c>
      <c r="M1168" t="s">
        <v>236</v>
      </c>
      <c r="N1168" t="s">
        <v>238</v>
      </c>
      <c r="O1168" t="s">
        <v>238</v>
      </c>
      <c r="P1168" t="s">
        <v>363</v>
      </c>
      <c r="Q1168">
        <v>13</v>
      </c>
      <c r="R1168" t="s">
        <v>242</v>
      </c>
      <c r="S1168" t="s">
        <v>64</v>
      </c>
      <c r="T1168">
        <v>14</v>
      </c>
      <c r="U1168">
        <v>13</v>
      </c>
      <c r="V1168">
        <v>2</v>
      </c>
      <c r="W1168" t="s">
        <v>84</v>
      </c>
      <c r="X1168" t="s">
        <v>121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 t="e" vm="253">
        <f>_FV(0,"46153846153846156")</f>
        <v>#VALUE!</v>
      </c>
      <c r="AM1168" t="s">
        <v>229</v>
      </c>
      <c r="AN1168">
        <v>-10</v>
      </c>
      <c r="AO1168" t="e" vm="1">
        <f>_FV(-5,"0")</f>
        <v>#VALUE!</v>
      </c>
      <c r="AP1168" t="s">
        <v>119</v>
      </c>
      <c r="AQ1168">
        <v>1</v>
      </c>
      <c r="AR1168">
        <v>4</v>
      </c>
      <c r="AS1168" t="s">
        <v>68</v>
      </c>
      <c r="AT1168" t="s">
        <v>2323</v>
      </c>
      <c r="AU1168" t="s">
        <v>68</v>
      </c>
      <c r="AV1168" t="s">
        <v>97</v>
      </c>
      <c r="AW1168" t="s">
        <v>2324</v>
      </c>
      <c r="AX1168">
        <v>1530</v>
      </c>
      <c r="AY1168">
        <v>1815</v>
      </c>
      <c r="AZ1168" t="s">
        <v>2240</v>
      </c>
      <c r="BA1168" s="2">
        <v>43581</v>
      </c>
      <c r="BB1168">
        <v>22</v>
      </c>
      <c r="BC1168" t="s">
        <v>2242</v>
      </c>
      <c r="BD1168" s="2">
        <v>43801</v>
      </c>
      <c r="BE1168" t="s">
        <v>150</v>
      </c>
      <c r="BF1168" s="2">
        <v>43700</v>
      </c>
      <c r="BG1168">
        <v>22</v>
      </c>
      <c r="BH1168" t="s">
        <v>2244</v>
      </c>
      <c r="BI1168" s="3">
        <v>29068</v>
      </c>
    </row>
    <row r="1169" spans="1:61" x14ac:dyDescent="0.25">
      <c r="A1169" s="1">
        <v>41634</v>
      </c>
      <c r="B1169" t="s">
        <v>158</v>
      </c>
      <c r="C1169" t="s">
        <v>150</v>
      </c>
      <c r="D1169" t="s">
        <v>62</v>
      </c>
      <c r="E1169" t="s">
        <v>1605</v>
      </c>
      <c r="F1169" t="s">
        <v>365</v>
      </c>
      <c r="G1169" t="s">
        <v>92</v>
      </c>
      <c r="H1169" t="s">
        <v>430</v>
      </c>
      <c r="I1169" t="s">
        <v>211</v>
      </c>
      <c r="J1169" t="s">
        <v>64</v>
      </c>
      <c r="K1169" t="s">
        <v>950</v>
      </c>
      <c r="L1169" t="s">
        <v>950</v>
      </c>
      <c r="M1169" t="s">
        <v>216</v>
      </c>
      <c r="N1169" t="s">
        <v>82</v>
      </c>
      <c r="O1169" t="s">
        <v>93</v>
      </c>
      <c r="P1169" t="s">
        <v>82</v>
      </c>
      <c r="Q1169">
        <v>18</v>
      </c>
      <c r="R1169" t="s">
        <v>68</v>
      </c>
      <c r="S1169" t="s">
        <v>64</v>
      </c>
      <c r="T1169">
        <v>14</v>
      </c>
      <c r="U1169">
        <v>3</v>
      </c>
      <c r="V1169">
        <v>1</v>
      </c>
      <c r="W1169" t="s">
        <v>191</v>
      </c>
      <c r="X1169" t="s">
        <v>179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 t="s">
        <v>718</v>
      </c>
      <c r="AM1169" t="s">
        <v>1193</v>
      </c>
      <c r="AN1169">
        <v>-1</v>
      </c>
      <c r="AO1169" t="s">
        <v>68</v>
      </c>
      <c r="AP1169" t="e" vm="1">
        <f>_FV(-1,"0")</f>
        <v>#VALUE!</v>
      </c>
      <c r="AQ1169">
        <v>5</v>
      </c>
      <c r="AR1169">
        <v>2</v>
      </c>
      <c r="AS1169" t="s">
        <v>620</v>
      </c>
      <c r="AT1169" t="s">
        <v>714</v>
      </c>
      <c r="AU1169" t="s">
        <v>2325</v>
      </c>
      <c r="AV1169" t="s">
        <v>2326</v>
      </c>
      <c r="AW1169" t="s">
        <v>2327</v>
      </c>
      <c r="AX1169">
        <v>1879</v>
      </c>
      <c r="AY1169">
        <v>1815</v>
      </c>
      <c r="AZ1169" t="s">
        <v>158</v>
      </c>
      <c r="BA1169" s="2">
        <v>43671</v>
      </c>
      <c r="BB1169">
        <v>21</v>
      </c>
      <c r="BC1169" t="s">
        <v>2247</v>
      </c>
      <c r="BD1169" t="s">
        <v>2248</v>
      </c>
      <c r="BE1169" t="s">
        <v>150</v>
      </c>
      <c r="BF1169" s="2">
        <v>43700</v>
      </c>
      <c r="BG1169">
        <v>22</v>
      </c>
      <c r="BH1169" t="s">
        <v>2244</v>
      </c>
      <c r="BI1169" s="3">
        <v>29068</v>
      </c>
    </row>
    <row r="1170" spans="1:61" x14ac:dyDescent="0.25">
      <c r="A1170" s="1">
        <v>41714</v>
      </c>
      <c r="B1170" t="s">
        <v>163</v>
      </c>
      <c r="C1170" t="s">
        <v>150</v>
      </c>
      <c r="D1170" t="s">
        <v>151</v>
      </c>
      <c r="E1170" t="s">
        <v>104</v>
      </c>
      <c r="F1170" t="s">
        <v>2328</v>
      </c>
      <c r="G1170" t="s">
        <v>478</v>
      </c>
      <c r="H1170" t="s">
        <v>102</v>
      </c>
      <c r="I1170" t="s">
        <v>745</v>
      </c>
      <c r="J1170" t="s">
        <v>2039</v>
      </c>
      <c r="K1170" t="s">
        <v>108</v>
      </c>
      <c r="L1170" t="s">
        <v>1555</v>
      </c>
      <c r="M1170" t="s">
        <v>479</v>
      </c>
      <c r="N1170" t="s">
        <v>109</v>
      </c>
      <c r="O1170" t="s">
        <v>480</v>
      </c>
      <c r="P1170" t="s">
        <v>109</v>
      </c>
      <c r="Q1170">
        <v>29</v>
      </c>
      <c r="R1170" t="s">
        <v>85</v>
      </c>
      <c r="S1170" t="s">
        <v>64</v>
      </c>
      <c r="T1170">
        <v>14</v>
      </c>
      <c r="U1170">
        <v>5</v>
      </c>
      <c r="V1170">
        <v>3</v>
      </c>
      <c r="W1170" t="s">
        <v>121</v>
      </c>
      <c r="X1170" t="s">
        <v>191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 t="s">
        <v>620</v>
      </c>
      <c r="AM1170" t="s">
        <v>1911</v>
      </c>
      <c r="AN1170">
        <v>-11</v>
      </c>
      <c r="AO1170" t="e" vm="1">
        <f>_FV(-5,"0")</f>
        <v>#VALUE!</v>
      </c>
      <c r="AP1170" t="s">
        <v>132</v>
      </c>
      <c r="AQ1170">
        <v>6</v>
      </c>
      <c r="AR1170">
        <v>3</v>
      </c>
      <c r="AS1170" t="s">
        <v>68</v>
      </c>
      <c r="AT1170" t="s">
        <v>65</v>
      </c>
      <c r="AU1170" t="s">
        <v>68</v>
      </c>
      <c r="AV1170" s="3">
        <v>27395</v>
      </c>
      <c r="AW1170" t="s">
        <v>65</v>
      </c>
      <c r="AX1170">
        <v>1925</v>
      </c>
      <c r="AY1170">
        <v>1815</v>
      </c>
      <c r="AZ1170" t="s">
        <v>163</v>
      </c>
      <c r="BA1170" s="2">
        <v>43732</v>
      </c>
      <c r="BB1170">
        <v>24</v>
      </c>
      <c r="BC1170" t="s">
        <v>2249</v>
      </c>
      <c r="BD1170" s="2">
        <v>43600</v>
      </c>
      <c r="BE1170" t="s">
        <v>150</v>
      </c>
      <c r="BF1170" s="2">
        <v>43700</v>
      </c>
      <c r="BG1170">
        <v>22</v>
      </c>
      <c r="BH1170" t="s">
        <v>2244</v>
      </c>
      <c r="BI1170" s="3">
        <v>29068</v>
      </c>
    </row>
    <row r="1171" spans="1:61" x14ac:dyDescent="0.25">
      <c r="A1171" s="1">
        <v>41566</v>
      </c>
      <c r="B1171" t="s">
        <v>178</v>
      </c>
      <c r="C1171" t="s">
        <v>150</v>
      </c>
      <c r="D1171" t="s">
        <v>101</v>
      </c>
      <c r="E1171" t="s">
        <v>399</v>
      </c>
      <c r="F1171" t="s">
        <v>317</v>
      </c>
      <c r="G1171" s="2">
        <v>43586</v>
      </c>
      <c r="H1171" t="s">
        <v>625</v>
      </c>
      <c r="I1171" s="3">
        <v>45658</v>
      </c>
      <c r="J1171" t="s">
        <v>64</v>
      </c>
      <c r="K1171" t="s">
        <v>323</v>
      </c>
      <c r="L1171" t="s">
        <v>625</v>
      </c>
      <c r="M1171" t="s">
        <v>323</v>
      </c>
      <c r="N1171" t="s">
        <v>322</v>
      </c>
      <c r="O1171" t="s">
        <v>322</v>
      </c>
      <c r="P1171" t="s">
        <v>322</v>
      </c>
      <c r="Q1171">
        <v>8</v>
      </c>
      <c r="R1171" t="s">
        <v>120</v>
      </c>
      <c r="S1171" t="s">
        <v>64</v>
      </c>
      <c r="T1171">
        <v>14</v>
      </c>
      <c r="U1171">
        <v>11</v>
      </c>
      <c r="V1171">
        <v>2</v>
      </c>
      <c r="W1171" t="s">
        <v>83</v>
      </c>
      <c r="X1171" t="s">
        <v>120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 t="e" vm="37">
        <f>_FV(0,"375")</f>
        <v>#VALUE!</v>
      </c>
      <c r="AM1171" t="s">
        <v>180</v>
      </c>
      <c r="AN1171">
        <v>-6</v>
      </c>
      <c r="AO1171" t="e" vm="1">
        <f>_FV(-1,"0")</f>
        <v>#VALUE!</v>
      </c>
      <c r="AP1171" t="s">
        <v>121</v>
      </c>
      <c r="AQ1171">
        <v>4</v>
      </c>
      <c r="AR1171">
        <v>4</v>
      </c>
      <c r="AS1171" t="s">
        <v>1285</v>
      </c>
      <c r="AT1171" t="s">
        <v>68</v>
      </c>
      <c r="AU1171" t="s">
        <v>547</v>
      </c>
      <c r="AV1171" t="s">
        <v>2329</v>
      </c>
      <c r="AW1171" t="s">
        <v>2330</v>
      </c>
      <c r="AX1171">
        <v>1685</v>
      </c>
      <c r="AY1171">
        <v>1815</v>
      </c>
      <c r="AZ1171" t="s">
        <v>178</v>
      </c>
      <c r="BA1171" s="2">
        <v>43579</v>
      </c>
      <c r="BB1171">
        <v>26</v>
      </c>
      <c r="BC1171" t="s">
        <v>2250</v>
      </c>
      <c r="BD1171" s="3">
        <v>26420</v>
      </c>
      <c r="BE1171" t="s">
        <v>150</v>
      </c>
      <c r="BF1171" s="2">
        <v>43700</v>
      </c>
      <c r="BG1171">
        <v>22</v>
      </c>
      <c r="BH1171" t="s">
        <v>2244</v>
      </c>
      <c r="BI1171" s="3">
        <v>29068</v>
      </c>
    </row>
    <row r="1172" spans="1:61" x14ac:dyDescent="0.25">
      <c r="A1172" s="1">
        <v>41749</v>
      </c>
      <c r="B1172" t="s">
        <v>1432</v>
      </c>
      <c r="C1172" t="s">
        <v>150</v>
      </c>
      <c r="D1172" t="s">
        <v>151</v>
      </c>
      <c r="E1172" t="s">
        <v>1607</v>
      </c>
      <c r="F1172" t="s">
        <v>2331</v>
      </c>
      <c r="G1172" t="s">
        <v>578</v>
      </c>
      <c r="H1172" s="2">
        <v>43497</v>
      </c>
      <c r="I1172" t="s">
        <v>583</v>
      </c>
      <c r="J1172" s="2">
        <v>43498</v>
      </c>
      <c r="K1172" t="s">
        <v>585</v>
      </c>
      <c r="L1172" t="s">
        <v>542</v>
      </c>
      <c r="M1172" t="s">
        <v>584</v>
      </c>
      <c r="N1172" t="s">
        <v>154</v>
      </c>
      <c r="O1172" t="s">
        <v>585</v>
      </c>
      <c r="P1172" t="s">
        <v>154</v>
      </c>
      <c r="Q1172">
        <v>35</v>
      </c>
      <c r="R1172" t="s">
        <v>95</v>
      </c>
      <c r="S1172" t="s">
        <v>64</v>
      </c>
      <c r="T1172">
        <v>14</v>
      </c>
      <c r="U1172">
        <v>14</v>
      </c>
      <c r="V1172">
        <v>1</v>
      </c>
      <c r="W1172" t="s">
        <v>84</v>
      </c>
      <c r="X1172" t="s">
        <v>110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1</v>
      </c>
      <c r="AG1172">
        <v>1</v>
      </c>
      <c r="AH1172">
        <v>0</v>
      </c>
      <c r="AI1172">
        <v>0</v>
      </c>
      <c r="AJ1172">
        <v>0</v>
      </c>
      <c r="AK1172">
        <v>0</v>
      </c>
      <c r="AL1172" t="e" vm="279">
        <f>_FV(0,"7714285714285715")</f>
        <v>#VALUE!</v>
      </c>
      <c r="AM1172" t="s">
        <v>661</v>
      </c>
      <c r="AN1172">
        <v>-45</v>
      </c>
      <c r="AO1172" t="e" vm="1">
        <f>_FV(-12,"0")</f>
        <v>#VALUE!</v>
      </c>
      <c r="AP1172" t="s">
        <v>242</v>
      </c>
      <c r="AQ1172">
        <v>0</v>
      </c>
      <c r="AR1172">
        <v>9</v>
      </c>
      <c r="AS1172" t="s">
        <v>68</v>
      </c>
      <c r="AT1172" t="s">
        <v>68</v>
      </c>
      <c r="AU1172" t="s">
        <v>68</v>
      </c>
      <c r="AV1172" t="s">
        <v>124</v>
      </c>
      <c r="AW1172" s="3">
        <v>47119</v>
      </c>
      <c r="AX1172">
        <v>1656</v>
      </c>
      <c r="AY1172">
        <v>1815</v>
      </c>
      <c r="AZ1172" t="s">
        <v>1432</v>
      </c>
      <c r="BA1172" s="2">
        <v>43522</v>
      </c>
      <c r="BB1172">
        <v>17</v>
      </c>
      <c r="BC1172" t="s">
        <v>2252</v>
      </c>
      <c r="BD1172" s="2">
        <v>43527</v>
      </c>
      <c r="BE1172" t="s">
        <v>150</v>
      </c>
      <c r="BF1172" s="2">
        <v>43700</v>
      </c>
      <c r="BG1172">
        <v>22</v>
      </c>
      <c r="BH1172" t="s">
        <v>2244</v>
      </c>
      <c r="BI1172" s="3">
        <v>29068</v>
      </c>
    </row>
    <row r="1173" spans="1:61" x14ac:dyDescent="0.25">
      <c r="A1173" s="1">
        <v>41642</v>
      </c>
      <c r="B1173" t="s">
        <v>1917</v>
      </c>
      <c r="C1173" t="s">
        <v>150</v>
      </c>
      <c r="D1173" t="s">
        <v>151</v>
      </c>
      <c r="E1173" t="s">
        <v>327</v>
      </c>
      <c r="F1173" s="2">
        <v>43587</v>
      </c>
      <c r="G1173" t="s">
        <v>250</v>
      </c>
      <c r="H1173" s="3">
        <v>45658</v>
      </c>
      <c r="I1173" t="s">
        <v>1303</v>
      </c>
      <c r="J1173" t="s">
        <v>64</v>
      </c>
      <c r="K1173" t="s">
        <v>329</v>
      </c>
      <c r="L1173" t="s">
        <v>1185</v>
      </c>
      <c r="M1173" t="s">
        <v>155</v>
      </c>
      <c r="N1173" t="s">
        <v>254</v>
      </c>
      <c r="O1173" t="s">
        <v>251</v>
      </c>
      <c r="P1173" t="s">
        <v>254</v>
      </c>
      <c r="Q1173">
        <v>28</v>
      </c>
      <c r="R1173" t="s">
        <v>121</v>
      </c>
      <c r="S1173" t="s">
        <v>64</v>
      </c>
      <c r="T1173">
        <v>14</v>
      </c>
      <c r="U1173">
        <v>6</v>
      </c>
      <c r="V1173">
        <v>3</v>
      </c>
      <c r="W1173" t="s">
        <v>121</v>
      </c>
      <c r="X1173" t="s">
        <v>191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 t="s">
        <v>372</v>
      </c>
      <c r="AM1173" s="3">
        <v>45658</v>
      </c>
      <c r="AN1173">
        <v>-17</v>
      </c>
      <c r="AO1173" t="e" vm="1">
        <f>_FV(-5,"0")</f>
        <v>#VALUE!</v>
      </c>
      <c r="AP1173" t="s">
        <v>96</v>
      </c>
      <c r="AQ1173">
        <v>6</v>
      </c>
      <c r="AR1173">
        <v>3</v>
      </c>
      <c r="AS1173" t="s">
        <v>1305</v>
      </c>
      <c r="AT1173" t="s">
        <v>68</v>
      </c>
      <c r="AU1173" t="s">
        <v>1307</v>
      </c>
      <c r="AV1173" t="s">
        <v>2332</v>
      </c>
      <c r="AW1173" t="s">
        <v>2333</v>
      </c>
      <c r="AX1173">
        <v>1643</v>
      </c>
      <c r="AY1173">
        <v>1815</v>
      </c>
      <c r="AZ1173" t="s">
        <v>1917</v>
      </c>
      <c r="BA1173" s="2">
        <v>43731</v>
      </c>
      <c r="BB1173">
        <v>16</v>
      </c>
      <c r="BC1173" t="s">
        <v>2253</v>
      </c>
      <c r="BD1173" s="3">
        <v>11383</v>
      </c>
      <c r="BE1173" t="s">
        <v>150</v>
      </c>
      <c r="BF1173" s="2">
        <v>43700</v>
      </c>
      <c r="BG1173">
        <v>22</v>
      </c>
      <c r="BH1173" t="s">
        <v>2244</v>
      </c>
      <c r="BI1173" s="3">
        <v>29068</v>
      </c>
    </row>
    <row r="1174" spans="1:61" x14ac:dyDescent="0.25">
      <c r="A1174" s="1">
        <v>41974</v>
      </c>
      <c r="B1174" t="s">
        <v>182</v>
      </c>
      <c r="C1174" t="s">
        <v>150</v>
      </c>
      <c r="D1174" t="s">
        <v>151</v>
      </c>
      <c r="E1174" t="s">
        <v>389</v>
      </c>
      <c r="F1174" t="s">
        <v>2334</v>
      </c>
      <c r="G1174" t="s">
        <v>353</v>
      </c>
      <c r="H1174" t="s">
        <v>707</v>
      </c>
      <c r="I1174" t="s">
        <v>392</v>
      </c>
      <c r="J1174" t="s">
        <v>370</v>
      </c>
      <c r="K1174" t="s">
        <v>889</v>
      </c>
      <c r="L1174" t="s">
        <v>252</v>
      </c>
      <c r="M1174" t="s">
        <v>460</v>
      </c>
      <c r="N1174" t="s">
        <v>889</v>
      </c>
      <c r="O1174" t="s">
        <v>80</v>
      </c>
      <c r="P1174" t="s">
        <v>154</v>
      </c>
      <c r="Q1174">
        <v>21</v>
      </c>
      <c r="R1174" t="s">
        <v>83</v>
      </c>
      <c r="S1174" t="s">
        <v>64</v>
      </c>
      <c r="T1174">
        <v>14</v>
      </c>
      <c r="U1174">
        <v>12</v>
      </c>
      <c r="V1174">
        <v>4</v>
      </c>
      <c r="W1174" t="s">
        <v>132</v>
      </c>
      <c r="X1174" t="s">
        <v>83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 t="e" vm="286">
        <f>_FV(0,"5238095238095238")</f>
        <v>#VALUE!</v>
      </c>
      <c r="AM1174" t="s">
        <v>707</v>
      </c>
      <c r="AN1174">
        <v>-17</v>
      </c>
      <c r="AO1174" t="e" vm="1">
        <f>_FV(-4,"0")</f>
        <v>#VALUE!</v>
      </c>
      <c r="AP1174" t="s">
        <v>85</v>
      </c>
      <c r="AQ1174">
        <v>4</v>
      </c>
      <c r="AR1174">
        <v>4</v>
      </c>
      <c r="AS1174" t="s">
        <v>986</v>
      </c>
      <c r="AT1174" t="s">
        <v>2335</v>
      </c>
      <c r="AU1174" t="s">
        <v>486</v>
      </c>
      <c r="AV1174" t="s">
        <v>898</v>
      </c>
      <c r="AW1174" t="s">
        <v>2336</v>
      </c>
      <c r="AX1174">
        <v>1671</v>
      </c>
      <c r="AY1174">
        <v>1815</v>
      </c>
      <c r="AZ1174" t="s">
        <v>182</v>
      </c>
      <c r="BA1174" s="2">
        <v>43491</v>
      </c>
      <c r="BB1174">
        <v>20</v>
      </c>
      <c r="BC1174" t="s">
        <v>2256</v>
      </c>
      <c r="BD1174" s="3">
        <v>12510</v>
      </c>
      <c r="BE1174" t="s">
        <v>150</v>
      </c>
      <c r="BF1174" s="2">
        <v>43700</v>
      </c>
      <c r="BG1174">
        <v>22</v>
      </c>
      <c r="BH1174" t="s">
        <v>2244</v>
      </c>
      <c r="BI1174" s="3">
        <v>29068</v>
      </c>
    </row>
    <row r="1175" spans="1:61" x14ac:dyDescent="0.25">
      <c r="A1175" s="1">
        <v>41546</v>
      </c>
      <c r="B1175" t="s">
        <v>195</v>
      </c>
      <c r="C1175" t="s">
        <v>150</v>
      </c>
      <c r="D1175" t="s">
        <v>151</v>
      </c>
      <c r="E1175" t="s">
        <v>63</v>
      </c>
      <c r="F1175" t="s">
        <v>74</v>
      </c>
      <c r="G1175" t="s">
        <v>366</v>
      </c>
      <c r="H1175" t="s">
        <v>63</v>
      </c>
      <c r="I1175" t="s">
        <v>82</v>
      </c>
      <c r="J1175" t="s">
        <v>340</v>
      </c>
      <c r="K1175" t="s">
        <v>65</v>
      </c>
      <c r="L1175" t="s">
        <v>63</v>
      </c>
      <c r="M1175" t="s">
        <v>355</v>
      </c>
      <c r="N1175" t="s">
        <v>82</v>
      </c>
      <c r="O1175" t="s">
        <v>82</v>
      </c>
      <c r="P1175" t="s">
        <v>82</v>
      </c>
      <c r="Q1175">
        <v>6</v>
      </c>
      <c r="R1175" t="s">
        <v>119</v>
      </c>
      <c r="S1175" t="s">
        <v>64</v>
      </c>
      <c r="T1175">
        <v>14</v>
      </c>
      <c r="U1175">
        <v>20</v>
      </c>
      <c r="V1175">
        <v>5</v>
      </c>
      <c r="W1175" t="s">
        <v>68</v>
      </c>
      <c r="X1175" t="s">
        <v>120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1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 t="e" vm="2">
        <f>_FV(-1,"3333333333333333")</f>
        <v>#VALUE!</v>
      </c>
      <c r="AM1175" t="s">
        <v>80</v>
      </c>
      <c r="AN1175">
        <v>-9</v>
      </c>
      <c r="AO1175" t="e" vm="1">
        <f>_FV(-9,"0")</f>
        <v>#VALUE!</v>
      </c>
      <c r="AP1175" t="s">
        <v>179</v>
      </c>
      <c r="AQ1175">
        <v>4</v>
      </c>
      <c r="AR1175">
        <v>4</v>
      </c>
      <c r="AS1175" t="s">
        <v>736</v>
      </c>
      <c r="AT1175" t="s">
        <v>68</v>
      </c>
      <c r="AU1175" t="s">
        <v>289</v>
      </c>
      <c r="AV1175" t="s">
        <v>1844</v>
      </c>
      <c r="AW1175" t="s">
        <v>2337</v>
      </c>
      <c r="AX1175">
        <v>1627</v>
      </c>
      <c r="AY1175">
        <v>1815</v>
      </c>
      <c r="AZ1175" t="s">
        <v>195</v>
      </c>
      <c r="BA1175" s="2">
        <v>43732</v>
      </c>
      <c r="BB1175">
        <v>28</v>
      </c>
      <c r="BC1175" t="s">
        <v>2257</v>
      </c>
      <c r="BD1175" s="2">
        <v>43712</v>
      </c>
      <c r="BE1175" t="s">
        <v>150</v>
      </c>
      <c r="BF1175" s="2">
        <v>43700</v>
      </c>
      <c r="BG1175">
        <v>22</v>
      </c>
      <c r="BH1175" t="s">
        <v>2244</v>
      </c>
      <c r="BI1175" s="3">
        <v>29068</v>
      </c>
    </row>
    <row r="1176" spans="1:61" x14ac:dyDescent="0.25">
      <c r="A1176" s="1">
        <v>41533</v>
      </c>
      <c r="B1176" t="s">
        <v>1445</v>
      </c>
      <c r="C1176" t="s">
        <v>150</v>
      </c>
      <c r="D1176" t="s">
        <v>101</v>
      </c>
      <c r="E1176" t="s">
        <v>180</v>
      </c>
      <c r="F1176" t="s">
        <v>180</v>
      </c>
      <c r="G1176" s="3">
        <v>45658</v>
      </c>
      <c r="H1176" t="s">
        <v>65</v>
      </c>
      <c r="I1176" t="s">
        <v>180</v>
      </c>
      <c r="J1176" s="3">
        <v>45689</v>
      </c>
      <c r="K1176" t="s">
        <v>79</v>
      </c>
      <c r="L1176" t="s">
        <v>180</v>
      </c>
      <c r="M1176" t="s">
        <v>63</v>
      </c>
      <c r="N1176" t="s">
        <v>65</v>
      </c>
      <c r="O1176" t="s">
        <v>65</v>
      </c>
      <c r="P1176" t="s">
        <v>65</v>
      </c>
      <c r="Q1176">
        <v>4</v>
      </c>
      <c r="R1176" t="s">
        <v>179</v>
      </c>
      <c r="S1176" t="s">
        <v>64</v>
      </c>
      <c r="T1176">
        <v>14</v>
      </c>
      <c r="U1176">
        <v>16</v>
      </c>
      <c r="V1176">
        <v>1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 t="e" vm="3">
        <f>_FV(0,"5")</f>
        <v>#VALUE!</v>
      </c>
      <c r="AM1176" t="s">
        <v>180</v>
      </c>
      <c r="AN1176">
        <v>-6</v>
      </c>
      <c r="AP1176" t="s">
        <v>120</v>
      </c>
      <c r="AQ1176">
        <v>4</v>
      </c>
      <c r="AR1176">
        <v>4</v>
      </c>
      <c r="AS1176" t="s">
        <v>68</v>
      </c>
      <c r="AT1176" t="s">
        <v>68</v>
      </c>
      <c r="AU1176" t="s">
        <v>68</v>
      </c>
      <c r="AV1176" t="s">
        <v>79</v>
      </c>
      <c r="AW1176" s="3">
        <v>42005</v>
      </c>
      <c r="AX1176">
        <v>1714</v>
      </c>
      <c r="AY1176">
        <v>1815</v>
      </c>
      <c r="AZ1176" t="s">
        <v>1445</v>
      </c>
      <c r="BA1176" s="2">
        <v>43610</v>
      </c>
      <c r="BB1176">
        <v>27</v>
      </c>
      <c r="BC1176" t="s">
        <v>2260</v>
      </c>
      <c r="BD1176" s="3">
        <v>30376</v>
      </c>
      <c r="BE1176" t="s">
        <v>150</v>
      </c>
      <c r="BF1176" s="2">
        <v>43700</v>
      </c>
      <c r="BG1176">
        <v>22</v>
      </c>
      <c r="BH1176" t="s">
        <v>2244</v>
      </c>
      <c r="BI1176" s="3">
        <v>29068</v>
      </c>
    </row>
    <row r="1177" spans="1:61" x14ac:dyDescent="0.25">
      <c r="A1177" s="1">
        <v>41623</v>
      </c>
      <c r="B1177" t="s">
        <v>209</v>
      </c>
      <c r="C1177" t="s">
        <v>150</v>
      </c>
      <c r="D1177" t="s">
        <v>151</v>
      </c>
      <c r="E1177" t="s">
        <v>750</v>
      </c>
      <c r="F1177" t="s">
        <v>780</v>
      </c>
      <c r="G1177" t="s">
        <v>68</v>
      </c>
      <c r="H1177" t="s">
        <v>399</v>
      </c>
      <c r="I1177" s="3">
        <v>1817084</v>
      </c>
      <c r="J1177" t="s">
        <v>908</v>
      </c>
      <c r="K1177" t="s">
        <v>63</v>
      </c>
      <c r="L1177" t="s">
        <v>751</v>
      </c>
      <c r="M1177" t="s">
        <v>79</v>
      </c>
      <c r="N1177" t="s">
        <v>321</v>
      </c>
      <c r="O1177" t="s">
        <v>321</v>
      </c>
      <c r="P1177" t="s">
        <v>321</v>
      </c>
      <c r="Q1177">
        <v>16</v>
      </c>
      <c r="R1177" t="s">
        <v>96</v>
      </c>
      <c r="S1177" t="s">
        <v>64</v>
      </c>
      <c r="T1177">
        <v>14</v>
      </c>
      <c r="U1177">
        <v>6</v>
      </c>
      <c r="V1177">
        <v>2</v>
      </c>
      <c r="W1177" t="s">
        <v>85</v>
      </c>
      <c r="X1177" t="s">
        <v>120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 t="e" vm="156">
        <f>_FV(0,"0625")</f>
        <v>#VALUE!</v>
      </c>
      <c r="AM1177" t="s">
        <v>68</v>
      </c>
      <c r="AN1177">
        <v>-3</v>
      </c>
      <c r="AO1177" t="e" vm="1">
        <f>_FV(-3,"0")</f>
        <v>#VALUE!</v>
      </c>
      <c r="AP1177" t="s">
        <v>66</v>
      </c>
      <c r="AQ1177">
        <v>4</v>
      </c>
      <c r="AR1177">
        <v>4</v>
      </c>
      <c r="AS1177" t="s">
        <v>68</v>
      </c>
      <c r="AT1177" t="s">
        <v>1527</v>
      </c>
      <c r="AU1177" t="s">
        <v>68</v>
      </c>
      <c r="AV1177" t="s">
        <v>124</v>
      </c>
      <c r="AW1177" t="s">
        <v>2338</v>
      </c>
      <c r="AX1177">
        <v>1847</v>
      </c>
      <c r="AY1177">
        <v>1815</v>
      </c>
      <c r="AZ1177" t="s">
        <v>209</v>
      </c>
      <c r="BA1177" s="2">
        <v>43578</v>
      </c>
      <c r="BB1177">
        <v>21</v>
      </c>
      <c r="BC1177" t="s">
        <v>217</v>
      </c>
      <c r="BD1177" s="3">
        <v>44774</v>
      </c>
      <c r="BE1177" t="s">
        <v>150</v>
      </c>
      <c r="BF1177" s="2">
        <v>43700</v>
      </c>
      <c r="BG1177">
        <v>22</v>
      </c>
      <c r="BH1177" t="s">
        <v>2244</v>
      </c>
      <c r="BI1177" s="3">
        <v>29068</v>
      </c>
    </row>
    <row r="1178" spans="1:61" x14ac:dyDescent="0.25">
      <c r="A1178" s="1">
        <v>41672</v>
      </c>
      <c r="B1178" t="s">
        <v>218</v>
      </c>
      <c r="C1178" t="s">
        <v>150</v>
      </c>
      <c r="D1178" t="s">
        <v>101</v>
      </c>
      <c r="E1178" t="s">
        <v>399</v>
      </c>
      <c r="F1178" t="s">
        <v>1657</v>
      </c>
      <c r="G1178" t="s">
        <v>317</v>
      </c>
      <c r="H1178" t="s">
        <v>76</v>
      </c>
      <c r="I1178" t="s">
        <v>717</v>
      </c>
      <c r="J1178" t="s">
        <v>77</v>
      </c>
      <c r="K1178" t="s">
        <v>82</v>
      </c>
      <c r="L1178" t="s">
        <v>426</v>
      </c>
      <c r="M1178" t="s">
        <v>323</v>
      </c>
      <c r="N1178" t="s">
        <v>693</v>
      </c>
      <c r="O1178" t="s">
        <v>81</v>
      </c>
      <c r="P1178" t="s">
        <v>82</v>
      </c>
      <c r="Q1178">
        <v>24</v>
      </c>
      <c r="R1178" t="s">
        <v>255</v>
      </c>
      <c r="S1178" t="s">
        <v>64</v>
      </c>
      <c r="T1178">
        <v>14</v>
      </c>
      <c r="U1178">
        <v>15</v>
      </c>
      <c r="V1178">
        <v>4</v>
      </c>
      <c r="W1178" t="s">
        <v>132</v>
      </c>
      <c r="X1178" t="s">
        <v>120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 t="e" vm="14">
        <f>_FV(0,"25")</f>
        <v>#VALUE!</v>
      </c>
      <c r="AM1178" t="s">
        <v>690</v>
      </c>
      <c r="AN1178">
        <v>-24</v>
      </c>
      <c r="AO1178" t="e" vm="1">
        <f>_FV(-5,"0")</f>
        <v>#VALUE!</v>
      </c>
      <c r="AP1178" t="s">
        <v>110</v>
      </c>
      <c r="AQ1178">
        <v>6</v>
      </c>
      <c r="AR1178">
        <v>3</v>
      </c>
      <c r="AS1178" t="s">
        <v>68</v>
      </c>
      <c r="AT1178" t="s">
        <v>68</v>
      </c>
      <c r="AU1178" t="s">
        <v>68</v>
      </c>
      <c r="AV1178" t="s">
        <v>68</v>
      </c>
      <c r="AW1178" s="3">
        <v>12785</v>
      </c>
      <c r="AX1178">
        <v>1662</v>
      </c>
      <c r="AY1178">
        <v>1815</v>
      </c>
      <c r="AZ1178" t="s">
        <v>218</v>
      </c>
      <c r="BA1178" s="2">
        <v>43642</v>
      </c>
      <c r="BB1178">
        <v>21</v>
      </c>
      <c r="BC1178" t="s">
        <v>2264</v>
      </c>
      <c r="BD1178" s="2">
        <v>43649</v>
      </c>
      <c r="BE1178" t="s">
        <v>150</v>
      </c>
      <c r="BF1178" s="2">
        <v>43700</v>
      </c>
      <c r="BG1178">
        <v>22</v>
      </c>
      <c r="BH1178" t="s">
        <v>2244</v>
      </c>
      <c r="BI1178" s="3">
        <v>29068</v>
      </c>
    </row>
    <row r="1179" spans="1:61" x14ac:dyDescent="0.25">
      <c r="A1179" s="1">
        <v>41794</v>
      </c>
      <c r="B1179" t="s">
        <v>228</v>
      </c>
      <c r="C1179" t="s">
        <v>150</v>
      </c>
      <c r="D1179" t="s">
        <v>151</v>
      </c>
      <c r="E1179" t="s">
        <v>539</v>
      </c>
      <c r="F1179" t="s">
        <v>1820</v>
      </c>
      <c r="G1179" t="s">
        <v>222</v>
      </c>
      <c r="H1179" t="s">
        <v>219</v>
      </c>
      <c r="I1179" t="s">
        <v>1138</v>
      </c>
      <c r="J1179" t="s">
        <v>1566</v>
      </c>
      <c r="K1179" t="s">
        <v>471</v>
      </c>
      <c r="L1179" t="s">
        <v>355</v>
      </c>
      <c r="M1179" t="s">
        <v>337</v>
      </c>
      <c r="N1179" t="s">
        <v>1140</v>
      </c>
      <c r="O1179" t="s">
        <v>470</v>
      </c>
      <c r="P1179" t="s">
        <v>1140</v>
      </c>
      <c r="Q1179">
        <v>33</v>
      </c>
      <c r="R1179" t="s">
        <v>191</v>
      </c>
      <c r="S1179" t="s">
        <v>64</v>
      </c>
      <c r="T1179">
        <v>14</v>
      </c>
      <c r="U1179">
        <v>10</v>
      </c>
      <c r="V1179">
        <v>1</v>
      </c>
      <c r="W1179" t="s">
        <v>96</v>
      </c>
      <c r="X1179" t="s">
        <v>110</v>
      </c>
      <c r="Y1179">
        <v>0</v>
      </c>
      <c r="Z1179">
        <v>0</v>
      </c>
      <c r="AA1179">
        <v>0</v>
      </c>
      <c r="AB1179">
        <v>1</v>
      </c>
      <c r="AC1179">
        <v>0</v>
      </c>
      <c r="AD1179">
        <v>0</v>
      </c>
      <c r="AE1179">
        <v>0</v>
      </c>
      <c r="AF1179">
        <v>1</v>
      </c>
      <c r="AG1179">
        <v>1</v>
      </c>
      <c r="AH1179">
        <v>0</v>
      </c>
      <c r="AI1179">
        <v>0</v>
      </c>
      <c r="AJ1179">
        <v>0</v>
      </c>
      <c r="AK1179">
        <v>0</v>
      </c>
      <c r="AL1179" t="e" vm="75">
        <f>_FV(0,"18181818181818182")</f>
        <v>#VALUE!</v>
      </c>
      <c r="AM1179" t="s">
        <v>1567</v>
      </c>
      <c r="AN1179">
        <v>-34</v>
      </c>
      <c r="AO1179" t="e" vm="1">
        <f>_FV(-9,"0")</f>
        <v>#VALUE!</v>
      </c>
      <c r="AP1179" t="s">
        <v>192</v>
      </c>
      <c r="AQ1179">
        <v>1</v>
      </c>
      <c r="AR1179">
        <v>7</v>
      </c>
      <c r="AS1179" t="s">
        <v>1275</v>
      </c>
      <c r="AT1179" t="s">
        <v>491</v>
      </c>
      <c r="AU1179" t="s">
        <v>1155</v>
      </c>
      <c r="AV1179" t="s">
        <v>1836</v>
      </c>
      <c r="AW1179" t="s">
        <v>2339</v>
      </c>
      <c r="AX1179">
        <v>1671</v>
      </c>
      <c r="AY1179">
        <v>1815</v>
      </c>
      <c r="AZ1179" t="s">
        <v>228</v>
      </c>
      <c r="BA1179" s="2">
        <v>43549</v>
      </c>
      <c r="BB1179">
        <v>22</v>
      </c>
      <c r="BC1179" t="s">
        <v>2267</v>
      </c>
      <c r="BD1179" s="2">
        <v>43588</v>
      </c>
      <c r="BE1179" t="s">
        <v>150</v>
      </c>
      <c r="BF1179" s="2">
        <v>43700</v>
      </c>
      <c r="BG1179">
        <v>22</v>
      </c>
      <c r="BH1179" t="s">
        <v>2244</v>
      </c>
      <c r="BI1179" s="3">
        <v>29068</v>
      </c>
    </row>
    <row r="1180" spans="1:61" x14ac:dyDescent="0.25">
      <c r="A1180" s="1">
        <v>41601</v>
      </c>
      <c r="B1180" t="s">
        <v>60</v>
      </c>
      <c r="C1180" t="s">
        <v>1917</v>
      </c>
      <c r="D1180" t="s">
        <v>62</v>
      </c>
      <c r="E1180" t="s">
        <v>366</v>
      </c>
      <c r="F1180" s="3">
        <v>45658</v>
      </c>
      <c r="G1180" t="s">
        <v>74</v>
      </c>
      <c r="H1180" t="s">
        <v>81</v>
      </c>
      <c r="I1180" t="s">
        <v>761</v>
      </c>
      <c r="J1180" t="s">
        <v>366</v>
      </c>
      <c r="K1180" t="s">
        <v>355</v>
      </c>
      <c r="L1180" t="s">
        <v>63</v>
      </c>
      <c r="M1180" t="s">
        <v>82</v>
      </c>
      <c r="N1180" t="s">
        <v>308</v>
      </c>
      <c r="O1180" t="s">
        <v>308</v>
      </c>
      <c r="P1180" t="s">
        <v>80</v>
      </c>
      <c r="Q1180">
        <v>12</v>
      </c>
      <c r="R1180" t="s">
        <v>66</v>
      </c>
      <c r="S1180" t="s">
        <v>121</v>
      </c>
      <c r="T1180">
        <v>14</v>
      </c>
      <c r="U1180">
        <v>1</v>
      </c>
      <c r="V1180">
        <v>3</v>
      </c>
      <c r="W1180" t="s">
        <v>120</v>
      </c>
      <c r="X1180" t="s">
        <v>192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 t="s">
        <v>68</v>
      </c>
      <c r="AM1180" t="s">
        <v>74</v>
      </c>
      <c r="AN1180">
        <v>3</v>
      </c>
      <c r="AO1180" t="e" vm="1">
        <f>_FV(-1,"0")</f>
        <v>#VALUE!</v>
      </c>
      <c r="AP1180" t="e" vm="1">
        <f>_FV(-4,"0")</f>
        <v>#VALUE!</v>
      </c>
      <c r="AQ1180">
        <v>4</v>
      </c>
      <c r="AR1180">
        <v>1</v>
      </c>
      <c r="AS1180" t="s">
        <v>68</v>
      </c>
      <c r="AT1180" t="s">
        <v>68</v>
      </c>
      <c r="AU1180" t="s">
        <v>68</v>
      </c>
      <c r="AV1180" s="2">
        <v>43587</v>
      </c>
      <c r="AW1180" t="s">
        <v>2279</v>
      </c>
      <c r="AX1180">
        <v>1873</v>
      </c>
      <c r="AY1180">
        <v>1643</v>
      </c>
      <c r="AZ1180" t="s">
        <v>60</v>
      </c>
      <c r="BA1180" s="2">
        <v>43700</v>
      </c>
      <c r="BB1180">
        <v>30</v>
      </c>
      <c r="BC1180" t="s">
        <v>2228</v>
      </c>
      <c r="BD1180" s="3">
        <v>36373</v>
      </c>
      <c r="BE1180" t="s">
        <v>1917</v>
      </c>
      <c r="BF1180" s="2">
        <v>43731</v>
      </c>
      <c r="BG1180">
        <v>16</v>
      </c>
      <c r="BH1180" t="s">
        <v>2253</v>
      </c>
      <c r="BI1180" s="3">
        <v>11383</v>
      </c>
    </row>
    <row r="1181" spans="1:61" x14ac:dyDescent="0.25">
      <c r="A1181" s="1">
        <v>41748</v>
      </c>
      <c r="B1181" t="s">
        <v>73</v>
      </c>
      <c r="C1181" t="s">
        <v>1917</v>
      </c>
      <c r="D1181" t="s">
        <v>101</v>
      </c>
      <c r="E1181" t="s">
        <v>275</v>
      </c>
      <c r="F1181" t="s">
        <v>546</v>
      </c>
      <c r="G1181" t="s">
        <v>417</v>
      </c>
      <c r="H1181" t="s">
        <v>186</v>
      </c>
      <c r="I1181" t="s">
        <v>68</v>
      </c>
      <c r="J1181" t="s">
        <v>184</v>
      </c>
      <c r="K1181" t="s">
        <v>277</v>
      </c>
      <c r="L1181" t="s">
        <v>422</v>
      </c>
      <c r="M1181" t="s">
        <v>63</v>
      </c>
      <c r="N1181" t="s">
        <v>279</v>
      </c>
      <c r="O1181" t="s">
        <v>490</v>
      </c>
      <c r="P1181" t="s">
        <v>277</v>
      </c>
      <c r="Q1181">
        <v>34</v>
      </c>
      <c r="R1181" t="s">
        <v>110</v>
      </c>
      <c r="S1181" t="s">
        <v>121</v>
      </c>
      <c r="T1181">
        <v>14</v>
      </c>
      <c r="U1181">
        <v>11</v>
      </c>
      <c r="V1181">
        <v>7</v>
      </c>
      <c r="W1181" t="s">
        <v>84</v>
      </c>
      <c r="X1181" t="s">
        <v>83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 t="e" vm="28">
        <f>_FV(0,"4117647058823529")</f>
        <v>#VALUE!</v>
      </c>
      <c r="AM1181" t="s">
        <v>189</v>
      </c>
      <c r="AN1181">
        <v>-14</v>
      </c>
      <c r="AO1181" t="e" vm="1">
        <f>_FV(-6,"0")</f>
        <v>#VALUE!</v>
      </c>
      <c r="AP1181" t="s">
        <v>85</v>
      </c>
      <c r="AQ1181">
        <v>3</v>
      </c>
      <c r="AR1181">
        <v>6</v>
      </c>
      <c r="AS1181" t="s">
        <v>68</v>
      </c>
      <c r="AT1181" t="s">
        <v>1507</v>
      </c>
      <c r="AU1181" t="s">
        <v>68</v>
      </c>
      <c r="AV1181" s="2">
        <v>43556</v>
      </c>
      <c r="AW1181" t="s">
        <v>2340</v>
      </c>
      <c r="AX1181">
        <v>1668</v>
      </c>
      <c r="AY1181">
        <v>1643</v>
      </c>
      <c r="AZ1181" t="s">
        <v>73</v>
      </c>
      <c r="BA1181" t="s">
        <v>243</v>
      </c>
      <c r="BB1181">
        <v>20</v>
      </c>
      <c r="BC1181" t="s">
        <v>2229</v>
      </c>
      <c r="BD1181" s="3">
        <v>15401</v>
      </c>
      <c r="BE1181" t="s">
        <v>1917</v>
      </c>
      <c r="BF1181" s="2">
        <v>43731</v>
      </c>
      <c r="BG1181">
        <v>16</v>
      </c>
      <c r="BH1181" t="s">
        <v>2253</v>
      </c>
      <c r="BI1181" s="3">
        <v>11383</v>
      </c>
    </row>
    <row r="1182" spans="1:61" x14ac:dyDescent="0.25">
      <c r="A1182" s="1">
        <v>41634</v>
      </c>
      <c r="B1182" t="s">
        <v>2230</v>
      </c>
      <c r="C1182" t="s">
        <v>1917</v>
      </c>
      <c r="D1182" t="s">
        <v>151</v>
      </c>
      <c r="E1182" t="s">
        <v>948</v>
      </c>
      <c r="F1182" t="s">
        <v>210</v>
      </c>
      <c r="G1182" t="s">
        <v>685</v>
      </c>
      <c r="H1182" t="s">
        <v>68</v>
      </c>
      <c r="I1182" t="s">
        <v>433</v>
      </c>
      <c r="J1182" t="s">
        <v>90</v>
      </c>
      <c r="K1182" t="s">
        <v>216</v>
      </c>
      <c r="L1182" t="s">
        <v>80</v>
      </c>
      <c r="M1182" t="s">
        <v>94</v>
      </c>
      <c r="N1182" t="s">
        <v>341</v>
      </c>
      <c r="O1182" t="s">
        <v>341</v>
      </c>
      <c r="P1182" t="s">
        <v>80</v>
      </c>
      <c r="Q1182">
        <v>18</v>
      </c>
      <c r="R1182" t="s">
        <v>239</v>
      </c>
      <c r="S1182" t="s">
        <v>121</v>
      </c>
      <c r="T1182">
        <v>14</v>
      </c>
      <c r="U1182">
        <v>15</v>
      </c>
      <c r="V1182">
        <v>9</v>
      </c>
      <c r="W1182" t="s">
        <v>66</v>
      </c>
      <c r="X1182" t="s">
        <v>64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 t="e" vm="35">
        <f>_FV(0,"6666666666666666")</f>
        <v>#VALUE!</v>
      </c>
      <c r="AM1182" t="s">
        <v>216</v>
      </c>
      <c r="AN1182">
        <v>-7</v>
      </c>
      <c r="AO1182" t="s">
        <v>64</v>
      </c>
      <c r="AP1182" t="s">
        <v>179</v>
      </c>
      <c r="AQ1182">
        <v>1</v>
      </c>
      <c r="AR1182">
        <v>1</v>
      </c>
      <c r="AS1182" t="s">
        <v>68</v>
      </c>
      <c r="AT1182" t="s">
        <v>68</v>
      </c>
      <c r="AU1182" t="s">
        <v>68</v>
      </c>
      <c r="AV1182" t="s">
        <v>1252</v>
      </c>
      <c r="AW1182" s="3">
        <v>41640</v>
      </c>
      <c r="AX1182">
        <v>1594</v>
      </c>
      <c r="AY1182">
        <v>1643</v>
      </c>
      <c r="AZ1182" t="s">
        <v>2230</v>
      </c>
      <c r="BA1182" s="2">
        <v>43640</v>
      </c>
      <c r="BB1182">
        <v>36</v>
      </c>
      <c r="BC1182" t="s">
        <v>2231</v>
      </c>
      <c r="BD1182" s="3">
        <v>13547</v>
      </c>
      <c r="BE1182" t="s">
        <v>1917</v>
      </c>
      <c r="BF1182" s="2">
        <v>43731</v>
      </c>
      <c r="BG1182">
        <v>16</v>
      </c>
      <c r="BH1182" t="s">
        <v>2253</v>
      </c>
      <c r="BI1182" s="3">
        <v>11383</v>
      </c>
    </row>
    <row r="1183" spans="1:61" x14ac:dyDescent="0.25">
      <c r="A1183" s="1">
        <v>41286</v>
      </c>
      <c r="B1183" t="s">
        <v>123</v>
      </c>
      <c r="C1183" t="s">
        <v>1917</v>
      </c>
      <c r="D1183" t="s">
        <v>62</v>
      </c>
      <c r="E1183" t="s">
        <v>429</v>
      </c>
      <c r="F1183" t="s">
        <v>494</v>
      </c>
      <c r="G1183" t="s">
        <v>495</v>
      </c>
      <c r="H1183" t="s">
        <v>364</v>
      </c>
      <c r="I1183" t="s">
        <v>1259</v>
      </c>
      <c r="J1183" t="s">
        <v>231</v>
      </c>
      <c r="K1183" t="s">
        <v>364</v>
      </c>
      <c r="L1183" t="s">
        <v>236</v>
      </c>
      <c r="M1183" t="s">
        <v>238</v>
      </c>
      <c r="N1183" t="s">
        <v>238</v>
      </c>
      <c r="O1183" t="s">
        <v>363</v>
      </c>
      <c r="P1183" t="s">
        <v>235</v>
      </c>
      <c r="Q1183">
        <v>13</v>
      </c>
      <c r="R1183" t="s">
        <v>84</v>
      </c>
      <c r="S1183" t="s">
        <v>121</v>
      </c>
      <c r="T1183">
        <v>14</v>
      </c>
      <c r="U1183">
        <v>3</v>
      </c>
      <c r="V1183">
        <v>5</v>
      </c>
      <c r="W1183" t="s">
        <v>120</v>
      </c>
      <c r="X1183" t="s">
        <v>121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 t="s">
        <v>229</v>
      </c>
      <c r="AM1183" t="s">
        <v>232</v>
      </c>
      <c r="AN1183">
        <v>2</v>
      </c>
      <c r="AO1183" t="s">
        <v>64</v>
      </c>
      <c r="AP1183" t="e" vm="1">
        <f>_FV(-5,"0")</f>
        <v>#VALUE!</v>
      </c>
      <c r="AQ1183">
        <v>1</v>
      </c>
      <c r="AR1183">
        <v>4</v>
      </c>
      <c r="AS1183" t="s">
        <v>68</v>
      </c>
      <c r="AT1183" t="s">
        <v>68</v>
      </c>
      <c r="AU1183" t="s">
        <v>68</v>
      </c>
      <c r="AV1183" s="2">
        <v>43587</v>
      </c>
      <c r="AW1183" s="2">
        <v>43556</v>
      </c>
      <c r="AX1183">
        <v>1881</v>
      </c>
      <c r="AY1183">
        <v>1643</v>
      </c>
      <c r="AZ1183" t="s">
        <v>123</v>
      </c>
      <c r="BA1183" s="2">
        <v>43700</v>
      </c>
      <c r="BB1183">
        <v>40</v>
      </c>
      <c r="BC1183" t="s">
        <v>2232</v>
      </c>
      <c r="BD1183" s="3">
        <v>42339</v>
      </c>
      <c r="BE1183" t="s">
        <v>1917</v>
      </c>
      <c r="BF1183" s="2">
        <v>43731</v>
      </c>
      <c r="BG1183">
        <v>16</v>
      </c>
      <c r="BH1183" t="s">
        <v>2253</v>
      </c>
      <c r="BI1183" s="3">
        <v>11383</v>
      </c>
    </row>
    <row r="1184" spans="1:61" x14ac:dyDescent="0.25">
      <c r="A1184" s="1">
        <v>41854</v>
      </c>
      <c r="B1184" t="s">
        <v>2233</v>
      </c>
      <c r="C1184" t="s">
        <v>1917</v>
      </c>
      <c r="D1184" t="s">
        <v>151</v>
      </c>
      <c r="E1184" t="s">
        <v>776</v>
      </c>
      <c r="F1184" t="s">
        <v>327</v>
      </c>
      <c r="G1184" t="s">
        <v>328</v>
      </c>
      <c r="H1184" t="s">
        <v>250</v>
      </c>
      <c r="I1184" t="s">
        <v>246</v>
      </c>
      <c r="J1184" t="s">
        <v>1303</v>
      </c>
      <c r="K1184" t="s">
        <v>155</v>
      </c>
      <c r="L1184" t="s">
        <v>329</v>
      </c>
      <c r="M1184" t="s">
        <v>252</v>
      </c>
      <c r="N1184" t="s">
        <v>155</v>
      </c>
      <c r="O1184" t="s">
        <v>410</v>
      </c>
      <c r="P1184" t="s">
        <v>251</v>
      </c>
      <c r="Q1184">
        <v>28</v>
      </c>
      <c r="R1184" t="s">
        <v>192</v>
      </c>
      <c r="S1184" t="s">
        <v>121</v>
      </c>
      <c r="T1184">
        <v>14</v>
      </c>
      <c r="U1184">
        <v>12</v>
      </c>
      <c r="V1184">
        <v>6</v>
      </c>
      <c r="W1184" t="s">
        <v>85</v>
      </c>
      <c r="X1184" t="s">
        <v>121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 t="e" vm="173">
        <f>_FV(0,"6428571428571429")</f>
        <v>#VALUE!</v>
      </c>
      <c r="AM1184" t="s">
        <v>372</v>
      </c>
      <c r="AN1184">
        <v>-12</v>
      </c>
      <c r="AO1184" t="e" vm="1">
        <f>_FV(-1,"0")</f>
        <v>#VALUE!</v>
      </c>
      <c r="AP1184" t="s">
        <v>84</v>
      </c>
      <c r="AQ1184">
        <v>0</v>
      </c>
      <c r="AR1184">
        <v>3</v>
      </c>
      <c r="AS1184" t="s">
        <v>68</v>
      </c>
      <c r="AT1184" t="s">
        <v>68</v>
      </c>
      <c r="AU1184" t="s">
        <v>68</v>
      </c>
      <c r="AV1184" s="2">
        <v>43497</v>
      </c>
      <c r="AW1184" s="3">
        <v>46023</v>
      </c>
      <c r="AX1184">
        <v>1530</v>
      </c>
      <c r="AY1184">
        <v>1643</v>
      </c>
      <c r="AZ1184" t="s">
        <v>2233</v>
      </c>
      <c r="BA1184" s="2">
        <v>43522</v>
      </c>
      <c r="BB1184">
        <v>24</v>
      </c>
      <c r="BC1184" t="s">
        <v>2234</v>
      </c>
      <c r="BD1184" s="3">
        <v>20821</v>
      </c>
      <c r="BE1184" t="s">
        <v>1917</v>
      </c>
      <c r="BF1184" s="2">
        <v>43731</v>
      </c>
      <c r="BG1184">
        <v>16</v>
      </c>
      <c r="BH1184" t="s">
        <v>2253</v>
      </c>
      <c r="BI1184" s="3">
        <v>11383</v>
      </c>
    </row>
    <row r="1185" spans="1:61" x14ac:dyDescent="0.25">
      <c r="A1185" s="1">
        <v>41637</v>
      </c>
      <c r="B1185" t="s">
        <v>127</v>
      </c>
      <c r="C1185" t="s">
        <v>1917</v>
      </c>
      <c r="D1185" t="s">
        <v>62</v>
      </c>
      <c r="E1185" t="s">
        <v>679</v>
      </c>
      <c r="F1185" t="s">
        <v>201</v>
      </c>
      <c r="G1185" t="s">
        <v>305</v>
      </c>
      <c r="H1185" t="s">
        <v>198</v>
      </c>
      <c r="I1185" t="s">
        <v>403</v>
      </c>
      <c r="J1185" t="s">
        <v>200</v>
      </c>
      <c r="K1185" t="s">
        <v>172</v>
      </c>
      <c r="L1185" t="s">
        <v>203</v>
      </c>
      <c r="M1185" t="s">
        <v>171</v>
      </c>
      <c r="N1185" t="s">
        <v>170</v>
      </c>
      <c r="O1185" t="s">
        <v>203</v>
      </c>
      <c r="P1185" t="s">
        <v>202</v>
      </c>
      <c r="Q1185">
        <v>19</v>
      </c>
      <c r="R1185" t="s">
        <v>132</v>
      </c>
      <c r="S1185" t="s">
        <v>121</v>
      </c>
      <c r="T1185">
        <v>14</v>
      </c>
      <c r="U1185">
        <v>5</v>
      </c>
      <c r="V1185">
        <v>9</v>
      </c>
      <c r="W1185" t="s">
        <v>120</v>
      </c>
      <c r="X1185" t="s">
        <v>132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 t="s">
        <v>1624</v>
      </c>
      <c r="AM1185" t="s">
        <v>203</v>
      </c>
      <c r="AN1185">
        <v>7</v>
      </c>
      <c r="AO1185" t="s">
        <v>132</v>
      </c>
      <c r="AP1185" t="e" vm="1">
        <f>_FV(-3,"0")</f>
        <v>#VALUE!</v>
      </c>
      <c r="AQ1185">
        <v>4</v>
      </c>
      <c r="AR1185">
        <v>1</v>
      </c>
      <c r="AS1185" t="s">
        <v>68</v>
      </c>
      <c r="AT1185" t="s">
        <v>289</v>
      </c>
      <c r="AU1185" t="s">
        <v>68</v>
      </c>
      <c r="AV1185" s="2">
        <v>43498</v>
      </c>
      <c r="AW1185" t="s">
        <v>2341</v>
      </c>
      <c r="AX1185">
        <v>1801</v>
      </c>
      <c r="AY1185">
        <v>1643</v>
      </c>
      <c r="AZ1185" t="s">
        <v>127</v>
      </c>
      <c r="BA1185" s="2">
        <v>43733</v>
      </c>
      <c r="BB1185">
        <v>22</v>
      </c>
      <c r="BC1185" t="s">
        <v>2237</v>
      </c>
      <c r="BD1185" s="3">
        <v>45839</v>
      </c>
      <c r="BE1185" t="s">
        <v>1917</v>
      </c>
      <c r="BF1185" s="2">
        <v>43731</v>
      </c>
      <c r="BG1185">
        <v>16</v>
      </c>
      <c r="BH1185" t="s">
        <v>2253</v>
      </c>
      <c r="BI1185" s="3">
        <v>11383</v>
      </c>
    </row>
    <row r="1186" spans="1:61" x14ac:dyDescent="0.25">
      <c r="A1186" s="1">
        <v>41641</v>
      </c>
      <c r="B1186" t="s">
        <v>136</v>
      </c>
      <c r="C1186" t="s">
        <v>1917</v>
      </c>
      <c r="D1186" t="s">
        <v>151</v>
      </c>
      <c r="E1186" t="s">
        <v>717</v>
      </c>
      <c r="F1186" t="s">
        <v>770</v>
      </c>
      <c r="G1186" t="s">
        <v>761</v>
      </c>
      <c r="H1186" t="s">
        <v>399</v>
      </c>
      <c r="I1186" t="s">
        <v>831</v>
      </c>
      <c r="J1186" t="s">
        <v>90</v>
      </c>
      <c r="K1186" t="s">
        <v>79</v>
      </c>
      <c r="L1186" t="s">
        <v>80</v>
      </c>
      <c r="M1186" t="s">
        <v>355</v>
      </c>
      <c r="N1186" t="s">
        <v>771</v>
      </c>
      <c r="O1186" t="s">
        <v>2024</v>
      </c>
      <c r="P1186" t="s">
        <v>80</v>
      </c>
      <c r="Q1186">
        <v>24</v>
      </c>
      <c r="R1186" t="s">
        <v>67</v>
      </c>
      <c r="S1186" t="s">
        <v>121</v>
      </c>
      <c r="T1186">
        <v>14</v>
      </c>
      <c r="U1186">
        <v>19</v>
      </c>
      <c r="V1186">
        <v>9</v>
      </c>
      <c r="W1186" t="s">
        <v>84</v>
      </c>
      <c r="X1186" t="s">
        <v>132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 t="e" vm="230">
        <f>_FV(-1,"1666666666666667")</f>
        <v>#VALUE!</v>
      </c>
      <c r="AM1186" t="s">
        <v>82</v>
      </c>
      <c r="AN1186">
        <v>-13</v>
      </c>
      <c r="AO1186" t="e" vm="1">
        <f>_FV(-2,"0")</f>
        <v>#VALUE!</v>
      </c>
      <c r="AP1186" t="s">
        <v>192</v>
      </c>
      <c r="AQ1186">
        <v>2</v>
      </c>
      <c r="AR1186">
        <v>5</v>
      </c>
      <c r="AS1186" t="s">
        <v>68</v>
      </c>
      <c r="AT1186" t="s">
        <v>532</v>
      </c>
      <c r="AU1186" t="s">
        <v>68</v>
      </c>
      <c r="AV1186" s="2">
        <v>43617</v>
      </c>
      <c r="AW1186" t="s">
        <v>2342</v>
      </c>
      <c r="AX1186">
        <v>1667</v>
      </c>
      <c r="AY1186">
        <v>1643</v>
      </c>
      <c r="AZ1186" t="s">
        <v>136</v>
      </c>
      <c r="BA1186" s="2">
        <v>43580</v>
      </c>
      <c r="BB1186">
        <v>33</v>
      </c>
      <c r="BC1186" t="s">
        <v>2239</v>
      </c>
      <c r="BD1186" s="3">
        <v>13575</v>
      </c>
      <c r="BE1186" t="s">
        <v>1917</v>
      </c>
      <c r="BF1186" s="2">
        <v>43731</v>
      </c>
      <c r="BG1186">
        <v>16</v>
      </c>
      <c r="BH1186" t="s">
        <v>2253</v>
      </c>
      <c r="BI1186" s="3">
        <v>11383</v>
      </c>
    </row>
    <row r="1187" spans="1:61" x14ac:dyDescent="0.25">
      <c r="A1187" s="1">
        <v>41945</v>
      </c>
      <c r="B1187" t="s">
        <v>2240</v>
      </c>
      <c r="C1187" t="s">
        <v>1917</v>
      </c>
      <c r="D1187" t="s">
        <v>151</v>
      </c>
      <c r="E1187" t="s">
        <v>517</v>
      </c>
      <c r="F1187" t="s">
        <v>358</v>
      </c>
      <c r="G1187" t="s">
        <v>494</v>
      </c>
      <c r="H1187" t="s">
        <v>1474</v>
      </c>
      <c r="I1187" t="s">
        <v>516</v>
      </c>
      <c r="J1187" t="s">
        <v>358</v>
      </c>
      <c r="K1187" t="s">
        <v>521</v>
      </c>
      <c r="L1187" t="s">
        <v>522</v>
      </c>
      <c r="M1187" t="s">
        <v>236</v>
      </c>
      <c r="N1187" t="s">
        <v>521</v>
      </c>
      <c r="O1187" t="s">
        <v>363</v>
      </c>
      <c r="P1187" t="s">
        <v>522</v>
      </c>
      <c r="Q1187">
        <v>26</v>
      </c>
      <c r="R1187" t="s">
        <v>242</v>
      </c>
      <c r="S1187" t="s">
        <v>121</v>
      </c>
      <c r="T1187">
        <v>14</v>
      </c>
      <c r="U1187">
        <v>9</v>
      </c>
      <c r="V1187">
        <v>7</v>
      </c>
      <c r="W1187" t="s">
        <v>66</v>
      </c>
      <c r="X1187" t="s">
        <v>83</v>
      </c>
      <c r="Y1187">
        <v>0</v>
      </c>
      <c r="Z1187">
        <v>0</v>
      </c>
      <c r="AA1187">
        <v>0</v>
      </c>
      <c r="AB1187">
        <v>1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 t="e" vm="227">
        <f>_FV(0,"19230769230769232")</f>
        <v>#VALUE!</v>
      </c>
      <c r="AM1187" t="s">
        <v>521</v>
      </c>
      <c r="AN1187">
        <v>-9</v>
      </c>
      <c r="AO1187" t="e" vm="1">
        <f>_FV(-5,"0")</f>
        <v>#VALUE!</v>
      </c>
      <c r="AP1187" t="s">
        <v>121</v>
      </c>
      <c r="AQ1187">
        <v>0</v>
      </c>
      <c r="AR1187">
        <v>3</v>
      </c>
      <c r="AS1187" t="s">
        <v>68</v>
      </c>
      <c r="AT1187" t="s">
        <v>68</v>
      </c>
      <c r="AU1187" t="s">
        <v>68</v>
      </c>
      <c r="AV1187" t="s">
        <v>147</v>
      </c>
      <c r="AW1187" s="3">
        <v>11689</v>
      </c>
      <c r="AX1187">
        <v>1530</v>
      </c>
      <c r="AY1187">
        <v>1643</v>
      </c>
      <c r="AZ1187" t="s">
        <v>2240</v>
      </c>
      <c r="BA1187" s="2">
        <v>43581</v>
      </c>
      <c r="BB1187">
        <v>22</v>
      </c>
      <c r="BC1187" t="s">
        <v>2242</v>
      </c>
      <c r="BD1187" s="2">
        <v>43801</v>
      </c>
      <c r="BE1187" t="s">
        <v>1917</v>
      </c>
      <c r="BF1187" s="2">
        <v>43731</v>
      </c>
      <c r="BG1187">
        <v>16</v>
      </c>
      <c r="BH1187" t="s">
        <v>2253</v>
      </c>
      <c r="BI1187" s="3">
        <v>11383</v>
      </c>
    </row>
    <row r="1188" spans="1:61" x14ac:dyDescent="0.25">
      <c r="A1188" s="1">
        <v>41538</v>
      </c>
      <c r="B1188" t="s">
        <v>150</v>
      </c>
      <c r="C1188" t="s">
        <v>1917</v>
      </c>
      <c r="D1188" t="s">
        <v>151</v>
      </c>
      <c r="E1188" t="s">
        <v>68</v>
      </c>
      <c r="F1188" t="s">
        <v>116</v>
      </c>
      <c r="G1188" t="s">
        <v>116</v>
      </c>
      <c r="H1188" t="s">
        <v>116</v>
      </c>
      <c r="I1188" t="s">
        <v>64</v>
      </c>
      <c r="J1188" t="s">
        <v>68</v>
      </c>
      <c r="K1188" t="s">
        <v>97</v>
      </c>
      <c r="L1188" t="s">
        <v>118</v>
      </c>
      <c r="M1188" t="s">
        <v>65</v>
      </c>
      <c r="N1188" t="s">
        <v>118</v>
      </c>
      <c r="O1188" t="s">
        <v>118</v>
      </c>
      <c r="P1188" t="s">
        <v>116</v>
      </c>
      <c r="Q1188">
        <v>5</v>
      </c>
      <c r="R1188" t="s">
        <v>64</v>
      </c>
      <c r="S1188" t="s">
        <v>121</v>
      </c>
      <c r="T1188">
        <v>14</v>
      </c>
      <c r="U1188">
        <v>1</v>
      </c>
      <c r="V1188">
        <v>11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 t="s">
        <v>97</v>
      </c>
      <c r="AM1188" t="s">
        <v>65</v>
      </c>
      <c r="AN1188">
        <v>5</v>
      </c>
      <c r="AP1188" t="e" vm="1">
        <f>_FV(-6,"0")</f>
        <v>#VALUE!</v>
      </c>
      <c r="AQ1188">
        <v>3</v>
      </c>
      <c r="AR1188">
        <v>3</v>
      </c>
      <c r="AS1188" t="s">
        <v>68</v>
      </c>
      <c r="AT1188" t="s">
        <v>68</v>
      </c>
      <c r="AU1188" t="s">
        <v>68</v>
      </c>
      <c r="AV1188" t="s">
        <v>68</v>
      </c>
      <c r="AW1188" s="3">
        <v>42370</v>
      </c>
      <c r="AX1188">
        <v>1815</v>
      </c>
      <c r="AY1188">
        <v>1643</v>
      </c>
      <c r="AZ1188" t="s">
        <v>150</v>
      </c>
      <c r="BA1188" s="2">
        <v>43700</v>
      </c>
      <c r="BB1188">
        <v>22</v>
      </c>
      <c r="BC1188" t="s">
        <v>2244</v>
      </c>
      <c r="BD1188" s="3">
        <v>29068</v>
      </c>
      <c r="BE1188" t="s">
        <v>1917</v>
      </c>
      <c r="BF1188" s="2">
        <v>43731</v>
      </c>
      <c r="BG1188">
        <v>16</v>
      </c>
      <c r="BH1188" t="s">
        <v>2253</v>
      </c>
      <c r="BI1188" s="3">
        <v>11383</v>
      </c>
    </row>
    <row r="1189" spans="1:61" x14ac:dyDescent="0.25">
      <c r="A1189" s="1">
        <v>41763</v>
      </c>
      <c r="B1189" t="s">
        <v>158</v>
      </c>
      <c r="C1189" t="s">
        <v>1917</v>
      </c>
      <c r="D1189" t="s">
        <v>62</v>
      </c>
      <c r="E1189" t="s">
        <v>2343</v>
      </c>
      <c r="F1189" t="s">
        <v>1567</v>
      </c>
      <c r="G1189" t="s">
        <v>473</v>
      </c>
      <c r="H1189" t="s">
        <v>1136</v>
      </c>
      <c r="I1189" t="s">
        <v>1345</v>
      </c>
      <c r="J1189" t="s">
        <v>644</v>
      </c>
      <c r="K1189" t="s">
        <v>355</v>
      </c>
      <c r="L1189" t="s">
        <v>647</v>
      </c>
      <c r="M1189" t="s">
        <v>226</v>
      </c>
      <c r="N1189" t="s">
        <v>471</v>
      </c>
      <c r="O1189" t="s">
        <v>1244</v>
      </c>
      <c r="P1189" t="s">
        <v>223</v>
      </c>
      <c r="Q1189">
        <v>33</v>
      </c>
      <c r="R1189" t="s">
        <v>68</v>
      </c>
      <c r="S1189" t="s">
        <v>121</v>
      </c>
      <c r="T1189">
        <v>14</v>
      </c>
      <c r="U1189">
        <v>2</v>
      </c>
      <c r="V1189">
        <v>7</v>
      </c>
      <c r="W1189" t="s">
        <v>120</v>
      </c>
      <c r="X1189" t="s">
        <v>83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 t="s">
        <v>221</v>
      </c>
      <c r="AM1189" t="s">
        <v>223</v>
      </c>
      <c r="AN1189">
        <v>22</v>
      </c>
      <c r="AO1189" t="s">
        <v>68</v>
      </c>
      <c r="AP1189" t="e" vm="1">
        <f>_FV(-7,"0")</f>
        <v>#VALUE!</v>
      </c>
      <c r="AQ1189">
        <v>4</v>
      </c>
      <c r="AR1189">
        <v>4</v>
      </c>
      <c r="AS1189" t="s">
        <v>68</v>
      </c>
      <c r="AT1189" t="s">
        <v>68</v>
      </c>
      <c r="AU1189" t="s">
        <v>68</v>
      </c>
      <c r="AV1189" t="s">
        <v>64</v>
      </c>
      <c r="AW1189" s="3">
        <v>45658</v>
      </c>
      <c r="AX1189">
        <v>1879</v>
      </c>
      <c r="AY1189">
        <v>1643</v>
      </c>
      <c r="AZ1189" t="s">
        <v>158</v>
      </c>
      <c r="BA1189" s="2">
        <v>43671</v>
      </c>
      <c r="BB1189">
        <v>21</v>
      </c>
      <c r="BC1189" t="s">
        <v>2247</v>
      </c>
      <c r="BD1189" t="s">
        <v>2248</v>
      </c>
      <c r="BE1189" t="s">
        <v>1917</v>
      </c>
      <c r="BF1189" s="2">
        <v>43731</v>
      </c>
      <c r="BG1189">
        <v>16</v>
      </c>
      <c r="BH1189" t="s">
        <v>2253</v>
      </c>
      <c r="BI1189" s="3">
        <v>11383</v>
      </c>
    </row>
    <row r="1190" spans="1:61" x14ac:dyDescent="0.25">
      <c r="A1190" s="1">
        <v>41566</v>
      </c>
      <c r="B1190" t="s">
        <v>163</v>
      </c>
      <c r="C1190" t="s">
        <v>1917</v>
      </c>
      <c r="D1190" t="s">
        <v>101</v>
      </c>
      <c r="E1190" s="3">
        <v>45658</v>
      </c>
      <c r="F1190" t="s">
        <v>400</v>
      </c>
      <c r="G1190" t="s">
        <v>399</v>
      </c>
      <c r="H1190" t="s">
        <v>79</v>
      </c>
      <c r="I1190" s="3">
        <v>45658</v>
      </c>
      <c r="J1190" s="3">
        <v>27395</v>
      </c>
      <c r="K1190" t="s">
        <v>323</v>
      </c>
      <c r="L1190" t="s">
        <v>63</v>
      </c>
      <c r="M1190" t="s">
        <v>323</v>
      </c>
      <c r="N1190" t="s">
        <v>322</v>
      </c>
      <c r="O1190" t="s">
        <v>322</v>
      </c>
      <c r="P1190" t="s">
        <v>79</v>
      </c>
      <c r="Q1190">
        <v>8</v>
      </c>
      <c r="R1190" t="s">
        <v>85</v>
      </c>
      <c r="S1190" t="s">
        <v>121</v>
      </c>
      <c r="T1190">
        <v>14</v>
      </c>
      <c r="U1190">
        <v>9</v>
      </c>
      <c r="V1190">
        <v>4</v>
      </c>
      <c r="W1190" t="s">
        <v>96</v>
      </c>
      <c r="X1190" t="s">
        <v>120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 t="s">
        <v>322</v>
      </c>
      <c r="AM1190" t="s">
        <v>625</v>
      </c>
      <c r="AN1190">
        <v>-4</v>
      </c>
      <c r="AO1190" t="e" vm="1">
        <f>_FV(-4,"0")</f>
        <v>#VALUE!</v>
      </c>
      <c r="AP1190" t="e" vm="1">
        <f>_FV(-1,"0")</f>
        <v>#VALUE!</v>
      </c>
      <c r="AQ1190">
        <v>6</v>
      </c>
      <c r="AR1190">
        <v>0</v>
      </c>
      <c r="AS1190" t="s">
        <v>68</v>
      </c>
      <c r="AT1190" t="s">
        <v>401</v>
      </c>
      <c r="AU1190" t="s">
        <v>68</v>
      </c>
      <c r="AV1190" t="s">
        <v>68</v>
      </c>
      <c r="AW1190" t="s">
        <v>2344</v>
      </c>
      <c r="AX1190">
        <v>1925</v>
      </c>
      <c r="AY1190">
        <v>1643</v>
      </c>
      <c r="AZ1190" t="s">
        <v>163</v>
      </c>
      <c r="BA1190" s="2">
        <v>43732</v>
      </c>
      <c r="BB1190">
        <v>24</v>
      </c>
      <c r="BC1190" t="s">
        <v>2249</v>
      </c>
      <c r="BD1190" s="2">
        <v>43600</v>
      </c>
      <c r="BE1190" t="s">
        <v>1917</v>
      </c>
      <c r="BF1190" s="2">
        <v>43731</v>
      </c>
      <c r="BG1190">
        <v>16</v>
      </c>
      <c r="BH1190" t="s">
        <v>2253</v>
      </c>
      <c r="BI1190" s="3">
        <v>11383</v>
      </c>
    </row>
    <row r="1191" spans="1:61" x14ac:dyDescent="0.25">
      <c r="A1191" s="1">
        <v>41622</v>
      </c>
      <c r="B1191" t="s">
        <v>178</v>
      </c>
      <c r="C1191" t="s">
        <v>1917</v>
      </c>
      <c r="D1191" t="s">
        <v>101</v>
      </c>
      <c r="E1191" s="3">
        <v>45658</v>
      </c>
      <c r="F1191" t="s">
        <v>368</v>
      </c>
      <c r="G1191" s="3">
        <v>447424</v>
      </c>
      <c r="H1191" t="s">
        <v>400</v>
      </c>
      <c r="I1191" t="s">
        <v>318</v>
      </c>
      <c r="J1191" s="3">
        <v>903977</v>
      </c>
      <c r="K1191" t="s">
        <v>63</v>
      </c>
      <c r="L1191" t="s">
        <v>323</v>
      </c>
      <c r="M1191" t="s">
        <v>320</v>
      </c>
      <c r="N1191" t="s">
        <v>79</v>
      </c>
      <c r="O1191" t="s">
        <v>322</v>
      </c>
      <c r="P1191" t="s">
        <v>320</v>
      </c>
      <c r="Q1191">
        <v>16</v>
      </c>
      <c r="R1191" t="s">
        <v>120</v>
      </c>
      <c r="S1191" t="s">
        <v>121</v>
      </c>
      <c r="T1191">
        <v>14</v>
      </c>
      <c r="U1191">
        <v>7</v>
      </c>
      <c r="V1191">
        <v>8</v>
      </c>
      <c r="W1191" t="s">
        <v>179</v>
      </c>
      <c r="X1191" t="s">
        <v>66</v>
      </c>
      <c r="Y1191">
        <v>0</v>
      </c>
      <c r="Z1191">
        <v>1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 t="e" vm="156">
        <f>_FV(0,"0625")</f>
        <v>#VALUE!</v>
      </c>
      <c r="AM1191" t="s">
        <v>320</v>
      </c>
      <c r="AN1191">
        <v>3</v>
      </c>
      <c r="AO1191" t="s">
        <v>121</v>
      </c>
      <c r="AP1191" t="s">
        <v>64</v>
      </c>
      <c r="AQ1191">
        <v>3</v>
      </c>
      <c r="AR1191">
        <v>3</v>
      </c>
      <c r="AS1191" t="s">
        <v>68</v>
      </c>
      <c r="AT1191" t="s">
        <v>68</v>
      </c>
      <c r="AU1191" t="s">
        <v>68</v>
      </c>
      <c r="AV1191" t="s">
        <v>64</v>
      </c>
      <c r="AW1191" s="2">
        <v>43770</v>
      </c>
      <c r="AX1191">
        <v>1685</v>
      </c>
      <c r="AY1191">
        <v>1643</v>
      </c>
      <c r="AZ1191" t="s">
        <v>178</v>
      </c>
      <c r="BA1191" s="2">
        <v>43579</v>
      </c>
      <c r="BB1191">
        <v>26</v>
      </c>
      <c r="BC1191" t="s">
        <v>2250</v>
      </c>
      <c r="BD1191" s="3">
        <v>26420</v>
      </c>
      <c r="BE1191" t="s">
        <v>1917</v>
      </c>
      <c r="BF1191" s="2">
        <v>43731</v>
      </c>
      <c r="BG1191">
        <v>16</v>
      </c>
      <c r="BH1191" t="s">
        <v>2253</v>
      </c>
      <c r="BI1191" s="3">
        <v>11383</v>
      </c>
    </row>
    <row r="1192" spans="1:61" x14ac:dyDescent="0.25">
      <c r="A1192" s="1">
        <v>41517</v>
      </c>
      <c r="B1192" t="s">
        <v>1432</v>
      </c>
      <c r="C1192" t="s">
        <v>1917</v>
      </c>
      <c r="D1192" t="s">
        <v>62</v>
      </c>
      <c r="E1192" t="s">
        <v>355</v>
      </c>
      <c r="F1192" t="s">
        <v>355</v>
      </c>
      <c r="G1192" t="s">
        <v>68</v>
      </c>
      <c r="H1192" t="s">
        <v>80</v>
      </c>
      <c r="I1192" t="s">
        <v>80</v>
      </c>
      <c r="J1192" t="s">
        <v>90</v>
      </c>
      <c r="K1192" t="s">
        <v>65</v>
      </c>
      <c r="L1192" t="s">
        <v>80</v>
      </c>
      <c r="M1192" t="s">
        <v>80</v>
      </c>
      <c r="N1192" t="s">
        <v>65</v>
      </c>
      <c r="O1192" t="s">
        <v>80</v>
      </c>
      <c r="P1192" t="s">
        <v>80</v>
      </c>
      <c r="Q1192">
        <v>3</v>
      </c>
      <c r="R1192" t="s">
        <v>95</v>
      </c>
      <c r="S1192" t="s">
        <v>121</v>
      </c>
      <c r="T1192">
        <v>14</v>
      </c>
      <c r="U1192">
        <v>14</v>
      </c>
      <c r="V1192">
        <v>6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 t="e" vm="2">
        <f>_FV(0,"3333333333333333")</f>
        <v>#VALUE!</v>
      </c>
      <c r="AM1192" t="s">
        <v>80</v>
      </c>
      <c r="AN1192">
        <v>-3</v>
      </c>
      <c r="AP1192" t="s">
        <v>120</v>
      </c>
      <c r="AQ1192">
        <v>2</v>
      </c>
      <c r="AR1192">
        <v>2</v>
      </c>
      <c r="AS1192" t="s">
        <v>68</v>
      </c>
      <c r="AT1192" t="s">
        <v>68</v>
      </c>
      <c r="AU1192" t="s">
        <v>68</v>
      </c>
      <c r="AV1192" s="2">
        <v>43498</v>
      </c>
      <c r="AW1192" s="3">
        <v>46753</v>
      </c>
      <c r="AX1192">
        <v>1656</v>
      </c>
      <c r="AY1192">
        <v>1643</v>
      </c>
      <c r="AZ1192" t="s">
        <v>1432</v>
      </c>
      <c r="BA1192" s="2">
        <v>43522</v>
      </c>
      <c r="BB1192">
        <v>17</v>
      </c>
      <c r="BC1192" t="s">
        <v>2252</v>
      </c>
      <c r="BD1192" s="2">
        <v>43527</v>
      </c>
      <c r="BE1192" t="s">
        <v>1917</v>
      </c>
      <c r="BF1192" s="2">
        <v>43731</v>
      </c>
      <c r="BG1192">
        <v>16</v>
      </c>
      <c r="BH1192" t="s">
        <v>2253</v>
      </c>
      <c r="BI1192" s="3">
        <v>11383</v>
      </c>
    </row>
    <row r="1193" spans="1:61" x14ac:dyDescent="0.25">
      <c r="A1193" s="1">
        <v>41316</v>
      </c>
      <c r="B1193" t="s">
        <v>182</v>
      </c>
      <c r="C1193" t="s">
        <v>1917</v>
      </c>
      <c r="D1193" t="s">
        <v>101</v>
      </c>
      <c r="E1193" t="s">
        <v>97</v>
      </c>
      <c r="F1193" t="s">
        <v>68</v>
      </c>
      <c r="G1193" t="s">
        <v>68</v>
      </c>
      <c r="H1193" t="s">
        <v>266</v>
      </c>
      <c r="I1193" t="s">
        <v>124</v>
      </c>
      <c r="J1193" s="2">
        <v>43678</v>
      </c>
      <c r="K1193" t="s">
        <v>118</v>
      </c>
      <c r="L1193" t="s">
        <v>63</v>
      </c>
      <c r="M1193" t="s">
        <v>63</v>
      </c>
      <c r="N1193" t="s">
        <v>325</v>
      </c>
      <c r="O1193" t="s">
        <v>118</v>
      </c>
      <c r="P1193" t="s">
        <v>266</v>
      </c>
      <c r="Q1193">
        <v>10</v>
      </c>
      <c r="R1193" t="s">
        <v>83</v>
      </c>
      <c r="S1193" t="s">
        <v>121</v>
      </c>
      <c r="T1193">
        <v>14</v>
      </c>
      <c r="U1193">
        <v>17</v>
      </c>
      <c r="V1193">
        <v>5</v>
      </c>
      <c r="W1193" t="s">
        <v>68</v>
      </c>
      <c r="X1193" t="s">
        <v>191</v>
      </c>
      <c r="Y1193">
        <v>0</v>
      </c>
      <c r="Z1193">
        <v>0</v>
      </c>
      <c r="AA1193">
        <v>0</v>
      </c>
      <c r="AB1193">
        <v>1</v>
      </c>
      <c r="AC1193">
        <v>0</v>
      </c>
      <c r="AD1193">
        <v>0</v>
      </c>
      <c r="AE1193">
        <v>0</v>
      </c>
      <c r="AF1193">
        <v>1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 t="e" vm="8">
        <f>_FV(0,"4")</f>
        <v>#VALUE!</v>
      </c>
      <c r="AM1193" t="s">
        <v>534</v>
      </c>
      <c r="AN1193">
        <v>-10</v>
      </c>
      <c r="AO1193" t="e" vm="1">
        <f>_FV(-12,"0")</f>
        <v>#VALUE!</v>
      </c>
      <c r="AP1193" t="s">
        <v>68</v>
      </c>
      <c r="AQ1193">
        <v>2</v>
      </c>
      <c r="AR1193">
        <v>2</v>
      </c>
      <c r="AS1193" t="s">
        <v>68</v>
      </c>
      <c r="AT1193" t="s">
        <v>68</v>
      </c>
      <c r="AU1193" t="s">
        <v>68</v>
      </c>
      <c r="AV1193" t="s">
        <v>63</v>
      </c>
      <c r="AW1193" s="3">
        <v>42736</v>
      </c>
      <c r="AX1193">
        <v>1671</v>
      </c>
      <c r="AY1193">
        <v>1643</v>
      </c>
      <c r="AZ1193" t="s">
        <v>182</v>
      </c>
      <c r="BA1193" s="2">
        <v>43491</v>
      </c>
      <c r="BB1193">
        <v>20</v>
      </c>
      <c r="BC1193" t="s">
        <v>2256</v>
      </c>
      <c r="BD1193" s="3">
        <v>12510</v>
      </c>
      <c r="BE1193" t="s">
        <v>1917</v>
      </c>
      <c r="BF1193" s="2">
        <v>43731</v>
      </c>
      <c r="BG1193">
        <v>16</v>
      </c>
      <c r="BH1193" t="s">
        <v>2253</v>
      </c>
      <c r="BI1193" s="3">
        <v>11383</v>
      </c>
    </row>
    <row r="1194" spans="1:61" x14ac:dyDescent="0.25">
      <c r="A1194" s="1">
        <v>41657</v>
      </c>
      <c r="B1194" t="s">
        <v>195</v>
      </c>
      <c r="C1194" t="s">
        <v>1917</v>
      </c>
      <c r="D1194" t="s">
        <v>101</v>
      </c>
      <c r="E1194" t="s">
        <v>1237</v>
      </c>
      <c r="F1194" t="s">
        <v>334</v>
      </c>
      <c r="G1194" t="s">
        <v>677</v>
      </c>
      <c r="H1194" t="s">
        <v>1043</v>
      </c>
      <c r="I1194" t="s">
        <v>1107</v>
      </c>
      <c r="J1194" t="s">
        <v>678</v>
      </c>
      <c r="K1194" t="s">
        <v>226</v>
      </c>
      <c r="L1194" t="s">
        <v>224</v>
      </c>
      <c r="M1194" t="s">
        <v>468</v>
      </c>
      <c r="N1194" t="s">
        <v>336</v>
      </c>
      <c r="O1194" t="s">
        <v>339</v>
      </c>
      <c r="P1194" t="s">
        <v>223</v>
      </c>
      <c r="Q1194">
        <v>22</v>
      </c>
      <c r="R1194" t="s">
        <v>119</v>
      </c>
      <c r="S1194" t="s">
        <v>121</v>
      </c>
      <c r="T1194">
        <v>14</v>
      </c>
      <c r="U1194">
        <v>19</v>
      </c>
      <c r="V1194">
        <v>9</v>
      </c>
      <c r="W1194" t="s">
        <v>121</v>
      </c>
      <c r="X1194" t="s">
        <v>96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 t="e" vm="109">
        <f>_FV(0,"6818181818181818")</f>
        <v>#VALUE!</v>
      </c>
      <c r="AM1194" t="s">
        <v>226</v>
      </c>
      <c r="AN1194">
        <v>-13</v>
      </c>
      <c r="AO1194" t="s">
        <v>64</v>
      </c>
      <c r="AP1194" t="s">
        <v>96</v>
      </c>
      <c r="AQ1194">
        <v>5</v>
      </c>
      <c r="AR1194">
        <v>2</v>
      </c>
      <c r="AS1194" t="s">
        <v>68</v>
      </c>
      <c r="AT1194" t="s">
        <v>68</v>
      </c>
      <c r="AU1194" t="s">
        <v>68</v>
      </c>
      <c r="AV1194" t="s">
        <v>68</v>
      </c>
      <c r="AW1194" s="3">
        <v>12055</v>
      </c>
      <c r="AX1194">
        <v>1627</v>
      </c>
      <c r="AY1194">
        <v>1643</v>
      </c>
      <c r="AZ1194" t="s">
        <v>195</v>
      </c>
      <c r="BA1194" s="2">
        <v>43732</v>
      </c>
      <c r="BB1194">
        <v>28</v>
      </c>
      <c r="BC1194" t="s">
        <v>2257</v>
      </c>
      <c r="BD1194" s="2">
        <v>43712</v>
      </c>
      <c r="BE1194" t="s">
        <v>1917</v>
      </c>
      <c r="BF1194" s="2">
        <v>43731</v>
      </c>
      <c r="BG1194">
        <v>16</v>
      </c>
      <c r="BH1194" t="s">
        <v>2253</v>
      </c>
      <c r="BI1194" s="3">
        <v>11383</v>
      </c>
    </row>
    <row r="1195" spans="1:61" x14ac:dyDescent="0.25">
      <c r="A1195" s="1">
        <v>41703</v>
      </c>
      <c r="B1195" t="s">
        <v>1445</v>
      </c>
      <c r="C1195" t="s">
        <v>1917</v>
      </c>
      <c r="D1195" t="s">
        <v>151</v>
      </c>
      <c r="E1195" t="s">
        <v>650</v>
      </c>
      <c r="F1195" t="s">
        <v>652</v>
      </c>
      <c r="G1195" t="s">
        <v>652</v>
      </c>
      <c r="H1195" t="s">
        <v>710</v>
      </c>
      <c r="I1195" t="s">
        <v>758</v>
      </c>
      <c r="J1195" t="s">
        <v>652</v>
      </c>
      <c r="K1195" t="s">
        <v>296</v>
      </c>
      <c r="L1195" t="s">
        <v>295</v>
      </c>
      <c r="M1195" t="s">
        <v>618</v>
      </c>
      <c r="N1195" t="s">
        <v>293</v>
      </c>
      <c r="O1195" t="s">
        <v>292</v>
      </c>
      <c r="P1195" t="s">
        <v>296</v>
      </c>
      <c r="Q1195">
        <v>37</v>
      </c>
      <c r="R1195" t="s">
        <v>179</v>
      </c>
      <c r="S1195" t="s">
        <v>121</v>
      </c>
      <c r="T1195">
        <v>14</v>
      </c>
      <c r="U1195">
        <v>11</v>
      </c>
      <c r="V1195">
        <v>7</v>
      </c>
      <c r="W1195" t="s">
        <v>83</v>
      </c>
      <c r="X1195" t="s">
        <v>85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 t="e" vm="30">
        <f>_FV(0,"02702702702702703")</f>
        <v>#VALUE!</v>
      </c>
      <c r="AM1195" t="s">
        <v>617</v>
      </c>
      <c r="AN1195">
        <v>-13</v>
      </c>
      <c r="AO1195" t="s">
        <v>64</v>
      </c>
      <c r="AP1195" t="s">
        <v>66</v>
      </c>
      <c r="AQ1195">
        <v>2</v>
      </c>
      <c r="AR1195">
        <v>5</v>
      </c>
      <c r="AS1195" t="s">
        <v>68</v>
      </c>
      <c r="AT1195" t="s">
        <v>68</v>
      </c>
      <c r="AU1195" t="s">
        <v>68</v>
      </c>
      <c r="AV1195" s="2">
        <v>43678</v>
      </c>
      <c r="AW1195" s="3">
        <v>46753</v>
      </c>
      <c r="AX1195">
        <v>1714</v>
      </c>
      <c r="AY1195">
        <v>1643</v>
      </c>
      <c r="AZ1195" t="s">
        <v>1445</v>
      </c>
      <c r="BA1195" s="2">
        <v>43610</v>
      </c>
      <c r="BB1195">
        <v>27</v>
      </c>
      <c r="BC1195" t="s">
        <v>2260</v>
      </c>
      <c r="BD1195" s="3">
        <v>30376</v>
      </c>
      <c r="BE1195" t="s">
        <v>1917</v>
      </c>
      <c r="BF1195" s="2">
        <v>43731</v>
      </c>
      <c r="BG1195">
        <v>16</v>
      </c>
      <c r="BH1195" t="s">
        <v>2253</v>
      </c>
      <c r="BI1195" s="3">
        <v>11383</v>
      </c>
    </row>
    <row r="1196" spans="1:61" x14ac:dyDescent="0.25">
      <c r="A1196" s="1">
        <v>41721</v>
      </c>
      <c r="B1196" t="s">
        <v>209</v>
      </c>
      <c r="C1196" t="s">
        <v>1917</v>
      </c>
      <c r="D1196" t="s">
        <v>62</v>
      </c>
      <c r="E1196" t="s">
        <v>867</v>
      </c>
      <c r="F1196" t="s">
        <v>1664</v>
      </c>
      <c r="G1196" t="s">
        <v>865</v>
      </c>
      <c r="H1196" t="s">
        <v>867</v>
      </c>
      <c r="I1196" t="s">
        <v>1202</v>
      </c>
      <c r="J1196" t="s">
        <v>138</v>
      </c>
      <c r="K1196" t="s">
        <v>869</v>
      </c>
      <c r="L1196" t="s">
        <v>558</v>
      </c>
      <c r="M1196" t="s">
        <v>142</v>
      </c>
      <c r="N1196" t="s">
        <v>142</v>
      </c>
      <c r="O1196" t="s">
        <v>1112</v>
      </c>
      <c r="P1196" t="s">
        <v>142</v>
      </c>
      <c r="Q1196">
        <v>31</v>
      </c>
      <c r="R1196" t="s">
        <v>96</v>
      </c>
      <c r="S1196" t="s">
        <v>121</v>
      </c>
      <c r="T1196">
        <v>14</v>
      </c>
      <c r="U1196">
        <v>6</v>
      </c>
      <c r="V1196">
        <v>9</v>
      </c>
      <c r="W1196" t="s">
        <v>96</v>
      </c>
      <c r="X1196" t="s">
        <v>83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 t="e" vm="144">
        <f>_FV(0,"03225806451612903")</f>
        <v>#VALUE!</v>
      </c>
      <c r="AM1196" t="s">
        <v>145</v>
      </c>
      <c r="AN1196">
        <v>8</v>
      </c>
      <c r="AO1196" t="e" vm="1">
        <f>_FV(-3,"0")</f>
        <v>#VALUE!</v>
      </c>
      <c r="AP1196" t="e" vm="1">
        <f>_FV(-2,"0")</f>
        <v>#VALUE!</v>
      </c>
      <c r="AQ1196">
        <v>9</v>
      </c>
      <c r="AR1196">
        <v>0</v>
      </c>
      <c r="AS1196" t="s">
        <v>68</v>
      </c>
      <c r="AT1196" t="s">
        <v>68</v>
      </c>
      <c r="AU1196" t="s">
        <v>68</v>
      </c>
      <c r="AV1196" t="s">
        <v>68</v>
      </c>
      <c r="AW1196" s="3">
        <v>47119</v>
      </c>
      <c r="AX1196">
        <v>1847</v>
      </c>
      <c r="AY1196">
        <v>1643</v>
      </c>
      <c r="AZ1196" t="s">
        <v>209</v>
      </c>
      <c r="BA1196" s="2">
        <v>43578</v>
      </c>
      <c r="BB1196">
        <v>21</v>
      </c>
      <c r="BC1196" t="s">
        <v>217</v>
      </c>
      <c r="BD1196" s="3">
        <v>44774</v>
      </c>
      <c r="BE1196" t="s">
        <v>1917</v>
      </c>
      <c r="BF1196" s="2">
        <v>43731</v>
      </c>
      <c r="BG1196">
        <v>16</v>
      </c>
      <c r="BH1196" t="s">
        <v>2253</v>
      </c>
      <c r="BI1196" s="3">
        <v>11383</v>
      </c>
    </row>
    <row r="1197" spans="1:61" x14ac:dyDescent="0.25">
      <c r="A1197" s="1">
        <v>41503</v>
      </c>
      <c r="B1197" t="s">
        <v>218</v>
      </c>
      <c r="C1197" t="s">
        <v>1917</v>
      </c>
      <c r="D1197" t="s">
        <v>151</v>
      </c>
      <c r="E1197" t="s">
        <v>65</v>
      </c>
      <c r="F1197" t="s">
        <v>65</v>
      </c>
      <c r="G1197" t="s">
        <v>65</v>
      </c>
      <c r="H1197" t="s">
        <v>65</v>
      </c>
      <c r="I1197" t="s">
        <v>65</v>
      </c>
      <c r="J1197" t="s">
        <v>65</v>
      </c>
      <c r="K1197" t="s">
        <v>65</v>
      </c>
      <c r="L1197" t="s">
        <v>65</v>
      </c>
      <c r="M1197" t="s">
        <v>65</v>
      </c>
      <c r="N1197" t="s">
        <v>65</v>
      </c>
      <c r="O1197" t="s">
        <v>65</v>
      </c>
      <c r="P1197" t="s">
        <v>65</v>
      </c>
      <c r="Q1197">
        <v>1</v>
      </c>
      <c r="R1197" t="s">
        <v>255</v>
      </c>
      <c r="S1197" t="s">
        <v>121</v>
      </c>
      <c r="T1197">
        <v>14</v>
      </c>
      <c r="U1197">
        <v>6</v>
      </c>
      <c r="V1197">
        <v>16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 t="s">
        <v>65</v>
      </c>
      <c r="AM1197" t="s">
        <v>65</v>
      </c>
      <c r="AN1197">
        <v>0</v>
      </c>
      <c r="AP1197" t="s">
        <v>83</v>
      </c>
      <c r="AQ1197">
        <v>6</v>
      </c>
      <c r="AR1197">
        <v>0</v>
      </c>
      <c r="AS1197" t="s">
        <v>68</v>
      </c>
      <c r="AT1197" t="s">
        <v>68</v>
      </c>
      <c r="AU1197" t="s">
        <v>68</v>
      </c>
      <c r="AV1197" s="2">
        <v>43498</v>
      </c>
      <c r="AW1197" s="3">
        <v>45292</v>
      </c>
      <c r="AX1197">
        <v>1662</v>
      </c>
      <c r="AY1197">
        <v>1643</v>
      </c>
      <c r="AZ1197" t="s">
        <v>218</v>
      </c>
      <c r="BA1197" s="2">
        <v>43642</v>
      </c>
      <c r="BB1197">
        <v>21</v>
      </c>
      <c r="BC1197" t="s">
        <v>2264</v>
      </c>
      <c r="BD1197" s="2">
        <v>43649</v>
      </c>
      <c r="BE1197" t="s">
        <v>1917</v>
      </c>
      <c r="BF1197" s="2">
        <v>43731</v>
      </c>
      <c r="BG1197">
        <v>16</v>
      </c>
      <c r="BH1197" t="s">
        <v>2253</v>
      </c>
      <c r="BI1197" s="3">
        <v>11383</v>
      </c>
    </row>
    <row r="1198" spans="1:61" x14ac:dyDescent="0.25">
      <c r="A1198" s="1">
        <v>41692</v>
      </c>
      <c r="B1198" t="s">
        <v>228</v>
      </c>
      <c r="C1198" t="s">
        <v>1917</v>
      </c>
      <c r="D1198" t="s">
        <v>62</v>
      </c>
      <c r="E1198" t="s">
        <v>696</v>
      </c>
      <c r="F1198" t="s">
        <v>694</v>
      </c>
      <c r="G1198" t="s">
        <v>210</v>
      </c>
      <c r="H1198" t="s">
        <v>697</v>
      </c>
      <c r="I1198" t="s">
        <v>696</v>
      </c>
      <c r="J1198" t="s">
        <v>89</v>
      </c>
      <c r="K1198" t="s">
        <v>607</v>
      </c>
      <c r="L1198" t="s">
        <v>638</v>
      </c>
      <c r="M1198" t="s">
        <v>94</v>
      </c>
      <c r="N1198" t="s">
        <v>607</v>
      </c>
      <c r="O1198" t="s">
        <v>607</v>
      </c>
      <c r="P1198" t="s">
        <v>80</v>
      </c>
      <c r="Q1198">
        <v>27</v>
      </c>
      <c r="R1198" t="s">
        <v>191</v>
      </c>
      <c r="S1198" t="s">
        <v>121</v>
      </c>
      <c r="T1198">
        <v>14</v>
      </c>
      <c r="U1198">
        <v>10</v>
      </c>
      <c r="V1198">
        <v>7</v>
      </c>
      <c r="W1198" t="s">
        <v>120</v>
      </c>
      <c r="X1198" t="s">
        <v>83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 t="e" vm="223">
        <f>_FV(0,"18518518518518517")</f>
        <v>#VALUE!</v>
      </c>
      <c r="AM1198" t="s">
        <v>637</v>
      </c>
      <c r="AN1198">
        <v>-11</v>
      </c>
      <c r="AO1198" t="s">
        <v>68</v>
      </c>
      <c r="AP1198" t="s">
        <v>132</v>
      </c>
      <c r="AQ1198">
        <v>5</v>
      </c>
      <c r="AR1198">
        <v>2</v>
      </c>
      <c r="AS1198" t="s">
        <v>68</v>
      </c>
      <c r="AT1198" t="s">
        <v>68</v>
      </c>
      <c r="AU1198" t="s">
        <v>68</v>
      </c>
      <c r="AV1198" s="2">
        <v>43678</v>
      </c>
      <c r="AW1198" s="3">
        <v>11689</v>
      </c>
      <c r="AX1198">
        <v>1671</v>
      </c>
      <c r="AY1198">
        <v>1643</v>
      </c>
      <c r="AZ1198" t="s">
        <v>228</v>
      </c>
      <c r="BA1198" s="2">
        <v>43549</v>
      </c>
      <c r="BB1198">
        <v>22</v>
      </c>
      <c r="BC1198" t="s">
        <v>2267</v>
      </c>
      <c r="BD1198" s="2">
        <v>43588</v>
      </c>
      <c r="BE1198" t="s">
        <v>1917</v>
      </c>
      <c r="BF1198" s="2">
        <v>43731</v>
      </c>
      <c r="BG1198">
        <v>16</v>
      </c>
      <c r="BH1198" t="s">
        <v>2253</v>
      </c>
      <c r="BI1198" s="3">
        <v>11383</v>
      </c>
    </row>
    <row r="1199" spans="1:61" x14ac:dyDescent="0.25">
      <c r="A1199" s="1">
        <v>41376</v>
      </c>
      <c r="B1199" t="s">
        <v>60</v>
      </c>
      <c r="C1199" t="s">
        <v>2240</v>
      </c>
      <c r="D1199" t="s">
        <v>62</v>
      </c>
      <c r="E1199" t="s">
        <v>2345</v>
      </c>
      <c r="F1199" t="s">
        <v>152</v>
      </c>
      <c r="G1199" t="s">
        <v>670</v>
      </c>
      <c r="H1199" t="s">
        <v>250</v>
      </c>
      <c r="I1199" t="s">
        <v>1495</v>
      </c>
      <c r="J1199" t="s">
        <v>408</v>
      </c>
      <c r="K1199" t="s">
        <v>670</v>
      </c>
      <c r="L1199" t="s">
        <v>329</v>
      </c>
      <c r="M1199" t="s">
        <v>154</v>
      </c>
      <c r="N1199" t="s">
        <v>156</v>
      </c>
      <c r="O1199" t="s">
        <v>577</v>
      </c>
      <c r="P1199" t="s">
        <v>154</v>
      </c>
      <c r="Q1199">
        <v>14</v>
      </c>
      <c r="R1199" t="s">
        <v>66</v>
      </c>
      <c r="S1199" t="s">
        <v>242</v>
      </c>
      <c r="T1199">
        <v>14</v>
      </c>
      <c r="U1199">
        <v>1</v>
      </c>
      <c r="V1199">
        <v>10</v>
      </c>
      <c r="W1199" t="s">
        <v>179</v>
      </c>
      <c r="X1199" t="s">
        <v>96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 t="s">
        <v>408</v>
      </c>
      <c r="AM1199" t="e" vm="84">
        <f>_FV(0,"2857142857142857")</f>
        <v>#VALUE!</v>
      </c>
      <c r="AN1199">
        <v>14</v>
      </c>
      <c r="AO1199" t="s">
        <v>96</v>
      </c>
      <c r="AP1199" t="e" vm="1">
        <f>_FV(-12,"0")</f>
        <v>#VALUE!</v>
      </c>
      <c r="AQ1199">
        <v>6</v>
      </c>
      <c r="AR1199">
        <v>0</v>
      </c>
      <c r="AS1199" t="s">
        <v>929</v>
      </c>
      <c r="AT1199" t="s">
        <v>683</v>
      </c>
      <c r="AU1199" t="s">
        <v>1869</v>
      </c>
      <c r="AV1199" t="s">
        <v>2346</v>
      </c>
      <c r="AW1199" t="s">
        <v>2347</v>
      </c>
      <c r="AX1199">
        <v>1873</v>
      </c>
      <c r="AY1199">
        <v>1530</v>
      </c>
      <c r="AZ1199" t="s">
        <v>60</v>
      </c>
      <c r="BA1199" s="2">
        <v>43700</v>
      </c>
      <c r="BB1199">
        <v>30</v>
      </c>
      <c r="BC1199" t="s">
        <v>2228</v>
      </c>
      <c r="BD1199" s="3">
        <v>36373</v>
      </c>
      <c r="BE1199" t="s">
        <v>2240</v>
      </c>
      <c r="BF1199" s="2">
        <v>43581</v>
      </c>
      <c r="BG1199">
        <v>22</v>
      </c>
      <c r="BH1199" t="s">
        <v>2242</v>
      </c>
      <c r="BI1199" s="2">
        <v>43801</v>
      </c>
    </row>
    <row r="1200" spans="1:61" x14ac:dyDescent="0.25">
      <c r="A1200" s="1">
        <v>41703</v>
      </c>
      <c r="B1200" t="s">
        <v>73</v>
      </c>
      <c r="C1200" t="s">
        <v>2240</v>
      </c>
      <c r="D1200" t="s">
        <v>62</v>
      </c>
      <c r="E1200" t="s">
        <v>68</v>
      </c>
      <c r="F1200" t="s">
        <v>68</v>
      </c>
      <c r="G1200" t="s">
        <v>1760</v>
      </c>
      <c r="H1200" s="3">
        <v>45658</v>
      </c>
      <c r="I1200" t="s">
        <v>213</v>
      </c>
      <c r="J1200" t="s">
        <v>1578</v>
      </c>
      <c r="K1200" t="s">
        <v>79</v>
      </c>
      <c r="L1200" t="s">
        <v>341</v>
      </c>
      <c r="M1200" t="s">
        <v>63</v>
      </c>
      <c r="N1200" t="s">
        <v>63</v>
      </c>
      <c r="O1200" t="s">
        <v>216</v>
      </c>
      <c r="P1200" t="s">
        <v>215</v>
      </c>
      <c r="Q1200">
        <v>36</v>
      </c>
      <c r="R1200" t="s">
        <v>110</v>
      </c>
      <c r="S1200" t="s">
        <v>242</v>
      </c>
      <c r="T1200">
        <v>14</v>
      </c>
      <c r="U1200">
        <v>15</v>
      </c>
      <c r="V1200">
        <v>11</v>
      </c>
      <c r="W1200" t="s">
        <v>68</v>
      </c>
      <c r="X1200" t="s">
        <v>66</v>
      </c>
      <c r="Y1200">
        <v>0</v>
      </c>
      <c r="Z1200">
        <v>0</v>
      </c>
      <c r="AA1200">
        <v>0</v>
      </c>
      <c r="AB1200">
        <v>1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 t="e" vm="67">
        <f>_FV(0,"4722222222222222")</f>
        <v>#VALUE!</v>
      </c>
      <c r="AM1200" t="e" vm="14">
        <f>_FV(0,"25")</f>
        <v>#VALUE!</v>
      </c>
      <c r="AN1200">
        <v>-2</v>
      </c>
      <c r="AO1200" t="e" vm="1">
        <f>_FV(-3,"0")</f>
        <v>#VALUE!</v>
      </c>
      <c r="AP1200" t="e" vm="1">
        <f>_FV(-1,"0")</f>
        <v>#VALUE!</v>
      </c>
      <c r="AQ1200">
        <v>7</v>
      </c>
      <c r="AR1200">
        <v>1</v>
      </c>
      <c r="AS1200" t="s">
        <v>68</v>
      </c>
      <c r="AT1200" t="s">
        <v>2348</v>
      </c>
      <c r="AU1200" t="s">
        <v>68</v>
      </c>
      <c r="AV1200" s="2">
        <v>43556</v>
      </c>
      <c r="AW1200" t="s">
        <v>781</v>
      </c>
      <c r="AX1200">
        <v>1668</v>
      </c>
      <c r="AY1200">
        <v>1530</v>
      </c>
      <c r="AZ1200" t="s">
        <v>73</v>
      </c>
      <c r="BA1200" t="s">
        <v>243</v>
      </c>
      <c r="BB1200">
        <v>20</v>
      </c>
      <c r="BC1200" t="s">
        <v>2229</v>
      </c>
      <c r="BD1200" s="3">
        <v>15401</v>
      </c>
      <c r="BE1200" t="s">
        <v>2240</v>
      </c>
      <c r="BF1200" s="2">
        <v>43581</v>
      </c>
      <c r="BG1200">
        <v>22</v>
      </c>
      <c r="BH1200" t="s">
        <v>2242</v>
      </c>
      <c r="BI1200" s="2">
        <v>43801</v>
      </c>
    </row>
    <row r="1201" spans="1:61" x14ac:dyDescent="0.25">
      <c r="A1201" s="1">
        <v>41692</v>
      </c>
      <c r="B1201" t="s">
        <v>2230</v>
      </c>
      <c r="C1201" t="s">
        <v>2240</v>
      </c>
      <c r="D1201" t="s">
        <v>151</v>
      </c>
      <c r="E1201" t="s">
        <v>1708</v>
      </c>
      <c r="F1201" t="s">
        <v>517</v>
      </c>
      <c r="G1201" t="s">
        <v>231</v>
      </c>
      <c r="H1201" t="s">
        <v>494</v>
      </c>
      <c r="I1201" t="s">
        <v>1585</v>
      </c>
      <c r="J1201" t="s">
        <v>516</v>
      </c>
      <c r="K1201" t="s">
        <v>519</v>
      </c>
      <c r="L1201" t="s">
        <v>521</v>
      </c>
      <c r="M1201" t="s">
        <v>364</v>
      </c>
      <c r="N1201" t="s">
        <v>236</v>
      </c>
      <c r="O1201" t="s">
        <v>363</v>
      </c>
      <c r="P1201" t="s">
        <v>363</v>
      </c>
      <c r="Q1201">
        <v>26</v>
      </c>
      <c r="R1201" t="s">
        <v>239</v>
      </c>
      <c r="S1201" t="s">
        <v>242</v>
      </c>
      <c r="T1201">
        <v>14</v>
      </c>
      <c r="U1201">
        <v>16</v>
      </c>
      <c r="V1201">
        <v>9</v>
      </c>
      <c r="W1201" t="s">
        <v>84</v>
      </c>
      <c r="X1201" t="s">
        <v>66</v>
      </c>
      <c r="Y1201">
        <v>0</v>
      </c>
      <c r="Z1201">
        <v>0</v>
      </c>
      <c r="AA1201">
        <v>0</v>
      </c>
      <c r="AB1201">
        <v>1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1</v>
      </c>
      <c r="AI1201">
        <v>0</v>
      </c>
      <c r="AJ1201">
        <v>0</v>
      </c>
      <c r="AK1201">
        <v>0</v>
      </c>
      <c r="AL1201" t="e" vm="339">
        <f>_FV(0,"9615384615384616")</f>
        <v>#VALUE!</v>
      </c>
      <c r="AM1201" t="e" vm="227">
        <f>_FV(0,"19230769230769232")</f>
        <v>#VALUE!</v>
      </c>
      <c r="AN1201">
        <v>-6</v>
      </c>
      <c r="AO1201" t="e" vm="1">
        <f>_FV(-1,"0")</f>
        <v>#VALUE!</v>
      </c>
      <c r="AP1201" t="s">
        <v>66</v>
      </c>
      <c r="AQ1201">
        <v>1</v>
      </c>
      <c r="AR1201">
        <v>1</v>
      </c>
      <c r="AS1201" t="s">
        <v>2063</v>
      </c>
      <c r="AT1201" t="s">
        <v>68</v>
      </c>
      <c r="AU1201" s="3">
        <v>45658</v>
      </c>
      <c r="AV1201" s="3">
        <v>45658</v>
      </c>
      <c r="AW1201" t="s">
        <v>2349</v>
      </c>
      <c r="AX1201">
        <v>1594</v>
      </c>
      <c r="AY1201">
        <v>1530</v>
      </c>
      <c r="AZ1201" t="s">
        <v>2230</v>
      </c>
      <c r="BA1201" s="2">
        <v>43640</v>
      </c>
      <c r="BB1201">
        <v>36</v>
      </c>
      <c r="BC1201" t="s">
        <v>2231</v>
      </c>
      <c r="BD1201" s="3">
        <v>13547</v>
      </c>
      <c r="BE1201" t="s">
        <v>2240</v>
      </c>
      <c r="BF1201" s="2">
        <v>43581</v>
      </c>
      <c r="BG1201">
        <v>22</v>
      </c>
      <c r="BH1201" t="s">
        <v>2242</v>
      </c>
      <c r="BI1201" s="2">
        <v>43801</v>
      </c>
    </row>
    <row r="1202" spans="1:61" x14ac:dyDescent="0.25">
      <c r="A1202" s="1">
        <v>41504</v>
      </c>
      <c r="B1202" t="s">
        <v>123</v>
      </c>
      <c r="C1202" t="s">
        <v>2240</v>
      </c>
      <c r="D1202" t="s">
        <v>62</v>
      </c>
      <c r="E1202" t="s">
        <v>65</v>
      </c>
      <c r="F1202" t="s">
        <v>65</v>
      </c>
      <c r="G1202" t="s">
        <v>65</v>
      </c>
      <c r="H1202" t="s">
        <v>65</v>
      </c>
      <c r="I1202" t="s">
        <v>65</v>
      </c>
      <c r="J1202" t="s">
        <v>65</v>
      </c>
      <c r="K1202" t="s">
        <v>65</v>
      </c>
      <c r="L1202" t="s">
        <v>65</v>
      </c>
      <c r="M1202" t="s">
        <v>65</v>
      </c>
      <c r="N1202" t="s">
        <v>65</v>
      </c>
      <c r="O1202" t="s">
        <v>65</v>
      </c>
      <c r="P1202" t="s">
        <v>65</v>
      </c>
      <c r="Q1202">
        <v>1</v>
      </c>
      <c r="R1202" t="s">
        <v>84</v>
      </c>
      <c r="S1202" t="s">
        <v>242</v>
      </c>
      <c r="T1202">
        <v>14</v>
      </c>
      <c r="U1202">
        <v>8</v>
      </c>
      <c r="V1202">
        <v>18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 t="s">
        <v>65</v>
      </c>
      <c r="AM1202" t="s">
        <v>65</v>
      </c>
      <c r="AN1202">
        <v>0</v>
      </c>
      <c r="AP1202" t="e" vm="1">
        <f>_FV(-13,"0")</f>
        <v>#VALUE!</v>
      </c>
      <c r="AQ1202">
        <v>4</v>
      </c>
      <c r="AR1202">
        <v>1</v>
      </c>
      <c r="AS1202" t="s">
        <v>68</v>
      </c>
      <c r="AT1202" t="s">
        <v>68</v>
      </c>
      <c r="AU1202" t="s">
        <v>68</v>
      </c>
      <c r="AV1202" t="s">
        <v>64</v>
      </c>
      <c r="AW1202" s="3">
        <v>45292</v>
      </c>
      <c r="AX1202">
        <v>1881</v>
      </c>
      <c r="AY1202">
        <v>1530</v>
      </c>
      <c r="AZ1202" t="s">
        <v>123</v>
      </c>
      <c r="BA1202" s="2">
        <v>43700</v>
      </c>
      <c r="BB1202">
        <v>40</v>
      </c>
      <c r="BC1202" t="s">
        <v>2232</v>
      </c>
      <c r="BD1202" s="3">
        <v>42339</v>
      </c>
      <c r="BE1202" t="s">
        <v>2240</v>
      </c>
      <c r="BF1202" s="2">
        <v>43581</v>
      </c>
      <c r="BG1202">
        <v>22</v>
      </c>
      <c r="BH1202" t="s">
        <v>2242</v>
      </c>
      <c r="BI1202" s="2">
        <v>43801</v>
      </c>
    </row>
    <row r="1203" spans="1:61" x14ac:dyDescent="0.25">
      <c r="A1203" s="1">
        <v>41667</v>
      </c>
      <c r="B1203" t="s">
        <v>2233</v>
      </c>
      <c r="C1203" t="s">
        <v>2240</v>
      </c>
      <c r="D1203" t="s">
        <v>62</v>
      </c>
      <c r="E1203" t="s">
        <v>1853</v>
      </c>
      <c r="F1203" t="s">
        <v>566</v>
      </c>
      <c r="G1203" t="s">
        <v>500</v>
      </c>
      <c r="H1203" t="s">
        <v>376</v>
      </c>
      <c r="I1203" t="s">
        <v>570</v>
      </c>
      <c r="J1203" t="s">
        <v>68</v>
      </c>
      <c r="K1203" t="s">
        <v>572</v>
      </c>
      <c r="L1203" t="s">
        <v>572</v>
      </c>
      <c r="M1203" t="s">
        <v>1853</v>
      </c>
      <c r="N1203" t="s">
        <v>381</v>
      </c>
      <c r="O1203" t="s">
        <v>1151</v>
      </c>
      <c r="P1203" t="s">
        <v>571</v>
      </c>
      <c r="Q1203">
        <v>23</v>
      </c>
      <c r="R1203" t="s">
        <v>192</v>
      </c>
      <c r="S1203" t="s">
        <v>242</v>
      </c>
      <c r="T1203">
        <v>14</v>
      </c>
      <c r="U1203">
        <v>16</v>
      </c>
      <c r="V1203">
        <v>11</v>
      </c>
      <c r="W1203" t="s">
        <v>85</v>
      </c>
      <c r="X1203" t="s">
        <v>84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 t="e" vm="284">
        <f>_FV(0,"7391304347826086")</f>
        <v>#VALUE!</v>
      </c>
      <c r="AM1203" t="e" vm="39">
        <f>_FV(0,"2608695652173913")</f>
        <v>#VALUE!</v>
      </c>
      <c r="AN1203">
        <v>-3</v>
      </c>
      <c r="AO1203" t="s">
        <v>66</v>
      </c>
      <c r="AP1203" t="e" vm="1">
        <f>_FV(-5,"0")</f>
        <v>#VALUE!</v>
      </c>
      <c r="AQ1203">
        <v>3</v>
      </c>
      <c r="AR1203">
        <v>0</v>
      </c>
      <c r="AS1203" t="s">
        <v>68</v>
      </c>
      <c r="AT1203" t="s">
        <v>68</v>
      </c>
      <c r="AU1203" t="s">
        <v>68</v>
      </c>
      <c r="AV1203" t="s">
        <v>68</v>
      </c>
      <c r="AW1203" s="3">
        <v>12055</v>
      </c>
      <c r="AX1203">
        <v>1530</v>
      </c>
      <c r="AY1203">
        <v>1530</v>
      </c>
      <c r="AZ1203" t="s">
        <v>2233</v>
      </c>
      <c r="BA1203" s="2">
        <v>43522</v>
      </c>
      <c r="BB1203">
        <v>24</v>
      </c>
      <c r="BC1203" t="s">
        <v>2234</v>
      </c>
      <c r="BD1203" s="3">
        <v>20821</v>
      </c>
      <c r="BE1203" t="s">
        <v>2240</v>
      </c>
      <c r="BF1203" s="2">
        <v>43581</v>
      </c>
      <c r="BG1203">
        <v>22</v>
      </c>
      <c r="BH1203" t="s">
        <v>2242</v>
      </c>
      <c r="BI1203" s="2">
        <v>43801</v>
      </c>
    </row>
    <row r="1204" spans="1:61" x14ac:dyDescent="0.25">
      <c r="A1204" s="1">
        <v>41566</v>
      </c>
      <c r="B1204" t="s">
        <v>127</v>
      </c>
      <c r="C1204" t="s">
        <v>2240</v>
      </c>
      <c r="D1204" t="s">
        <v>62</v>
      </c>
      <c r="E1204" s="3">
        <v>45658</v>
      </c>
      <c r="F1204" t="s">
        <v>180</v>
      </c>
      <c r="G1204" t="s">
        <v>399</v>
      </c>
      <c r="H1204" t="s">
        <v>400</v>
      </c>
      <c r="I1204" s="2">
        <v>43586</v>
      </c>
      <c r="J1204" t="s">
        <v>317</v>
      </c>
      <c r="K1204" t="s">
        <v>323</v>
      </c>
      <c r="L1204" t="s">
        <v>323</v>
      </c>
      <c r="M1204" t="s">
        <v>322</v>
      </c>
      <c r="N1204" t="s">
        <v>79</v>
      </c>
      <c r="O1204" t="s">
        <v>323</v>
      </c>
      <c r="P1204" t="s">
        <v>79</v>
      </c>
      <c r="Q1204">
        <v>8</v>
      </c>
      <c r="R1204" t="s">
        <v>132</v>
      </c>
      <c r="S1204" t="s">
        <v>242</v>
      </c>
      <c r="T1204">
        <v>14</v>
      </c>
      <c r="U1204">
        <v>7</v>
      </c>
      <c r="V1204">
        <v>8</v>
      </c>
      <c r="W1204" t="s">
        <v>120</v>
      </c>
      <c r="X1204" t="s">
        <v>121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 t="s">
        <v>322</v>
      </c>
      <c r="AM1204" t="e" vm="93">
        <f>_FV(0,"125")</f>
        <v>#VALUE!</v>
      </c>
      <c r="AN1204">
        <v>1</v>
      </c>
      <c r="AO1204" t="s">
        <v>64</v>
      </c>
      <c r="AP1204" t="e" vm="1">
        <f>_FV(-11,"0")</f>
        <v>#VALUE!</v>
      </c>
      <c r="AQ1204">
        <v>3</v>
      </c>
      <c r="AR1204">
        <v>3</v>
      </c>
      <c r="AS1204" t="s">
        <v>68</v>
      </c>
      <c r="AT1204" t="s">
        <v>1285</v>
      </c>
      <c r="AU1204" t="s">
        <v>68</v>
      </c>
      <c r="AV1204" s="2">
        <v>43586</v>
      </c>
      <c r="AW1204" t="s">
        <v>2330</v>
      </c>
      <c r="AX1204">
        <v>1801</v>
      </c>
      <c r="AY1204">
        <v>1530</v>
      </c>
      <c r="AZ1204" t="s">
        <v>127</v>
      </c>
      <c r="BA1204" s="2">
        <v>43733</v>
      </c>
      <c r="BB1204">
        <v>22</v>
      </c>
      <c r="BC1204" t="s">
        <v>2237</v>
      </c>
      <c r="BD1204" s="3">
        <v>45839</v>
      </c>
      <c r="BE1204" t="s">
        <v>2240</v>
      </c>
      <c r="BF1204" s="2">
        <v>43581</v>
      </c>
      <c r="BG1204">
        <v>22</v>
      </c>
      <c r="BH1204" t="s">
        <v>2242</v>
      </c>
      <c r="BI1204" s="2">
        <v>43801</v>
      </c>
    </row>
    <row r="1205" spans="1:61" x14ac:dyDescent="0.25">
      <c r="A1205" s="1">
        <v>41755</v>
      </c>
      <c r="B1205" t="s">
        <v>136</v>
      </c>
      <c r="C1205" t="s">
        <v>2240</v>
      </c>
      <c r="D1205" t="s">
        <v>101</v>
      </c>
      <c r="E1205" t="s">
        <v>970</v>
      </c>
      <c r="F1205" t="s">
        <v>970</v>
      </c>
      <c r="G1205" t="s">
        <v>2350</v>
      </c>
      <c r="H1205" t="s">
        <v>703</v>
      </c>
      <c r="I1205" t="s">
        <v>152</v>
      </c>
      <c r="J1205" t="s">
        <v>792</v>
      </c>
      <c r="K1205" t="s">
        <v>793</v>
      </c>
      <c r="L1205" t="s">
        <v>155</v>
      </c>
      <c r="M1205" t="s">
        <v>588</v>
      </c>
      <c r="N1205" t="s">
        <v>584</v>
      </c>
      <c r="O1205" t="s">
        <v>1314</v>
      </c>
      <c r="P1205" t="s">
        <v>1095</v>
      </c>
      <c r="Q1205">
        <v>35</v>
      </c>
      <c r="R1205" t="s">
        <v>67</v>
      </c>
      <c r="S1205" t="s">
        <v>242</v>
      </c>
      <c r="T1205">
        <v>14</v>
      </c>
      <c r="U1205">
        <v>15</v>
      </c>
      <c r="V1205">
        <v>11</v>
      </c>
      <c r="W1205" t="s">
        <v>83</v>
      </c>
      <c r="X1205" t="s">
        <v>96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 t="e" vm="274">
        <f>_FV(-1,"1428571428571428")</f>
        <v>#VALUE!</v>
      </c>
      <c r="AM1205" t="e" vm="355">
        <f>_FV(0,"2571428571428571")</f>
        <v>#VALUE!</v>
      </c>
      <c r="AN1205">
        <v>-6</v>
      </c>
      <c r="AO1205" t="s">
        <v>84</v>
      </c>
      <c r="AP1205" t="s">
        <v>84</v>
      </c>
      <c r="AQ1205">
        <v>3</v>
      </c>
      <c r="AR1205">
        <v>6</v>
      </c>
      <c r="AS1205" t="s">
        <v>68</v>
      </c>
      <c r="AT1205" t="s">
        <v>68</v>
      </c>
      <c r="AU1205" t="s">
        <v>68</v>
      </c>
      <c r="AV1205" s="2">
        <v>43497</v>
      </c>
      <c r="AW1205" s="3">
        <v>47119</v>
      </c>
      <c r="AX1205">
        <v>1667</v>
      </c>
      <c r="AY1205">
        <v>1530</v>
      </c>
      <c r="AZ1205" t="s">
        <v>136</v>
      </c>
      <c r="BA1205" s="2">
        <v>43580</v>
      </c>
      <c r="BB1205">
        <v>33</v>
      </c>
      <c r="BC1205" t="s">
        <v>2239</v>
      </c>
      <c r="BD1205" s="3">
        <v>13575</v>
      </c>
      <c r="BE1205" t="s">
        <v>2240</v>
      </c>
      <c r="BF1205" s="2">
        <v>43581</v>
      </c>
      <c r="BG1205">
        <v>22</v>
      </c>
      <c r="BH1205" t="s">
        <v>2242</v>
      </c>
      <c r="BI1205" s="2">
        <v>43801</v>
      </c>
    </row>
    <row r="1206" spans="1:61" x14ac:dyDescent="0.25">
      <c r="A1206" s="1">
        <v>41640</v>
      </c>
      <c r="B1206" t="s">
        <v>150</v>
      </c>
      <c r="C1206" t="s">
        <v>2240</v>
      </c>
      <c r="D1206" t="s">
        <v>62</v>
      </c>
      <c r="E1206" s="2">
        <v>43498</v>
      </c>
      <c r="F1206" s="2">
        <v>43466</v>
      </c>
      <c r="G1206" s="3">
        <v>42005</v>
      </c>
      <c r="H1206" s="3">
        <v>42005</v>
      </c>
      <c r="I1206" s="2">
        <v>43678</v>
      </c>
      <c r="J1206" s="3">
        <v>42005</v>
      </c>
      <c r="K1206" t="s">
        <v>1130</v>
      </c>
      <c r="L1206" t="s">
        <v>266</v>
      </c>
      <c r="M1206" t="s">
        <v>79</v>
      </c>
      <c r="N1206" t="s">
        <v>116</v>
      </c>
      <c r="O1206" t="s">
        <v>797</v>
      </c>
      <c r="P1206" t="s">
        <v>79</v>
      </c>
      <c r="Q1206">
        <v>20</v>
      </c>
      <c r="R1206" t="s">
        <v>64</v>
      </c>
      <c r="S1206" t="s">
        <v>242</v>
      </c>
      <c r="T1206">
        <v>14</v>
      </c>
      <c r="U1206">
        <v>5</v>
      </c>
      <c r="V1206">
        <v>10</v>
      </c>
      <c r="W1206" t="s">
        <v>83</v>
      </c>
      <c r="X1206" t="s">
        <v>96</v>
      </c>
      <c r="Y1206">
        <v>0</v>
      </c>
      <c r="Z1206">
        <v>1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1</v>
      </c>
      <c r="AK1206">
        <v>0</v>
      </c>
      <c r="AL1206" s="2">
        <v>43586</v>
      </c>
      <c r="AM1206" t="e" vm="31">
        <f>_FV(0,"05")</f>
        <v>#VALUE!</v>
      </c>
      <c r="AN1206">
        <v>13</v>
      </c>
      <c r="AO1206" t="s">
        <v>84</v>
      </c>
      <c r="AP1206" t="e" vm="1">
        <f>_FV(-14,"0")</f>
        <v>#VALUE!</v>
      </c>
      <c r="AQ1206">
        <v>4</v>
      </c>
      <c r="AR1206">
        <v>4</v>
      </c>
      <c r="AS1206" t="s">
        <v>339</v>
      </c>
      <c r="AT1206" t="s">
        <v>68</v>
      </c>
      <c r="AU1206" t="s">
        <v>2075</v>
      </c>
      <c r="AV1206" t="s">
        <v>2351</v>
      </c>
      <c r="AW1206" t="s">
        <v>2280</v>
      </c>
      <c r="AX1206">
        <v>1815</v>
      </c>
      <c r="AY1206">
        <v>1530</v>
      </c>
      <c r="AZ1206" t="s">
        <v>150</v>
      </c>
      <c r="BA1206" s="2">
        <v>43700</v>
      </c>
      <c r="BB1206">
        <v>22</v>
      </c>
      <c r="BC1206" t="s">
        <v>2244</v>
      </c>
      <c r="BD1206" s="3">
        <v>29068</v>
      </c>
      <c r="BE1206" t="s">
        <v>2240</v>
      </c>
      <c r="BF1206" s="2">
        <v>43581</v>
      </c>
      <c r="BG1206">
        <v>22</v>
      </c>
      <c r="BH1206" t="s">
        <v>2242</v>
      </c>
      <c r="BI1206" s="2">
        <v>43801</v>
      </c>
    </row>
    <row r="1207" spans="1:61" x14ac:dyDescent="0.25">
      <c r="A1207" s="1">
        <v>41517</v>
      </c>
      <c r="B1207" t="s">
        <v>158</v>
      </c>
      <c r="C1207" t="s">
        <v>2240</v>
      </c>
      <c r="D1207" t="s">
        <v>62</v>
      </c>
      <c r="E1207" t="s">
        <v>64</v>
      </c>
      <c r="F1207" t="s">
        <v>80</v>
      </c>
      <c r="G1207" t="s">
        <v>68</v>
      </c>
      <c r="H1207" t="s">
        <v>355</v>
      </c>
      <c r="I1207" t="s">
        <v>68</v>
      </c>
      <c r="J1207" t="s">
        <v>68</v>
      </c>
      <c r="K1207" t="s">
        <v>80</v>
      </c>
      <c r="L1207" t="s">
        <v>80</v>
      </c>
      <c r="M1207" t="s">
        <v>80</v>
      </c>
      <c r="N1207" t="s">
        <v>80</v>
      </c>
      <c r="O1207" t="s">
        <v>65</v>
      </c>
      <c r="P1207" t="s">
        <v>65</v>
      </c>
      <c r="Q1207">
        <v>3</v>
      </c>
      <c r="R1207" t="s">
        <v>68</v>
      </c>
      <c r="S1207" t="s">
        <v>242</v>
      </c>
      <c r="T1207">
        <v>14</v>
      </c>
      <c r="U1207">
        <v>7</v>
      </c>
      <c r="V1207">
        <v>12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 t="s">
        <v>68</v>
      </c>
      <c r="AM1207" t="e" vm="2">
        <f>_FV(0,"3333333333333333")</f>
        <v>#VALUE!</v>
      </c>
      <c r="AN1207">
        <v>0</v>
      </c>
      <c r="AP1207" t="e" vm="1">
        <f>_FV(-15,"0")</f>
        <v>#VALUE!</v>
      </c>
      <c r="AQ1207">
        <v>1</v>
      </c>
      <c r="AR1207">
        <v>4</v>
      </c>
      <c r="AS1207" t="s">
        <v>68</v>
      </c>
      <c r="AT1207" t="s">
        <v>68</v>
      </c>
      <c r="AU1207" t="s">
        <v>68</v>
      </c>
      <c r="AV1207" t="s">
        <v>64</v>
      </c>
      <c r="AW1207" s="3">
        <v>46753</v>
      </c>
      <c r="AX1207">
        <v>1879</v>
      </c>
      <c r="AY1207">
        <v>1530</v>
      </c>
      <c r="AZ1207" t="s">
        <v>158</v>
      </c>
      <c r="BA1207" s="2">
        <v>43671</v>
      </c>
      <c r="BB1207">
        <v>21</v>
      </c>
      <c r="BC1207" t="s">
        <v>2247</v>
      </c>
      <c r="BD1207" t="s">
        <v>2248</v>
      </c>
      <c r="BE1207" t="s">
        <v>2240</v>
      </c>
      <c r="BF1207" s="2">
        <v>43581</v>
      </c>
      <c r="BG1207">
        <v>22</v>
      </c>
      <c r="BH1207" t="s">
        <v>2242</v>
      </c>
      <c r="BI1207" s="2">
        <v>43801</v>
      </c>
    </row>
    <row r="1208" spans="1:61" x14ac:dyDescent="0.25">
      <c r="A1208" s="1">
        <v>41795</v>
      </c>
      <c r="B1208" t="s">
        <v>163</v>
      </c>
      <c r="C1208" t="s">
        <v>2240</v>
      </c>
      <c r="D1208" t="s">
        <v>62</v>
      </c>
      <c r="E1208" t="s">
        <v>1833</v>
      </c>
      <c r="F1208" t="s">
        <v>68</v>
      </c>
      <c r="G1208" t="s">
        <v>613</v>
      </c>
      <c r="H1208" t="s">
        <v>1517</v>
      </c>
      <c r="I1208" t="s">
        <v>1833</v>
      </c>
      <c r="J1208" t="s">
        <v>68</v>
      </c>
      <c r="K1208" t="s">
        <v>294</v>
      </c>
      <c r="L1208" t="s">
        <v>296</v>
      </c>
      <c r="M1208" t="s">
        <v>293</v>
      </c>
      <c r="N1208" t="s">
        <v>1122</v>
      </c>
      <c r="O1208" t="s">
        <v>713</v>
      </c>
      <c r="P1208" t="s">
        <v>617</v>
      </c>
      <c r="Q1208">
        <v>37</v>
      </c>
      <c r="R1208" t="s">
        <v>85</v>
      </c>
      <c r="S1208" t="s">
        <v>242</v>
      </c>
      <c r="T1208">
        <v>14</v>
      </c>
      <c r="U1208">
        <v>6</v>
      </c>
      <c r="V1208">
        <v>14</v>
      </c>
      <c r="W1208" t="s">
        <v>83</v>
      </c>
      <c r="X1208" t="s">
        <v>66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 t="s">
        <v>1122</v>
      </c>
      <c r="AM1208" t="e" vm="290">
        <f>_FV(0,"2972972972972973")</f>
        <v>#VALUE!</v>
      </c>
      <c r="AN1208">
        <v>23</v>
      </c>
      <c r="AO1208" t="s">
        <v>132</v>
      </c>
      <c r="AP1208" t="e" vm="1">
        <f>_FV(-9,"0")</f>
        <v>#VALUE!</v>
      </c>
      <c r="AQ1208">
        <v>9</v>
      </c>
      <c r="AR1208">
        <v>0</v>
      </c>
      <c r="AS1208" t="s">
        <v>2352</v>
      </c>
      <c r="AT1208" t="s">
        <v>68</v>
      </c>
      <c r="AU1208" t="s">
        <v>1335</v>
      </c>
      <c r="AV1208" t="s">
        <v>1164</v>
      </c>
      <c r="AW1208" t="s">
        <v>830</v>
      </c>
      <c r="AX1208">
        <v>1925</v>
      </c>
      <c r="AY1208">
        <v>1530</v>
      </c>
      <c r="AZ1208" t="s">
        <v>163</v>
      </c>
      <c r="BA1208" s="2">
        <v>43732</v>
      </c>
      <c r="BB1208">
        <v>24</v>
      </c>
      <c r="BC1208" t="s">
        <v>2249</v>
      </c>
      <c r="BD1208" s="2">
        <v>43600</v>
      </c>
      <c r="BE1208" t="s">
        <v>2240</v>
      </c>
      <c r="BF1208" s="2">
        <v>43581</v>
      </c>
      <c r="BG1208">
        <v>22</v>
      </c>
      <c r="BH1208" t="s">
        <v>2242</v>
      </c>
      <c r="BI1208" s="2">
        <v>43801</v>
      </c>
    </row>
    <row r="1209" spans="1:61" x14ac:dyDescent="0.25">
      <c r="A1209" s="1">
        <v>41538</v>
      </c>
      <c r="B1209" t="s">
        <v>178</v>
      </c>
      <c r="C1209" t="s">
        <v>2240</v>
      </c>
      <c r="D1209" t="s">
        <v>151</v>
      </c>
      <c r="E1209" t="s">
        <v>97</v>
      </c>
      <c r="F1209" t="s">
        <v>116</v>
      </c>
      <c r="G1209" t="s">
        <v>68</v>
      </c>
      <c r="H1209" t="s">
        <v>68</v>
      </c>
      <c r="I1209" s="2">
        <v>43556</v>
      </c>
      <c r="J1209" t="s">
        <v>124</v>
      </c>
      <c r="K1209" t="s">
        <v>116</v>
      </c>
      <c r="L1209" t="s">
        <v>118</v>
      </c>
      <c r="M1209" t="s">
        <v>118</v>
      </c>
      <c r="N1209" t="s">
        <v>116</v>
      </c>
      <c r="O1209" t="s">
        <v>118</v>
      </c>
      <c r="P1209" t="s">
        <v>118</v>
      </c>
      <c r="Q1209">
        <v>5</v>
      </c>
      <c r="R1209" t="s">
        <v>120</v>
      </c>
      <c r="S1209" t="s">
        <v>242</v>
      </c>
      <c r="T1209">
        <v>14</v>
      </c>
      <c r="U1209">
        <v>8</v>
      </c>
      <c r="V1209">
        <v>16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 t="e" vm="8">
        <f>_FV(0,"4")</f>
        <v>#VALUE!</v>
      </c>
      <c r="AM1209" t="e" vm="25">
        <f>_FV(0,"6")</f>
        <v>#VALUE!</v>
      </c>
      <c r="AN1209">
        <v>3</v>
      </c>
      <c r="AP1209" t="e" vm="1">
        <f>_FV(-6,"0")</f>
        <v>#VALUE!</v>
      </c>
      <c r="AQ1209">
        <v>1</v>
      </c>
      <c r="AR1209">
        <v>1</v>
      </c>
      <c r="AS1209" t="s">
        <v>261</v>
      </c>
      <c r="AT1209" t="s">
        <v>68</v>
      </c>
      <c r="AU1209" t="s">
        <v>539</v>
      </c>
      <c r="AV1209" t="s">
        <v>2353</v>
      </c>
      <c r="AW1209" t="s">
        <v>2354</v>
      </c>
      <c r="AX1209">
        <v>1685</v>
      </c>
      <c r="AY1209">
        <v>1530</v>
      </c>
      <c r="AZ1209" t="s">
        <v>178</v>
      </c>
      <c r="BA1209" s="2">
        <v>43579</v>
      </c>
      <c r="BB1209">
        <v>26</v>
      </c>
      <c r="BC1209" t="s">
        <v>2250</v>
      </c>
      <c r="BD1209" s="3">
        <v>26420</v>
      </c>
      <c r="BE1209" t="s">
        <v>2240</v>
      </c>
      <c r="BF1209" s="2">
        <v>43581</v>
      </c>
      <c r="BG1209">
        <v>22</v>
      </c>
      <c r="BH1209" t="s">
        <v>2242</v>
      </c>
      <c r="BI1209" s="2">
        <v>43801</v>
      </c>
    </row>
    <row r="1210" spans="1:61" x14ac:dyDescent="0.25">
      <c r="A1210" s="1">
        <v>41657</v>
      </c>
      <c r="B1210" t="s">
        <v>1432</v>
      </c>
      <c r="C1210" t="s">
        <v>2240</v>
      </c>
      <c r="D1210" t="s">
        <v>62</v>
      </c>
      <c r="E1210" t="s">
        <v>1107</v>
      </c>
      <c r="F1210" t="s">
        <v>68</v>
      </c>
      <c r="G1210" t="s">
        <v>1238</v>
      </c>
      <c r="H1210" t="s">
        <v>334</v>
      </c>
      <c r="I1210" t="s">
        <v>537</v>
      </c>
      <c r="J1210" t="s">
        <v>1043</v>
      </c>
      <c r="K1210" t="s">
        <v>339</v>
      </c>
      <c r="L1210" t="s">
        <v>223</v>
      </c>
      <c r="M1210" t="s">
        <v>63</v>
      </c>
      <c r="N1210" t="s">
        <v>337</v>
      </c>
      <c r="O1210" t="s">
        <v>339</v>
      </c>
      <c r="P1210" t="s">
        <v>339</v>
      </c>
      <c r="Q1210">
        <v>22</v>
      </c>
      <c r="R1210" t="s">
        <v>95</v>
      </c>
      <c r="S1210" t="s">
        <v>242</v>
      </c>
      <c r="T1210">
        <v>14</v>
      </c>
      <c r="U1210">
        <v>15</v>
      </c>
      <c r="V1210">
        <v>10</v>
      </c>
      <c r="W1210" t="s">
        <v>64</v>
      </c>
      <c r="X1210" t="s">
        <v>66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 t="e" vm="246">
        <f>_FV(0,"8181818181818182")</f>
        <v>#VALUE!</v>
      </c>
      <c r="AM1210" t="e" vm="20">
        <f>_FV(0,"22727272727272727")</f>
        <v>#VALUE!</v>
      </c>
      <c r="AN1210">
        <v>-3</v>
      </c>
      <c r="AO1210" t="e" vm="1">
        <f>_FV(-2,"0")</f>
        <v>#VALUE!</v>
      </c>
      <c r="AP1210" t="s">
        <v>64</v>
      </c>
      <c r="AQ1210">
        <v>0</v>
      </c>
      <c r="AR1210">
        <v>3</v>
      </c>
      <c r="AS1210" t="s">
        <v>1539</v>
      </c>
      <c r="AT1210" t="s">
        <v>68</v>
      </c>
      <c r="AU1210" t="s">
        <v>310</v>
      </c>
      <c r="AV1210" t="s">
        <v>2355</v>
      </c>
      <c r="AW1210" t="s">
        <v>2356</v>
      </c>
      <c r="AX1210">
        <v>1656</v>
      </c>
      <c r="AY1210">
        <v>1530</v>
      </c>
      <c r="AZ1210" t="s">
        <v>1432</v>
      </c>
      <c r="BA1210" s="2">
        <v>43522</v>
      </c>
      <c r="BB1210">
        <v>17</v>
      </c>
      <c r="BC1210" t="s">
        <v>2252</v>
      </c>
      <c r="BD1210" s="2">
        <v>43527</v>
      </c>
      <c r="BE1210" t="s">
        <v>2240</v>
      </c>
      <c r="BF1210" s="2">
        <v>43581</v>
      </c>
      <c r="BG1210">
        <v>22</v>
      </c>
      <c r="BH1210" t="s">
        <v>2242</v>
      </c>
      <c r="BI1210" s="2">
        <v>43801</v>
      </c>
    </row>
    <row r="1211" spans="1:61" x14ac:dyDescent="0.25">
      <c r="A1211" s="1">
        <v>41528</v>
      </c>
      <c r="B1211" t="s">
        <v>1917</v>
      </c>
      <c r="C1211" t="s">
        <v>2240</v>
      </c>
      <c r="D1211" t="s">
        <v>62</v>
      </c>
      <c r="E1211" t="s">
        <v>68</v>
      </c>
      <c r="F1211" t="s">
        <v>852</v>
      </c>
      <c r="G1211" t="s">
        <v>224</v>
      </c>
      <c r="H1211" t="s">
        <v>537</v>
      </c>
      <c r="I1211" t="s">
        <v>628</v>
      </c>
      <c r="J1211" t="s">
        <v>222</v>
      </c>
      <c r="K1211" t="s">
        <v>337</v>
      </c>
      <c r="L1211" t="s">
        <v>224</v>
      </c>
      <c r="M1211" t="s">
        <v>540</v>
      </c>
      <c r="N1211" t="s">
        <v>224</v>
      </c>
      <c r="O1211" t="s">
        <v>224</v>
      </c>
      <c r="P1211" t="s">
        <v>226</v>
      </c>
      <c r="Q1211">
        <v>11</v>
      </c>
      <c r="R1211" t="s">
        <v>121</v>
      </c>
      <c r="S1211" t="s">
        <v>242</v>
      </c>
      <c r="T1211">
        <v>14</v>
      </c>
      <c r="U1211">
        <v>6</v>
      </c>
      <c r="V1211">
        <v>10</v>
      </c>
      <c r="W1211" t="s">
        <v>192</v>
      </c>
      <c r="X1211" t="s">
        <v>85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 t="s">
        <v>538</v>
      </c>
      <c r="AM1211" t="e" vm="75">
        <f>_FV(0,"18181818181818182")</f>
        <v>#VALUE!</v>
      </c>
      <c r="AN1211">
        <v>5</v>
      </c>
      <c r="AO1211" t="s">
        <v>66</v>
      </c>
      <c r="AP1211" t="e" vm="1">
        <f>_FV(-8,"0")</f>
        <v>#VALUE!</v>
      </c>
      <c r="AQ1211">
        <v>1</v>
      </c>
      <c r="AR1211">
        <v>1</v>
      </c>
      <c r="AS1211" t="s">
        <v>68</v>
      </c>
      <c r="AT1211" t="s">
        <v>68</v>
      </c>
      <c r="AU1211" t="s">
        <v>68</v>
      </c>
      <c r="AV1211" s="2">
        <v>43556</v>
      </c>
      <c r="AW1211" s="2">
        <v>43525</v>
      </c>
      <c r="AX1211">
        <v>1643</v>
      </c>
      <c r="AY1211">
        <v>1530</v>
      </c>
      <c r="AZ1211" t="s">
        <v>1917</v>
      </c>
      <c r="BA1211" s="2">
        <v>43731</v>
      </c>
      <c r="BB1211">
        <v>16</v>
      </c>
      <c r="BC1211" t="s">
        <v>2253</v>
      </c>
      <c r="BD1211" s="3">
        <v>11383</v>
      </c>
      <c r="BE1211" t="s">
        <v>2240</v>
      </c>
      <c r="BF1211" s="2">
        <v>43581</v>
      </c>
      <c r="BG1211">
        <v>22</v>
      </c>
      <c r="BH1211" t="s">
        <v>2242</v>
      </c>
      <c r="BI1211" s="2">
        <v>43801</v>
      </c>
    </row>
    <row r="1212" spans="1:61" x14ac:dyDescent="0.25">
      <c r="A1212" s="1">
        <v>41727</v>
      </c>
      <c r="B1212" t="s">
        <v>182</v>
      </c>
      <c r="C1212" t="s">
        <v>2240</v>
      </c>
      <c r="D1212" t="s">
        <v>62</v>
      </c>
      <c r="E1212" t="s">
        <v>399</v>
      </c>
      <c r="F1212" t="s">
        <v>411</v>
      </c>
      <c r="G1212" t="s">
        <v>932</v>
      </c>
      <c r="H1212" t="s">
        <v>630</v>
      </c>
      <c r="I1212" t="s">
        <v>1172</v>
      </c>
      <c r="J1212" t="s">
        <v>411</v>
      </c>
      <c r="K1212" t="s">
        <v>414</v>
      </c>
      <c r="L1212" t="s">
        <v>414</v>
      </c>
      <c r="M1212" t="s">
        <v>323</v>
      </c>
      <c r="N1212" t="s">
        <v>63</v>
      </c>
      <c r="O1212" t="s">
        <v>320</v>
      </c>
      <c r="P1212" t="s">
        <v>321</v>
      </c>
      <c r="Q1212">
        <v>32</v>
      </c>
      <c r="R1212" t="s">
        <v>83</v>
      </c>
      <c r="S1212" t="s">
        <v>242</v>
      </c>
      <c r="T1212">
        <v>14</v>
      </c>
      <c r="U1212">
        <v>5</v>
      </c>
      <c r="V1212">
        <v>8</v>
      </c>
      <c r="W1212" t="s">
        <v>120</v>
      </c>
      <c r="X1212" t="s">
        <v>96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 t="e" vm="50">
        <f>_FV(0,"28125")</f>
        <v>#VALUE!</v>
      </c>
      <c r="AM1212" t="e" vm="103">
        <f>_FV(0,"1875")</f>
        <v>#VALUE!</v>
      </c>
      <c r="AN1212">
        <v>4</v>
      </c>
      <c r="AO1212" t="s">
        <v>66</v>
      </c>
      <c r="AP1212" t="e" vm="1">
        <f>_FV(-7,"0")</f>
        <v>#VALUE!</v>
      </c>
      <c r="AQ1212">
        <v>4</v>
      </c>
      <c r="AR1212">
        <v>4</v>
      </c>
      <c r="AS1212" t="s">
        <v>68</v>
      </c>
      <c r="AT1212" t="s">
        <v>68</v>
      </c>
      <c r="AU1212" t="s">
        <v>68</v>
      </c>
      <c r="AV1212" s="3">
        <v>27395</v>
      </c>
      <c r="AW1212" s="3">
        <v>46023</v>
      </c>
      <c r="AX1212">
        <v>1671</v>
      </c>
      <c r="AY1212">
        <v>1530</v>
      </c>
      <c r="AZ1212" t="s">
        <v>182</v>
      </c>
      <c r="BA1212" s="2">
        <v>43491</v>
      </c>
      <c r="BB1212">
        <v>20</v>
      </c>
      <c r="BC1212" t="s">
        <v>2256</v>
      </c>
      <c r="BD1212" s="3">
        <v>12510</v>
      </c>
      <c r="BE1212" t="s">
        <v>2240</v>
      </c>
      <c r="BF1212" s="2">
        <v>43581</v>
      </c>
      <c r="BG1212">
        <v>22</v>
      </c>
      <c r="BH1212" t="s">
        <v>2242</v>
      </c>
      <c r="BI1212" s="2">
        <v>43801</v>
      </c>
    </row>
    <row r="1213" spans="1:61" x14ac:dyDescent="0.25">
      <c r="A1213" s="1">
        <v>41853</v>
      </c>
      <c r="B1213" t="s">
        <v>195</v>
      </c>
      <c r="C1213" t="s">
        <v>2240</v>
      </c>
      <c r="D1213" t="s">
        <v>151</v>
      </c>
      <c r="E1213" t="s">
        <v>68</v>
      </c>
      <c r="F1213" t="s">
        <v>1536</v>
      </c>
      <c r="G1213" s="3">
        <v>16072</v>
      </c>
      <c r="H1213" s="2">
        <v>43497</v>
      </c>
      <c r="I1213" t="s">
        <v>354</v>
      </c>
      <c r="J1213" t="s">
        <v>354</v>
      </c>
      <c r="K1213" t="s">
        <v>397</v>
      </c>
      <c r="L1213" t="s">
        <v>397</v>
      </c>
      <c r="M1213" t="s">
        <v>130</v>
      </c>
      <c r="N1213" t="s">
        <v>130</v>
      </c>
      <c r="O1213" t="s">
        <v>397</v>
      </c>
      <c r="P1213" t="s">
        <v>397</v>
      </c>
      <c r="Q1213">
        <v>25</v>
      </c>
      <c r="R1213" t="s">
        <v>119</v>
      </c>
      <c r="S1213" t="s">
        <v>242</v>
      </c>
      <c r="T1213">
        <v>14</v>
      </c>
      <c r="U1213">
        <v>14</v>
      </c>
      <c r="V1213">
        <v>13</v>
      </c>
      <c r="W1213" t="s">
        <v>120</v>
      </c>
      <c r="X1213" t="s">
        <v>68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1</v>
      </c>
      <c r="AI1213">
        <v>0</v>
      </c>
      <c r="AJ1213">
        <v>0</v>
      </c>
      <c r="AK1213">
        <v>0</v>
      </c>
      <c r="AL1213" t="e" vm="292">
        <f>_FV(0,"44")</f>
        <v>#VALUE!</v>
      </c>
      <c r="AM1213" t="e" vm="356">
        <f>_FV(0,"28")</f>
        <v>#VALUE!</v>
      </c>
      <c r="AN1213">
        <v>0</v>
      </c>
      <c r="AO1213" t="s">
        <v>83</v>
      </c>
      <c r="AP1213" t="e" vm="1">
        <f>_FV(-2,"0")</f>
        <v>#VALUE!</v>
      </c>
      <c r="AQ1213">
        <v>6</v>
      </c>
      <c r="AR1213">
        <v>3</v>
      </c>
      <c r="AS1213" t="s">
        <v>659</v>
      </c>
      <c r="AT1213" t="s">
        <v>68</v>
      </c>
      <c r="AU1213" t="s">
        <v>2357</v>
      </c>
      <c r="AV1213" t="s">
        <v>1425</v>
      </c>
      <c r="AW1213" t="s">
        <v>2358</v>
      </c>
      <c r="AX1213">
        <v>1627</v>
      </c>
      <c r="AY1213">
        <v>1530</v>
      </c>
      <c r="AZ1213" t="s">
        <v>195</v>
      </c>
      <c r="BA1213" s="2">
        <v>43732</v>
      </c>
      <c r="BB1213">
        <v>28</v>
      </c>
      <c r="BC1213" t="s">
        <v>2257</v>
      </c>
      <c r="BD1213" s="2">
        <v>43712</v>
      </c>
      <c r="BE1213" t="s">
        <v>2240</v>
      </c>
      <c r="BF1213" s="2">
        <v>43581</v>
      </c>
      <c r="BG1213">
        <v>22</v>
      </c>
      <c r="BH1213" t="s">
        <v>2242</v>
      </c>
      <c r="BI1213" s="2">
        <v>43801</v>
      </c>
    </row>
    <row r="1214" spans="1:61" x14ac:dyDescent="0.25">
      <c r="A1214" s="1">
        <v>41529</v>
      </c>
      <c r="B1214" t="s">
        <v>1445</v>
      </c>
      <c r="C1214" t="s">
        <v>2240</v>
      </c>
      <c r="D1214" t="s">
        <v>101</v>
      </c>
      <c r="E1214" t="s">
        <v>90</v>
      </c>
      <c r="F1214" t="s">
        <v>124</v>
      </c>
      <c r="G1214" t="s">
        <v>672</v>
      </c>
      <c r="H1214" s="2">
        <v>43497</v>
      </c>
      <c r="I1214" s="2">
        <v>43497</v>
      </c>
      <c r="J1214" t="s">
        <v>483</v>
      </c>
      <c r="K1214" t="s">
        <v>80</v>
      </c>
      <c r="L1214" t="s">
        <v>80</v>
      </c>
      <c r="M1214" t="s">
        <v>116</v>
      </c>
      <c r="N1214" t="s">
        <v>117</v>
      </c>
      <c r="O1214" t="s">
        <v>118</v>
      </c>
      <c r="P1214" t="s">
        <v>115</v>
      </c>
      <c r="Q1214">
        <v>15</v>
      </c>
      <c r="R1214" t="s">
        <v>179</v>
      </c>
      <c r="S1214" t="s">
        <v>242</v>
      </c>
      <c r="T1214">
        <v>14</v>
      </c>
      <c r="U1214">
        <v>11</v>
      </c>
      <c r="V1214">
        <v>12</v>
      </c>
      <c r="W1214" t="s">
        <v>85</v>
      </c>
      <c r="X1214" t="s">
        <v>96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 t="s">
        <v>268</v>
      </c>
      <c r="AM1214" t="e" vm="8">
        <f>_FV(0,"4")</f>
        <v>#VALUE!</v>
      </c>
      <c r="AN1214">
        <v>1</v>
      </c>
      <c r="AO1214" t="s">
        <v>68</v>
      </c>
      <c r="AP1214" t="e" vm="1">
        <f>_FV(-4,"0")</f>
        <v>#VALUE!</v>
      </c>
      <c r="AQ1214">
        <v>1</v>
      </c>
      <c r="AR1214">
        <v>1</v>
      </c>
      <c r="AS1214" t="s">
        <v>2124</v>
      </c>
      <c r="AT1214" t="s">
        <v>68</v>
      </c>
      <c r="AU1214" t="s">
        <v>2359</v>
      </c>
      <c r="AV1214" t="s">
        <v>2360</v>
      </c>
      <c r="AW1214" t="s">
        <v>2361</v>
      </c>
      <c r="AX1214">
        <v>1714</v>
      </c>
      <c r="AY1214">
        <v>1530</v>
      </c>
      <c r="AZ1214" t="s">
        <v>1445</v>
      </c>
      <c r="BA1214" s="2">
        <v>43610</v>
      </c>
      <c r="BB1214">
        <v>27</v>
      </c>
      <c r="BC1214" t="s">
        <v>2260</v>
      </c>
      <c r="BD1214" s="3">
        <v>30376</v>
      </c>
      <c r="BE1214" t="s">
        <v>2240</v>
      </c>
      <c r="BF1214" s="2">
        <v>43581</v>
      </c>
      <c r="BG1214">
        <v>22</v>
      </c>
      <c r="BH1214" t="s">
        <v>2242</v>
      </c>
      <c r="BI1214" s="2">
        <v>43801</v>
      </c>
    </row>
    <row r="1215" spans="1:61" x14ac:dyDescent="0.25">
      <c r="A1215" s="1">
        <v>41574</v>
      </c>
      <c r="B1215" t="s">
        <v>209</v>
      </c>
      <c r="C1215" t="s">
        <v>2240</v>
      </c>
      <c r="D1215" t="s">
        <v>62</v>
      </c>
      <c r="E1215" t="s">
        <v>88</v>
      </c>
      <c r="F1215" t="s">
        <v>91</v>
      </c>
      <c r="G1215" t="s">
        <v>356</v>
      </c>
      <c r="H1215" t="s">
        <v>68</v>
      </c>
      <c r="I1215" t="s">
        <v>811</v>
      </c>
      <c r="J1215" t="s">
        <v>210</v>
      </c>
      <c r="K1215" t="s">
        <v>356</v>
      </c>
      <c r="L1215" t="s">
        <v>80</v>
      </c>
      <c r="M1215" t="s">
        <v>216</v>
      </c>
      <c r="N1215" t="s">
        <v>80</v>
      </c>
      <c r="O1215" t="s">
        <v>93</v>
      </c>
      <c r="P1215" t="s">
        <v>216</v>
      </c>
      <c r="Q1215">
        <v>9</v>
      </c>
      <c r="R1215" t="s">
        <v>96</v>
      </c>
      <c r="S1215" t="s">
        <v>242</v>
      </c>
      <c r="T1215">
        <v>14</v>
      </c>
      <c r="U1215">
        <v>5</v>
      </c>
      <c r="V1215">
        <v>9</v>
      </c>
      <c r="W1215" t="s">
        <v>120</v>
      </c>
      <c r="X1215" t="s">
        <v>121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 t="s">
        <v>80</v>
      </c>
      <c r="AM1215" t="e" vm="82">
        <f>_FV(0,"2222222222222222")</f>
        <v>#VALUE!</v>
      </c>
      <c r="AN1215">
        <v>5</v>
      </c>
      <c r="AO1215" t="s">
        <v>64</v>
      </c>
      <c r="AP1215" t="e" vm="1">
        <f>_FV(-10,"0")</f>
        <v>#VALUE!</v>
      </c>
      <c r="AQ1215">
        <v>4</v>
      </c>
      <c r="AR1215">
        <v>1</v>
      </c>
      <c r="AS1215" t="s">
        <v>124</v>
      </c>
      <c r="AT1215" t="s">
        <v>68</v>
      </c>
      <c r="AU1215" t="s">
        <v>2362</v>
      </c>
      <c r="AV1215" t="s">
        <v>2362</v>
      </c>
      <c r="AW1215" t="s">
        <v>2363</v>
      </c>
      <c r="AX1215">
        <v>1847</v>
      </c>
      <c r="AY1215">
        <v>1530</v>
      </c>
      <c r="AZ1215" t="s">
        <v>209</v>
      </c>
      <c r="BA1215" s="2">
        <v>43578</v>
      </c>
      <c r="BB1215">
        <v>21</v>
      </c>
      <c r="BC1215" t="s">
        <v>217</v>
      </c>
      <c r="BD1215" s="3">
        <v>44774</v>
      </c>
      <c r="BE1215" t="s">
        <v>2240</v>
      </c>
      <c r="BF1215" s="2">
        <v>43581</v>
      </c>
      <c r="BG1215">
        <v>22</v>
      </c>
      <c r="BH1215" t="s">
        <v>2242</v>
      </c>
      <c r="BI1215" s="2">
        <v>43801</v>
      </c>
    </row>
    <row r="1216" spans="1:61" x14ac:dyDescent="0.25">
      <c r="A1216" s="1">
        <v>41629</v>
      </c>
      <c r="B1216" t="s">
        <v>218</v>
      </c>
      <c r="C1216" t="s">
        <v>2240</v>
      </c>
      <c r="D1216" t="s">
        <v>101</v>
      </c>
      <c r="E1216" t="s">
        <v>68</v>
      </c>
      <c r="F1216" t="s">
        <v>993</v>
      </c>
      <c r="G1216" t="s">
        <v>186</v>
      </c>
      <c r="H1216" t="s">
        <v>489</v>
      </c>
      <c r="I1216" t="s">
        <v>259</v>
      </c>
      <c r="J1216" t="s">
        <v>489</v>
      </c>
      <c r="K1216" t="s">
        <v>189</v>
      </c>
      <c r="L1216" t="s">
        <v>280</v>
      </c>
      <c r="M1216" t="s">
        <v>188</v>
      </c>
      <c r="N1216" t="s">
        <v>188</v>
      </c>
      <c r="O1216" t="s">
        <v>187</v>
      </c>
      <c r="P1216" t="s">
        <v>190</v>
      </c>
      <c r="Q1216">
        <v>17</v>
      </c>
      <c r="R1216" t="s">
        <v>255</v>
      </c>
      <c r="S1216" t="s">
        <v>242</v>
      </c>
      <c r="T1216">
        <v>14</v>
      </c>
      <c r="U1216">
        <v>16</v>
      </c>
      <c r="V1216">
        <v>12</v>
      </c>
      <c r="W1216" t="s">
        <v>68</v>
      </c>
      <c r="X1216" t="s">
        <v>132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 t="e" vm="16">
        <f>_FV(0,"29411764705882354")</f>
        <v>#VALUE!</v>
      </c>
      <c r="AM1216" t="e" vm="63">
        <f>_FV(0,"35294117647058826")</f>
        <v>#VALUE!</v>
      </c>
      <c r="AN1216">
        <v>-4</v>
      </c>
      <c r="AO1216" t="e" vm="1">
        <f>_FV(-4,"0")</f>
        <v>#VALUE!</v>
      </c>
      <c r="AP1216" t="s">
        <v>68</v>
      </c>
      <c r="AQ1216">
        <v>1</v>
      </c>
      <c r="AR1216">
        <v>1</v>
      </c>
      <c r="AS1216" t="s">
        <v>2364</v>
      </c>
      <c r="AT1216" t="s">
        <v>68</v>
      </c>
      <c r="AU1216" t="s">
        <v>1844</v>
      </c>
      <c r="AV1216" t="s">
        <v>2365</v>
      </c>
      <c r="AW1216" t="s">
        <v>2366</v>
      </c>
      <c r="AX1216">
        <v>1662</v>
      </c>
      <c r="AY1216">
        <v>1530</v>
      </c>
      <c r="AZ1216" t="s">
        <v>218</v>
      </c>
      <c r="BA1216" s="2">
        <v>43642</v>
      </c>
      <c r="BB1216">
        <v>21</v>
      </c>
      <c r="BC1216" t="s">
        <v>2264</v>
      </c>
      <c r="BD1216" s="2">
        <v>43649</v>
      </c>
      <c r="BE1216" t="s">
        <v>2240</v>
      </c>
      <c r="BF1216" s="2">
        <v>43581</v>
      </c>
      <c r="BG1216">
        <v>22</v>
      </c>
      <c r="BH1216" t="s">
        <v>2242</v>
      </c>
      <c r="BI1216" s="2">
        <v>43801</v>
      </c>
    </row>
    <row r="1217" spans="1:61" x14ac:dyDescent="0.25">
      <c r="A1217" s="1">
        <v>41724</v>
      </c>
      <c r="B1217" t="s">
        <v>228</v>
      </c>
      <c r="C1217" t="s">
        <v>2240</v>
      </c>
      <c r="D1217" t="s">
        <v>62</v>
      </c>
      <c r="E1217" t="s">
        <v>557</v>
      </c>
      <c r="F1217" t="s">
        <v>557</v>
      </c>
      <c r="G1217" t="s">
        <v>556</v>
      </c>
      <c r="H1217" t="s">
        <v>867</v>
      </c>
      <c r="I1217" t="s">
        <v>68</v>
      </c>
      <c r="J1217" t="s">
        <v>137</v>
      </c>
      <c r="K1217" t="s">
        <v>1203</v>
      </c>
      <c r="L1217" t="s">
        <v>142</v>
      </c>
      <c r="M1217" t="s">
        <v>143</v>
      </c>
      <c r="N1217" t="s">
        <v>143</v>
      </c>
      <c r="O1217" t="s">
        <v>141</v>
      </c>
      <c r="P1217" t="s">
        <v>145</v>
      </c>
      <c r="Q1217">
        <v>31</v>
      </c>
      <c r="R1217" t="s">
        <v>191</v>
      </c>
      <c r="S1217" t="s">
        <v>242</v>
      </c>
      <c r="T1217">
        <v>14</v>
      </c>
      <c r="U1217">
        <v>12</v>
      </c>
      <c r="V1217">
        <v>11</v>
      </c>
      <c r="W1217" t="s">
        <v>96</v>
      </c>
      <c r="X1217" t="s">
        <v>96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 t="e" vm="328">
        <f>_FV(0,"25806451612903225")</f>
        <v>#VALUE!</v>
      </c>
      <c r="AM1217" t="e" vm="214">
        <f>_FV(0,"16129032258064516")</f>
        <v>#VALUE!</v>
      </c>
      <c r="AN1217">
        <v>-2</v>
      </c>
      <c r="AO1217" t="s">
        <v>65</v>
      </c>
      <c r="AP1217" t="e" vm="1">
        <f>_FV(-3,"0")</f>
        <v>#VALUE!</v>
      </c>
      <c r="AQ1217">
        <v>4</v>
      </c>
      <c r="AR1217">
        <v>4</v>
      </c>
      <c r="AS1217" t="s">
        <v>68</v>
      </c>
      <c r="AT1217" t="s">
        <v>1080</v>
      </c>
      <c r="AU1217" t="s">
        <v>68</v>
      </c>
      <c r="AV1217" s="2">
        <v>43617</v>
      </c>
      <c r="AW1217" t="s">
        <v>2367</v>
      </c>
      <c r="AX1217">
        <v>1671</v>
      </c>
      <c r="AY1217">
        <v>1530</v>
      </c>
      <c r="AZ1217" t="s">
        <v>228</v>
      </c>
      <c r="BA1217" s="2">
        <v>43549</v>
      </c>
      <c r="BB1217">
        <v>22</v>
      </c>
      <c r="BC1217" t="s">
        <v>2267</v>
      </c>
      <c r="BD1217" s="2">
        <v>43588</v>
      </c>
      <c r="BE1217" t="s">
        <v>2240</v>
      </c>
      <c r="BF1217" s="2">
        <v>43581</v>
      </c>
      <c r="BG1217">
        <v>22</v>
      </c>
      <c r="BH1217" t="s">
        <v>2242</v>
      </c>
      <c r="BI1217" s="2">
        <v>43801</v>
      </c>
    </row>
    <row r="1218" spans="1:61" x14ac:dyDescent="0.25">
      <c r="A1218" s="1">
        <v>41498</v>
      </c>
      <c r="B1218" t="s">
        <v>60</v>
      </c>
      <c r="C1218" t="s">
        <v>127</v>
      </c>
      <c r="D1218" t="s">
        <v>101</v>
      </c>
      <c r="E1218" t="s">
        <v>1229</v>
      </c>
      <c r="F1218" t="s">
        <v>114</v>
      </c>
      <c r="G1218" t="s">
        <v>355</v>
      </c>
      <c r="H1218" t="s">
        <v>1251</v>
      </c>
      <c r="I1218" t="s">
        <v>1770</v>
      </c>
      <c r="J1218" s="2">
        <v>43678</v>
      </c>
      <c r="K1218" t="s">
        <v>951</v>
      </c>
      <c r="L1218" t="s">
        <v>117</v>
      </c>
      <c r="M1218" t="s">
        <v>115</v>
      </c>
      <c r="N1218" t="s">
        <v>268</v>
      </c>
      <c r="O1218" t="s">
        <v>268</v>
      </c>
      <c r="P1218" t="s">
        <v>116</v>
      </c>
      <c r="Q1218">
        <v>15</v>
      </c>
      <c r="R1218" t="s">
        <v>66</v>
      </c>
      <c r="S1218" t="s">
        <v>132</v>
      </c>
      <c r="T1218">
        <v>14</v>
      </c>
      <c r="U1218">
        <v>1</v>
      </c>
      <c r="V1218">
        <v>5</v>
      </c>
      <c r="W1218" t="s">
        <v>179</v>
      </c>
      <c r="X1218" t="s">
        <v>83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1</v>
      </c>
      <c r="AK1218">
        <v>0</v>
      </c>
      <c r="AL1218" t="s">
        <v>672</v>
      </c>
      <c r="AM1218" t="s">
        <v>97</v>
      </c>
      <c r="AN1218">
        <v>7</v>
      </c>
      <c r="AO1218" t="s">
        <v>84</v>
      </c>
      <c r="AP1218" t="e" vm="1">
        <f>_FV(-1,"0")</f>
        <v>#VALUE!</v>
      </c>
      <c r="AQ1218">
        <v>5</v>
      </c>
      <c r="AR1218">
        <v>2</v>
      </c>
      <c r="AS1218" t="s">
        <v>68</v>
      </c>
      <c r="AT1218" t="s">
        <v>68</v>
      </c>
      <c r="AU1218" t="s">
        <v>68</v>
      </c>
      <c r="AV1218" s="2">
        <v>43618</v>
      </c>
      <c r="AW1218" s="3">
        <v>41275</v>
      </c>
      <c r="AX1218">
        <v>1873</v>
      </c>
      <c r="AY1218">
        <v>1801</v>
      </c>
      <c r="AZ1218" t="s">
        <v>60</v>
      </c>
      <c r="BA1218" s="2">
        <v>43700</v>
      </c>
      <c r="BB1218">
        <v>30</v>
      </c>
      <c r="BC1218" t="s">
        <v>2228</v>
      </c>
      <c r="BD1218" s="3">
        <v>36373</v>
      </c>
      <c r="BE1218" t="s">
        <v>127</v>
      </c>
      <c r="BF1218" s="2">
        <v>43733</v>
      </c>
      <c r="BG1218">
        <v>22</v>
      </c>
      <c r="BH1218" t="s">
        <v>2237</v>
      </c>
      <c r="BI1218" s="3">
        <v>45839</v>
      </c>
    </row>
    <row r="1219" spans="1:61" x14ac:dyDescent="0.25">
      <c r="A1219" s="1">
        <v>41573</v>
      </c>
      <c r="B1219" t="s">
        <v>73</v>
      </c>
      <c r="C1219" t="s">
        <v>127</v>
      </c>
      <c r="D1219" t="s">
        <v>151</v>
      </c>
      <c r="E1219" t="s">
        <v>68</v>
      </c>
      <c r="F1219" t="s">
        <v>90</v>
      </c>
      <c r="G1219" t="s">
        <v>92</v>
      </c>
      <c r="H1219" t="s">
        <v>92</v>
      </c>
      <c r="I1219" t="s">
        <v>92</v>
      </c>
      <c r="J1219" t="s">
        <v>340</v>
      </c>
      <c r="K1219" t="s">
        <v>80</v>
      </c>
      <c r="L1219" t="s">
        <v>94</v>
      </c>
      <c r="M1219" t="s">
        <v>94</v>
      </c>
      <c r="N1219" t="s">
        <v>93</v>
      </c>
      <c r="O1219" t="s">
        <v>93</v>
      </c>
      <c r="P1219" t="s">
        <v>80</v>
      </c>
      <c r="Q1219">
        <v>9</v>
      </c>
      <c r="R1219" t="s">
        <v>110</v>
      </c>
      <c r="S1219" t="s">
        <v>132</v>
      </c>
      <c r="T1219">
        <v>14</v>
      </c>
      <c r="U1219">
        <v>13</v>
      </c>
      <c r="V1219">
        <v>7</v>
      </c>
      <c r="W1219" t="s">
        <v>85</v>
      </c>
      <c r="X1219" t="s">
        <v>179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1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 t="e" vm="136">
        <f>_FV(0,"1111111111111111")</f>
        <v>#VALUE!</v>
      </c>
      <c r="AM1219" t="s">
        <v>216</v>
      </c>
      <c r="AN1219">
        <v>-5</v>
      </c>
      <c r="AO1219" t="e" vm="1">
        <f>_FV(-5,"0")</f>
        <v>#VALUE!</v>
      </c>
      <c r="AP1219" t="s">
        <v>120</v>
      </c>
      <c r="AQ1219">
        <v>2</v>
      </c>
      <c r="AR1219">
        <v>5</v>
      </c>
      <c r="AS1219" t="s">
        <v>68</v>
      </c>
      <c r="AT1219" t="s">
        <v>68</v>
      </c>
      <c r="AU1219" t="s">
        <v>68</v>
      </c>
      <c r="AV1219" t="s">
        <v>68</v>
      </c>
      <c r="AW1219" s="3">
        <v>44562</v>
      </c>
      <c r="AX1219">
        <v>1668</v>
      </c>
      <c r="AY1219">
        <v>1801</v>
      </c>
      <c r="AZ1219" t="s">
        <v>73</v>
      </c>
      <c r="BA1219" t="s">
        <v>243</v>
      </c>
      <c r="BB1219">
        <v>20</v>
      </c>
      <c r="BC1219" t="s">
        <v>2229</v>
      </c>
      <c r="BD1219" s="3">
        <v>15401</v>
      </c>
      <c r="BE1219" t="s">
        <v>127</v>
      </c>
      <c r="BF1219" s="2">
        <v>43733</v>
      </c>
      <c r="BG1219">
        <v>22</v>
      </c>
      <c r="BH1219" t="s">
        <v>2237</v>
      </c>
      <c r="BI1219" s="3">
        <v>45839</v>
      </c>
    </row>
    <row r="1220" spans="1:61" x14ac:dyDescent="0.25">
      <c r="A1220" s="1">
        <v>41517</v>
      </c>
      <c r="B1220" t="s">
        <v>2230</v>
      </c>
      <c r="C1220" t="s">
        <v>127</v>
      </c>
      <c r="D1220" t="s">
        <v>101</v>
      </c>
      <c r="E1220" t="s">
        <v>68</v>
      </c>
      <c r="F1220" t="s">
        <v>355</v>
      </c>
      <c r="G1220" t="s">
        <v>90</v>
      </c>
      <c r="H1220" t="s">
        <v>355</v>
      </c>
      <c r="I1220" t="s">
        <v>68</v>
      </c>
      <c r="J1220" t="s">
        <v>355</v>
      </c>
      <c r="K1220" t="s">
        <v>80</v>
      </c>
      <c r="L1220" t="s">
        <v>65</v>
      </c>
      <c r="M1220" t="s">
        <v>80</v>
      </c>
      <c r="N1220" t="s">
        <v>65</v>
      </c>
      <c r="O1220" t="s">
        <v>65</v>
      </c>
      <c r="P1220" t="s">
        <v>355</v>
      </c>
      <c r="Q1220">
        <v>3</v>
      </c>
      <c r="R1220" t="s">
        <v>239</v>
      </c>
      <c r="S1220" t="s">
        <v>132</v>
      </c>
      <c r="T1220">
        <v>14</v>
      </c>
      <c r="U1220">
        <v>10</v>
      </c>
      <c r="V1220">
        <v>13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 t="e" vm="2">
        <f>_FV(0,"3333333333333333")</f>
        <v>#VALUE!</v>
      </c>
      <c r="AM1220" t="s">
        <v>65</v>
      </c>
      <c r="AN1220">
        <v>1</v>
      </c>
      <c r="AP1220" t="s">
        <v>110</v>
      </c>
      <c r="AQ1220">
        <v>1</v>
      </c>
      <c r="AR1220">
        <v>1</v>
      </c>
      <c r="AS1220" s="2">
        <v>43525</v>
      </c>
      <c r="AT1220" t="s">
        <v>68</v>
      </c>
      <c r="AU1220" s="2">
        <v>43466</v>
      </c>
      <c r="AV1220" s="2">
        <v>43527</v>
      </c>
      <c r="AW1220" t="s">
        <v>2312</v>
      </c>
      <c r="AX1220">
        <v>1594</v>
      </c>
      <c r="AY1220">
        <v>1801</v>
      </c>
      <c r="AZ1220" t="s">
        <v>2230</v>
      </c>
      <c r="BA1220" s="2">
        <v>43640</v>
      </c>
      <c r="BB1220">
        <v>36</v>
      </c>
      <c r="BC1220" t="s">
        <v>2231</v>
      </c>
      <c r="BD1220" s="3">
        <v>13547</v>
      </c>
      <c r="BE1220" t="s">
        <v>127</v>
      </c>
      <c r="BF1220" s="2">
        <v>43733</v>
      </c>
      <c r="BG1220">
        <v>22</v>
      </c>
      <c r="BH1220" t="s">
        <v>2237</v>
      </c>
      <c r="BI1220" s="3">
        <v>45839</v>
      </c>
    </row>
    <row r="1221" spans="1:61" x14ac:dyDescent="0.25">
      <c r="A1221" s="1">
        <v>41692</v>
      </c>
      <c r="B1221" t="s">
        <v>123</v>
      </c>
      <c r="C1221" t="s">
        <v>127</v>
      </c>
      <c r="D1221" t="s">
        <v>62</v>
      </c>
      <c r="E1221" t="s">
        <v>811</v>
      </c>
      <c r="F1221" t="s">
        <v>694</v>
      </c>
      <c r="G1221" t="s">
        <v>91</v>
      </c>
      <c r="H1221" t="s">
        <v>68</v>
      </c>
      <c r="I1221" t="s">
        <v>1102</v>
      </c>
      <c r="J1221" t="s">
        <v>340</v>
      </c>
      <c r="K1221" t="s">
        <v>2197</v>
      </c>
      <c r="L1221" t="s">
        <v>94</v>
      </c>
      <c r="M1221" t="s">
        <v>93</v>
      </c>
      <c r="N1221" t="s">
        <v>608</v>
      </c>
      <c r="O1221" t="s">
        <v>216</v>
      </c>
      <c r="P1221" t="s">
        <v>80</v>
      </c>
      <c r="Q1221">
        <v>27</v>
      </c>
      <c r="R1221" t="s">
        <v>84</v>
      </c>
      <c r="S1221" t="s">
        <v>132</v>
      </c>
      <c r="T1221">
        <v>14</v>
      </c>
      <c r="U1221">
        <v>2</v>
      </c>
      <c r="V1221">
        <v>5</v>
      </c>
      <c r="W1221" t="s">
        <v>192</v>
      </c>
      <c r="X1221" t="s">
        <v>66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 t="s">
        <v>68</v>
      </c>
      <c r="AM1221" t="s">
        <v>638</v>
      </c>
      <c r="AN1221">
        <v>12</v>
      </c>
      <c r="AO1221" t="s">
        <v>85</v>
      </c>
      <c r="AP1221" t="e" vm="1">
        <f>_FV(-2,"0")</f>
        <v>#VALUE!</v>
      </c>
      <c r="AQ1221">
        <v>6</v>
      </c>
      <c r="AR1221">
        <v>3</v>
      </c>
      <c r="AS1221" t="s">
        <v>68</v>
      </c>
      <c r="AT1221" t="s">
        <v>1040</v>
      </c>
      <c r="AU1221" t="s">
        <v>68</v>
      </c>
      <c r="AV1221" s="2">
        <v>43678</v>
      </c>
      <c r="AW1221" t="s">
        <v>2305</v>
      </c>
      <c r="AX1221">
        <v>1881</v>
      </c>
      <c r="AY1221">
        <v>1801</v>
      </c>
      <c r="AZ1221" t="s">
        <v>123</v>
      </c>
      <c r="BA1221" s="2">
        <v>43700</v>
      </c>
      <c r="BB1221">
        <v>40</v>
      </c>
      <c r="BC1221" t="s">
        <v>2232</v>
      </c>
      <c r="BD1221" s="3">
        <v>42339</v>
      </c>
      <c r="BE1221" t="s">
        <v>127</v>
      </c>
      <c r="BF1221" s="2">
        <v>43733</v>
      </c>
      <c r="BG1221">
        <v>22</v>
      </c>
      <c r="BH1221" t="s">
        <v>2237</v>
      </c>
      <c r="BI1221" s="3">
        <v>45839</v>
      </c>
    </row>
    <row r="1222" spans="1:61" x14ac:dyDescent="0.25">
      <c r="A1222" s="1">
        <v>41528</v>
      </c>
      <c r="B1222" t="s">
        <v>2233</v>
      </c>
      <c r="C1222" t="s">
        <v>127</v>
      </c>
      <c r="D1222" t="s">
        <v>101</v>
      </c>
      <c r="E1222" t="s">
        <v>468</v>
      </c>
      <c r="F1222" t="s">
        <v>222</v>
      </c>
      <c r="G1222" t="s">
        <v>1037</v>
      </c>
      <c r="H1222" t="s">
        <v>537</v>
      </c>
      <c r="I1222" t="s">
        <v>223</v>
      </c>
      <c r="J1222" t="s">
        <v>628</v>
      </c>
      <c r="K1222" t="s">
        <v>540</v>
      </c>
      <c r="L1222" t="s">
        <v>337</v>
      </c>
      <c r="M1222" t="s">
        <v>801</v>
      </c>
      <c r="N1222" t="s">
        <v>540</v>
      </c>
      <c r="O1222" t="s">
        <v>65</v>
      </c>
      <c r="P1222" t="s">
        <v>224</v>
      </c>
      <c r="Q1222">
        <v>11</v>
      </c>
      <c r="R1222" t="s">
        <v>192</v>
      </c>
      <c r="S1222" t="s">
        <v>132</v>
      </c>
      <c r="T1222">
        <v>14</v>
      </c>
      <c r="U1222">
        <v>20</v>
      </c>
      <c r="V1222">
        <v>7</v>
      </c>
      <c r="W1222" t="s">
        <v>65</v>
      </c>
      <c r="X1222" t="s">
        <v>120</v>
      </c>
      <c r="Y1222">
        <v>0</v>
      </c>
      <c r="Z1222">
        <v>0</v>
      </c>
      <c r="AA1222">
        <v>0</v>
      </c>
      <c r="AB1222">
        <v>1</v>
      </c>
      <c r="AC1222">
        <v>1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 t="e" vm="357">
        <f>_FV(-1,"3636363636363635")</f>
        <v>#VALUE!</v>
      </c>
      <c r="AM1222" t="s">
        <v>224</v>
      </c>
      <c r="AN1222">
        <v>-16</v>
      </c>
      <c r="AO1222" t="e" vm="1">
        <f>_FV(-10,"0")</f>
        <v>#VALUE!</v>
      </c>
      <c r="AP1222" t="s">
        <v>96</v>
      </c>
      <c r="AQ1222">
        <v>1</v>
      </c>
      <c r="AR1222">
        <v>1</v>
      </c>
      <c r="AS1222" t="s">
        <v>68</v>
      </c>
      <c r="AT1222" t="s">
        <v>68</v>
      </c>
      <c r="AU1222" t="s">
        <v>68</v>
      </c>
      <c r="AV1222" t="s">
        <v>124</v>
      </c>
      <c r="AW1222" s="2">
        <v>43525</v>
      </c>
      <c r="AX1222">
        <v>1530</v>
      </c>
      <c r="AY1222">
        <v>1801</v>
      </c>
      <c r="AZ1222" t="s">
        <v>2233</v>
      </c>
      <c r="BA1222" s="2">
        <v>43522</v>
      </c>
      <c r="BB1222">
        <v>24</v>
      </c>
      <c r="BC1222" t="s">
        <v>2234</v>
      </c>
      <c r="BD1222" s="3">
        <v>20821</v>
      </c>
      <c r="BE1222" t="s">
        <v>127</v>
      </c>
      <c r="BF1222" s="2">
        <v>43733</v>
      </c>
      <c r="BG1222">
        <v>22</v>
      </c>
      <c r="BH1222" t="s">
        <v>2237</v>
      </c>
      <c r="BI1222" s="3">
        <v>45839</v>
      </c>
    </row>
    <row r="1223" spans="1:61" x14ac:dyDescent="0.25">
      <c r="A1223" s="1">
        <v>41728</v>
      </c>
      <c r="B1223" t="s">
        <v>136</v>
      </c>
      <c r="C1223" t="s">
        <v>127</v>
      </c>
      <c r="D1223" t="s">
        <v>151</v>
      </c>
      <c r="E1223" t="s">
        <v>750</v>
      </c>
      <c r="F1223" t="s">
        <v>1609</v>
      </c>
      <c r="G1223" t="s">
        <v>1687</v>
      </c>
      <c r="H1223" t="s">
        <v>981</v>
      </c>
      <c r="I1223" t="s">
        <v>180</v>
      </c>
      <c r="J1223" t="s">
        <v>908</v>
      </c>
      <c r="K1223" t="s">
        <v>933</v>
      </c>
      <c r="L1223" t="s">
        <v>991</v>
      </c>
      <c r="M1223" t="s">
        <v>1686</v>
      </c>
      <c r="N1223" t="s">
        <v>1076</v>
      </c>
      <c r="O1223" t="s">
        <v>783</v>
      </c>
      <c r="P1223" t="s">
        <v>414</v>
      </c>
      <c r="Q1223">
        <v>32</v>
      </c>
      <c r="R1223" t="s">
        <v>67</v>
      </c>
      <c r="S1223" t="s">
        <v>132</v>
      </c>
      <c r="T1223">
        <v>14</v>
      </c>
      <c r="U1223">
        <v>15</v>
      </c>
      <c r="V1223">
        <v>3</v>
      </c>
      <c r="W1223" t="s">
        <v>66</v>
      </c>
      <c r="X1223" t="s">
        <v>110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1</v>
      </c>
      <c r="AG1223">
        <v>1</v>
      </c>
      <c r="AH1223">
        <v>0</v>
      </c>
      <c r="AI1223">
        <v>0</v>
      </c>
      <c r="AJ1223">
        <v>0</v>
      </c>
      <c r="AK1223">
        <v>0</v>
      </c>
      <c r="AL1223" t="e" vm="14">
        <f>_FV(-1,"25")</f>
        <v>#VALUE!</v>
      </c>
      <c r="AM1223" t="s">
        <v>751</v>
      </c>
      <c r="AN1223">
        <v>-36</v>
      </c>
      <c r="AO1223" t="e" vm="1">
        <f>_FV(-11,"0")</f>
        <v>#VALUE!</v>
      </c>
      <c r="AP1223" t="s">
        <v>119</v>
      </c>
      <c r="AQ1223">
        <v>1</v>
      </c>
      <c r="AR1223">
        <v>7</v>
      </c>
      <c r="AS1223" t="s">
        <v>1078</v>
      </c>
      <c r="AT1223" t="s">
        <v>68</v>
      </c>
      <c r="AU1223" t="s">
        <v>1080</v>
      </c>
      <c r="AV1223" t="s">
        <v>2368</v>
      </c>
      <c r="AW1223" t="s">
        <v>2369</v>
      </c>
      <c r="AX1223">
        <v>1667</v>
      </c>
      <c r="AY1223">
        <v>1801</v>
      </c>
      <c r="AZ1223" t="s">
        <v>136</v>
      </c>
      <c r="BA1223" s="2">
        <v>43580</v>
      </c>
      <c r="BB1223">
        <v>33</v>
      </c>
      <c r="BC1223" t="s">
        <v>2239</v>
      </c>
      <c r="BD1223" s="3">
        <v>13575</v>
      </c>
      <c r="BE1223" t="s">
        <v>127</v>
      </c>
      <c r="BF1223" s="2">
        <v>43733</v>
      </c>
      <c r="BG1223">
        <v>22</v>
      </c>
      <c r="BH1223" t="s">
        <v>2237</v>
      </c>
      <c r="BI1223" s="3">
        <v>45839</v>
      </c>
    </row>
    <row r="1224" spans="1:61" x14ac:dyDescent="0.25">
      <c r="A1224" s="1">
        <v>41948</v>
      </c>
      <c r="B1224" t="s">
        <v>2240</v>
      </c>
      <c r="C1224" t="s">
        <v>127</v>
      </c>
      <c r="D1224" t="s">
        <v>151</v>
      </c>
      <c r="E1224" t="s">
        <v>68</v>
      </c>
      <c r="F1224" t="s">
        <v>513</v>
      </c>
      <c r="G1224" t="s">
        <v>840</v>
      </c>
      <c r="H1224" t="s">
        <v>168</v>
      </c>
      <c r="I1224" t="s">
        <v>844</v>
      </c>
      <c r="J1224" t="s">
        <v>839</v>
      </c>
      <c r="K1224" t="s">
        <v>170</v>
      </c>
      <c r="L1224" t="s">
        <v>788</v>
      </c>
      <c r="M1224" t="s">
        <v>788</v>
      </c>
      <c r="N1224" t="s">
        <v>205</v>
      </c>
      <c r="O1224" t="s">
        <v>1014</v>
      </c>
      <c r="P1224" t="s">
        <v>174</v>
      </c>
      <c r="Q1224">
        <v>38</v>
      </c>
      <c r="R1224" t="s">
        <v>242</v>
      </c>
      <c r="S1224" t="s">
        <v>132</v>
      </c>
      <c r="T1224">
        <v>14</v>
      </c>
      <c r="U1224">
        <v>16</v>
      </c>
      <c r="V1224">
        <v>5</v>
      </c>
      <c r="W1224" t="s">
        <v>66</v>
      </c>
      <c r="X1224" t="s">
        <v>96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 t="e" vm="303">
        <f>_FV(0,"34210526315789475")</f>
        <v>#VALUE!</v>
      </c>
      <c r="AM1224" t="s">
        <v>788</v>
      </c>
      <c r="AN1224">
        <v>-32</v>
      </c>
      <c r="AO1224" t="e" vm="1">
        <f>_FV(-2,"0")</f>
        <v>#VALUE!</v>
      </c>
      <c r="AP1224" t="s">
        <v>192</v>
      </c>
      <c r="AQ1224">
        <v>3</v>
      </c>
      <c r="AR1224">
        <v>6</v>
      </c>
      <c r="AS1224" t="s">
        <v>68</v>
      </c>
      <c r="AT1224" t="s">
        <v>2370</v>
      </c>
      <c r="AU1224" t="s">
        <v>68</v>
      </c>
      <c r="AV1224" t="s">
        <v>124</v>
      </c>
      <c r="AW1224" t="s">
        <v>2371</v>
      </c>
      <c r="AX1224">
        <v>1530</v>
      </c>
      <c r="AY1224">
        <v>1801</v>
      </c>
      <c r="AZ1224" t="s">
        <v>2240</v>
      </c>
      <c r="BA1224" s="2">
        <v>43581</v>
      </c>
      <c r="BB1224">
        <v>22</v>
      </c>
      <c r="BC1224" t="s">
        <v>2242</v>
      </c>
      <c r="BD1224" s="2">
        <v>43801</v>
      </c>
      <c r="BE1224" t="s">
        <v>127</v>
      </c>
      <c r="BF1224" s="2">
        <v>43733</v>
      </c>
      <c r="BG1224">
        <v>22</v>
      </c>
      <c r="BH1224" t="s">
        <v>2237</v>
      </c>
      <c r="BI1224" s="3">
        <v>45839</v>
      </c>
    </row>
    <row r="1225" spans="1:61" x14ac:dyDescent="0.25">
      <c r="A1225" s="1">
        <v>41667</v>
      </c>
      <c r="B1225" t="s">
        <v>150</v>
      </c>
      <c r="C1225" t="s">
        <v>127</v>
      </c>
      <c r="D1225" t="s">
        <v>62</v>
      </c>
      <c r="E1225" t="s">
        <v>2372</v>
      </c>
      <c r="F1225" t="s">
        <v>374</v>
      </c>
      <c r="G1225" t="s">
        <v>376</v>
      </c>
      <c r="H1225" t="s">
        <v>570</v>
      </c>
      <c r="I1225" t="s">
        <v>967</v>
      </c>
      <c r="J1225" t="s">
        <v>905</v>
      </c>
      <c r="K1225" t="s">
        <v>501</v>
      </c>
      <c r="L1225" t="s">
        <v>381</v>
      </c>
      <c r="M1225" t="s">
        <v>571</v>
      </c>
      <c r="N1225" t="s">
        <v>1151</v>
      </c>
      <c r="O1225" t="s">
        <v>382</v>
      </c>
      <c r="P1225" t="s">
        <v>502</v>
      </c>
      <c r="Q1225">
        <v>23</v>
      </c>
      <c r="R1225" t="s">
        <v>64</v>
      </c>
      <c r="S1225" t="s">
        <v>132</v>
      </c>
      <c r="T1225">
        <v>14</v>
      </c>
      <c r="U1225">
        <v>4</v>
      </c>
      <c r="V1225">
        <v>6</v>
      </c>
      <c r="W1225" t="s">
        <v>85</v>
      </c>
      <c r="X1225" t="s">
        <v>121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 t="s">
        <v>377</v>
      </c>
      <c r="AM1225" t="s">
        <v>1852</v>
      </c>
      <c r="AN1225">
        <v>1</v>
      </c>
      <c r="AO1225" t="e" vm="1">
        <f>_FV(-1,"0")</f>
        <v>#VALUE!</v>
      </c>
      <c r="AP1225" t="e" vm="1">
        <f>_FV(-3,"0")</f>
        <v>#VALUE!</v>
      </c>
      <c r="AQ1225">
        <v>3</v>
      </c>
      <c r="AR1225">
        <v>3</v>
      </c>
      <c r="AS1225" t="s">
        <v>835</v>
      </c>
      <c r="AT1225" t="s">
        <v>729</v>
      </c>
      <c r="AU1225" t="s">
        <v>1355</v>
      </c>
      <c r="AV1225" t="s">
        <v>2373</v>
      </c>
      <c r="AW1225" t="s">
        <v>2374</v>
      </c>
      <c r="AX1225">
        <v>1815</v>
      </c>
      <c r="AY1225">
        <v>1801</v>
      </c>
      <c r="AZ1225" t="s">
        <v>150</v>
      </c>
      <c r="BA1225" s="2">
        <v>43700</v>
      </c>
      <c r="BB1225">
        <v>22</v>
      </c>
      <c r="BC1225" t="s">
        <v>2244</v>
      </c>
      <c r="BD1225" s="3">
        <v>29068</v>
      </c>
      <c r="BE1225" t="s">
        <v>127</v>
      </c>
      <c r="BF1225" s="2">
        <v>43733</v>
      </c>
      <c r="BG1225">
        <v>22</v>
      </c>
      <c r="BH1225" t="s">
        <v>2237</v>
      </c>
      <c r="BI1225" s="3">
        <v>45839</v>
      </c>
    </row>
    <row r="1226" spans="1:61" x14ac:dyDescent="0.25">
      <c r="A1226" s="1">
        <v>41404</v>
      </c>
      <c r="B1226" t="s">
        <v>158</v>
      </c>
      <c r="C1226" t="s">
        <v>127</v>
      </c>
      <c r="D1226" t="s">
        <v>62</v>
      </c>
      <c r="E1226" t="s">
        <v>64</v>
      </c>
      <c r="F1226" t="s">
        <v>153</v>
      </c>
      <c r="G1226" t="s">
        <v>68</v>
      </c>
      <c r="H1226" t="s">
        <v>152</v>
      </c>
      <c r="I1226" t="s">
        <v>353</v>
      </c>
      <c r="J1226" t="s">
        <v>391</v>
      </c>
      <c r="K1226" t="s">
        <v>156</v>
      </c>
      <c r="L1226" t="s">
        <v>156</v>
      </c>
      <c r="M1226" t="s">
        <v>155</v>
      </c>
      <c r="N1226" t="s">
        <v>65</v>
      </c>
      <c r="O1226" t="s">
        <v>154</v>
      </c>
      <c r="P1226" t="s">
        <v>156</v>
      </c>
      <c r="Q1226">
        <v>7</v>
      </c>
      <c r="R1226" t="s">
        <v>68</v>
      </c>
      <c r="S1226" t="s">
        <v>132</v>
      </c>
      <c r="T1226">
        <v>14</v>
      </c>
      <c r="U1226">
        <v>7</v>
      </c>
      <c r="V1226">
        <v>4</v>
      </c>
      <c r="W1226" t="s">
        <v>85</v>
      </c>
      <c r="X1226" t="s">
        <v>192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 t="s">
        <v>68</v>
      </c>
      <c r="AM1226" t="s">
        <v>156</v>
      </c>
      <c r="AN1226">
        <v>-2</v>
      </c>
      <c r="AO1226" t="e" vm="1">
        <f>_FV(-4,"0")</f>
        <v>#VALUE!</v>
      </c>
      <c r="AP1226" t="e" vm="1">
        <f>_FV(-4,"0")</f>
        <v>#VALUE!</v>
      </c>
      <c r="AQ1226">
        <v>1</v>
      </c>
      <c r="AR1226">
        <v>7</v>
      </c>
      <c r="AS1226" t="s">
        <v>406</v>
      </c>
      <c r="AT1226" t="s">
        <v>302</v>
      </c>
      <c r="AU1226" t="s">
        <v>1034</v>
      </c>
      <c r="AV1226" t="s">
        <v>2375</v>
      </c>
      <c r="AW1226" t="s">
        <v>2376</v>
      </c>
      <c r="AX1226">
        <v>1879</v>
      </c>
      <c r="AY1226">
        <v>1801</v>
      </c>
      <c r="AZ1226" t="s">
        <v>158</v>
      </c>
      <c r="BA1226" s="2">
        <v>43671</v>
      </c>
      <c r="BB1226">
        <v>21</v>
      </c>
      <c r="BC1226" t="s">
        <v>2247</v>
      </c>
      <c r="BD1226" t="s">
        <v>2248</v>
      </c>
      <c r="BE1226" t="s">
        <v>127</v>
      </c>
      <c r="BF1226" s="2">
        <v>43733</v>
      </c>
      <c r="BG1226">
        <v>22</v>
      </c>
      <c r="BH1226" t="s">
        <v>2237</v>
      </c>
      <c r="BI1226" s="3">
        <v>45839</v>
      </c>
    </row>
    <row r="1227" spans="1:61" x14ac:dyDescent="0.25">
      <c r="A1227" s="1">
        <v>41376</v>
      </c>
      <c r="B1227" t="s">
        <v>163</v>
      </c>
      <c r="C1227" t="s">
        <v>127</v>
      </c>
      <c r="D1227" t="s">
        <v>151</v>
      </c>
      <c r="E1227" t="s">
        <v>352</v>
      </c>
      <c r="F1227" s="2">
        <v>43586</v>
      </c>
      <c r="G1227" t="s">
        <v>408</v>
      </c>
      <c r="H1227" t="s">
        <v>369</v>
      </c>
      <c r="I1227" t="s">
        <v>352</v>
      </c>
      <c r="J1227" t="s">
        <v>391</v>
      </c>
      <c r="K1227" t="s">
        <v>156</v>
      </c>
      <c r="L1227" t="s">
        <v>156</v>
      </c>
      <c r="M1227" t="s">
        <v>372</v>
      </c>
      <c r="N1227" t="s">
        <v>577</v>
      </c>
      <c r="O1227" t="s">
        <v>155</v>
      </c>
      <c r="P1227" t="s">
        <v>156</v>
      </c>
      <c r="Q1227">
        <v>14</v>
      </c>
      <c r="R1227" t="s">
        <v>85</v>
      </c>
      <c r="S1227" t="s">
        <v>132</v>
      </c>
      <c r="T1227">
        <v>14</v>
      </c>
      <c r="U1227">
        <v>8</v>
      </c>
      <c r="V1227">
        <v>5</v>
      </c>
      <c r="W1227" t="s">
        <v>192</v>
      </c>
      <c r="X1227" t="s">
        <v>83</v>
      </c>
      <c r="Y1227">
        <v>0</v>
      </c>
      <c r="Z1227">
        <v>1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 t="s">
        <v>329</v>
      </c>
      <c r="AM1227" t="s">
        <v>252</v>
      </c>
      <c r="AN1227">
        <v>-2</v>
      </c>
      <c r="AO1227" t="s">
        <v>64</v>
      </c>
      <c r="AP1227" t="s">
        <v>64</v>
      </c>
      <c r="AQ1227">
        <v>4</v>
      </c>
      <c r="AR1227">
        <v>4</v>
      </c>
      <c r="AS1227" t="s">
        <v>68</v>
      </c>
      <c r="AT1227" t="s">
        <v>68</v>
      </c>
      <c r="AU1227" t="s">
        <v>68</v>
      </c>
      <c r="AV1227" s="2">
        <v>43617</v>
      </c>
      <c r="AW1227" s="2">
        <v>43678</v>
      </c>
      <c r="AX1227">
        <v>1925</v>
      </c>
      <c r="AY1227">
        <v>1801</v>
      </c>
      <c r="AZ1227" t="s">
        <v>163</v>
      </c>
      <c r="BA1227" s="2">
        <v>43732</v>
      </c>
      <c r="BB1227">
        <v>24</v>
      </c>
      <c r="BC1227" t="s">
        <v>2249</v>
      </c>
      <c r="BD1227" s="2">
        <v>43600</v>
      </c>
      <c r="BE1227" t="s">
        <v>127</v>
      </c>
      <c r="BF1227" s="2">
        <v>43733</v>
      </c>
      <c r="BG1227">
        <v>22</v>
      </c>
      <c r="BH1227" t="s">
        <v>2237</v>
      </c>
      <c r="BI1227" s="3">
        <v>45839</v>
      </c>
    </row>
    <row r="1228" spans="1:61" x14ac:dyDescent="0.25">
      <c r="A1228" s="1">
        <v>41723</v>
      </c>
      <c r="B1228" t="s">
        <v>178</v>
      </c>
      <c r="C1228" t="s">
        <v>127</v>
      </c>
      <c r="D1228" t="s">
        <v>151</v>
      </c>
      <c r="E1228" t="s">
        <v>865</v>
      </c>
      <c r="F1228" t="s">
        <v>1973</v>
      </c>
      <c r="G1228" t="s">
        <v>556</v>
      </c>
      <c r="H1228" t="s">
        <v>446</v>
      </c>
      <c r="I1228" t="s">
        <v>1973</v>
      </c>
      <c r="J1228" t="s">
        <v>1939</v>
      </c>
      <c r="K1228" t="s">
        <v>144</v>
      </c>
      <c r="L1228" t="s">
        <v>869</v>
      </c>
      <c r="M1228" t="s">
        <v>558</v>
      </c>
      <c r="N1228" t="s">
        <v>1112</v>
      </c>
      <c r="O1228" t="s">
        <v>870</v>
      </c>
      <c r="P1228" t="s">
        <v>142</v>
      </c>
      <c r="Q1228">
        <v>31</v>
      </c>
      <c r="R1228" t="s">
        <v>120</v>
      </c>
      <c r="S1228" t="s">
        <v>132</v>
      </c>
      <c r="T1228">
        <v>14</v>
      </c>
      <c r="U1228">
        <v>8</v>
      </c>
      <c r="V1228">
        <v>5</v>
      </c>
      <c r="W1228" t="s">
        <v>83</v>
      </c>
      <c r="X1228" t="s">
        <v>179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 t="e" vm="113">
        <f>_FV(0,"06451612903225806")</f>
        <v>#VALUE!</v>
      </c>
      <c r="AM1228" t="s">
        <v>869</v>
      </c>
      <c r="AN1228">
        <v>-11</v>
      </c>
      <c r="AO1228" t="e" vm="1">
        <f>_FV(-3,"0")</f>
        <v>#VALUE!</v>
      </c>
      <c r="AP1228" t="s">
        <v>132</v>
      </c>
      <c r="AQ1228">
        <v>1</v>
      </c>
      <c r="AR1228">
        <v>7</v>
      </c>
      <c r="AS1228" t="s">
        <v>983</v>
      </c>
      <c r="AT1228" t="s">
        <v>68</v>
      </c>
      <c r="AU1228" t="s">
        <v>1362</v>
      </c>
      <c r="AV1228" t="s">
        <v>2377</v>
      </c>
      <c r="AW1228" t="s">
        <v>2378</v>
      </c>
      <c r="AX1228">
        <v>1685</v>
      </c>
      <c r="AY1228">
        <v>1801</v>
      </c>
      <c r="AZ1228" t="s">
        <v>178</v>
      </c>
      <c r="BA1228" s="2">
        <v>43579</v>
      </c>
      <c r="BB1228">
        <v>26</v>
      </c>
      <c r="BC1228" t="s">
        <v>2250</v>
      </c>
      <c r="BD1228" s="3">
        <v>26420</v>
      </c>
      <c r="BE1228" t="s">
        <v>127</v>
      </c>
      <c r="BF1228" s="2">
        <v>43733</v>
      </c>
      <c r="BG1228">
        <v>22</v>
      </c>
      <c r="BH1228" t="s">
        <v>2237</v>
      </c>
      <c r="BI1228" s="3">
        <v>45839</v>
      </c>
    </row>
    <row r="1229" spans="1:61" x14ac:dyDescent="0.25">
      <c r="A1229" s="1">
        <v>41503</v>
      </c>
      <c r="B1229" t="s">
        <v>1432</v>
      </c>
      <c r="C1229" t="s">
        <v>127</v>
      </c>
      <c r="D1229" t="s">
        <v>101</v>
      </c>
      <c r="E1229" t="s">
        <v>65</v>
      </c>
      <c r="F1229" t="s">
        <v>65</v>
      </c>
      <c r="G1229" t="s">
        <v>65</v>
      </c>
      <c r="H1229" t="s">
        <v>65</v>
      </c>
      <c r="I1229" t="s">
        <v>65</v>
      </c>
      <c r="J1229" t="s">
        <v>65</v>
      </c>
      <c r="K1229" t="s">
        <v>65</v>
      </c>
      <c r="L1229" t="s">
        <v>65</v>
      </c>
      <c r="M1229" t="s">
        <v>65</v>
      </c>
      <c r="N1229" t="s">
        <v>65</v>
      </c>
      <c r="O1229" t="s">
        <v>65</v>
      </c>
      <c r="P1229" t="s">
        <v>65</v>
      </c>
      <c r="Q1229">
        <v>1</v>
      </c>
      <c r="R1229" t="s">
        <v>95</v>
      </c>
      <c r="S1229" t="s">
        <v>132</v>
      </c>
      <c r="T1229">
        <v>14</v>
      </c>
      <c r="U1229">
        <v>3</v>
      </c>
      <c r="V1229">
        <v>13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 t="s">
        <v>65</v>
      </c>
      <c r="AM1229" t="s">
        <v>65</v>
      </c>
      <c r="AN1229">
        <v>0</v>
      </c>
      <c r="AP1229" t="s">
        <v>191</v>
      </c>
      <c r="AQ1229">
        <v>5</v>
      </c>
      <c r="AR1229">
        <v>2</v>
      </c>
      <c r="AS1229" t="s">
        <v>68</v>
      </c>
      <c r="AT1229" t="s">
        <v>68</v>
      </c>
      <c r="AU1229" t="s">
        <v>68</v>
      </c>
      <c r="AV1229" s="2">
        <v>43678</v>
      </c>
      <c r="AW1229" s="3">
        <v>45292</v>
      </c>
      <c r="AX1229">
        <v>1656</v>
      </c>
      <c r="AY1229">
        <v>1801</v>
      </c>
      <c r="AZ1229" t="s">
        <v>1432</v>
      </c>
      <c r="BA1229" s="2">
        <v>43522</v>
      </c>
      <c r="BB1229">
        <v>17</v>
      </c>
      <c r="BC1229" t="s">
        <v>2252</v>
      </c>
      <c r="BD1229" s="2">
        <v>43527</v>
      </c>
      <c r="BE1229" t="s">
        <v>127</v>
      </c>
      <c r="BF1229" s="2">
        <v>43733</v>
      </c>
      <c r="BG1229">
        <v>22</v>
      </c>
      <c r="BH1229" t="s">
        <v>2237</v>
      </c>
      <c r="BI1229" s="3">
        <v>45839</v>
      </c>
    </row>
    <row r="1230" spans="1:61" x14ac:dyDescent="0.25">
      <c r="A1230" s="1">
        <v>41755</v>
      </c>
      <c r="B1230" t="s">
        <v>1917</v>
      </c>
      <c r="C1230" t="s">
        <v>127</v>
      </c>
      <c r="D1230" t="s">
        <v>62</v>
      </c>
      <c r="E1230" t="s">
        <v>353</v>
      </c>
      <c r="F1230" t="s">
        <v>352</v>
      </c>
      <c r="G1230" t="s">
        <v>153</v>
      </c>
      <c r="H1230" t="s">
        <v>970</v>
      </c>
      <c r="I1230" t="s">
        <v>662</v>
      </c>
      <c r="J1230" t="s">
        <v>2379</v>
      </c>
      <c r="K1230" t="s">
        <v>666</v>
      </c>
      <c r="L1230" t="s">
        <v>1094</v>
      </c>
      <c r="M1230" t="s">
        <v>665</v>
      </c>
      <c r="N1230" t="s">
        <v>1095</v>
      </c>
      <c r="O1230" t="s">
        <v>793</v>
      </c>
      <c r="P1230" t="s">
        <v>793</v>
      </c>
      <c r="Q1230">
        <v>35</v>
      </c>
      <c r="R1230" t="s">
        <v>121</v>
      </c>
      <c r="S1230" t="s">
        <v>132</v>
      </c>
      <c r="T1230">
        <v>14</v>
      </c>
      <c r="U1230">
        <v>7</v>
      </c>
      <c r="V1230">
        <v>4</v>
      </c>
      <c r="W1230" t="s">
        <v>96</v>
      </c>
      <c r="X1230" t="s">
        <v>179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1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 t="s">
        <v>154</v>
      </c>
      <c r="AM1230" t="s">
        <v>97</v>
      </c>
      <c r="AN1230">
        <v>-18</v>
      </c>
      <c r="AO1230" t="e" vm="1">
        <f>_FV(-6,"0")</f>
        <v>#VALUE!</v>
      </c>
      <c r="AP1230" t="s">
        <v>84</v>
      </c>
      <c r="AQ1230">
        <v>1</v>
      </c>
      <c r="AR1230">
        <v>7</v>
      </c>
      <c r="AS1230" t="s">
        <v>68</v>
      </c>
      <c r="AT1230" t="s">
        <v>68</v>
      </c>
      <c r="AU1230" t="s">
        <v>68</v>
      </c>
      <c r="AV1230" t="s">
        <v>64</v>
      </c>
      <c r="AW1230" s="3">
        <v>47119</v>
      </c>
      <c r="AX1230">
        <v>1643</v>
      </c>
      <c r="AY1230">
        <v>1801</v>
      </c>
      <c r="AZ1230" t="s">
        <v>1917</v>
      </c>
      <c r="BA1230" s="2">
        <v>43731</v>
      </c>
      <c r="BB1230">
        <v>16</v>
      </c>
      <c r="BC1230" t="s">
        <v>2253</v>
      </c>
      <c r="BD1230" s="3">
        <v>11383</v>
      </c>
      <c r="BE1230" t="s">
        <v>127</v>
      </c>
      <c r="BF1230" s="2">
        <v>43733</v>
      </c>
      <c r="BG1230">
        <v>22</v>
      </c>
      <c r="BH1230" t="s">
        <v>2237</v>
      </c>
      <c r="BI1230" s="3">
        <v>45839</v>
      </c>
    </row>
    <row r="1231" spans="1:61" x14ac:dyDescent="0.25">
      <c r="A1231" s="1">
        <v>41640</v>
      </c>
      <c r="B1231" t="s">
        <v>182</v>
      </c>
      <c r="C1231" t="s">
        <v>127</v>
      </c>
      <c r="D1231" t="s">
        <v>101</v>
      </c>
      <c r="E1231" t="s">
        <v>444</v>
      </c>
      <c r="F1231" s="3">
        <v>20090</v>
      </c>
      <c r="G1231" s="3">
        <v>16438</v>
      </c>
      <c r="H1231" t="s">
        <v>444</v>
      </c>
      <c r="I1231" s="2">
        <v>43586</v>
      </c>
      <c r="J1231" s="3">
        <v>31048</v>
      </c>
      <c r="K1231" t="s">
        <v>79</v>
      </c>
      <c r="L1231" t="s">
        <v>63</v>
      </c>
      <c r="M1231" t="s">
        <v>116</v>
      </c>
      <c r="N1231" t="s">
        <v>325</v>
      </c>
      <c r="O1231" t="s">
        <v>266</v>
      </c>
      <c r="P1231" t="s">
        <v>159</v>
      </c>
      <c r="Q1231">
        <v>20</v>
      </c>
      <c r="R1231" t="s">
        <v>83</v>
      </c>
      <c r="S1231" t="s">
        <v>132</v>
      </c>
      <c r="T1231">
        <v>14</v>
      </c>
      <c r="U1231">
        <v>12</v>
      </c>
      <c r="V1231">
        <v>4</v>
      </c>
      <c r="W1231" t="s">
        <v>85</v>
      </c>
      <c r="X1231" t="s">
        <v>120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 t="e" vm="289">
        <f>_FV(0,"55")</f>
        <v>#VALUE!</v>
      </c>
      <c r="AM1231" t="s">
        <v>1478</v>
      </c>
      <c r="AN1231">
        <v>-16</v>
      </c>
      <c r="AO1231" t="e" vm="1">
        <f>_FV(-3,"0")</f>
        <v>#VALUE!</v>
      </c>
      <c r="AP1231" t="s">
        <v>66</v>
      </c>
      <c r="AQ1231">
        <v>1</v>
      </c>
      <c r="AR1231">
        <v>7</v>
      </c>
      <c r="AS1231" t="s">
        <v>160</v>
      </c>
      <c r="AT1231" t="s">
        <v>1057</v>
      </c>
      <c r="AU1231" t="s">
        <v>1058</v>
      </c>
      <c r="AV1231" t="s">
        <v>2380</v>
      </c>
      <c r="AW1231" t="s">
        <v>2381</v>
      </c>
      <c r="AX1231">
        <v>1671</v>
      </c>
      <c r="AY1231">
        <v>1801</v>
      </c>
      <c r="AZ1231" t="s">
        <v>182</v>
      </c>
      <c r="BA1231" s="2">
        <v>43491</v>
      </c>
      <c r="BB1231">
        <v>20</v>
      </c>
      <c r="BC1231" t="s">
        <v>2256</v>
      </c>
      <c r="BD1231" s="3">
        <v>12510</v>
      </c>
      <c r="BE1231" t="s">
        <v>127</v>
      </c>
      <c r="BF1231" s="2">
        <v>43733</v>
      </c>
      <c r="BG1231">
        <v>22</v>
      </c>
      <c r="BH1231" t="s">
        <v>2237</v>
      </c>
      <c r="BI1231" s="3">
        <v>45839</v>
      </c>
    </row>
    <row r="1232" spans="1:61" x14ac:dyDescent="0.25">
      <c r="A1232" s="1">
        <v>41977</v>
      </c>
      <c r="B1232" t="s">
        <v>195</v>
      </c>
      <c r="C1232" t="s">
        <v>127</v>
      </c>
      <c r="D1232" t="s">
        <v>151</v>
      </c>
      <c r="E1232" t="s">
        <v>1660</v>
      </c>
      <c r="F1232" t="s">
        <v>1019</v>
      </c>
      <c r="G1232" t="s">
        <v>945</v>
      </c>
      <c r="H1232" t="s">
        <v>1660</v>
      </c>
      <c r="I1232" t="s">
        <v>993</v>
      </c>
      <c r="J1232" t="s">
        <v>1456</v>
      </c>
      <c r="K1232" t="s">
        <v>189</v>
      </c>
      <c r="L1232" t="s">
        <v>1718</v>
      </c>
      <c r="M1232" t="s">
        <v>1718</v>
      </c>
      <c r="N1232" t="s">
        <v>1637</v>
      </c>
      <c r="O1232" t="s">
        <v>190</v>
      </c>
      <c r="P1232" t="s">
        <v>277</v>
      </c>
      <c r="Q1232">
        <v>34</v>
      </c>
      <c r="R1232" t="s">
        <v>119</v>
      </c>
      <c r="S1232" t="s">
        <v>132</v>
      </c>
      <c r="T1232">
        <v>14</v>
      </c>
      <c r="U1232">
        <v>14</v>
      </c>
      <c r="V1232">
        <v>4</v>
      </c>
      <c r="W1232" t="s">
        <v>68</v>
      </c>
      <c r="X1232" t="s">
        <v>110</v>
      </c>
      <c r="Y1232">
        <v>0</v>
      </c>
      <c r="Z1232">
        <v>0</v>
      </c>
      <c r="AA1232">
        <v>0</v>
      </c>
      <c r="AB1232">
        <v>1</v>
      </c>
      <c r="AC1232">
        <v>0</v>
      </c>
      <c r="AD1232">
        <v>0</v>
      </c>
      <c r="AE1232">
        <v>0</v>
      </c>
      <c r="AF1232">
        <v>1</v>
      </c>
      <c r="AG1232">
        <v>1</v>
      </c>
      <c r="AH1232">
        <v>0</v>
      </c>
      <c r="AI1232">
        <v>0</v>
      </c>
      <c r="AJ1232">
        <v>0</v>
      </c>
      <c r="AK1232">
        <v>0</v>
      </c>
      <c r="AL1232" t="e" vm="249">
        <f>_FV(0,"7352941176470589")</f>
        <v>#VALUE!</v>
      </c>
      <c r="AM1232" t="s">
        <v>877</v>
      </c>
      <c r="AN1232">
        <v>-40</v>
      </c>
      <c r="AO1232" t="e" vm="1">
        <f>_FV(-14,"0")</f>
        <v>#VALUE!</v>
      </c>
      <c r="AP1232" t="s">
        <v>83</v>
      </c>
      <c r="AQ1232">
        <v>6</v>
      </c>
      <c r="AR1232">
        <v>3</v>
      </c>
      <c r="AS1232" t="s">
        <v>491</v>
      </c>
      <c r="AT1232" t="s">
        <v>68</v>
      </c>
      <c r="AU1232" t="s">
        <v>1049</v>
      </c>
      <c r="AV1232" t="s">
        <v>2382</v>
      </c>
      <c r="AW1232" t="s">
        <v>2297</v>
      </c>
      <c r="AX1232">
        <v>1627</v>
      </c>
      <c r="AY1232">
        <v>1801</v>
      </c>
      <c r="AZ1232" t="s">
        <v>195</v>
      </c>
      <c r="BA1232" s="2">
        <v>43732</v>
      </c>
      <c r="BB1232">
        <v>28</v>
      </c>
      <c r="BC1232" t="s">
        <v>2257</v>
      </c>
      <c r="BD1232" s="2">
        <v>43712</v>
      </c>
      <c r="BE1232" t="s">
        <v>127</v>
      </c>
      <c r="BF1232" s="2">
        <v>43733</v>
      </c>
      <c r="BG1232">
        <v>22</v>
      </c>
      <c r="BH1232" t="s">
        <v>2237</v>
      </c>
      <c r="BI1232" s="3">
        <v>45839</v>
      </c>
    </row>
    <row r="1233" spans="1:61" x14ac:dyDescent="0.25">
      <c r="A1233" s="1">
        <v>41630</v>
      </c>
      <c r="B1233" t="s">
        <v>1445</v>
      </c>
      <c r="C1233" t="s">
        <v>127</v>
      </c>
      <c r="D1233" t="s">
        <v>151</v>
      </c>
      <c r="E1233" t="s">
        <v>186</v>
      </c>
      <c r="F1233" t="s">
        <v>274</v>
      </c>
      <c r="G1233" t="s">
        <v>183</v>
      </c>
      <c r="H1233" t="s">
        <v>259</v>
      </c>
      <c r="I1233" t="s">
        <v>273</v>
      </c>
      <c r="J1233" t="s">
        <v>420</v>
      </c>
      <c r="K1233" t="s">
        <v>280</v>
      </c>
      <c r="L1233" t="s">
        <v>278</v>
      </c>
      <c r="M1233" t="s">
        <v>187</v>
      </c>
      <c r="N1233" t="s">
        <v>1292</v>
      </c>
      <c r="O1233" t="s">
        <v>280</v>
      </c>
      <c r="P1233" t="s">
        <v>188</v>
      </c>
      <c r="Q1233">
        <v>17</v>
      </c>
      <c r="R1233" t="s">
        <v>179</v>
      </c>
      <c r="S1233" t="s">
        <v>132</v>
      </c>
      <c r="T1233">
        <v>14</v>
      </c>
      <c r="U1233">
        <v>10</v>
      </c>
      <c r="V1233">
        <v>5</v>
      </c>
      <c r="W1233" t="s">
        <v>121</v>
      </c>
      <c r="X1233" t="s">
        <v>192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 t="s">
        <v>1292</v>
      </c>
      <c r="AM1233" t="s">
        <v>531</v>
      </c>
      <c r="AN1233">
        <v>-11</v>
      </c>
      <c r="AO1233" t="e" vm="1">
        <f>_FV(-3,"0")</f>
        <v>#VALUE!</v>
      </c>
      <c r="AP1233" t="s">
        <v>85</v>
      </c>
      <c r="AQ1233">
        <v>1</v>
      </c>
      <c r="AR1233">
        <v>7</v>
      </c>
      <c r="AS1233" t="s">
        <v>68</v>
      </c>
      <c r="AT1233" t="s">
        <v>68</v>
      </c>
      <c r="AU1233" t="s">
        <v>68</v>
      </c>
      <c r="AV1233" s="2">
        <v>43498</v>
      </c>
      <c r="AW1233" s="2">
        <v>43770</v>
      </c>
      <c r="AX1233">
        <v>1714</v>
      </c>
      <c r="AY1233">
        <v>1801</v>
      </c>
      <c r="AZ1233" t="s">
        <v>1445</v>
      </c>
      <c r="BA1233" s="2">
        <v>43610</v>
      </c>
      <c r="BB1233">
        <v>27</v>
      </c>
      <c r="BC1233" t="s">
        <v>2260</v>
      </c>
      <c r="BD1233" s="3">
        <v>30376</v>
      </c>
      <c r="BE1233" t="s">
        <v>127</v>
      </c>
      <c r="BF1233" s="2">
        <v>43733</v>
      </c>
      <c r="BG1233">
        <v>22</v>
      </c>
      <c r="BH1233" t="s">
        <v>2237</v>
      </c>
      <c r="BI1233" s="3">
        <v>45839</v>
      </c>
    </row>
    <row r="1234" spans="1:61" x14ac:dyDescent="0.25">
      <c r="A1234" s="1">
        <v>41884</v>
      </c>
      <c r="B1234" t="s">
        <v>209</v>
      </c>
      <c r="C1234" t="s">
        <v>127</v>
      </c>
      <c r="D1234" t="s">
        <v>62</v>
      </c>
      <c r="E1234" s="3">
        <v>45292</v>
      </c>
      <c r="F1234" s="3">
        <v>17533</v>
      </c>
      <c r="G1234" s="3">
        <v>46753</v>
      </c>
      <c r="H1234" t="s">
        <v>68</v>
      </c>
      <c r="I1234" s="3">
        <v>27760</v>
      </c>
      <c r="J1234" s="2">
        <v>43678</v>
      </c>
      <c r="K1234" t="s">
        <v>396</v>
      </c>
      <c r="L1234" t="s">
        <v>130</v>
      </c>
      <c r="M1234" t="s">
        <v>397</v>
      </c>
      <c r="N1234" t="s">
        <v>1097</v>
      </c>
      <c r="O1234" t="s">
        <v>118</v>
      </c>
      <c r="P1234" t="s">
        <v>347</v>
      </c>
      <c r="Q1234">
        <v>25</v>
      </c>
      <c r="R1234" t="s">
        <v>96</v>
      </c>
      <c r="S1234" t="s">
        <v>132</v>
      </c>
      <c r="T1234">
        <v>14</v>
      </c>
      <c r="U1234">
        <v>6</v>
      </c>
      <c r="V1234">
        <v>5</v>
      </c>
      <c r="W1234" t="s">
        <v>120</v>
      </c>
      <c r="X1234" t="s">
        <v>121</v>
      </c>
      <c r="Y1234">
        <v>0</v>
      </c>
      <c r="Z1234">
        <v>1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 t="e" vm="32">
        <f>_FV(0,"04")</f>
        <v>#VALUE!</v>
      </c>
      <c r="AM1234" t="s">
        <v>130</v>
      </c>
      <c r="AN1234">
        <v>-1</v>
      </c>
      <c r="AO1234" t="s">
        <v>64</v>
      </c>
      <c r="AP1234" t="s">
        <v>68</v>
      </c>
      <c r="AQ1234">
        <v>2</v>
      </c>
      <c r="AR1234">
        <v>5</v>
      </c>
      <c r="AS1234" t="s">
        <v>68</v>
      </c>
      <c r="AT1234" t="s">
        <v>68</v>
      </c>
      <c r="AU1234" t="s">
        <v>68</v>
      </c>
      <c r="AV1234" s="2">
        <v>43556</v>
      </c>
      <c r="AW1234" s="3">
        <v>12055</v>
      </c>
      <c r="AX1234">
        <v>1847</v>
      </c>
      <c r="AY1234">
        <v>1801</v>
      </c>
      <c r="AZ1234" t="s">
        <v>209</v>
      </c>
      <c r="BA1234" s="2">
        <v>43578</v>
      </c>
      <c r="BB1234">
        <v>21</v>
      </c>
      <c r="BC1234" t="s">
        <v>217</v>
      </c>
      <c r="BD1234" s="3">
        <v>44774</v>
      </c>
      <c r="BE1234" t="s">
        <v>127</v>
      </c>
      <c r="BF1234" s="2">
        <v>43733</v>
      </c>
      <c r="BG1234">
        <v>22</v>
      </c>
      <c r="BH1234" t="s">
        <v>2237</v>
      </c>
      <c r="BI1234" s="3">
        <v>45839</v>
      </c>
    </row>
    <row r="1235" spans="1:61" x14ac:dyDescent="0.25">
      <c r="A1235" s="1">
        <v>41659</v>
      </c>
      <c r="B1235" t="s">
        <v>218</v>
      </c>
      <c r="C1235" t="s">
        <v>127</v>
      </c>
      <c r="D1235" t="s">
        <v>101</v>
      </c>
      <c r="E1235" t="s">
        <v>1043</v>
      </c>
      <c r="F1235" t="s">
        <v>677</v>
      </c>
      <c r="G1235" t="s">
        <v>222</v>
      </c>
      <c r="H1235" t="s">
        <v>1237</v>
      </c>
      <c r="I1235" t="s">
        <v>802</v>
      </c>
      <c r="J1235" t="s">
        <v>1106</v>
      </c>
      <c r="K1235" t="s">
        <v>226</v>
      </c>
      <c r="L1235" t="s">
        <v>63</v>
      </c>
      <c r="M1235" t="s">
        <v>224</v>
      </c>
      <c r="N1235" t="s">
        <v>540</v>
      </c>
      <c r="O1235" t="s">
        <v>225</v>
      </c>
      <c r="P1235" t="s">
        <v>224</v>
      </c>
      <c r="Q1235">
        <v>22</v>
      </c>
      <c r="R1235" t="s">
        <v>255</v>
      </c>
      <c r="S1235" t="s">
        <v>132</v>
      </c>
      <c r="T1235">
        <v>14</v>
      </c>
      <c r="U1235">
        <v>14</v>
      </c>
      <c r="V1235">
        <v>5</v>
      </c>
      <c r="W1235" t="s">
        <v>96</v>
      </c>
      <c r="X1235" t="s">
        <v>120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1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 t="e" vm="20">
        <f>_FV(0,"22727272727272727")</f>
        <v>#VALUE!</v>
      </c>
      <c r="AM1235" t="s">
        <v>1408</v>
      </c>
      <c r="AN1235">
        <v>-20</v>
      </c>
      <c r="AO1235" t="e" vm="1">
        <f>_FV(-4,"0")</f>
        <v>#VALUE!</v>
      </c>
      <c r="AP1235" t="s">
        <v>179</v>
      </c>
      <c r="AQ1235">
        <v>4</v>
      </c>
      <c r="AR1235">
        <v>4</v>
      </c>
      <c r="AS1235" t="s">
        <v>68</v>
      </c>
      <c r="AT1235" t="s">
        <v>68</v>
      </c>
      <c r="AU1235" t="s">
        <v>68</v>
      </c>
      <c r="AV1235" s="2">
        <v>43497</v>
      </c>
      <c r="AW1235" s="3">
        <v>12055</v>
      </c>
      <c r="AX1235">
        <v>1662</v>
      </c>
      <c r="AY1235">
        <v>1801</v>
      </c>
      <c r="AZ1235" t="s">
        <v>218</v>
      </c>
      <c r="BA1235" s="2">
        <v>43642</v>
      </c>
      <c r="BB1235">
        <v>21</v>
      </c>
      <c r="BC1235" t="s">
        <v>2264</v>
      </c>
      <c r="BD1235" s="2">
        <v>43649</v>
      </c>
      <c r="BE1235" t="s">
        <v>127</v>
      </c>
      <c r="BF1235" s="2">
        <v>43733</v>
      </c>
      <c r="BG1235">
        <v>22</v>
      </c>
      <c r="BH1235" t="s">
        <v>2237</v>
      </c>
      <c r="BI1235" s="3">
        <v>45839</v>
      </c>
    </row>
    <row r="1236" spans="1:61" x14ac:dyDescent="0.25">
      <c r="A1236" s="1">
        <v>41538</v>
      </c>
      <c r="B1236" t="s">
        <v>228</v>
      </c>
      <c r="C1236" t="s">
        <v>127</v>
      </c>
      <c r="D1236" t="s">
        <v>151</v>
      </c>
      <c r="E1236" t="s">
        <v>116</v>
      </c>
      <c r="F1236" t="s">
        <v>97</v>
      </c>
      <c r="G1236" t="s">
        <v>118</v>
      </c>
      <c r="H1236" t="s">
        <v>116</v>
      </c>
      <c r="I1236" t="s">
        <v>68</v>
      </c>
      <c r="J1236" s="2">
        <v>43497</v>
      </c>
      <c r="K1236" t="s">
        <v>118</v>
      </c>
      <c r="L1236" t="s">
        <v>118</v>
      </c>
      <c r="M1236" t="s">
        <v>118</v>
      </c>
      <c r="N1236" t="s">
        <v>65</v>
      </c>
      <c r="O1236" t="s">
        <v>116</v>
      </c>
      <c r="P1236" t="s">
        <v>97</v>
      </c>
      <c r="Q1236">
        <v>5</v>
      </c>
      <c r="R1236" t="s">
        <v>191</v>
      </c>
      <c r="S1236" t="s">
        <v>132</v>
      </c>
      <c r="T1236">
        <v>14</v>
      </c>
      <c r="U1236">
        <v>10</v>
      </c>
      <c r="V1236">
        <v>9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 t="s">
        <v>118</v>
      </c>
      <c r="AM1236" t="s">
        <v>118</v>
      </c>
      <c r="AN1236">
        <v>-1</v>
      </c>
      <c r="AP1236" t="s">
        <v>121</v>
      </c>
      <c r="AQ1236">
        <v>1</v>
      </c>
      <c r="AR1236">
        <v>7</v>
      </c>
      <c r="AS1236" t="s">
        <v>65</v>
      </c>
      <c r="AT1236" t="s">
        <v>68</v>
      </c>
      <c r="AU1236" t="s">
        <v>852</v>
      </c>
      <c r="AV1236" t="s">
        <v>2383</v>
      </c>
      <c r="AW1236" t="s">
        <v>65</v>
      </c>
      <c r="AX1236">
        <v>1671</v>
      </c>
      <c r="AY1236">
        <v>1801</v>
      </c>
      <c r="AZ1236" t="s">
        <v>228</v>
      </c>
      <c r="BA1236" s="2">
        <v>43549</v>
      </c>
      <c r="BB1236">
        <v>22</v>
      </c>
      <c r="BC1236" t="s">
        <v>2267</v>
      </c>
      <c r="BD1236" s="2">
        <v>43588</v>
      </c>
      <c r="BE1236" t="s">
        <v>127</v>
      </c>
      <c r="BF1236" s="2">
        <v>43733</v>
      </c>
      <c r="BG1236">
        <v>22</v>
      </c>
      <c r="BH1236" t="s">
        <v>2237</v>
      </c>
      <c r="BI1236" s="3">
        <v>45839</v>
      </c>
    </row>
    <row r="1237" spans="1:61" x14ac:dyDescent="0.25">
      <c r="A1237" s="1">
        <v>41631</v>
      </c>
      <c r="B1237" t="s">
        <v>60</v>
      </c>
      <c r="C1237" t="s">
        <v>123</v>
      </c>
      <c r="D1237" t="s">
        <v>101</v>
      </c>
      <c r="E1237" t="s">
        <v>1456</v>
      </c>
      <c r="F1237" t="s">
        <v>1831</v>
      </c>
      <c r="G1237" t="s">
        <v>68</v>
      </c>
      <c r="H1237" t="s">
        <v>310</v>
      </c>
      <c r="I1237" t="s">
        <v>1047</v>
      </c>
      <c r="J1237" t="s">
        <v>1456</v>
      </c>
      <c r="K1237" t="s">
        <v>877</v>
      </c>
      <c r="L1237" t="s">
        <v>532</v>
      </c>
      <c r="M1237" t="s">
        <v>189</v>
      </c>
      <c r="N1237" t="s">
        <v>189</v>
      </c>
      <c r="O1237" t="s">
        <v>281</v>
      </c>
      <c r="P1237" t="s">
        <v>189</v>
      </c>
      <c r="Q1237">
        <v>17</v>
      </c>
      <c r="R1237" t="s">
        <v>66</v>
      </c>
      <c r="S1237" t="s">
        <v>84</v>
      </c>
      <c r="T1237">
        <v>14</v>
      </c>
      <c r="U1237">
        <v>1</v>
      </c>
      <c r="V1237">
        <v>3</v>
      </c>
      <c r="W1237" t="s">
        <v>120</v>
      </c>
      <c r="X1237" t="s">
        <v>179</v>
      </c>
      <c r="Y1237">
        <v>0</v>
      </c>
      <c r="Z1237">
        <v>1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1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 t="s">
        <v>1018</v>
      </c>
      <c r="AM1237" t="s">
        <v>545</v>
      </c>
      <c r="AN1237">
        <v>2</v>
      </c>
      <c r="AO1237" t="e" vm="1">
        <f>_FV(-2,"0")</f>
        <v>#VALUE!</v>
      </c>
      <c r="AP1237" t="s">
        <v>68</v>
      </c>
      <c r="AQ1237">
        <v>1</v>
      </c>
      <c r="AR1237">
        <v>7</v>
      </c>
      <c r="AS1237" t="s">
        <v>68</v>
      </c>
      <c r="AT1237" t="s">
        <v>2384</v>
      </c>
      <c r="AU1237" t="s">
        <v>68</v>
      </c>
      <c r="AV1237" s="2">
        <v>43498</v>
      </c>
      <c r="AW1237" t="s">
        <v>2385</v>
      </c>
      <c r="AX1237">
        <v>1873</v>
      </c>
      <c r="AY1237">
        <v>1881</v>
      </c>
      <c r="AZ1237" t="s">
        <v>60</v>
      </c>
      <c r="BA1237" s="2">
        <v>43700</v>
      </c>
      <c r="BB1237">
        <v>30</v>
      </c>
      <c r="BC1237" t="s">
        <v>2228</v>
      </c>
      <c r="BD1237" s="3">
        <v>36373</v>
      </c>
      <c r="BE1237" t="s">
        <v>123</v>
      </c>
      <c r="BF1237" s="2">
        <v>43700</v>
      </c>
      <c r="BG1237">
        <v>40</v>
      </c>
      <c r="BH1237" t="s">
        <v>2232</v>
      </c>
      <c r="BI1237" s="3">
        <v>42339</v>
      </c>
    </row>
    <row r="1238" spans="1:61" x14ac:dyDescent="0.25">
      <c r="A1238" s="1">
        <v>41713</v>
      </c>
      <c r="B1238" t="s">
        <v>73</v>
      </c>
      <c r="C1238" t="s">
        <v>123</v>
      </c>
      <c r="D1238" t="s">
        <v>62</v>
      </c>
      <c r="E1238" t="s">
        <v>478</v>
      </c>
      <c r="F1238" t="s">
        <v>1553</v>
      </c>
      <c r="G1238" t="s">
        <v>1911</v>
      </c>
      <c r="H1238" t="s">
        <v>1438</v>
      </c>
      <c r="I1238" t="s">
        <v>478</v>
      </c>
      <c r="J1238" t="s">
        <v>2386</v>
      </c>
      <c r="K1238" t="s">
        <v>479</v>
      </c>
      <c r="L1238" t="s">
        <v>1004</v>
      </c>
      <c r="M1238" t="s">
        <v>482</v>
      </c>
      <c r="N1238" t="s">
        <v>1699</v>
      </c>
      <c r="O1238" t="s">
        <v>748</v>
      </c>
      <c r="P1238" t="s">
        <v>480</v>
      </c>
      <c r="Q1238">
        <v>29</v>
      </c>
      <c r="R1238" t="s">
        <v>110</v>
      </c>
      <c r="S1238" t="s">
        <v>84</v>
      </c>
      <c r="T1238">
        <v>14</v>
      </c>
      <c r="U1238">
        <v>9</v>
      </c>
      <c r="V1238">
        <v>2</v>
      </c>
      <c r="W1238" t="s">
        <v>66</v>
      </c>
      <c r="X1238" t="s">
        <v>191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 t="e" vm="283">
        <f>_FV(0,"2413793103448276")</f>
        <v>#VALUE!</v>
      </c>
      <c r="AM1238" t="s">
        <v>1696</v>
      </c>
      <c r="AN1238">
        <v>-32</v>
      </c>
      <c r="AO1238" t="e" vm="1">
        <f>_FV(-9,"0")</f>
        <v>#VALUE!</v>
      </c>
      <c r="AP1238" t="s">
        <v>179</v>
      </c>
      <c r="AQ1238">
        <v>0</v>
      </c>
      <c r="AR1238">
        <v>9</v>
      </c>
      <c r="AS1238" t="s">
        <v>68</v>
      </c>
      <c r="AT1238" t="s">
        <v>68</v>
      </c>
      <c r="AU1238" t="s">
        <v>68</v>
      </c>
      <c r="AV1238" t="s">
        <v>64</v>
      </c>
      <c r="AW1238" s="3">
        <v>44562</v>
      </c>
      <c r="AX1238">
        <v>1668</v>
      </c>
      <c r="AY1238">
        <v>1881</v>
      </c>
      <c r="AZ1238" t="s">
        <v>73</v>
      </c>
      <c r="BA1238" t="s">
        <v>243</v>
      </c>
      <c r="BB1238">
        <v>20</v>
      </c>
      <c r="BC1238" t="s">
        <v>2229</v>
      </c>
      <c r="BD1238" s="3">
        <v>15401</v>
      </c>
      <c r="BE1238" t="s">
        <v>123</v>
      </c>
      <c r="BF1238" s="2">
        <v>43700</v>
      </c>
      <c r="BG1238">
        <v>40</v>
      </c>
      <c r="BH1238" t="s">
        <v>2232</v>
      </c>
      <c r="BI1238" s="3">
        <v>42339</v>
      </c>
    </row>
    <row r="1239" spans="1:61" x14ac:dyDescent="0.25">
      <c r="A1239" s="1">
        <v>41948</v>
      </c>
      <c r="B1239" t="s">
        <v>2230</v>
      </c>
      <c r="C1239" t="s">
        <v>123</v>
      </c>
      <c r="D1239" t="s">
        <v>151</v>
      </c>
      <c r="E1239" t="s">
        <v>1702</v>
      </c>
      <c r="F1239" t="s">
        <v>839</v>
      </c>
      <c r="G1239" t="s">
        <v>1771</v>
      </c>
      <c r="H1239" t="s">
        <v>1068</v>
      </c>
      <c r="I1239" t="s">
        <v>302</v>
      </c>
      <c r="J1239" t="s">
        <v>1647</v>
      </c>
      <c r="K1239" t="s">
        <v>1014</v>
      </c>
      <c r="L1239" t="s">
        <v>1624</v>
      </c>
      <c r="M1239" t="s">
        <v>842</v>
      </c>
      <c r="N1239" t="s">
        <v>204</v>
      </c>
      <c r="O1239" t="s">
        <v>174</v>
      </c>
      <c r="P1239" t="s">
        <v>1014</v>
      </c>
      <c r="Q1239">
        <v>38</v>
      </c>
      <c r="R1239" t="s">
        <v>239</v>
      </c>
      <c r="S1239" t="s">
        <v>84</v>
      </c>
      <c r="T1239">
        <v>14</v>
      </c>
      <c r="U1239">
        <v>20</v>
      </c>
      <c r="V1239">
        <v>3</v>
      </c>
      <c r="W1239" t="s">
        <v>66</v>
      </c>
      <c r="X1239" t="s">
        <v>120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 t="e" vm="238">
        <f>_FV(-1,"0789473684210527")</f>
        <v>#VALUE!</v>
      </c>
      <c r="AM1239" t="s">
        <v>1215</v>
      </c>
      <c r="AN1239">
        <v>-49</v>
      </c>
      <c r="AO1239" t="e" vm="1">
        <f>_FV(-6,"0")</f>
        <v>#VALUE!</v>
      </c>
      <c r="AP1239" t="s">
        <v>255</v>
      </c>
      <c r="AQ1239">
        <v>0</v>
      </c>
      <c r="AR1239">
        <v>3</v>
      </c>
      <c r="AS1239" t="s">
        <v>68</v>
      </c>
      <c r="AT1239" t="s">
        <v>68</v>
      </c>
      <c r="AU1239" t="s">
        <v>68</v>
      </c>
      <c r="AV1239" s="3">
        <v>27395</v>
      </c>
      <c r="AW1239" s="3">
        <v>45292</v>
      </c>
      <c r="AX1239">
        <v>1594</v>
      </c>
      <c r="AY1239">
        <v>1881</v>
      </c>
      <c r="AZ1239" t="s">
        <v>2230</v>
      </c>
      <c r="BA1239" s="2">
        <v>43640</v>
      </c>
      <c r="BB1239">
        <v>36</v>
      </c>
      <c r="BC1239" t="s">
        <v>2231</v>
      </c>
      <c r="BD1239" s="3">
        <v>13547</v>
      </c>
      <c r="BE1239" t="s">
        <v>123</v>
      </c>
      <c r="BF1239" s="2">
        <v>43700</v>
      </c>
      <c r="BG1239">
        <v>40</v>
      </c>
      <c r="BH1239" t="s">
        <v>2232</v>
      </c>
      <c r="BI1239" s="3">
        <v>42339</v>
      </c>
    </row>
    <row r="1240" spans="1:61" x14ac:dyDescent="0.25">
      <c r="A1240" s="1">
        <v>41727</v>
      </c>
      <c r="B1240" t="s">
        <v>2233</v>
      </c>
      <c r="C1240" t="s">
        <v>123</v>
      </c>
      <c r="D1240" t="s">
        <v>62</v>
      </c>
      <c r="E1240" t="s">
        <v>1505</v>
      </c>
      <c r="F1240" t="s">
        <v>1299</v>
      </c>
      <c r="G1240" t="s">
        <v>445</v>
      </c>
      <c r="H1240" t="s">
        <v>1668</v>
      </c>
      <c r="I1240" t="s">
        <v>1666</v>
      </c>
      <c r="J1240" t="s">
        <v>2387</v>
      </c>
      <c r="K1240" t="s">
        <v>1203</v>
      </c>
      <c r="L1240" t="s">
        <v>2388</v>
      </c>
      <c r="M1240" t="s">
        <v>1204</v>
      </c>
      <c r="N1240" t="s">
        <v>870</v>
      </c>
      <c r="O1240" t="s">
        <v>870</v>
      </c>
      <c r="P1240" t="s">
        <v>145</v>
      </c>
      <c r="Q1240">
        <v>31</v>
      </c>
      <c r="R1240" t="s">
        <v>192</v>
      </c>
      <c r="S1240" t="s">
        <v>84</v>
      </c>
      <c r="T1240">
        <v>14</v>
      </c>
      <c r="U1240">
        <v>14</v>
      </c>
      <c r="V1240">
        <v>2</v>
      </c>
      <c r="W1240" t="s">
        <v>64</v>
      </c>
      <c r="X1240" t="s">
        <v>120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 t="e" vm="333">
        <f>_FV(0,"6451612903225806")</f>
        <v>#VALUE!</v>
      </c>
      <c r="AM1240" t="s">
        <v>137</v>
      </c>
      <c r="AN1240">
        <v>-38</v>
      </c>
      <c r="AO1240" t="e" vm="1">
        <f>_FV(-8,"0")</f>
        <v>#VALUE!</v>
      </c>
      <c r="AP1240" t="s">
        <v>121</v>
      </c>
      <c r="AQ1240">
        <v>0</v>
      </c>
      <c r="AR1240">
        <v>3</v>
      </c>
      <c r="AS1240" t="s">
        <v>871</v>
      </c>
      <c r="AT1240" t="s">
        <v>68</v>
      </c>
      <c r="AU1240" t="s">
        <v>872</v>
      </c>
      <c r="AV1240" t="s">
        <v>872</v>
      </c>
      <c r="AW1240" t="s">
        <v>2389</v>
      </c>
      <c r="AX1240">
        <v>1530</v>
      </c>
      <c r="AY1240">
        <v>1881</v>
      </c>
      <c r="AZ1240" t="s">
        <v>2233</v>
      </c>
      <c r="BA1240" s="2">
        <v>43522</v>
      </c>
      <c r="BB1240">
        <v>24</v>
      </c>
      <c r="BC1240" t="s">
        <v>2234</v>
      </c>
      <c r="BD1240" s="3">
        <v>20821</v>
      </c>
      <c r="BE1240" t="s">
        <v>123</v>
      </c>
      <c r="BF1240" s="2">
        <v>43700</v>
      </c>
      <c r="BG1240">
        <v>40</v>
      </c>
      <c r="BH1240" t="s">
        <v>2232</v>
      </c>
      <c r="BI1240" s="3">
        <v>42339</v>
      </c>
    </row>
    <row r="1241" spans="1:61" x14ac:dyDescent="0.25">
      <c r="A1241" s="1">
        <v>41531</v>
      </c>
      <c r="B1241" t="s">
        <v>127</v>
      </c>
      <c r="C1241" t="s">
        <v>123</v>
      </c>
      <c r="D1241" t="s">
        <v>62</v>
      </c>
      <c r="E1241" t="s">
        <v>63</v>
      </c>
      <c r="F1241" t="s">
        <v>68</v>
      </c>
      <c r="G1241" t="s">
        <v>63</v>
      </c>
      <c r="H1241" t="s">
        <v>79</v>
      </c>
      <c r="I1241" t="s">
        <v>180</v>
      </c>
      <c r="J1241" s="3">
        <v>27395</v>
      </c>
      <c r="K1241" t="s">
        <v>65</v>
      </c>
      <c r="L1241" t="s">
        <v>63</v>
      </c>
      <c r="M1241" t="s">
        <v>65</v>
      </c>
      <c r="N1241" t="s">
        <v>65</v>
      </c>
      <c r="O1241" t="s">
        <v>180</v>
      </c>
      <c r="P1241" t="s">
        <v>79</v>
      </c>
      <c r="Q1241">
        <v>4</v>
      </c>
      <c r="R1241" t="s">
        <v>132</v>
      </c>
      <c r="S1241" t="s">
        <v>84</v>
      </c>
      <c r="T1241">
        <v>14</v>
      </c>
      <c r="U1241">
        <v>15</v>
      </c>
      <c r="V1241">
        <v>2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 t="s">
        <v>65</v>
      </c>
      <c r="AM1241" t="s">
        <v>180</v>
      </c>
      <c r="AN1241">
        <v>-4</v>
      </c>
      <c r="AP1241" t="s">
        <v>64</v>
      </c>
      <c r="AQ1241">
        <v>3</v>
      </c>
      <c r="AR1241">
        <v>6</v>
      </c>
      <c r="AS1241" t="s">
        <v>68</v>
      </c>
      <c r="AT1241" t="s">
        <v>1337</v>
      </c>
      <c r="AU1241" t="s">
        <v>68</v>
      </c>
      <c r="AV1241" s="3">
        <v>45658</v>
      </c>
      <c r="AW1241" t="s">
        <v>2390</v>
      </c>
      <c r="AX1241">
        <v>1801</v>
      </c>
      <c r="AY1241">
        <v>1881</v>
      </c>
      <c r="AZ1241" t="s">
        <v>127</v>
      </c>
      <c r="BA1241" s="2">
        <v>43733</v>
      </c>
      <c r="BB1241">
        <v>22</v>
      </c>
      <c r="BC1241" t="s">
        <v>2237</v>
      </c>
      <c r="BD1241" s="3">
        <v>45839</v>
      </c>
      <c r="BE1241" t="s">
        <v>123</v>
      </c>
      <c r="BF1241" s="2">
        <v>43700</v>
      </c>
      <c r="BG1241">
        <v>40</v>
      </c>
      <c r="BH1241" t="s">
        <v>2232</v>
      </c>
      <c r="BI1241" s="3">
        <v>42339</v>
      </c>
    </row>
    <row r="1242" spans="1:61" x14ac:dyDescent="0.25">
      <c r="A1242" s="1">
        <v>41642</v>
      </c>
      <c r="B1242" t="s">
        <v>136</v>
      </c>
      <c r="C1242" t="s">
        <v>123</v>
      </c>
      <c r="D1242" t="s">
        <v>151</v>
      </c>
      <c r="E1242" t="s">
        <v>1126</v>
      </c>
      <c r="F1242" t="s">
        <v>811</v>
      </c>
      <c r="G1242" t="s">
        <v>2391</v>
      </c>
      <c r="H1242" t="s">
        <v>91</v>
      </c>
      <c r="I1242" t="s">
        <v>1467</v>
      </c>
      <c r="J1242" t="s">
        <v>1102</v>
      </c>
      <c r="K1242" t="s">
        <v>216</v>
      </c>
      <c r="L1242" t="s">
        <v>2197</v>
      </c>
      <c r="M1242" t="s">
        <v>355</v>
      </c>
      <c r="N1242" t="s">
        <v>93</v>
      </c>
      <c r="O1242" t="s">
        <v>639</v>
      </c>
      <c r="P1242" t="s">
        <v>216</v>
      </c>
      <c r="Q1242">
        <v>27</v>
      </c>
      <c r="R1242" t="s">
        <v>67</v>
      </c>
      <c r="S1242" t="s">
        <v>84</v>
      </c>
      <c r="T1242">
        <v>14</v>
      </c>
      <c r="U1242">
        <v>16</v>
      </c>
      <c r="V1242">
        <v>2</v>
      </c>
      <c r="W1242" t="s">
        <v>68</v>
      </c>
      <c r="X1242" t="s">
        <v>192</v>
      </c>
      <c r="Y1242">
        <v>0</v>
      </c>
      <c r="Z1242">
        <v>0</v>
      </c>
      <c r="AA1242">
        <v>0</v>
      </c>
      <c r="AB1242">
        <v>1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 t="e" vm="358">
        <f>_FV(-1,"1851851851851851")</f>
        <v>#VALUE!</v>
      </c>
      <c r="AM1242" t="s">
        <v>68</v>
      </c>
      <c r="AN1242">
        <v>-37</v>
      </c>
      <c r="AO1242" t="e" vm="1">
        <f>_FV(-10,"0")</f>
        <v>#VALUE!</v>
      </c>
      <c r="AP1242" t="s">
        <v>242</v>
      </c>
      <c r="AQ1242">
        <v>1</v>
      </c>
      <c r="AR1242">
        <v>7</v>
      </c>
      <c r="AS1242" t="s">
        <v>68</v>
      </c>
      <c r="AT1242" t="s">
        <v>848</v>
      </c>
      <c r="AU1242" t="s">
        <v>68</v>
      </c>
      <c r="AV1242" s="2">
        <v>43556</v>
      </c>
      <c r="AW1242" t="s">
        <v>2392</v>
      </c>
      <c r="AX1242">
        <v>1667</v>
      </c>
      <c r="AY1242">
        <v>1881</v>
      </c>
      <c r="AZ1242" t="s">
        <v>136</v>
      </c>
      <c r="BA1242" s="2">
        <v>43580</v>
      </c>
      <c r="BB1242">
        <v>33</v>
      </c>
      <c r="BC1242" t="s">
        <v>2239</v>
      </c>
      <c r="BD1242" s="3">
        <v>13575</v>
      </c>
      <c r="BE1242" t="s">
        <v>123</v>
      </c>
      <c r="BF1242" s="2">
        <v>43700</v>
      </c>
      <c r="BG1242">
        <v>40</v>
      </c>
      <c r="BH1242" t="s">
        <v>2232</v>
      </c>
      <c r="BI1242" s="3">
        <v>42339</v>
      </c>
    </row>
    <row r="1243" spans="1:61" x14ac:dyDescent="0.25">
      <c r="A1243" s="1">
        <v>41944</v>
      </c>
      <c r="B1243" t="s">
        <v>2240</v>
      </c>
      <c r="C1243" t="s">
        <v>123</v>
      </c>
      <c r="D1243" t="s">
        <v>151</v>
      </c>
      <c r="E1243" t="s">
        <v>392</v>
      </c>
      <c r="F1243" t="s">
        <v>894</v>
      </c>
      <c r="G1243" t="s">
        <v>459</v>
      </c>
      <c r="H1243" t="s">
        <v>389</v>
      </c>
      <c r="I1243" t="s">
        <v>707</v>
      </c>
      <c r="J1243" t="s">
        <v>1166</v>
      </c>
      <c r="K1243" t="s">
        <v>155</v>
      </c>
      <c r="L1243" t="s">
        <v>2159</v>
      </c>
      <c r="M1243" t="s">
        <v>156</v>
      </c>
      <c r="N1243" t="s">
        <v>154</v>
      </c>
      <c r="O1243" t="s">
        <v>889</v>
      </c>
      <c r="P1243" t="s">
        <v>394</v>
      </c>
      <c r="Q1243">
        <v>21</v>
      </c>
      <c r="R1243" t="s">
        <v>242</v>
      </c>
      <c r="S1243" t="s">
        <v>84</v>
      </c>
      <c r="T1243">
        <v>14</v>
      </c>
      <c r="U1243">
        <v>10</v>
      </c>
      <c r="V1243">
        <v>3</v>
      </c>
      <c r="W1243" t="s">
        <v>132</v>
      </c>
      <c r="X1243" t="s">
        <v>191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 t="e" vm="33">
        <f>_FV(0,"14285714285714285")</f>
        <v>#VALUE!</v>
      </c>
      <c r="AM1243" t="s">
        <v>389</v>
      </c>
      <c r="AN1243">
        <v>-20</v>
      </c>
      <c r="AO1243" t="e" vm="1">
        <f>_FV(-8,"0")</f>
        <v>#VALUE!</v>
      </c>
      <c r="AP1243" t="s">
        <v>191</v>
      </c>
      <c r="AQ1243">
        <v>1</v>
      </c>
      <c r="AR1243">
        <v>7</v>
      </c>
      <c r="AS1243" t="s">
        <v>68</v>
      </c>
      <c r="AT1243" t="s">
        <v>68</v>
      </c>
      <c r="AU1243" t="s">
        <v>68</v>
      </c>
      <c r="AV1243" s="2">
        <v>43498</v>
      </c>
      <c r="AW1243" s="3">
        <v>45292</v>
      </c>
      <c r="AX1243">
        <v>1530</v>
      </c>
      <c r="AY1243">
        <v>1881</v>
      </c>
      <c r="AZ1243" t="s">
        <v>2240</v>
      </c>
      <c r="BA1243" s="2">
        <v>43581</v>
      </c>
      <c r="BB1243">
        <v>22</v>
      </c>
      <c r="BC1243" t="s">
        <v>2242</v>
      </c>
      <c r="BD1243" s="2">
        <v>43801</v>
      </c>
      <c r="BE1243" t="s">
        <v>123</v>
      </c>
      <c r="BF1243" s="2">
        <v>43700</v>
      </c>
      <c r="BG1243">
        <v>40</v>
      </c>
      <c r="BH1243" t="s">
        <v>2232</v>
      </c>
      <c r="BI1243" s="3">
        <v>42339</v>
      </c>
    </row>
    <row r="1244" spans="1:61" x14ac:dyDescent="0.25">
      <c r="A1244" s="1">
        <v>41756</v>
      </c>
      <c r="B1244" t="s">
        <v>150</v>
      </c>
      <c r="C1244" t="s">
        <v>123</v>
      </c>
      <c r="D1244" t="s">
        <v>151</v>
      </c>
      <c r="E1244" t="s">
        <v>1820</v>
      </c>
      <c r="F1244" t="s">
        <v>2169</v>
      </c>
      <c r="G1244" t="s">
        <v>210</v>
      </c>
      <c r="H1244" t="s">
        <v>948</v>
      </c>
      <c r="I1244" t="s">
        <v>1680</v>
      </c>
      <c r="J1244" t="s">
        <v>761</v>
      </c>
      <c r="K1244" t="s">
        <v>1682</v>
      </c>
      <c r="L1244" t="s">
        <v>1640</v>
      </c>
      <c r="M1244" t="s">
        <v>928</v>
      </c>
      <c r="N1244" t="s">
        <v>82</v>
      </c>
      <c r="O1244" t="s">
        <v>928</v>
      </c>
      <c r="P1244" t="s">
        <v>82</v>
      </c>
      <c r="Q1244">
        <v>36</v>
      </c>
      <c r="R1244" t="s">
        <v>64</v>
      </c>
      <c r="S1244" t="s">
        <v>84</v>
      </c>
      <c r="T1244">
        <v>14</v>
      </c>
      <c r="U1244">
        <v>1</v>
      </c>
      <c r="V1244">
        <v>3</v>
      </c>
      <c r="W1244" t="s">
        <v>110</v>
      </c>
      <c r="X1244" t="s">
        <v>83</v>
      </c>
      <c r="Y1244">
        <v>1</v>
      </c>
      <c r="Z1244">
        <v>1</v>
      </c>
      <c r="AA1244">
        <v>1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 t="s">
        <v>89</v>
      </c>
      <c r="AM1244" t="s">
        <v>504</v>
      </c>
      <c r="AN1244">
        <v>5</v>
      </c>
      <c r="AO1244" t="s">
        <v>96</v>
      </c>
      <c r="AP1244" t="e" vm="1">
        <f>_FV(-1,"0")</f>
        <v>#VALUE!</v>
      </c>
      <c r="AQ1244">
        <v>2</v>
      </c>
      <c r="AR1244">
        <v>5</v>
      </c>
      <c r="AS1244" t="s">
        <v>68</v>
      </c>
      <c r="AT1244" t="s">
        <v>68</v>
      </c>
      <c r="AU1244" t="s">
        <v>68</v>
      </c>
      <c r="AV1244" t="s">
        <v>1630</v>
      </c>
      <c r="AW1244" s="3">
        <v>11689</v>
      </c>
      <c r="AX1244">
        <v>1815</v>
      </c>
      <c r="AY1244">
        <v>1881</v>
      </c>
      <c r="AZ1244" t="s">
        <v>150</v>
      </c>
      <c r="BA1244" s="2">
        <v>43700</v>
      </c>
      <c r="BB1244">
        <v>22</v>
      </c>
      <c r="BC1244" t="s">
        <v>2244</v>
      </c>
      <c r="BD1244" s="3">
        <v>29068</v>
      </c>
      <c r="BE1244" t="s">
        <v>123</v>
      </c>
      <c r="BF1244" s="2">
        <v>43700</v>
      </c>
      <c r="BG1244">
        <v>40</v>
      </c>
      <c r="BH1244" t="s">
        <v>2232</v>
      </c>
      <c r="BI1244" s="3">
        <v>42339</v>
      </c>
    </row>
    <row r="1245" spans="1:61" x14ac:dyDescent="0.25">
      <c r="A1245" s="1">
        <v>41700</v>
      </c>
      <c r="B1245" t="s">
        <v>158</v>
      </c>
      <c r="C1245" t="s">
        <v>123</v>
      </c>
      <c r="D1245" t="s">
        <v>151</v>
      </c>
      <c r="E1245" t="s">
        <v>1605</v>
      </c>
      <c r="F1245" t="s">
        <v>1020</v>
      </c>
      <c r="G1245" t="s">
        <v>78</v>
      </c>
      <c r="H1245" t="s">
        <v>74</v>
      </c>
      <c r="I1245" t="s">
        <v>2393</v>
      </c>
      <c r="J1245" t="s">
        <v>761</v>
      </c>
      <c r="K1245" t="s">
        <v>1580</v>
      </c>
      <c r="L1245" t="s">
        <v>625</v>
      </c>
      <c r="M1245" t="s">
        <v>82</v>
      </c>
      <c r="N1245" t="s">
        <v>322</v>
      </c>
      <c r="O1245" t="s">
        <v>308</v>
      </c>
      <c r="P1245" t="s">
        <v>693</v>
      </c>
      <c r="Q1245">
        <v>24</v>
      </c>
      <c r="R1245" t="s">
        <v>68</v>
      </c>
      <c r="S1245" t="s">
        <v>84</v>
      </c>
      <c r="T1245">
        <v>14</v>
      </c>
      <c r="U1245">
        <v>1</v>
      </c>
      <c r="V1245">
        <v>3</v>
      </c>
      <c r="W1245" t="s">
        <v>110</v>
      </c>
      <c r="X1245" t="s">
        <v>191</v>
      </c>
      <c r="Y1245">
        <v>1</v>
      </c>
      <c r="Z1245">
        <v>1</v>
      </c>
      <c r="AA1245">
        <v>1</v>
      </c>
      <c r="AB1245">
        <v>0</v>
      </c>
      <c r="AC1245">
        <v>0</v>
      </c>
      <c r="AD1245">
        <v>0</v>
      </c>
      <c r="AE1245">
        <v>0</v>
      </c>
      <c r="AF1245">
        <v>1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 s="3">
        <v>27395</v>
      </c>
      <c r="AM1245" t="s">
        <v>833</v>
      </c>
      <c r="AN1245">
        <v>3</v>
      </c>
      <c r="AO1245" t="s">
        <v>64</v>
      </c>
      <c r="AP1245" t="e" vm="1">
        <f>_FV(-2,"0")</f>
        <v>#VALUE!</v>
      </c>
      <c r="AQ1245">
        <v>4</v>
      </c>
      <c r="AR1245">
        <v>4</v>
      </c>
      <c r="AS1245" t="s">
        <v>834</v>
      </c>
      <c r="AT1245" t="s">
        <v>68</v>
      </c>
      <c r="AU1245" t="s">
        <v>836</v>
      </c>
      <c r="AV1245" t="s">
        <v>2394</v>
      </c>
      <c r="AW1245" t="s">
        <v>2395</v>
      </c>
      <c r="AX1245">
        <v>1879</v>
      </c>
      <c r="AY1245">
        <v>1881</v>
      </c>
      <c r="AZ1245" t="s">
        <v>158</v>
      </c>
      <c r="BA1245" s="2">
        <v>43671</v>
      </c>
      <c r="BB1245">
        <v>21</v>
      </c>
      <c r="BC1245" t="s">
        <v>2247</v>
      </c>
      <c r="BD1245" t="s">
        <v>2248</v>
      </c>
      <c r="BE1245" t="s">
        <v>123</v>
      </c>
      <c r="BF1245" s="2">
        <v>43700</v>
      </c>
      <c r="BG1245">
        <v>40</v>
      </c>
      <c r="BH1245" t="s">
        <v>2232</v>
      </c>
      <c r="BI1245" s="3">
        <v>42339</v>
      </c>
    </row>
    <row r="1246" spans="1:61" x14ac:dyDescent="0.25">
      <c r="A1246" s="1">
        <v>41512</v>
      </c>
      <c r="B1246" t="s">
        <v>163</v>
      </c>
      <c r="C1246" t="s">
        <v>123</v>
      </c>
      <c r="D1246" t="s">
        <v>101</v>
      </c>
      <c r="E1246" t="s">
        <v>90</v>
      </c>
      <c r="F1246" t="s">
        <v>90</v>
      </c>
      <c r="G1246" t="s">
        <v>80</v>
      </c>
      <c r="H1246" t="s">
        <v>80</v>
      </c>
      <c r="I1246" t="s">
        <v>90</v>
      </c>
      <c r="J1246" t="s">
        <v>64</v>
      </c>
      <c r="K1246" t="s">
        <v>80</v>
      </c>
      <c r="L1246" t="s">
        <v>355</v>
      </c>
      <c r="M1246" t="s">
        <v>65</v>
      </c>
      <c r="N1246" t="s">
        <v>65</v>
      </c>
      <c r="O1246" t="s">
        <v>80</v>
      </c>
      <c r="P1246" t="s">
        <v>65</v>
      </c>
      <c r="Q1246">
        <v>3</v>
      </c>
      <c r="R1246" t="s">
        <v>85</v>
      </c>
      <c r="S1246" t="s">
        <v>84</v>
      </c>
      <c r="T1246">
        <v>14</v>
      </c>
      <c r="U1246">
        <v>4</v>
      </c>
      <c r="V1246">
        <v>1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 t="s">
        <v>68</v>
      </c>
      <c r="AM1246" t="s">
        <v>68</v>
      </c>
      <c r="AN1246">
        <v>-2</v>
      </c>
      <c r="AP1246" t="s">
        <v>66</v>
      </c>
      <c r="AQ1246">
        <v>4</v>
      </c>
      <c r="AR1246">
        <v>4</v>
      </c>
      <c r="AS1246" t="s">
        <v>953</v>
      </c>
      <c r="AT1246" t="s">
        <v>65</v>
      </c>
      <c r="AU1246" t="s">
        <v>537</v>
      </c>
      <c r="AV1246" t="s">
        <v>2396</v>
      </c>
      <c r="AW1246" t="s">
        <v>65</v>
      </c>
      <c r="AX1246">
        <v>1925</v>
      </c>
      <c r="AY1246">
        <v>1881</v>
      </c>
      <c r="AZ1246" t="s">
        <v>163</v>
      </c>
      <c r="BA1246" s="2">
        <v>43732</v>
      </c>
      <c r="BB1246">
        <v>24</v>
      </c>
      <c r="BC1246" t="s">
        <v>2249</v>
      </c>
      <c r="BD1246" s="2">
        <v>43600</v>
      </c>
      <c r="BE1246" t="s">
        <v>123</v>
      </c>
      <c r="BF1246" s="2">
        <v>43700</v>
      </c>
      <c r="BG1246">
        <v>40</v>
      </c>
      <c r="BH1246" t="s">
        <v>2232</v>
      </c>
      <c r="BI1246" s="3">
        <v>42339</v>
      </c>
    </row>
    <row r="1247" spans="1:61" x14ac:dyDescent="0.25">
      <c r="A1247" s="1">
        <v>41316</v>
      </c>
      <c r="B1247" t="s">
        <v>178</v>
      </c>
      <c r="C1247" t="s">
        <v>123</v>
      </c>
      <c r="D1247" t="s">
        <v>62</v>
      </c>
      <c r="E1247" s="2">
        <v>43497</v>
      </c>
      <c r="F1247" s="2">
        <v>43617</v>
      </c>
      <c r="G1247" s="2">
        <v>43617</v>
      </c>
      <c r="H1247" t="s">
        <v>97</v>
      </c>
      <c r="I1247" s="2">
        <v>43466</v>
      </c>
      <c r="J1247" t="s">
        <v>64</v>
      </c>
      <c r="K1247" t="s">
        <v>266</v>
      </c>
      <c r="L1247" t="s">
        <v>97</v>
      </c>
      <c r="M1247" t="s">
        <v>116</v>
      </c>
      <c r="N1247" t="s">
        <v>325</v>
      </c>
      <c r="O1247" t="s">
        <v>118</v>
      </c>
      <c r="P1247" t="s">
        <v>118</v>
      </c>
      <c r="Q1247">
        <v>10</v>
      </c>
      <c r="R1247" t="s">
        <v>120</v>
      </c>
      <c r="S1247" t="s">
        <v>84</v>
      </c>
      <c r="T1247">
        <v>14</v>
      </c>
      <c r="U1247">
        <v>11</v>
      </c>
      <c r="V1247">
        <v>2</v>
      </c>
      <c r="W1247" t="s">
        <v>66</v>
      </c>
      <c r="X1247" t="s">
        <v>191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 t="e" vm="8">
        <f>_FV(0,"4")</f>
        <v>#VALUE!</v>
      </c>
      <c r="AM1247" t="s">
        <v>68</v>
      </c>
      <c r="AN1247">
        <v>-9</v>
      </c>
      <c r="AO1247" t="e" vm="1">
        <f>_FV(-9,"0")</f>
        <v>#VALUE!</v>
      </c>
      <c r="AP1247" t="s">
        <v>85</v>
      </c>
      <c r="AQ1247">
        <v>6</v>
      </c>
      <c r="AR1247">
        <v>3</v>
      </c>
      <c r="AS1247" t="s">
        <v>825</v>
      </c>
      <c r="AT1247" t="s">
        <v>68</v>
      </c>
      <c r="AU1247" t="s">
        <v>826</v>
      </c>
      <c r="AV1247" t="s">
        <v>262</v>
      </c>
      <c r="AW1247" t="s">
        <v>2397</v>
      </c>
      <c r="AX1247">
        <v>1685</v>
      </c>
      <c r="AY1247">
        <v>1881</v>
      </c>
      <c r="AZ1247" t="s">
        <v>178</v>
      </c>
      <c r="BA1247" s="2">
        <v>43579</v>
      </c>
      <c r="BB1247">
        <v>26</v>
      </c>
      <c r="BC1247" t="s">
        <v>2250</v>
      </c>
      <c r="BD1247" s="3">
        <v>26420</v>
      </c>
      <c r="BE1247" t="s">
        <v>123</v>
      </c>
      <c r="BF1247" s="2">
        <v>43700</v>
      </c>
      <c r="BG1247">
        <v>40</v>
      </c>
      <c r="BH1247" t="s">
        <v>2232</v>
      </c>
      <c r="BI1247" s="3">
        <v>42339</v>
      </c>
    </row>
    <row r="1248" spans="1:61" x14ac:dyDescent="0.25">
      <c r="A1248" s="1">
        <v>41435</v>
      </c>
      <c r="B1248" t="s">
        <v>1432</v>
      </c>
      <c r="C1248" t="s">
        <v>123</v>
      </c>
      <c r="D1248" t="s">
        <v>151</v>
      </c>
      <c r="E1248" t="s">
        <v>252</v>
      </c>
      <c r="F1248" t="s">
        <v>68</v>
      </c>
      <c r="G1248" t="s">
        <v>152</v>
      </c>
      <c r="H1248" t="s">
        <v>156</v>
      </c>
      <c r="I1248" t="s">
        <v>68</v>
      </c>
      <c r="J1248" t="s">
        <v>352</v>
      </c>
      <c r="K1248" t="s">
        <v>155</v>
      </c>
      <c r="L1248" t="s">
        <v>156</v>
      </c>
      <c r="M1248" t="s">
        <v>156</v>
      </c>
      <c r="N1248" t="s">
        <v>154</v>
      </c>
      <c r="O1248" t="s">
        <v>154</v>
      </c>
      <c r="P1248" t="s">
        <v>155</v>
      </c>
      <c r="Q1248">
        <v>7</v>
      </c>
      <c r="R1248" t="s">
        <v>95</v>
      </c>
      <c r="S1248" t="s">
        <v>84</v>
      </c>
      <c r="T1248">
        <v>14</v>
      </c>
      <c r="U1248">
        <v>14</v>
      </c>
      <c r="V1248">
        <v>5</v>
      </c>
      <c r="W1248" t="s">
        <v>96</v>
      </c>
      <c r="X1248" t="s">
        <v>121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 t="e" vm="84">
        <f>_FV(0,"2857142857142857")</f>
        <v>#VALUE!</v>
      </c>
      <c r="AM1248" t="s">
        <v>252</v>
      </c>
      <c r="AN1248">
        <v>-4</v>
      </c>
      <c r="AO1248" t="e" vm="1">
        <f>_FV(-2,"0")</f>
        <v>#VALUE!</v>
      </c>
      <c r="AP1248" t="s">
        <v>110</v>
      </c>
      <c r="AQ1248">
        <v>1</v>
      </c>
      <c r="AR1248">
        <v>7</v>
      </c>
      <c r="AS1248" t="s">
        <v>1858</v>
      </c>
      <c r="AT1248" t="s">
        <v>68</v>
      </c>
      <c r="AU1248" t="s">
        <v>1350</v>
      </c>
      <c r="AV1248" t="s">
        <v>2398</v>
      </c>
      <c r="AW1248" t="s">
        <v>2399</v>
      </c>
      <c r="AX1248">
        <v>1656</v>
      </c>
      <c r="AY1248">
        <v>1881</v>
      </c>
      <c r="AZ1248" t="s">
        <v>1432</v>
      </c>
      <c r="BA1248" s="2">
        <v>43522</v>
      </c>
      <c r="BB1248">
        <v>17</v>
      </c>
      <c r="BC1248" t="s">
        <v>2252</v>
      </c>
      <c r="BD1248" s="2">
        <v>43527</v>
      </c>
      <c r="BE1248" t="s">
        <v>123</v>
      </c>
      <c r="BF1248" s="2">
        <v>43700</v>
      </c>
      <c r="BG1248">
        <v>40</v>
      </c>
      <c r="BH1248" t="s">
        <v>2232</v>
      </c>
      <c r="BI1248" s="3">
        <v>42339</v>
      </c>
    </row>
    <row r="1249" spans="1:61" x14ac:dyDescent="0.25">
      <c r="A1249" s="1">
        <v>41640</v>
      </c>
      <c r="B1249" t="s">
        <v>1917</v>
      </c>
      <c r="C1249" t="s">
        <v>123</v>
      </c>
      <c r="D1249" t="s">
        <v>151</v>
      </c>
      <c r="E1249" s="2">
        <v>43525</v>
      </c>
      <c r="F1249" s="3">
        <v>27395</v>
      </c>
      <c r="G1249" t="s">
        <v>68</v>
      </c>
      <c r="H1249" t="s">
        <v>796</v>
      </c>
      <c r="I1249" s="3">
        <v>12785</v>
      </c>
      <c r="J1249" t="s">
        <v>64</v>
      </c>
      <c r="K1249" t="s">
        <v>159</v>
      </c>
      <c r="L1249" t="s">
        <v>97</v>
      </c>
      <c r="M1249" t="s">
        <v>266</v>
      </c>
      <c r="N1249" t="s">
        <v>797</v>
      </c>
      <c r="O1249" t="s">
        <v>266</v>
      </c>
      <c r="P1249" t="s">
        <v>118</v>
      </c>
      <c r="Q1249">
        <v>20</v>
      </c>
      <c r="R1249" t="s">
        <v>121</v>
      </c>
      <c r="S1249" t="s">
        <v>84</v>
      </c>
      <c r="T1249">
        <v>14</v>
      </c>
      <c r="U1249">
        <v>9</v>
      </c>
      <c r="V1249">
        <v>3</v>
      </c>
      <c r="W1249" t="s">
        <v>132</v>
      </c>
      <c r="X1249" t="s">
        <v>120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 t="s">
        <v>266</v>
      </c>
      <c r="AM1249" t="s">
        <v>124</v>
      </c>
      <c r="AN1249">
        <v>-13</v>
      </c>
      <c r="AO1249" t="e" vm="1">
        <f>_FV(-5,"0")</f>
        <v>#VALUE!</v>
      </c>
      <c r="AP1249" t="s">
        <v>132</v>
      </c>
      <c r="AQ1249">
        <v>4</v>
      </c>
      <c r="AR1249">
        <v>4</v>
      </c>
      <c r="AS1249" t="s">
        <v>68</v>
      </c>
      <c r="AT1249" t="s">
        <v>68</v>
      </c>
      <c r="AU1249" t="s">
        <v>68</v>
      </c>
      <c r="AV1249" s="3">
        <v>45689</v>
      </c>
      <c r="AW1249" s="3">
        <v>42370</v>
      </c>
      <c r="AX1249">
        <v>1643</v>
      </c>
      <c r="AY1249">
        <v>1881</v>
      </c>
      <c r="AZ1249" t="s">
        <v>1917</v>
      </c>
      <c r="BA1249" s="2">
        <v>43731</v>
      </c>
      <c r="BB1249">
        <v>16</v>
      </c>
      <c r="BC1249" t="s">
        <v>2253</v>
      </c>
      <c r="BD1249" s="3">
        <v>11383</v>
      </c>
      <c r="BE1249" t="s">
        <v>123</v>
      </c>
      <c r="BF1249" s="2">
        <v>43700</v>
      </c>
      <c r="BG1249">
        <v>40</v>
      </c>
      <c r="BH1249" t="s">
        <v>2232</v>
      </c>
      <c r="BI1249" s="3">
        <v>42339</v>
      </c>
    </row>
    <row r="1250" spans="1:61" x14ac:dyDescent="0.25">
      <c r="A1250" s="1">
        <v>41467</v>
      </c>
      <c r="B1250" t="s">
        <v>182</v>
      </c>
      <c r="C1250" t="s">
        <v>123</v>
      </c>
      <c r="D1250" t="s">
        <v>62</v>
      </c>
      <c r="E1250" t="s">
        <v>124</v>
      </c>
      <c r="F1250" t="s">
        <v>859</v>
      </c>
      <c r="G1250" s="2">
        <v>43497</v>
      </c>
      <c r="H1250" t="s">
        <v>263</v>
      </c>
      <c r="I1250" t="s">
        <v>263</v>
      </c>
      <c r="J1250" t="s">
        <v>64</v>
      </c>
      <c r="K1250" t="s">
        <v>118</v>
      </c>
      <c r="L1250" t="s">
        <v>97</v>
      </c>
      <c r="M1250" t="s">
        <v>116</v>
      </c>
      <c r="N1250" t="s">
        <v>115</v>
      </c>
      <c r="O1250" t="s">
        <v>80</v>
      </c>
      <c r="P1250" t="s">
        <v>118</v>
      </c>
      <c r="Q1250">
        <v>15</v>
      </c>
      <c r="R1250" t="s">
        <v>83</v>
      </c>
      <c r="S1250" t="s">
        <v>84</v>
      </c>
      <c r="T1250">
        <v>14</v>
      </c>
      <c r="U1250">
        <v>14</v>
      </c>
      <c r="V1250">
        <v>2</v>
      </c>
      <c r="W1250" t="s">
        <v>96</v>
      </c>
      <c r="X1250" t="s">
        <v>120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 t="e" vm="8">
        <f>_FV(0,"4")</f>
        <v>#VALUE!</v>
      </c>
      <c r="AM1250" t="s">
        <v>263</v>
      </c>
      <c r="AN1250">
        <v>-16</v>
      </c>
      <c r="AO1250" t="e" vm="1">
        <f>_FV(-4,"0")</f>
        <v>#VALUE!</v>
      </c>
      <c r="AP1250" t="s">
        <v>96</v>
      </c>
      <c r="AQ1250">
        <v>0</v>
      </c>
      <c r="AR1250">
        <v>9</v>
      </c>
      <c r="AS1250" t="s">
        <v>860</v>
      </c>
      <c r="AT1250" t="s">
        <v>68</v>
      </c>
      <c r="AU1250" t="s">
        <v>861</v>
      </c>
      <c r="AV1250" t="s">
        <v>2400</v>
      </c>
      <c r="AW1250" t="s">
        <v>2401</v>
      </c>
      <c r="AX1250">
        <v>1671</v>
      </c>
      <c r="AY1250">
        <v>1881</v>
      </c>
      <c r="AZ1250" t="s">
        <v>182</v>
      </c>
      <c r="BA1250" s="2">
        <v>43491</v>
      </c>
      <c r="BB1250">
        <v>20</v>
      </c>
      <c r="BC1250" t="s">
        <v>2256</v>
      </c>
      <c r="BD1250" s="3">
        <v>12510</v>
      </c>
      <c r="BE1250" t="s">
        <v>123</v>
      </c>
      <c r="BF1250" s="2">
        <v>43700</v>
      </c>
      <c r="BG1250">
        <v>40</v>
      </c>
      <c r="BH1250" t="s">
        <v>2232</v>
      </c>
      <c r="BI1250" s="3">
        <v>42339</v>
      </c>
    </row>
    <row r="1251" spans="1:61" x14ac:dyDescent="0.25">
      <c r="A1251" s="1">
        <v>41376</v>
      </c>
      <c r="B1251" t="s">
        <v>195</v>
      </c>
      <c r="C1251" t="s">
        <v>123</v>
      </c>
      <c r="D1251" t="s">
        <v>151</v>
      </c>
      <c r="E1251" t="s">
        <v>252</v>
      </c>
      <c r="F1251" t="s">
        <v>391</v>
      </c>
      <c r="G1251" t="s">
        <v>391</v>
      </c>
      <c r="H1251" t="s">
        <v>575</v>
      </c>
      <c r="I1251" t="s">
        <v>252</v>
      </c>
      <c r="J1251" t="s">
        <v>2345</v>
      </c>
      <c r="K1251" t="s">
        <v>154</v>
      </c>
      <c r="L1251" t="s">
        <v>252</v>
      </c>
      <c r="M1251" t="s">
        <v>576</v>
      </c>
      <c r="N1251" t="s">
        <v>154</v>
      </c>
      <c r="O1251" t="s">
        <v>154</v>
      </c>
      <c r="P1251" t="s">
        <v>372</v>
      </c>
      <c r="Q1251">
        <v>14</v>
      </c>
      <c r="R1251" t="s">
        <v>119</v>
      </c>
      <c r="S1251" t="s">
        <v>84</v>
      </c>
      <c r="T1251">
        <v>14</v>
      </c>
      <c r="U1251">
        <v>19</v>
      </c>
      <c r="V1251">
        <v>2</v>
      </c>
      <c r="W1251" t="s">
        <v>85</v>
      </c>
      <c r="X1251" t="s">
        <v>120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 t="e" vm="274">
        <f>_FV(-1,"1428571428571428")</f>
        <v>#VALUE!</v>
      </c>
      <c r="AM1251" t="s">
        <v>369</v>
      </c>
      <c r="AN1251">
        <v>-19</v>
      </c>
      <c r="AO1251" t="e" vm="1">
        <f>_FV(-3,"0")</f>
        <v>#VALUE!</v>
      </c>
      <c r="AP1251" t="s">
        <v>192</v>
      </c>
      <c r="AQ1251">
        <v>0</v>
      </c>
      <c r="AR1251">
        <v>9</v>
      </c>
      <c r="AS1251" t="s">
        <v>821</v>
      </c>
      <c r="AT1251" t="s">
        <v>68</v>
      </c>
      <c r="AU1251" t="s">
        <v>822</v>
      </c>
      <c r="AV1251" t="s">
        <v>2402</v>
      </c>
      <c r="AW1251" t="s">
        <v>2403</v>
      </c>
      <c r="AX1251">
        <v>1627</v>
      </c>
      <c r="AY1251">
        <v>1881</v>
      </c>
      <c r="AZ1251" t="s">
        <v>195</v>
      </c>
      <c r="BA1251" s="2">
        <v>43732</v>
      </c>
      <c r="BB1251">
        <v>28</v>
      </c>
      <c r="BC1251" t="s">
        <v>2257</v>
      </c>
      <c r="BD1251" s="2">
        <v>43712</v>
      </c>
      <c r="BE1251" t="s">
        <v>123</v>
      </c>
      <c r="BF1251" s="2">
        <v>43700</v>
      </c>
      <c r="BG1251">
        <v>40</v>
      </c>
      <c r="BH1251" t="s">
        <v>2232</v>
      </c>
      <c r="BI1251" s="3">
        <v>42339</v>
      </c>
    </row>
    <row r="1252" spans="1:61" x14ac:dyDescent="0.25">
      <c r="A1252" s="1">
        <v>41742</v>
      </c>
      <c r="B1252" t="s">
        <v>1445</v>
      </c>
      <c r="C1252" t="s">
        <v>123</v>
      </c>
      <c r="D1252" t="s">
        <v>151</v>
      </c>
      <c r="E1252" t="s">
        <v>1717</v>
      </c>
      <c r="F1252" t="s">
        <v>2404</v>
      </c>
      <c r="G1252" t="s">
        <v>417</v>
      </c>
      <c r="H1252" t="s">
        <v>531</v>
      </c>
      <c r="I1252" t="s">
        <v>807</v>
      </c>
      <c r="J1252" t="s">
        <v>1845</v>
      </c>
      <c r="K1252" t="s">
        <v>190</v>
      </c>
      <c r="L1252" t="s">
        <v>877</v>
      </c>
      <c r="M1252" t="s">
        <v>278</v>
      </c>
      <c r="N1252" t="s">
        <v>1637</v>
      </c>
      <c r="O1252" t="s">
        <v>277</v>
      </c>
      <c r="P1252" t="s">
        <v>189</v>
      </c>
      <c r="Q1252">
        <v>34</v>
      </c>
      <c r="R1252" t="s">
        <v>179</v>
      </c>
      <c r="S1252" t="s">
        <v>84</v>
      </c>
      <c r="T1252">
        <v>14</v>
      </c>
      <c r="U1252">
        <v>12</v>
      </c>
      <c r="V1252">
        <v>2</v>
      </c>
      <c r="W1252" t="s">
        <v>66</v>
      </c>
      <c r="X1252" t="s">
        <v>83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 t="e" vm="74">
        <f>_FV(0,"11764705882352941")</f>
        <v>#VALUE!</v>
      </c>
      <c r="AM1252" t="s">
        <v>419</v>
      </c>
      <c r="AN1252">
        <v>-39</v>
      </c>
      <c r="AO1252" t="e" vm="1">
        <f>_FV(-5,"0")</f>
        <v>#VALUE!</v>
      </c>
      <c r="AP1252" t="s">
        <v>83</v>
      </c>
      <c r="AQ1252">
        <v>1</v>
      </c>
      <c r="AR1252">
        <v>7</v>
      </c>
      <c r="AS1252" t="s">
        <v>68</v>
      </c>
      <c r="AT1252" t="s">
        <v>68</v>
      </c>
      <c r="AU1252" t="s">
        <v>68</v>
      </c>
      <c r="AV1252" t="s">
        <v>64</v>
      </c>
      <c r="AW1252" s="3">
        <v>45658</v>
      </c>
      <c r="AX1252">
        <v>1714</v>
      </c>
      <c r="AY1252">
        <v>1881</v>
      </c>
      <c r="AZ1252" t="s">
        <v>1445</v>
      </c>
      <c r="BA1252" s="2">
        <v>43610</v>
      </c>
      <c r="BB1252">
        <v>27</v>
      </c>
      <c r="BC1252" t="s">
        <v>2260</v>
      </c>
      <c r="BD1252" s="3">
        <v>30376</v>
      </c>
      <c r="BE1252" t="s">
        <v>123</v>
      </c>
      <c r="BF1252" s="2">
        <v>43700</v>
      </c>
      <c r="BG1252">
        <v>40</v>
      </c>
      <c r="BH1252" t="s">
        <v>2232</v>
      </c>
      <c r="BI1252" s="3">
        <v>42339</v>
      </c>
    </row>
    <row r="1253" spans="1:61" x14ac:dyDescent="0.25">
      <c r="A1253" s="1">
        <v>41545</v>
      </c>
      <c r="B1253" t="s">
        <v>209</v>
      </c>
      <c r="C1253" t="s">
        <v>123</v>
      </c>
      <c r="D1253" t="s">
        <v>101</v>
      </c>
      <c r="E1253" t="s">
        <v>74</v>
      </c>
      <c r="F1253" t="s">
        <v>68</v>
      </c>
      <c r="G1253" t="s">
        <v>82</v>
      </c>
      <c r="H1253" t="s">
        <v>80</v>
      </c>
      <c r="I1253" t="s">
        <v>64</v>
      </c>
      <c r="J1253" t="s">
        <v>340</v>
      </c>
      <c r="K1253" t="s">
        <v>355</v>
      </c>
      <c r="L1253" t="s">
        <v>63</v>
      </c>
      <c r="M1253" t="s">
        <v>82</v>
      </c>
      <c r="N1253" t="s">
        <v>82</v>
      </c>
      <c r="O1253" t="s">
        <v>65</v>
      </c>
      <c r="P1253" t="s">
        <v>82</v>
      </c>
      <c r="Q1253">
        <v>6</v>
      </c>
      <c r="R1253" t="s">
        <v>96</v>
      </c>
      <c r="S1253" t="s">
        <v>84</v>
      </c>
      <c r="T1253">
        <v>14</v>
      </c>
      <c r="U1253">
        <v>2</v>
      </c>
      <c r="V1253">
        <v>4</v>
      </c>
      <c r="W1253" t="s">
        <v>179</v>
      </c>
      <c r="X1253" t="s">
        <v>120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 t="s">
        <v>355</v>
      </c>
      <c r="AM1253" t="s">
        <v>355</v>
      </c>
      <c r="AN1253">
        <v>2</v>
      </c>
      <c r="AO1253" t="s">
        <v>64</v>
      </c>
      <c r="AP1253" t="s">
        <v>84</v>
      </c>
      <c r="AQ1253">
        <v>2</v>
      </c>
      <c r="AR1253">
        <v>5</v>
      </c>
      <c r="AS1253" t="s">
        <v>68</v>
      </c>
      <c r="AT1253" t="s">
        <v>68</v>
      </c>
      <c r="AU1253" t="s">
        <v>68</v>
      </c>
      <c r="AV1253" t="s">
        <v>952</v>
      </c>
      <c r="AW1253" s="3">
        <v>41640</v>
      </c>
      <c r="AX1253">
        <v>1847</v>
      </c>
      <c r="AY1253">
        <v>1881</v>
      </c>
      <c r="AZ1253" t="s">
        <v>209</v>
      </c>
      <c r="BA1253" s="2">
        <v>43578</v>
      </c>
      <c r="BB1253">
        <v>21</v>
      </c>
      <c r="BC1253" t="s">
        <v>217</v>
      </c>
      <c r="BD1253" s="3">
        <v>44774</v>
      </c>
      <c r="BE1253" t="s">
        <v>123</v>
      </c>
      <c r="BF1253" s="2">
        <v>43700</v>
      </c>
      <c r="BG1253">
        <v>40</v>
      </c>
      <c r="BH1253" t="s">
        <v>2232</v>
      </c>
      <c r="BI1253" s="3">
        <v>42339</v>
      </c>
    </row>
    <row r="1254" spans="1:61" x14ac:dyDescent="0.25">
      <c r="A1254" s="1">
        <v>41945</v>
      </c>
      <c r="B1254" t="s">
        <v>218</v>
      </c>
      <c r="C1254" t="s">
        <v>123</v>
      </c>
      <c r="D1254" t="s">
        <v>101</v>
      </c>
      <c r="E1254" t="s">
        <v>1474</v>
      </c>
      <c r="F1254" t="s">
        <v>2055</v>
      </c>
      <c r="G1254" t="s">
        <v>1684</v>
      </c>
      <c r="H1254" t="s">
        <v>495</v>
      </c>
      <c r="I1254" t="s">
        <v>998</v>
      </c>
      <c r="J1254" t="s">
        <v>1199</v>
      </c>
      <c r="K1254" t="s">
        <v>238</v>
      </c>
      <c r="L1254" t="s">
        <v>944</v>
      </c>
      <c r="M1254" t="s">
        <v>237</v>
      </c>
      <c r="N1254" t="s">
        <v>1085</v>
      </c>
      <c r="O1254" t="s">
        <v>520</v>
      </c>
      <c r="P1254" t="s">
        <v>519</v>
      </c>
      <c r="Q1254">
        <v>26</v>
      </c>
      <c r="R1254" t="s">
        <v>255</v>
      </c>
      <c r="S1254" t="s">
        <v>84</v>
      </c>
      <c r="T1254">
        <v>14</v>
      </c>
      <c r="U1254">
        <v>15</v>
      </c>
      <c r="V1254">
        <v>1</v>
      </c>
      <c r="W1254" t="s">
        <v>64</v>
      </c>
      <c r="X1254" t="s">
        <v>191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 t="e" vm="71">
        <f>_FV(0,"3076923076923077")</f>
        <v>#VALUE!</v>
      </c>
      <c r="AM1254" t="s">
        <v>516</v>
      </c>
      <c r="AN1254">
        <v>-33</v>
      </c>
      <c r="AO1254" t="e" vm="1">
        <f>_FV(-11,"0")</f>
        <v>#VALUE!</v>
      </c>
      <c r="AP1254" t="s">
        <v>119</v>
      </c>
      <c r="AQ1254">
        <v>4</v>
      </c>
      <c r="AR1254">
        <v>4</v>
      </c>
      <c r="AS1254" t="s">
        <v>273</v>
      </c>
      <c r="AT1254" t="s">
        <v>68</v>
      </c>
      <c r="AU1254" t="s">
        <v>625</v>
      </c>
      <c r="AV1254" t="s">
        <v>625</v>
      </c>
      <c r="AW1254" t="s">
        <v>2405</v>
      </c>
      <c r="AX1254">
        <v>1662</v>
      </c>
      <c r="AY1254">
        <v>1881</v>
      </c>
      <c r="AZ1254" t="s">
        <v>218</v>
      </c>
      <c r="BA1254" s="2">
        <v>43642</v>
      </c>
      <c r="BB1254">
        <v>21</v>
      </c>
      <c r="BC1254" t="s">
        <v>2264</v>
      </c>
      <c r="BD1254" s="2">
        <v>43649</v>
      </c>
      <c r="BE1254" t="s">
        <v>123</v>
      </c>
      <c r="BF1254" s="2">
        <v>43700</v>
      </c>
      <c r="BG1254">
        <v>40</v>
      </c>
      <c r="BH1254" t="s">
        <v>2232</v>
      </c>
      <c r="BI1254" s="3">
        <v>42339</v>
      </c>
    </row>
    <row r="1255" spans="1:61" x14ac:dyDescent="0.25">
      <c r="A1255" s="1">
        <v>41601</v>
      </c>
      <c r="B1255" t="s">
        <v>228</v>
      </c>
      <c r="C1255" t="s">
        <v>123</v>
      </c>
      <c r="D1255" t="s">
        <v>151</v>
      </c>
      <c r="E1255" t="s">
        <v>180</v>
      </c>
      <c r="F1255" s="2">
        <v>43586</v>
      </c>
      <c r="G1255" t="s">
        <v>717</v>
      </c>
      <c r="H1255" t="s">
        <v>74</v>
      </c>
      <c r="I1255" t="s">
        <v>74</v>
      </c>
      <c r="J1255" s="3">
        <v>27395</v>
      </c>
      <c r="K1255" t="s">
        <v>82</v>
      </c>
      <c r="L1255" t="s">
        <v>63</v>
      </c>
      <c r="M1255" t="s">
        <v>81</v>
      </c>
      <c r="N1255" t="s">
        <v>82</v>
      </c>
      <c r="O1255" t="s">
        <v>80</v>
      </c>
      <c r="P1255" t="s">
        <v>79</v>
      </c>
      <c r="Q1255">
        <v>12</v>
      </c>
      <c r="R1255" t="s">
        <v>191</v>
      </c>
      <c r="S1255" t="s">
        <v>84</v>
      </c>
      <c r="T1255">
        <v>14</v>
      </c>
      <c r="U1255">
        <v>16</v>
      </c>
      <c r="V1255">
        <v>4</v>
      </c>
      <c r="W1255" t="s">
        <v>132</v>
      </c>
      <c r="X1255" t="s">
        <v>120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1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 t="e" vm="68">
        <f>_FV(0,"16666666666666666")</f>
        <v>#VALUE!</v>
      </c>
      <c r="AM1255" t="s">
        <v>355</v>
      </c>
      <c r="AN1255">
        <v>-11</v>
      </c>
      <c r="AO1255" t="e" vm="1">
        <f>_FV(-5,"0")</f>
        <v>#VALUE!</v>
      </c>
      <c r="AP1255" t="s">
        <v>120</v>
      </c>
      <c r="AQ1255">
        <v>3</v>
      </c>
      <c r="AR1255">
        <v>6</v>
      </c>
      <c r="AS1255" t="s">
        <v>68</v>
      </c>
      <c r="AT1255" t="s">
        <v>427</v>
      </c>
      <c r="AU1255" t="s">
        <v>68</v>
      </c>
      <c r="AV1255" t="s">
        <v>180</v>
      </c>
      <c r="AW1255" t="s">
        <v>2406</v>
      </c>
      <c r="AX1255">
        <v>1671</v>
      </c>
      <c r="AY1255">
        <v>1881</v>
      </c>
      <c r="AZ1255" t="s">
        <v>228</v>
      </c>
      <c r="BA1255" s="2">
        <v>43549</v>
      </c>
      <c r="BB1255">
        <v>22</v>
      </c>
      <c r="BC1255" t="s">
        <v>2267</v>
      </c>
      <c r="BD1255" s="2">
        <v>43588</v>
      </c>
      <c r="BE1255" t="s">
        <v>123</v>
      </c>
      <c r="BF1255" s="2">
        <v>43700</v>
      </c>
      <c r="BG1255">
        <v>40</v>
      </c>
      <c r="BH1255" t="s">
        <v>2232</v>
      </c>
      <c r="BI1255" s="3">
        <v>42339</v>
      </c>
    </row>
    <row r="1256" spans="1:61" x14ac:dyDescent="0.25">
      <c r="A1256" s="1">
        <v>41640</v>
      </c>
      <c r="B1256" t="s">
        <v>60</v>
      </c>
      <c r="C1256" t="s">
        <v>2230</v>
      </c>
      <c r="D1256" t="s">
        <v>62</v>
      </c>
      <c r="E1256" s="3">
        <v>31048</v>
      </c>
      <c r="F1256" t="s">
        <v>180</v>
      </c>
      <c r="G1256" t="s">
        <v>444</v>
      </c>
      <c r="H1256" s="2">
        <v>43586</v>
      </c>
      <c r="I1256" s="2">
        <v>43467</v>
      </c>
      <c r="J1256" t="s">
        <v>444</v>
      </c>
      <c r="K1256" t="s">
        <v>1478</v>
      </c>
      <c r="L1256" t="s">
        <v>118</v>
      </c>
      <c r="M1256" t="s">
        <v>797</v>
      </c>
      <c r="N1256" t="s">
        <v>682</v>
      </c>
      <c r="O1256" t="s">
        <v>797</v>
      </c>
      <c r="P1256" t="s">
        <v>266</v>
      </c>
      <c r="Q1256">
        <v>20</v>
      </c>
      <c r="R1256" t="s">
        <v>66</v>
      </c>
      <c r="S1256" t="s">
        <v>239</v>
      </c>
      <c r="T1256">
        <v>14</v>
      </c>
      <c r="U1256">
        <v>1</v>
      </c>
      <c r="V1256">
        <v>16</v>
      </c>
      <c r="W1256" t="s">
        <v>121</v>
      </c>
      <c r="X1256" t="s">
        <v>66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 t="s">
        <v>796</v>
      </c>
      <c r="AM1256" t="e" vm="89">
        <f>_FV(0,"75")</f>
        <v>#VALUE!</v>
      </c>
      <c r="AN1256">
        <v>24</v>
      </c>
      <c r="AO1256" t="s">
        <v>66</v>
      </c>
      <c r="AP1256" t="e" vm="1">
        <f>_FV(-16,"0")</f>
        <v>#VALUE!</v>
      </c>
      <c r="AQ1256">
        <v>3</v>
      </c>
      <c r="AR1256">
        <v>0</v>
      </c>
      <c r="AS1256" t="s">
        <v>68</v>
      </c>
      <c r="AT1256" t="s">
        <v>468</v>
      </c>
      <c r="AU1256" t="s">
        <v>68</v>
      </c>
      <c r="AV1256" s="2">
        <v>43556</v>
      </c>
      <c r="AW1256" t="s">
        <v>2407</v>
      </c>
      <c r="AX1256">
        <v>1873</v>
      </c>
      <c r="AY1256">
        <v>1594</v>
      </c>
      <c r="AZ1256" t="s">
        <v>60</v>
      </c>
      <c r="BA1256" s="2">
        <v>43700</v>
      </c>
      <c r="BB1256">
        <v>30</v>
      </c>
      <c r="BC1256" t="s">
        <v>2228</v>
      </c>
      <c r="BD1256" s="3">
        <v>36373</v>
      </c>
      <c r="BE1256" t="s">
        <v>2230</v>
      </c>
      <c r="BF1256" s="2">
        <v>43640</v>
      </c>
      <c r="BG1256">
        <v>36</v>
      </c>
      <c r="BH1256" t="s">
        <v>2231</v>
      </c>
      <c r="BI1256" s="3">
        <v>13547</v>
      </c>
    </row>
    <row r="1257" spans="1:61" x14ac:dyDescent="0.25">
      <c r="A1257" s="1">
        <v>41528</v>
      </c>
      <c r="B1257" t="s">
        <v>73</v>
      </c>
      <c r="C1257" t="s">
        <v>2230</v>
      </c>
      <c r="D1257" t="s">
        <v>62</v>
      </c>
      <c r="E1257" t="s">
        <v>801</v>
      </c>
      <c r="F1257" t="s">
        <v>801</v>
      </c>
      <c r="G1257" t="s">
        <v>539</v>
      </c>
      <c r="H1257" t="s">
        <v>219</v>
      </c>
      <c r="I1257" t="s">
        <v>68</v>
      </c>
      <c r="J1257" t="s">
        <v>539</v>
      </c>
      <c r="K1257" t="s">
        <v>223</v>
      </c>
      <c r="L1257" t="s">
        <v>223</v>
      </c>
      <c r="M1257" t="s">
        <v>337</v>
      </c>
      <c r="N1257" t="s">
        <v>224</v>
      </c>
      <c r="O1257" t="s">
        <v>226</v>
      </c>
      <c r="P1257" t="s">
        <v>223</v>
      </c>
      <c r="Q1257">
        <v>11</v>
      </c>
      <c r="R1257" t="s">
        <v>110</v>
      </c>
      <c r="S1257" t="s">
        <v>239</v>
      </c>
      <c r="T1257">
        <v>14</v>
      </c>
      <c r="U1257">
        <v>14</v>
      </c>
      <c r="V1257">
        <v>12</v>
      </c>
      <c r="W1257" t="s">
        <v>132</v>
      </c>
      <c r="X1257" t="s">
        <v>85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 t="e" vm="116">
        <f>_FV(0,"2727272727272727")</f>
        <v>#VALUE!</v>
      </c>
      <c r="AM1257" t="e" vm="112">
        <f>_FV(0,"36363636363636365")</f>
        <v>#VALUE!</v>
      </c>
      <c r="AN1257">
        <v>-1</v>
      </c>
      <c r="AO1257" t="e" vm="1">
        <f>_FV(-2,"0")</f>
        <v>#VALUE!</v>
      </c>
      <c r="AP1257" t="e" vm="1">
        <f>_FV(-5,"0")</f>
        <v>#VALUE!</v>
      </c>
      <c r="AQ1257">
        <v>1</v>
      </c>
      <c r="AR1257">
        <v>1</v>
      </c>
      <c r="AS1257" t="s">
        <v>68</v>
      </c>
      <c r="AT1257" t="s">
        <v>541</v>
      </c>
      <c r="AU1257" t="s">
        <v>68</v>
      </c>
      <c r="AV1257" t="s">
        <v>124</v>
      </c>
      <c r="AW1257" t="s">
        <v>2408</v>
      </c>
      <c r="AX1257">
        <v>1668</v>
      </c>
      <c r="AY1257">
        <v>1594</v>
      </c>
      <c r="AZ1257" t="s">
        <v>73</v>
      </c>
      <c r="BA1257" t="s">
        <v>243</v>
      </c>
      <c r="BB1257">
        <v>20</v>
      </c>
      <c r="BC1257" t="s">
        <v>2229</v>
      </c>
      <c r="BD1257" s="3">
        <v>15401</v>
      </c>
      <c r="BE1257" t="s">
        <v>2230</v>
      </c>
      <c r="BF1257" s="2">
        <v>43640</v>
      </c>
      <c r="BG1257">
        <v>36</v>
      </c>
      <c r="BH1257" t="s">
        <v>2231</v>
      </c>
      <c r="BI1257" s="3">
        <v>13547</v>
      </c>
    </row>
    <row r="1258" spans="1:61" x14ac:dyDescent="0.25">
      <c r="A1258" s="1">
        <v>41566</v>
      </c>
      <c r="B1258" t="s">
        <v>123</v>
      </c>
      <c r="C1258" t="s">
        <v>2230</v>
      </c>
      <c r="D1258" t="s">
        <v>62</v>
      </c>
      <c r="E1258" s="3">
        <v>45658</v>
      </c>
      <c r="F1258" t="s">
        <v>400</v>
      </c>
      <c r="G1258" t="s">
        <v>63</v>
      </c>
      <c r="H1258" t="s">
        <v>399</v>
      </c>
      <c r="I1258" s="3">
        <v>27395</v>
      </c>
      <c r="J1258" t="s">
        <v>68</v>
      </c>
      <c r="K1258" t="s">
        <v>63</v>
      </c>
      <c r="L1258" t="s">
        <v>79</v>
      </c>
      <c r="M1258" t="s">
        <v>322</v>
      </c>
      <c r="N1258" t="s">
        <v>323</v>
      </c>
      <c r="O1258" t="s">
        <v>79</v>
      </c>
      <c r="P1258" t="s">
        <v>79</v>
      </c>
      <c r="Q1258">
        <v>8</v>
      </c>
      <c r="R1258" t="s">
        <v>84</v>
      </c>
      <c r="S1258" t="s">
        <v>239</v>
      </c>
      <c r="T1258">
        <v>14</v>
      </c>
      <c r="U1258">
        <v>3</v>
      </c>
      <c r="V1258">
        <v>14</v>
      </c>
      <c r="W1258" t="s">
        <v>121</v>
      </c>
      <c r="X1258" t="s">
        <v>132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 t="s">
        <v>180</v>
      </c>
      <c r="AM1258" t="e" vm="14">
        <f>_FV(0,"25")</f>
        <v>#VALUE!</v>
      </c>
      <c r="AN1258">
        <v>6</v>
      </c>
      <c r="AO1258" t="s">
        <v>84</v>
      </c>
      <c r="AP1258" t="e" vm="1">
        <f>_FV(-17,"0")</f>
        <v>#VALUE!</v>
      </c>
      <c r="AQ1258">
        <v>1</v>
      </c>
      <c r="AR1258">
        <v>1</v>
      </c>
      <c r="AS1258" t="s">
        <v>68</v>
      </c>
      <c r="AT1258" t="s">
        <v>1142</v>
      </c>
      <c r="AU1258" t="s">
        <v>68</v>
      </c>
      <c r="AV1258" t="s">
        <v>64</v>
      </c>
      <c r="AW1258" t="s">
        <v>2409</v>
      </c>
      <c r="AX1258">
        <v>1881</v>
      </c>
      <c r="AY1258">
        <v>1594</v>
      </c>
      <c r="AZ1258" t="s">
        <v>123</v>
      </c>
      <c r="BA1258" s="2">
        <v>43700</v>
      </c>
      <c r="BB1258">
        <v>40</v>
      </c>
      <c r="BC1258" t="s">
        <v>2232</v>
      </c>
      <c r="BD1258" s="3">
        <v>42339</v>
      </c>
      <c r="BE1258" t="s">
        <v>2230</v>
      </c>
      <c r="BF1258" s="2">
        <v>43640</v>
      </c>
      <c r="BG1258">
        <v>36</v>
      </c>
      <c r="BH1258" t="s">
        <v>2231</v>
      </c>
      <c r="BI1258" s="3">
        <v>13547</v>
      </c>
    </row>
    <row r="1259" spans="1:61" x14ac:dyDescent="0.25">
      <c r="A1259" s="1">
        <v>41467</v>
      </c>
      <c r="B1259" t="s">
        <v>2233</v>
      </c>
      <c r="C1259" t="s">
        <v>2230</v>
      </c>
      <c r="D1259" t="s">
        <v>62</v>
      </c>
      <c r="E1259" t="s">
        <v>484</v>
      </c>
      <c r="F1259" t="s">
        <v>951</v>
      </c>
      <c r="G1259" t="s">
        <v>114</v>
      </c>
      <c r="H1259" t="s">
        <v>90</v>
      </c>
      <c r="I1259" t="s">
        <v>355</v>
      </c>
      <c r="J1259" t="s">
        <v>263</v>
      </c>
      <c r="K1259" t="s">
        <v>118</v>
      </c>
      <c r="L1259" t="s">
        <v>118</v>
      </c>
      <c r="M1259" t="s">
        <v>355</v>
      </c>
      <c r="N1259" t="s">
        <v>116</v>
      </c>
      <c r="O1259" t="s">
        <v>268</v>
      </c>
      <c r="P1259" t="s">
        <v>80</v>
      </c>
      <c r="Q1259">
        <v>15</v>
      </c>
      <c r="R1259" t="s">
        <v>192</v>
      </c>
      <c r="S1259" t="s">
        <v>239</v>
      </c>
      <c r="T1259">
        <v>14</v>
      </c>
      <c r="U1259">
        <v>19</v>
      </c>
      <c r="V1259">
        <v>15</v>
      </c>
      <c r="W1259" t="s">
        <v>85</v>
      </c>
      <c r="X1259" t="s">
        <v>132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 t="e" vm="132">
        <f>_FV(0,"9333333333333333")</f>
        <v>#VALUE!</v>
      </c>
      <c r="AM1259" t="e" vm="25">
        <f>_FV(0,"6")</f>
        <v>#VALUE!</v>
      </c>
      <c r="AN1259">
        <v>-4</v>
      </c>
      <c r="AO1259" t="s">
        <v>64</v>
      </c>
      <c r="AP1259" t="e" vm="1">
        <f>_FV(-9,"0")</f>
        <v>#VALUE!</v>
      </c>
      <c r="AQ1259">
        <v>1</v>
      </c>
      <c r="AR1259">
        <v>1</v>
      </c>
      <c r="AS1259" t="s">
        <v>68</v>
      </c>
      <c r="AT1259" t="s">
        <v>68</v>
      </c>
      <c r="AU1259" t="s">
        <v>68</v>
      </c>
      <c r="AV1259" t="s">
        <v>116</v>
      </c>
      <c r="AW1259" s="3">
        <v>41275</v>
      </c>
      <c r="AX1259">
        <v>1530</v>
      </c>
      <c r="AY1259">
        <v>1594</v>
      </c>
      <c r="AZ1259" t="s">
        <v>2233</v>
      </c>
      <c r="BA1259" s="2">
        <v>43522</v>
      </c>
      <c r="BB1259">
        <v>24</v>
      </c>
      <c r="BC1259" t="s">
        <v>2234</v>
      </c>
      <c r="BD1259" s="3">
        <v>20821</v>
      </c>
      <c r="BE1259" t="s">
        <v>2230</v>
      </c>
      <c r="BF1259" s="2">
        <v>43640</v>
      </c>
      <c r="BG1259">
        <v>36</v>
      </c>
      <c r="BH1259" t="s">
        <v>2231</v>
      </c>
      <c r="BI1259" s="3">
        <v>13547</v>
      </c>
    </row>
    <row r="1260" spans="1:61" x14ac:dyDescent="0.25">
      <c r="A1260" s="1">
        <v>41713</v>
      </c>
      <c r="B1260" t="s">
        <v>127</v>
      </c>
      <c r="C1260" t="s">
        <v>2230</v>
      </c>
      <c r="D1260" t="s">
        <v>62</v>
      </c>
      <c r="E1260" t="s">
        <v>1026</v>
      </c>
      <c r="F1260" t="s">
        <v>1004</v>
      </c>
      <c r="G1260" t="s">
        <v>744</v>
      </c>
      <c r="H1260" t="s">
        <v>1001</v>
      </c>
      <c r="I1260" t="s">
        <v>829</v>
      </c>
      <c r="J1260" t="s">
        <v>1438</v>
      </c>
      <c r="K1260" t="s">
        <v>108</v>
      </c>
      <c r="L1260" t="s">
        <v>109</v>
      </c>
      <c r="M1260" t="s">
        <v>109</v>
      </c>
      <c r="N1260" t="s">
        <v>746</v>
      </c>
      <c r="O1260" t="s">
        <v>107</v>
      </c>
      <c r="P1260" t="s">
        <v>748</v>
      </c>
      <c r="Q1260">
        <v>29</v>
      </c>
      <c r="R1260" t="s">
        <v>132</v>
      </c>
      <c r="S1260" t="s">
        <v>239</v>
      </c>
      <c r="T1260">
        <v>14</v>
      </c>
      <c r="U1260">
        <v>4</v>
      </c>
      <c r="V1260">
        <v>17</v>
      </c>
      <c r="W1260" t="s">
        <v>83</v>
      </c>
      <c r="X1260" t="s">
        <v>66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 t="s">
        <v>481</v>
      </c>
      <c r="AM1260" t="e" vm="359">
        <f>_FV(-1,"0344827586206897")</f>
        <v>#VALUE!</v>
      </c>
      <c r="AN1260">
        <v>29</v>
      </c>
      <c r="AO1260" t="s">
        <v>132</v>
      </c>
      <c r="AP1260" t="e" vm="1">
        <f>_FV(-15,"0")</f>
        <v>#VALUE!</v>
      </c>
      <c r="AQ1260">
        <v>1</v>
      </c>
      <c r="AR1260">
        <v>1</v>
      </c>
      <c r="AS1260" t="s">
        <v>68</v>
      </c>
      <c r="AT1260" t="s">
        <v>68</v>
      </c>
      <c r="AU1260" t="s">
        <v>68</v>
      </c>
      <c r="AV1260" s="3">
        <v>27395</v>
      </c>
      <c r="AW1260" s="3">
        <v>44562</v>
      </c>
      <c r="AX1260">
        <v>1801</v>
      </c>
      <c r="AY1260">
        <v>1594</v>
      </c>
      <c r="AZ1260" t="s">
        <v>127</v>
      </c>
      <c r="BA1260" s="2">
        <v>43733</v>
      </c>
      <c r="BB1260">
        <v>22</v>
      </c>
      <c r="BC1260" t="s">
        <v>2237</v>
      </c>
      <c r="BD1260" s="3">
        <v>45839</v>
      </c>
      <c r="BE1260" t="s">
        <v>2230</v>
      </c>
      <c r="BF1260" s="2">
        <v>43640</v>
      </c>
      <c r="BG1260">
        <v>36</v>
      </c>
      <c r="BH1260" t="s">
        <v>2231</v>
      </c>
      <c r="BI1260" s="3">
        <v>13547</v>
      </c>
    </row>
    <row r="1261" spans="1:61" x14ac:dyDescent="0.25">
      <c r="A1261" s="1">
        <v>41545</v>
      </c>
      <c r="B1261" t="s">
        <v>136</v>
      </c>
      <c r="C1261" t="s">
        <v>2230</v>
      </c>
      <c r="D1261" t="s">
        <v>151</v>
      </c>
      <c r="E1261" t="s">
        <v>63</v>
      </c>
      <c r="F1261" t="s">
        <v>355</v>
      </c>
      <c r="G1261" t="s">
        <v>76</v>
      </c>
      <c r="H1261" t="s">
        <v>68</v>
      </c>
      <c r="I1261" t="s">
        <v>355</v>
      </c>
      <c r="J1261" t="s">
        <v>74</v>
      </c>
      <c r="K1261" t="s">
        <v>82</v>
      </c>
      <c r="L1261" t="s">
        <v>82</v>
      </c>
      <c r="M1261" t="s">
        <v>63</v>
      </c>
      <c r="N1261" t="s">
        <v>80</v>
      </c>
      <c r="O1261" t="s">
        <v>82</v>
      </c>
      <c r="P1261" t="s">
        <v>80</v>
      </c>
      <c r="Q1261">
        <v>6</v>
      </c>
      <c r="R1261" t="s">
        <v>67</v>
      </c>
      <c r="S1261" t="s">
        <v>239</v>
      </c>
      <c r="T1261">
        <v>14</v>
      </c>
      <c r="U1261">
        <v>18</v>
      </c>
      <c r="V1261">
        <v>16</v>
      </c>
      <c r="W1261" t="s">
        <v>66</v>
      </c>
      <c r="X1261" t="s">
        <v>132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 t="e" vm="35">
        <f>_FV(0,"6666666666666666")</f>
        <v>#VALUE!</v>
      </c>
      <c r="AM1261" t="e" vm="2">
        <f>_FV(0,"3333333333333333")</f>
        <v>#VALUE!</v>
      </c>
      <c r="AN1261">
        <v>-1</v>
      </c>
      <c r="AO1261" t="e" vm="1">
        <f>_FV(-1,"0")</f>
        <v>#VALUE!</v>
      </c>
      <c r="AP1261" t="e" vm="1">
        <f>_FV(-1,"0")</f>
        <v>#VALUE!</v>
      </c>
      <c r="AQ1261">
        <v>1</v>
      </c>
      <c r="AR1261">
        <v>1</v>
      </c>
      <c r="AS1261" t="s">
        <v>68</v>
      </c>
      <c r="AT1261" t="s">
        <v>459</v>
      </c>
      <c r="AU1261" t="s">
        <v>68</v>
      </c>
      <c r="AV1261" s="3">
        <v>45658</v>
      </c>
      <c r="AW1261" t="s">
        <v>2410</v>
      </c>
      <c r="AX1261">
        <v>1667</v>
      </c>
      <c r="AY1261">
        <v>1594</v>
      </c>
      <c r="AZ1261" t="s">
        <v>136</v>
      </c>
      <c r="BA1261" s="2">
        <v>43580</v>
      </c>
      <c r="BB1261">
        <v>33</v>
      </c>
      <c r="BC1261" t="s">
        <v>2239</v>
      </c>
      <c r="BD1261" s="3">
        <v>13575</v>
      </c>
      <c r="BE1261" t="s">
        <v>2230</v>
      </c>
      <c r="BF1261" s="2">
        <v>43640</v>
      </c>
      <c r="BG1261">
        <v>36</v>
      </c>
      <c r="BH1261" t="s">
        <v>2231</v>
      </c>
      <c r="BI1261" s="3">
        <v>13547</v>
      </c>
    </row>
    <row r="1262" spans="1:61" x14ac:dyDescent="0.25">
      <c r="A1262" s="1">
        <v>41531</v>
      </c>
      <c r="B1262" t="s">
        <v>2240</v>
      </c>
      <c r="C1262" t="s">
        <v>2230</v>
      </c>
      <c r="D1262" t="s">
        <v>101</v>
      </c>
      <c r="E1262" t="s">
        <v>79</v>
      </c>
      <c r="F1262" t="s">
        <v>180</v>
      </c>
      <c r="G1262" t="s">
        <v>68</v>
      </c>
      <c r="H1262" t="s">
        <v>68</v>
      </c>
      <c r="I1262" t="s">
        <v>180</v>
      </c>
      <c r="J1262" t="s">
        <v>68</v>
      </c>
      <c r="K1262" t="s">
        <v>79</v>
      </c>
      <c r="L1262" t="s">
        <v>79</v>
      </c>
      <c r="M1262" t="s">
        <v>63</v>
      </c>
      <c r="N1262" t="s">
        <v>79</v>
      </c>
      <c r="O1262" t="s">
        <v>65</v>
      </c>
      <c r="P1262" t="s">
        <v>79</v>
      </c>
      <c r="Q1262">
        <v>4</v>
      </c>
      <c r="R1262" t="s">
        <v>242</v>
      </c>
      <c r="S1262" t="s">
        <v>239</v>
      </c>
      <c r="T1262">
        <v>14</v>
      </c>
      <c r="U1262">
        <v>18</v>
      </c>
      <c r="V1262">
        <v>11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 t="e" vm="89">
        <f>_FV(0,"75")</f>
        <v>#VALUE!</v>
      </c>
      <c r="AM1262" t="e" vm="14">
        <f>_FV(0,"25")</f>
        <v>#VALUE!</v>
      </c>
      <c r="AN1262">
        <v>-1</v>
      </c>
      <c r="AP1262" t="e" vm="1">
        <f>_FV(-4,"0")</f>
        <v>#VALUE!</v>
      </c>
      <c r="AQ1262">
        <v>1</v>
      </c>
      <c r="AR1262">
        <v>1</v>
      </c>
      <c r="AS1262" t="s">
        <v>68</v>
      </c>
      <c r="AT1262" t="s">
        <v>68</v>
      </c>
      <c r="AU1262" t="s">
        <v>68</v>
      </c>
      <c r="AV1262" t="s">
        <v>68</v>
      </c>
      <c r="AW1262" s="3">
        <v>42005</v>
      </c>
      <c r="AX1262">
        <v>1530</v>
      </c>
      <c r="AY1262">
        <v>1594</v>
      </c>
      <c r="AZ1262" t="s">
        <v>2240</v>
      </c>
      <c r="BA1262" s="2">
        <v>43581</v>
      </c>
      <c r="BB1262">
        <v>22</v>
      </c>
      <c r="BC1262" t="s">
        <v>2242</v>
      </c>
      <c r="BD1262" s="2">
        <v>43801</v>
      </c>
      <c r="BE1262" t="s">
        <v>2230</v>
      </c>
      <c r="BF1262" s="2">
        <v>43640</v>
      </c>
      <c r="BG1262">
        <v>36</v>
      </c>
      <c r="BH1262" t="s">
        <v>2231</v>
      </c>
      <c r="BI1262" s="3">
        <v>13547</v>
      </c>
    </row>
    <row r="1263" spans="1:61" x14ac:dyDescent="0.25">
      <c r="A1263" s="1">
        <v>41629</v>
      </c>
      <c r="B1263" t="s">
        <v>150</v>
      </c>
      <c r="C1263" t="s">
        <v>2230</v>
      </c>
      <c r="D1263" t="s">
        <v>62</v>
      </c>
      <c r="E1263" t="s">
        <v>1677</v>
      </c>
      <c r="F1263" t="s">
        <v>531</v>
      </c>
      <c r="G1263" t="s">
        <v>310</v>
      </c>
      <c r="H1263" t="s">
        <v>186</v>
      </c>
      <c r="I1263" t="s">
        <v>1456</v>
      </c>
      <c r="J1263" t="s">
        <v>68</v>
      </c>
      <c r="K1263" t="s">
        <v>532</v>
      </c>
      <c r="L1263" t="s">
        <v>190</v>
      </c>
      <c r="M1263" t="s">
        <v>189</v>
      </c>
      <c r="N1263" t="s">
        <v>188</v>
      </c>
      <c r="O1263" t="s">
        <v>189</v>
      </c>
      <c r="P1263" t="s">
        <v>280</v>
      </c>
      <c r="Q1263">
        <v>17</v>
      </c>
      <c r="R1263" t="s">
        <v>64</v>
      </c>
      <c r="S1263" t="s">
        <v>239</v>
      </c>
      <c r="T1263">
        <v>14</v>
      </c>
      <c r="U1263">
        <v>2</v>
      </c>
      <c r="V1263">
        <v>15</v>
      </c>
      <c r="W1263" t="s">
        <v>120</v>
      </c>
      <c r="X1263" t="s">
        <v>132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 t="s">
        <v>183</v>
      </c>
      <c r="AM1263" t="e" vm="110">
        <f>_FV(0,"5882352941176471")</f>
        <v>#VALUE!</v>
      </c>
      <c r="AN1263">
        <v>16</v>
      </c>
      <c r="AO1263" t="s">
        <v>132</v>
      </c>
      <c r="AP1263" t="e" vm="1">
        <f>_FV(-18,"0")</f>
        <v>#VALUE!</v>
      </c>
      <c r="AQ1263">
        <v>1</v>
      </c>
      <c r="AR1263">
        <v>1</v>
      </c>
      <c r="AS1263" t="s">
        <v>68</v>
      </c>
      <c r="AT1263" t="s">
        <v>1987</v>
      </c>
      <c r="AU1263" t="s">
        <v>68</v>
      </c>
      <c r="AV1263" t="s">
        <v>66</v>
      </c>
      <c r="AW1263" t="s">
        <v>2411</v>
      </c>
      <c r="AX1263">
        <v>1815</v>
      </c>
      <c r="AY1263">
        <v>1594</v>
      </c>
      <c r="AZ1263" t="s">
        <v>150</v>
      </c>
      <c r="BA1263" s="2">
        <v>43700</v>
      </c>
      <c r="BB1263">
        <v>22</v>
      </c>
      <c r="BC1263" t="s">
        <v>2244</v>
      </c>
      <c r="BD1263" s="3">
        <v>29068</v>
      </c>
      <c r="BE1263" t="s">
        <v>2230</v>
      </c>
      <c r="BF1263" s="2">
        <v>43640</v>
      </c>
      <c r="BG1263">
        <v>36</v>
      </c>
      <c r="BH1263" t="s">
        <v>2231</v>
      </c>
      <c r="BI1263" s="3">
        <v>13547</v>
      </c>
    </row>
    <row r="1264" spans="1:61" x14ac:dyDescent="0.25">
      <c r="A1264" s="1">
        <v>41657</v>
      </c>
      <c r="B1264" t="s">
        <v>158</v>
      </c>
      <c r="C1264" t="s">
        <v>2230</v>
      </c>
      <c r="D1264" t="s">
        <v>62</v>
      </c>
      <c r="E1264" t="s">
        <v>2412</v>
      </c>
      <c r="F1264" t="s">
        <v>1408</v>
      </c>
      <c r="G1264" t="s">
        <v>1043</v>
      </c>
      <c r="H1264" t="s">
        <v>677</v>
      </c>
      <c r="I1264" t="s">
        <v>2413</v>
      </c>
      <c r="J1264" t="s">
        <v>801</v>
      </c>
      <c r="K1264" t="s">
        <v>1408</v>
      </c>
      <c r="L1264" t="s">
        <v>226</v>
      </c>
      <c r="M1264" t="s">
        <v>226</v>
      </c>
      <c r="N1264" t="s">
        <v>63</v>
      </c>
      <c r="O1264" t="s">
        <v>540</v>
      </c>
      <c r="P1264" t="s">
        <v>223</v>
      </c>
      <c r="Q1264">
        <v>22</v>
      </c>
      <c r="R1264" t="s">
        <v>68</v>
      </c>
      <c r="S1264" t="s">
        <v>239</v>
      </c>
      <c r="T1264">
        <v>14</v>
      </c>
      <c r="U1264">
        <v>2</v>
      </c>
      <c r="V1264">
        <v>18</v>
      </c>
      <c r="W1264" t="s">
        <v>110</v>
      </c>
      <c r="X1264" t="s">
        <v>68</v>
      </c>
      <c r="Y1264">
        <v>1</v>
      </c>
      <c r="Z1264">
        <v>1</v>
      </c>
      <c r="AA1264">
        <v>1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 t="s">
        <v>221</v>
      </c>
      <c r="AM1264" t="e" vm="304">
        <f>_FV(0,"8636363636363636")</f>
        <v>#VALUE!</v>
      </c>
      <c r="AN1264">
        <v>29</v>
      </c>
      <c r="AO1264" t="s">
        <v>119</v>
      </c>
      <c r="AP1264" t="e" vm="1">
        <f>_FV(-19,"0")</f>
        <v>#VALUE!</v>
      </c>
      <c r="AQ1264">
        <v>0</v>
      </c>
      <c r="AR1264">
        <v>3</v>
      </c>
      <c r="AS1264" t="s">
        <v>68</v>
      </c>
      <c r="AT1264" t="s">
        <v>68</v>
      </c>
      <c r="AU1264" t="s">
        <v>68</v>
      </c>
      <c r="AV1264" t="s">
        <v>2414</v>
      </c>
      <c r="AW1264" s="3">
        <v>12055</v>
      </c>
      <c r="AX1264">
        <v>1879</v>
      </c>
      <c r="AY1264">
        <v>1594</v>
      </c>
      <c r="AZ1264" t="s">
        <v>158</v>
      </c>
      <c r="BA1264" s="2">
        <v>43671</v>
      </c>
      <c r="BB1264">
        <v>21</v>
      </c>
      <c r="BC1264" t="s">
        <v>2247</v>
      </c>
      <c r="BD1264" t="s">
        <v>2248</v>
      </c>
      <c r="BE1264" t="s">
        <v>2230</v>
      </c>
      <c r="BF1264" s="2">
        <v>43640</v>
      </c>
      <c r="BG1264">
        <v>36</v>
      </c>
      <c r="BH1264" t="s">
        <v>2231</v>
      </c>
      <c r="BI1264" s="3">
        <v>13547</v>
      </c>
    </row>
    <row r="1265" spans="1:61" x14ac:dyDescent="0.25">
      <c r="A1265" s="1">
        <v>41667</v>
      </c>
      <c r="B1265" t="s">
        <v>163</v>
      </c>
      <c r="C1265" t="s">
        <v>2230</v>
      </c>
      <c r="D1265" t="s">
        <v>62</v>
      </c>
      <c r="E1265" t="s">
        <v>1757</v>
      </c>
      <c r="F1265" t="s">
        <v>907</v>
      </c>
      <c r="G1265" t="s">
        <v>567</v>
      </c>
      <c r="H1265" t="s">
        <v>568</v>
      </c>
      <c r="I1265" t="s">
        <v>727</v>
      </c>
      <c r="J1265" t="s">
        <v>1453</v>
      </c>
      <c r="K1265" t="s">
        <v>381</v>
      </c>
      <c r="L1265" t="s">
        <v>382</v>
      </c>
      <c r="M1265" t="s">
        <v>379</v>
      </c>
      <c r="N1265" t="s">
        <v>906</v>
      </c>
      <c r="O1265" t="s">
        <v>382</v>
      </c>
      <c r="P1265" t="s">
        <v>572</v>
      </c>
      <c r="Q1265">
        <v>23</v>
      </c>
      <c r="R1265" t="s">
        <v>85</v>
      </c>
      <c r="S1265" t="s">
        <v>239</v>
      </c>
      <c r="T1265">
        <v>14</v>
      </c>
      <c r="U1265">
        <v>7</v>
      </c>
      <c r="V1265">
        <v>20</v>
      </c>
      <c r="W1265" t="s">
        <v>83</v>
      </c>
      <c r="X1265" t="s">
        <v>68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 t="s">
        <v>502</v>
      </c>
      <c r="AM1265" t="e" vm="360">
        <f>_FV(0,"9130434782608695")</f>
        <v>#VALUE!</v>
      </c>
      <c r="AN1265">
        <v>19</v>
      </c>
      <c r="AO1265" t="s">
        <v>121</v>
      </c>
      <c r="AP1265" t="e" vm="1">
        <f>_FV(-13,"0")</f>
        <v>#VALUE!</v>
      </c>
      <c r="AQ1265">
        <v>1</v>
      </c>
      <c r="AR1265">
        <v>1</v>
      </c>
      <c r="AS1265" t="s">
        <v>68</v>
      </c>
      <c r="AT1265" t="s">
        <v>68</v>
      </c>
      <c r="AU1265" t="s">
        <v>68</v>
      </c>
      <c r="AV1265" s="2">
        <v>43497</v>
      </c>
      <c r="AW1265" s="3">
        <v>12055</v>
      </c>
      <c r="AX1265">
        <v>1925</v>
      </c>
      <c r="AY1265">
        <v>1594</v>
      </c>
      <c r="AZ1265" t="s">
        <v>163</v>
      </c>
      <c r="BA1265" s="2">
        <v>43732</v>
      </c>
      <c r="BB1265">
        <v>24</v>
      </c>
      <c r="BC1265" t="s">
        <v>2249</v>
      </c>
      <c r="BD1265" s="2">
        <v>43600</v>
      </c>
      <c r="BE1265" t="s">
        <v>2230</v>
      </c>
      <c r="BF1265" s="2">
        <v>43640</v>
      </c>
      <c r="BG1265">
        <v>36</v>
      </c>
      <c r="BH1265" t="s">
        <v>2231</v>
      </c>
      <c r="BI1265" s="3">
        <v>13547</v>
      </c>
    </row>
    <row r="1266" spans="1:61" x14ac:dyDescent="0.25">
      <c r="A1266" s="1">
        <v>41703</v>
      </c>
      <c r="B1266" t="s">
        <v>178</v>
      </c>
      <c r="C1266" t="s">
        <v>2230</v>
      </c>
      <c r="D1266" t="s">
        <v>62</v>
      </c>
      <c r="E1266" t="s">
        <v>758</v>
      </c>
      <c r="F1266" t="s">
        <v>1834</v>
      </c>
      <c r="G1266" t="s">
        <v>2037</v>
      </c>
      <c r="H1266" t="s">
        <v>1373</v>
      </c>
      <c r="I1266" t="s">
        <v>291</v>
      </c>
      <c r="J1266" t="s">
        <v>651</v>
      </c>
      <c r="K1266" t="s">
        <v>295</v>
      </c>
      <c r="L1266" t="s">
        <v>617</v>
      </c>
      <c r="M1266" t="s">
        <v>294</v>
      </c>
      <c r="N1266" t="s">
        <v>1549</v>
      </c>
      <c r="O1266" t="s">
        <v>760</v>
      </c>
      <c r="P1266" t="s">
        <v>292</v>
      </c>
      <c r="Q1266">
        <v>37</v>
      </c>
      <c r="R1266" t="s">
        <v>120</v>
      </c>
      <c r="S1266" t="s">
        <v>239</v>
      </c>
      <c r="T1266">
        <v>14</v>
      </c>
      <c r="U1266">
        <v>8</v>
      </c>
      <c r="V1266">
        <v>19</v>
      </c>
      <c r="W1266" t="s">
        <v>65</v>
      </c>
      <c r="X1266" t="s">
        <v>132</v>
      </c>
      <c r="Y1266">
        <v>0</v>
      </c>
      <c r="Z1266">
        <v>0</v>
      </c>
      <c r="AA1266">
        <v>0</v>
      </c>
      <c r="AB1266">
        <v>1</v>
      </c>
      <c r="AC1266">
        <v>1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 t="e" vm="105">
        <f>_FV(0,"4864864864864865")</f>
        <v>#VALUE!</v>
      </c>
      <c r="AM1266" t="e" vm="361">
        <f>_FV(-1,"027027027027027")</f>
        <v>#VALUE!</v>
      </c>
      <c r="AN1266">
        <v>16</v>
      </c>
      <c r="AO1266" t="e" vm="1">
        <f>_FV(-5,"0")</f>
        <v>#VALUE!</v>
      </c>
      <c r="AP1266" t="e" vm="1">
        <f>_FV(-10,"0")</f>
        <v>#VALUE!</v>
      </c>
      <c r="AQ1266">
        <v>3</v>
      </c>
      <c r="AR1266">
        <v>0</v>
      </c>
      <c r="AS1266" t="s">
        <v>68</v>
      </c>
      <c r="AT1266" t="s">
        <v>68</v>
      </c>
      <c r="AU1266" t="s">
        <v>68</v>
      </c>
      <c r="AV1266" t="s">
        <v>97</v>
      </c>
      <c r="AW1266" s="3">
        <v>46753</v>
      </c>
      <c r="AX1266">
        <v>1685</v>
      </c>
      <c r="AY1266">
        <v>1594</v>
      </c>
      <c r="AZ1266" t="s">
        <v>178</v>
      </c>
      <c r="BA1266" s="2">
        <v>43579</v>
      </c>
      <c r="BB1266">
        <v>26</v>
      </c>
      <c r="BC1266" t="s">
        <v>2250</v>
      </c>
      <c r="BD1266" s="3">
        <v>26420</v>
      </c>
      <c r="BE1266" t="s">
        <v>2230</v>
      </c>
      <c r="BF1266" s="2">
        <v>43640</v>
      </c>
      <c r="BG1266">
        <v>36</v>
      </c>
      <c r="BH1266" t="s">
        <v>2231</v>
      </c>
      <c r="BI1266" s="3">
        <v>13547</v>
      </c>
    </row>
    <row r="1267" spans="1:61" x14ac:dyDescent="0.25">
      <c r="A1267" s="1">
        <v>41573</v>
      </c>
      <c r="B1267" t="s">
        <v>1432</v>
      </c>
      <c r="C1267" t="s">
        <v>2230</v>
      </c>
      <c r="D1267" t="s">
        <v>101</v>
      </c>
      <c r="E1267" t="s">
        <v>355</v>
      </c>
      <c r="F1267" t="s">
        <v>88</v>
      </c>
      <c r="G1267" t="s">
        <v>89</v>
      </c>
      <c r="H1267" t="s">
        <v>89</v>
      </c>
      <c r="I1267" t="s">
        <v>91</v>
      </c>
      <c r="J1267" t="s">
        <v>88</v>
      </c>
      <c r="K1267" t="s">
        <v>216</v>
      </c>
      <c r="L1267" t="s">
        <v>216</v>
      </c>
      <c r="M1267" t="s">
        <v>356</v>
      </c>
      <c r="N1267" t="s">
        <v>94</v>
      </c>
      <c r="O1267" t="s">
        <v>93</v>
      </c>
      <c r="P1267" t="s">
        <v>216</v>
      </c>
      <c r="Q1267">
        <v>9</v>
      </c>
      <c r="R1267" t="s">
        <v>95</v>
      </c>
      <c r="S1267" t="s">
        <v>239</v>
      </c>
      <c r="T1267">
        <v>14</v>
      </c>
      <c r="U1267">
        <v>18</v>
      </c>
      <c r="V1267">
        <v>17</v>
      </c>
      <c r="W1267" t="s">
        <v>84</v>
      </c>
      <c r="X1267" t="s">
        <v>66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 t="e" vm="233">
        <f>_FV(0,"7777777777777778")</f>
        <v>#VALUE!</v>
      </c>
      <c r="AM1267" t="e" vm="5">
        <f>_FV(0,"5555555555555556")</f>
        <v>#VALUE!</v>
      </c>
      <c r="AN1267">
        <v>-1</v>
      </c>
      <c r="AO1267" t="e" vm="1">
        <f>_FV(-1,"0")</f>
        <v>#VALUE!</v>
      </c>
      <c r="AP1267" t="e" vm="1">
        <f>_FV(-2,"0")</f>
        <v>#VALUE!</v>
      </c>
      <c r="AQ1267">
        <v>1</v>
      </c>
      <c r="AR1267">
        <v>1</v>
      </c>
      <c r="AS1267" t="s">
        <v>68</v>
      </c>
      <c r="AT1267" t="s">
        <v>68</v>
      </c>
      <c r="AU1267" t="s">
        <v>68</v>
      </c>
      <c r="AV1267" s="2">
        <v>43617</v>
      </c>
      <c r="AW1267" s="3">
        <v>44562</v>
      </c>
      <c r="AX1267">
        <v>1656</v>
      </c>
      <c r="AY1267">
        <v>1594</v>
      </c>
      <c r="AZ1267" t="s">
        <v>1432</v>
      </c>
      <c r="BA1267" s="2">
        <v>43522</v>
      </c>
      <c r="BB1267">
        <v>17</v>
      </c>
      <c r="BC1267" t="s">
        <v>2252</v>
      </c>
      <c r="BD1267" s="2">
        <v>43527</v>
      </c>
      <c r="BE1267" t="s">
        <v>2230</v>
      </c>
      <c r="BF1267" s="2">
        <v>43640</v>
      </c>
      <c r="BG1267">
        <v>36</v>
      </c>
      <c r="BH1267" t="s">
        <v>2231</v>
      </c>
      <c r="BI1267" s="3">
        <v>13547</v>
      </c>
    </row>
    <row r="1268" spans="1:61" x14ac:dyDescent="0.25">
      <c r="A1268" s="1">
        <v>41977</v>
      </c>
      <c r="B1268" t="s">
        <v>1917</v>
      </c>
      <c r="C1268" t="s">
        <v>2230</v>
      </c>
      <c r="D1268" t="s">
        <v>151</v>
      </c>
      <c r="E1268" t="s">
        <v>1567</v>
      </c>
      <c r="F1268" t="s">
        <v>1488</v>
      </c>
      <c r="G1268" t="s">
        <v>1136</v>
      </c>
      <c r="H1268" t="s">
        <v>466</v>
      </c>
      <c r="I1268" t="s">
        <v>644</v>
      </c>
      <c r="J1268" t="s">
        <v>464</v>
      </c>
      <c r="K1268" t="s">
        <v>647</v>
      </c>
      <c r="L1268" t="s">
        <v>226</v>
      </c>
      <c r="M1268" t="s">
        <v>471</v>
      </c>
      <c r="N1268" t="s">
        <v>468</v>
      </c>
      <c r="O1268" t="s">
        <v>223</v>
      </c>
      <c r="P1268" t="s">
        <v>469</v>
      </c>
      <c r="Q1268">
        <v>33</v>
      </c>
      <c r="R1268" t="s">
        <v>121</v>
      </c>
      <c r="S1268" t="s">
        <v>239</v>
      </c>
      <c r="T1268">
        <v>14</v>
      </c>
      <c r="U1268">
        <v>7</v>
      </c>
      <c r="V1268">
        <v>15</v>
      </c>
      <c r="W1268" t="s">
        <v>83</v>
      </c>
      <c r="X1268" t="s">
        <v>66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 t="s">
        <v>223</v>
      </c>
      <c r="AM1268" t="e" vm="362">
        <f>_FV(0,"9696969696969697")</f>
        <v>#VALUE!</v>
      </c>
      <c r="AN1268">
        <v>22</v>
      </c>
      <c r="AO1268" t="s">
        <v>132</v>
      </c>
      <c r="AP1268" t="e" vm="1">
        <f>_FV(-12,"0")</f>
        <v>#VALUE!</v>
      </c>
      <c r="AQ1268">
        <v>3</v>
      </c>
      <c r="AR1268">
        <v>0</v>
      </c>
      <c r="AS1268" t="s">
        <v>68</v>
      </c>
      <c r="AT1268" t="s">
        <v>68</v>
      </c>
      <c r="AU1268" t="s">
        <v>68</v>
      </c>
      <c r="AV1268" s="2">
        <v>43557</v>
      </c>
      <c r="AW1268" s="3">
        <v>45658</v>
      </c>
      <c r="AX1268">
        <v>1643</v>
      </c>
      <c r="AY1268">
        <v>1594</v>
      </c>
      <c r="AZ1268" t="s">
        <v>1917</v>
      </c>
      <c r="BA1268" s="2">
        <v>43731</v>
      </c>
      <c r="BB1268">
        <v>16</v>
      </c>
      <c r="BC1268" t="s">
        <v>2253</v>
      </c>
      <c r="BD1268" s="3">
        <v>11383</v>
      </c>
      <c r="BE1268" t="s">
        <v>2230</v>
      </c>
      <c r="BF1268" s="2">
        <v>43640</v>
      </c>
      <c r="BG1268">
        <v>36</v>
      </c>
      <c r="BH1268" t="s">
        <v>2231</v>
      </c>
      <c r="BI1268" s="3">
        <v>13547</v>
      </c>
    </row>
    <row r="1269" spans="1:61" x14ac:dyDescent="0.25">
      <c r="A1269" s="1">
        <v>41376</v>
      </c>
      <c r="B1269" t="s">
        <v>182</v>
      </c>
      <c r="C1269" t="s">
        <v>2230</v>
      </c>
      <c r="D1269" t="s">
        <v>101</v>
      </c>
      <c r="E1269" t="s">
        <v>152</v>
      </c>
      <c r="F1269" t="s">
        <v>575</v>
      </c>
      <c r="G1269" t="s">
        <v>153</v>
      </c>
      <c r="H1269" t="s">
        <v>353</v>
      </c>
      <c r="I1269" t="s">
        <v>369</v>
      </c>
      <c r="J1269" t="s">
        <v>369</v>
      </c>
      <c r="K1269" t="s">
        <v>372</v>
      </c>
      <c r="L1269" t="s">
        <v>372</v>
      </c>
      <c r="M1269" t="s">
        <v>156</v>
      </c>
      <c r="N1269" t="s">
        <v>156</v>
      </c>
      <c r="O1269" t="s">
        <v>155</v>
      </c>
      <c r="P1269" t="s">
        <v>155</v>
      </c>
      <c r="Q1269">
        <v>14</v>
      </c>
      <c r="R1269" t="s">
        <v>83</v>
      </c>
      <c r="S1269" t="s">
        <v>239</v>
      </c>
      <c r="T1269">
        <v>14</v>
      </c>
      <c r="U1269">
        <v>16</v>
      </c>
      <c r="V1269">
        <v>17</v>
      </c>
      <c r="W1269" t="s">
        <v>132</v>
      </c>
      <c r="X1269" t="s">
        <v>132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 t="e" vm="12">
        <f>_FV(0,"42857142857142855")</f>
        <v>#VALUE!</v>
      </c>
      <c r="AM1269" t="e" vm="173">
        <f>_FV(0,"6428571428571429")</f>
        <v>#VALUE!</v>
      </c>
      <c r="AN1269">
        <v>0</v>
      </c>
      <c r="AO1269" t="s">
        <v>65</v>
      </c>
      <c r="AP1269" t="e" vm="1">
        <f>_FV(-11,"0")</f>
        <v>#VALUE!</v>
      </c>
      <c r="AQ1269">
        <v>1</v>
      </c>
      <c r="AR1269">
        <v>1</v>
      </c>
      <c r="AS1269" t="s">
        <v>68</v>
      </c>
      <c r="AT1269" t="s">
        <v>68</v>
      </c>
      <c r="AU1269" t="s">
        <v>68</v>
      </c>
      <c r="AV1269" t="s">
        <v>97</v>
      </c>
      <c r="AW1269" s="2">
        <v>43678</v>
      </c>
      <c r="AX1269">
        <v>1671</v>
      </c>
      <c r="AY1269">
        <v>1594</v>
      </c>
      <c r="AZ1269" t="s">
        <v>182</v>
      </c>
      <c r="BA1269" s="2">
        <v>43491</v>
      </c>
      <c r="BB1269">
        <v>20</v>
      </c>
      <c r="BC1269" t="s">
        <v>2256</v>
      </c>
      <c r="BD1269" s="3">
        <v>12510</v>
      </c>
      <c r="BE1269" t="s">
        <v>2230</v>
      </c>
      <c r="BF1269" s="2">
        <v>43640</v>
      </c>
      <c r="BG1269">
        <v>36</v>
      </c>
      <c r="BH1269" t="s">
        <v>2231</v>
      </c>
      <c r="BI1269" s="3">
        <v>13547</v>
      </c>
    </row>
    <row r="1270" spans="1:61" x14ac:dyDescent="0.25">
      <c r="A1270" s="1">
        <v>41756</v>
      </c>
      <c r="B1270" t="s">
        <v>195</v>
      </c>
      <c r="C1270" t="s">
        <v>2230</v>
      </c>
      <c r="D1270" t="s">
        <v>62</v>
      </c>
      <c r="E1270" t="s">
        <v>1578</v>
      </c>
      <c r="F1270" t="s">
        <v>1721</v>
      </c>
      <c r="G1270" t="s">
        <v>425</v>
      </c>
      <c r="H1270" t="s">
        <v>432</v>
      </c>
      <c r="I1270" t="s">
        <v>88</v>
      </c>
      <c r="J1270" t="s">
        <v>74</v>
      </c>
      <c r="K1270" t="s">
        <v>216</v>
      </c>
      <c r="L1270" t="s">
        <v>215</v>
      </c>
      <c r="M1270" t="s">
        <v>436</v>
      </c>
      <c r="N1270" t="s">
        <v>436</v>
      </c>
      <c r="O1270" t="s">
        <v>216</v>
      </c>
      <c r="P1270" t="s">
        <v>79</v>
      </c>
      <c r="Q1270">
        <v>36</v>
      </c>
      <c r="R1270" t="s">
        <v>119</v>
      </c>
      <c r="S1270" t="s">
        <v>239</v>
      </c>
      <c r="T1270">
        <v>14</v>
      </c>
      <c r="U1270">
        <v>16</v>
      </c>
      <c r="V1270">
        <v>17</v>
      </c>
      <c r="W1270" t="s">
        <v>85</v>
      </c>
      <c r="X1270" t="s">
        <v>132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 t="e" vm="5">
        <f>_FV(0,"5555555555555556")</f>
        <v>#VALUE!</v>
      </c>
      <c r="AM1270" t="e" vm="363">
        <f>_FV(0,"9444444444444444")</f>
        <v>#VALUE!</v>
      </c>
      <c r="AN1270">
        <v>2</v>
      </c>
      <c r="AO1270" t="s">
        <v>64</v>
      </c>
      <c r="AP1270" t="e" vm="1">
        <f>_FV(-6,"0")</f>
        <v>#VALUE!</v>
      </c>
      <c r="AQ1270">
        <v>1</v>
      </c>
      <c r="AR1270">
        <v>1</v>
      </c>
      <c r="AS1270" t="s">
        <v>68</v>
      </c>
      <c r="AT1270" t="s">
        <v>68</v>
      </c>
      <c r="AU1270" t="s">
        <v>68</v>
      </c>
      <c r="AV1270" t="s">
        <v>80</v>
      </c>
      <c r="AW1270" s="3">
        <v>11689</v>
      </c>
      <c r="AX1270">
        <v>1627</v>
      </c>
      <c r="AY1270">
        <v>1594</v>
      </c>
      <c r="AZ1270" t="s">
        <v>195</v>
      </c>
      <c r="BA1270" s="2">
        <v>43732</v>
      </c>
      <c r="BB1270">
        <v>28</v>
      </c>
      <c r="BC1270" t="s">
        <v>2257</v>
      </c>
      <c r="BD1270" s="2">
        <v>43712</v>
      </c>
      <c r="BE1270" t="s">
        <v>2230</v>
      </c>
      <c r="BF1270" s="2">
        <v>43640</v>
      </c>
      <c r="BG1270">
        <v>36</v>
      </c>
      <c r="BH1270" t="s">
        <v>2231</v>
      </c>
      <c r="BI1270" s="3">
        <v>13547</v>
      </c>
    </row>
    <row r="1271" spans="1:61" x14ac:dyDescent="0.25">
      <c r="A1271" s="1">
        <v>41853</v>
      </c>
      <c r="B1271" t="s">
        <v>1445</v>
      </c>
      <c r="C1271" t="s">
        <v>2230</v>
      </c>
      <c r="D1271" t="s">
        <v>62</v>
      </c>
      <c r="E1271" s="3">
        <v>42370</v>
      </c>
      <c r="F1271" t="s">
        <v>1764</v>
      </c>
      <c r="G1271" s="2">
        <v>43556</v>
      </c>
      <c r="H1271" s="3">
        <v>23377</v>
      </c>
      <c r="I1271" t="s">
        <v>354</v>
      </c>
      <c r="J1271" t="s">
        <v>552</v>
      </c>
      <c r="K1271" t="s">
        <v>397</v>
      </c>
      <c r="L1271" t="s">
        <v>118</v>
      </c>
      <c r="M1271" t="s">
        <v>130</v>
      </c>
      <c r="N1271" t="s">
        <v>396</v>
      </c>
      <c r="O1271" t="s">
        <v>397</v>
      </c>
      <c r="P1271" t="s">
        <v>397</v>
      </c>
      <c r="Q1271">
        <v>25</v>
      </c>
      <c r="R1271" t="s">
        <v>179</v>
      </c>
      <c r="S1271" t="s">
        <v>239</v>
      </c>
      <c r="T1271">
        <v>14</v>
      </c>
      <c r="U1271">
        <v>12</v>
      </c>
      <c r="V1271">
        <v>19</v>
      </c>
      <c r="W1271" t="s">
        <v>84</v>
      </c>
      <c r="X1271" t="s">
        <v>84</v>
      </c>
      <c r="Y1271">
        <v>0</v>
      </c>
      <c r="Z1271">
        <v>0</v>
      </c>
      <c r="AA1271">
        <v>0</v>
      </c>
      <c r="AB1271">
        <v>1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1</v>
      </c>
      <c r="AI1271">
        <v>0</v>
      </c>
      <c r="AJ1271">
        <v>0</v>
      </c>
      <c r="AK1271">
        <v>0</v>
      </c>
      <c r="AL1271" t="e" vm="209">
        <f>_FV(0,"24")</f>
        <v>#VALUE!</v>
      </c>
      <c r="AM1271" t="e" vm="364">
        <f>_FV(0,"88")</f>
        <v>#VALUE!</v>
      </c>
      <c r="AN1271">
        <v>3</v>
      </c>
      <c r="AO1271" t="s">
        <v>65</v>
      </c>
      <c r="AP1271" t="e" vm="1">
        <f>_FV(-8,"0")</f>
        <v>#VALUE!</v>
      </c>
      <c r="AQ1271">
        <v>0</v>
      </c>
      <c r="AR1271">
        <v>3</v>
      </c>
      <c r="AS1271" t="s">
        <v>68</v>
      </c>
      <c r="AT1271" t="s">
        <v>68</v>
      </c>
      <c r="AU1271" t="s">
        <v>68</v>
      </c>
      <c r="AV1271" s="2">
        <v>43556</v>
      </c>
      <c r="AW1271" s="3">
        <v>12055</v>
      </c>
      <c r="AX1271">
        <v>1714</v>
      </c>
      <c r="AY1271">
        <v>1594</v>
      </c>
      <c r="AZ1271" t="s">
        <v>1445</v>
      </c>
      <c r="BA1271" s="2">
        <v>43610</v>
      </c>
      <c r="BB1271">
        <v>27</v>
      </c>
      <c r="BC1271" t="s">
        <v>2260</v>
      </c>
      <c r="BD1271" s="3">
        <v>30376</v>
      </c>
      <c r="BE1271" t="s">
        <v>2230</v>
      </c>
      <c r="BF1271" s="2">
        <v>43640</v>
      </c>
      <c r="BG1271">
        <v>36</v>
      </c>
      <c r="BH1271" t="s">
        <v>2231</v>
      </c>
      <c r="BI1271" s="3">
        <v>13547</v>
      </c>
    </row>
    <row r="1272" spans="1:61" x14ac:dyDescent="0.25">
      <c r="A1272" s="1">
        <v>41673</v>
      </c>
      <c r="B1272" t="s">
        <v>209</v>
      </c>
      <c r="C1272" t="s">
        <v>2230</v>
      </c>
      <c r="D1272" t="s">
        <v>62</v>
      </c>
      <c r="E1272" t="s">
        <v>153</v>
      </c>
      <c r="F1272" t="s">
        <v>776</v>
      </c>
      <c r="G1272" t="s">
        <v>409</v>
      </c>
      <c r="H1272" t="s">
        <v>391</v>
      </c>
      <c r="I1272" t="s">
        <v>1009</v>
      </c>
      <c r="J1272" t="s">
        <v>575</v>
      </c>
      <c r="K1272" t="s">
        <v>437</v>
      </c>
      <c r="L1272" t="s">
        <v>254</v>
      </c>
      <c r="M1272" t="s">
        <v>79</v>
      </c>
      <c r="N1272" t="s">
        <v>437</v>
      </c>
      <c r="O1272" t="s">
        <v>254</v>
      </c>
      <c r="P1272" t="s">
        <v>79</v>
      </c>
      <c r="Q1272">
        <v>28</v>
      </c>
      <c r="R1272" t="s">
        <v>96</v>
      </c>
      <c r="S1272" t="s">
        <v>239</v>
      </c>
      <c r="T1272">
        <v>14</v>
      </c>
      <c r="U1272">
        <v>4</v>
      </c>
      <c r="V1272">
        <v>13</v>
      </c>
      <c r="W1272" t="s">
        <v>85</v>
      </c>
      <c r="X1272" t="s">
        <v>66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 t="s">
        <v>410</v>
      </c>
      <c r="AM1272" t="e" vm="267">
        <f>_FV(-1,"0357142857142858")</f>
        <v>#VALUE!</v>
      </c>
      <c r="AN1272">
        <v>28</v>
      </c>
      <c r="AO1272" t="s">
        <v>84</v>
      </c>
      <c r="AP1272" t="e" vm="1">
        <f>_FV(-14,"0")</f>
        <v>#VALUE!</v>
      </c>
      <c r="AQ1272">
        <v>3</v>
      </c>
      <c r="AR1272">
        <v>0</v>
      </c>
      <c r="AS1272" t="s">
        <v>68</v>
      </c>
      <c r="AT1272" t="s">
        <v>65</v>
      </c>
      <c r="AU1272" t="s">
        <v>68</v>
      </c>
      <c r="AV1272" s="2">
        <v>43617</v>
      </c>
      <c r="AW1272" t="s">
        <v>65</v>
      </c>
      <c r="AX1272">
        <v>1847</v>
      </c>
      <c r="AY1272">
        <v>1594</v>
      </c>
      <c r="AZ1272" t="s">
        <v>209</v>
      </c>
      <c r="BA1272" s="2">
        <v>43578</v>
      </c>
      <c r="BB1272">
        <v>21</v>
      </c>
      <c r="BC1272" t="s">
        <v>217</v>
      </c>
      <c r="BD1272" s="3">
        <v>44774</v>
      </c>
      <c r="BE1272" t="s">
        <v>2230</v>
      </c>
      <c r="BF1272" s="2">
        <v>43640</v>
      </c>
      <c r="BG1272">
        <v>36</v>
      </c>
      <c r="BH1272" t="s">
        <v>2231</v>
      </c>
      <c r="BI1272" s="3">
        <v>13547</v>
      </c>
    </row>
    <row r="1273" spans="1:61" x14ac:dyDescent="0.25">
      <c r="A1273" s="1">
        <v>41727</v>
      </c>
      <c r="B1273" t="s">
        <v>218</v>
      </c>
      <c r="C1273" t="s">
        <v>2230</v>
      </c>
      <c r="D1273" t="s">
        <v>101</v>
      </c>
      <c r="E1273" t="s">
        <v>399</v>
      </c>
      <c r="F1273" t="s">
        <v>1400</v>
      </c>
      <c r="G1273" s="2">
        <v>43586</v>
      </c>
      <c r="H1273" s="3">
        <v>2273637</v>
      </c>
      <c r="I1273" t="s">
        <v>978</v>
      </c>
      <c r="J1273" t="s">
        <v>990</v>
      </c>
      <c r="K1273" t="s">
        <v>1076</v>
      </c>
      <c r="L1273" t="s">
        <v>321</v>
      </c>
      <c r="M1273" t="s">
        <v>323</v>
      </c>
      <c r="N1273" t="s">
        <v>751</v>
      </c>
      <c r="O1273" t="s">
        <v>319</v>
      </c>
      <c r="P1273" t="s">
        <v>933</v>
      </c>
      <c r="Q1273">
        <v>32</v>
      </c>
      <c r="R1273" t="s">
        <v>255</v>
      </c>
      <c r="S1273" t="s">
        <v>239</v>
      </c>
      <c r="T1273">
        <v>14</v>
      </c>
      <c r="U1273">
        <v>12</v>
      </c>
      <c r="V1273">
        <v>14</v>
      </c>
      <c r="W1273" t="s">
        <v>132</v>
      </c>
      <c r="X1273" t="s">
        <v>84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 t="e" vm="37">
        <f>_FV(0,"375")</f>
        <v>#VALUE!</v>
      </c>
      <c r="AM1273" t="e" vm="1">
        <f>_FV(-1,"0")</f>
        <v>#VALUE!</v>
      </c>
      <c r="AN1273">
        <v>4</v>
      </c>
      <c r="AO1273" t="s">
        <v>64</v>
      </c>
      <c r="AP1273" t="e" vm="1">
        <f>_FV(-3,"0")</f>
        <v>#VALUE!</v>
      </c>
      <c r="AQ1273">
        <v>0</v>
      </c>
      <c r="AR1273">
        <v>3</v>
      </c>
      <c r="AS1273" t="s">
        <v>68</v>
      </c>
      <c r="AT1273" t="s">
        <v>68</v>
      </c>
      <c r="AU1273" t="s">
        <v>68</v>
      </c>
      <c r="AV1273" t="s">
        <v>124</v>
      </c>
      <c r="AW1273" s="3">
        <v>46023</v>
      </c>
      <c r="AX1273">
        <v>1662</v>
      </c>
      <c r="AY1273">
        <v>1594</v>
      </c>
      <c r="AZ1273" t="s">
        <v>218</v>
      </c>
      <c r="BA1273" s="2">
        <v>43642</v>
      </c>
      <c r="BB1273">
        <v>21</v>
      </c>
      <c r="BC1273" t="s">
        <v>2264</v>
      </c>
      <c r="BD1273" s="2">
        <v>43649</v>
      </c>
      <c r="BE1273" t="s">
        <v>2230</v>
      </c>
      <c r="BF1273" s="2">
        <v>43640</v>
      </c>
      <c r="BG1273">
        <v>36</v>
      </c>
      <c r="BH1273" t="s">
        <v>2231</v>
      </c>
      <c r="BI1273" s="3">
        <v>13547</v>
      </c>
    </row>
    <row r="1274" spans="1:61" x14ac:dyDescent="0.25">
      <c r="A1274" s="1">
        <v>41503</v>
      </c>
      <c r="B1274" t="s">
        <v>228</v>
      </c>
      <c r="C1274" t="s">
        <v>2230</v>
      </c>
      <c r="D1274" t="s">
        <v>62</v>
      </c>
      <c r="E1274" t="s">
        <v>65</v>
      </c>
      <c r="F1274" t="s">
        <v>65</v>
      </c>
      <c r="G1274" t="s">
        <v>65</v>
      </c>
      <c r="H1274" t="s">
        <v>65</v>
      </c>
      <c r="I1274" t="s">
        <v>65</v>
      </c>
      <c r="J1274" t="s">
        <v>65</v>
      </c>
      <c r="K1274" t="s">
        <v>65</v>
      </c>
      <c r="L1274" t="s">
        <v>65</v>
      </c>
      <c r="M1274" t="s">
        <v>65</v>
      </c>
      <c r="N1274" t="s">
        <v>65</v>
      </c>
      <c r="O1274" t="s">
        <v>65</v>
      </c>
      <c r="P1274" t="s">
        <v>65</v>
      </c>
      <c r="Q1274">
        <v>1</v>
      </c>
      <c r="R1274" t="s">
        <v>191</v>
      </c>
      <c r="S1274" t="s">
        <v>239</v>
      </c>
      <c r="T1274">
        <v>14</v>
      </c>
      <c r="U1274">
        <v>7</v>
      </c>
      <c r="V1274">
        <v>17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 t="s">
        <v>65</v>
      </c>
      <c r="AM1274" t="s">
        <v>65</v>
      </c>
      <c r="AN1274">
        <v>0</v>
      </c>
      <c r="AP1274" t="e" vm="1">
        <f>_FV(-7,"0")</f>
        <v>#VALUE!</v>
      </c>
      <c r="AQ1274">
        <v>1</v>
      </c>
      <c r="AR1274">
        <v>1</v>
      </c>
      <c r="AS1274" t="s">
        <v>68</v>
      </c>
      <c r="AT1274" t="s">
        <v>68</v>
      </c>
      <c r="AU1274" t="s">
        <v>68</v>
      </c>
      <c r="AV1274" s="2">
        <v>43498</v>
      </c>
      <c r="AW1274" s="3">
        <v>45292</v>
      </c>
      <c r="AX1274">
        <v>1671</v>
      </c>
      <c r="AY1274">
        <v>1594</v>
      </c>
      <c r="AZ1274" t="s">
        <v>228</v>
      </c>
      <c r="BA1274" s="2">
        <v>43549</v>
      </c>
      <c r="BB1274">
        <v>22</v>
      </c>
      <c r="BC1274" t="s">
        <v>2267</v>
      </c>
      <c r="BD1274" s="2">
        <v>43588</v>
      </c>
      <c r="BE1274" t="s">
        <v>2230</v>
      </c>
      <c r="BF1274" s="2">
        <v>43640</v>
      </c>
      <c r="BG1274">
        <v>36</v>
      </c>
      <c r="BH1274" t="s">
        <v>2231</v>
      </c>
      <c r="BI1274" s="3">
        <v>13547</v>
      </c>
    </row>
    <row r="1275" spans="1:61" x14ac:dyDescent="0.25">
      <c r="A1275" s="1">
        <v>41657</v>
      </c>
      <c r="B1275" t="s">
        <v>60</v>
      </c>
      <c r="C1275" t="s">
        <v>136</v>
      </c>
      <c r="D1275" t="s">
        <v>62</v>
      </c>
      <c r="E1275" t="s">
        <v>1106</v>
      </c>
      <c r="F1275" t="s">
        <v>68</v>
      </c>
      <c r="G1275" t="s">
        <v>1237</v>
      </c>
      <c r="H1275" t="s">
        <v>1346</v>
      </c>
      <c r="I1275" t="s">
        <v>853</v>
      </c>
      <c r="J1275" t="s">
        <v>1237</v>
      </c>
      <c r="K1275" t="s">
        <v>1408</v>
      </c>
      <c r="L1275" t="s">
        <v>223</v>
      </c>
      <c r="M1275" t="s">
        <v>338</v>
      </c>
      <c r="N1275" t="s">
        <v>538</v>
      </c>
      <c r="O1275" t="s">
        <v>338</v>
      </c>
      <c r="P1275" t="s">
        <v>1409</v>
      </c>
      <c r="Q1275">
        <v>22</v>
      </c>
      <c r="R1275" t="s">
        <v>66</v>
      </c>
      <c r="S1275" t="s">
        <v>67</v>
      </c>
      <c r="T1275">
        <v>14</v>
      </c>
      <c r="U1275">
        <v>1</v>
      </c>
      <c r="V1275">
        <v>16</v>
      </c>
      <c r="W1275" t="s">
        <v>191</v>
      </c>
      <c r="X1275" t="s">
        <v>96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 t="s">
        <v>68</v>
      </c>
      <c r="AM1275" t="e" vm="269">
        <f>_FV(-1,"0909090909090908")</f>
        <v>#VALUE!</v>
      </c>
      <c r="AN1275">
        <v>29</v>
      </c>
      <c r="AO1275" t="s">
        <v>85</v>
      </c>
      <c r="AP1275" t="e" vm="1">
        <f>_FV(-15,"0")</f>
        <v>#VALUE!</v>
      </c>
      <c r="AQ1275">
        <v>7</v>
      </c>
      <c r="AR1275">
        <v>1</v>
      </c>
      <c r="AS1275" t="s">
        <v>803</v>
      </c>
      <c r="AT1275" t="s">
        <v>68</v>
      </c>
      <c r="AU1275" t="s">
        <v>804</v>
      </c>
      <c r="AV1275" t="s">
        <v>2415</v>
      </c>
      <c r="AW1275" t="s">
        <v>2416</v>
      </c>
      <c r="AX1275">
        <v>1873</v>
      </c>
      <c r="AY1275">
        <v>1667</v>
      </c>
      <c r="AZ1275" t="s">
        <v>60</v>
      </c>
      <c r="BA1275" s="2">
        <v>43700</v>
      </c>
      <c r="BB1275">
        <v>30</v>
      </c>
      <c r="BC1275" t="s">
        <v>2228</v>
      </c>
      <c r="BD1275" s="3">
        <v>36373</v>
      </c>
      <c r="BE1275" t="s">
        <v>136</v>
      </c>
      <c r="BF1275" s="2">
        <v>43580</v>
      </c>
      <c r="BG1275">
        <v>33</v>
      </c>
      <c r="BH1275" t="s">
        <v>2239</v>
      </c>
      <c r="BI1275" s="3">
        <v>13575</v>
      </c>
    </row>
    <row r="1276" spans="1:61" x14ac:dyDescent="0.25">
      <c r="A1276" s="1">
        <v>41763</v>
      </c>
      <c r="B1276" t="s">
        <v>73</v>
      </c>
      <c r="C1276" t="s">
        <v>136</v>
      </c>
      <c r="D1276" t="s">
        <v>151</v>
      </c>
      <c r="E1276" t="s">
        <v>367</v>
      </c>
      <c r="F1276" t="s">
        <v>750</v>
      </c>
      <c r="G1276" s="3">
        <v>903977</v>
      </c>
      <c r="H1276" t="s">
        <v>1687</v>
      </c>
      <c r="I1276" t="s">
        <v>367</v>
      </c>
      <c r="J1276" t="s">
        <v>180</v>
      </c>
      <c r="K1276" t="s">
        <v>414</v>
      </c>
      <c r="L1276" t="s">
        <v>933</v>
      </c>
      <c r="M1276" t="s">
        <v>1173</v>
      </c>
      <c r="N1276" t="s">
        <v>1686</v>
      </c>
      <c r="O1276" t="s">
        <v>933</v>
      </c>
      <c r="P1276" t="s">
        <v>783</v>
      </c>
      <c r="Q1276">
        <v>32</v>
      </c>
      <c r="R1276" t="s">
        <v>110</v>
      </c>
      <c r="S1276" t="s">
        <v>67</v>
      </c>
      <c r="T1276">
        <v>14</v>
      </c>
      <c r="U1276">
        <v>7</v>
      </c>
      <c r="V1276">
        <v>15</v>
      </c>
      <c r="W1276" t="s">
        <v>96</v>
      </c>
      <c r="X1276" t="s">
        <v>66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 t="e" vm="37">
        <f>_FV(0,"375")</f>
        <v>#VALUE!</v>
      </c>
      <c r="AM1276" t="e" vm="14">
        <f>_FV(-1,"25")</f>
        <v>#VALUE!</v>
      </c>
      <c r="AN1276">
        <v>10</v>
      </c>
      <c r="AO1276" t="s">
        <v>64</v>
      </c>
      <c r="AP1276" t="e" vm="1">
        <f>_FV(-4,"0")</f>
        <v>#VALUE!</v>
      </c>
      <c r="AQ1276">
        <v>1</v>
      </c>
      <c r="AR1276">
        <v>7</v>
      </c>
      <c r="AS1276" t="s">
        <v>65</v>
      </c>
      <c r="AT1276" t="s">
        <v>68</v>
      </c>
      <c r="AU1276" t="s">
        <v>784</v>
      </c>
      <c r="AV1276" t="s">
        <v>2417</v>
      </c>
      <c r="AW1276" t="s">
        <v>65</v>
      </c>
      <c r="AX1276">
        <v>1668</v>
      </c>
      <c r="AY1276">
        <v>1667</v>
      </c>
      <c r="AZ1276" t="s">
        <v>73</v>
      </c>
      <c r="BA1276" t="s">
        <v>243</v>
      </c>
      <c r="BB1276">
        <v>20</v>
      </c>
      <c r="BC1276" t="s">
        <v>2229</v>
      </c>
      <c r="BD1276" s="3">
        <v>15401</v>
      </c>
      <c r="BE1276" t="s">
        <v>136</v>
      </c>
      <c r="BF1276" s="2">
        <v>43580</v>
      </c>
      <c r="BG1276">
        <v>33</v>
      </c>
      <c r="BH1276" t="s">
        <v>2239</v>
      </c>
      <c r="BI1276" s="3">
        <v>13575</v>
      </c>
    </row>
    <row r="1277" spans="1:61" x14ac:dyDescent="0.25">
      <c r="A1277" s="1">
        <v>41854</v>
      </c>
      <c r="B1277" t="s">
        <v>2230</v>
      </c>
      <c r="C1277" t="s">
        <v>136</v>
      </c>
      <c r="D1277" t="s">
        <v>62</v>
      </c>
      <c r="E1277" t="s">
        <v>776</v>
      </c>
      <c r="F1277" t="s">
        <v>246</v>
      </c>
      <c r="G1277" t="s">
        <v>391</v>
      </c>
      <c r="H1277" t="s">
        <v>2418</v>
      </c>
      <c r="I1277" t="s">
        <v>575</v>
      </c>
      <c r="J1277" t="s">
        <v>180</v>
      </c>
      <c r="K1277" t="s">
        <v>254</v>
      </c>
      <c r="L1277" t="s">
        <v>372</v>
      </c>
      <c r="M1277" t="s">
        <v>437</v>
      </c>
      <c r="N1277" t="s">
        <v>576</v>
      </c>
      <c r="O1277" t="s">
        <v>79</v>
      </c>
      <c r="P1277" t="s">
        <v>410</v>
      </c>
      <c r="Q1277">
        <v>28</v>
      </c>
      <c r="R1277" t="s">
        <v>239</v>
      </c>
      <c r="S1277" t="s">
        <v>67</v>
      </c>
      <c r="T1277">
        <v>14</v>
      </c>
      <c r="U1277">
        <v>13</v>
      </c>
      <c r="V1277">
        <v>14</v>
      </c>
      <c r="W1277" t="s">
        <v>66</v>
      </c>
      <c r="X1277" t="s">
        <v>64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 t="e" vm="267">
        <f>_FV(-1,"0357142857142858")</f>
        <v>#VALUE!</v>
      </c>
      <c r="AM1277" t="e" vm="274">
        <f>_FV(-1,"1428571428571428")</f>
        <v>#VALUE!</v>
      </c>
      <c r="AN1277">
        <v>1</v>
      </c>
      <c r="AO1277" t="s">
        <v>64</v>
      </c>
      <c r="AP1277" t="s">
        <v>68</v>
      </c>
      <c r="AQ1277">
        <v>3</v>
      </c>
      <c r="AR1277">
        <v>0</v>
      </c>
      <c r="AS1277" t="s">
        <v>333</v>
      </c>
      <c r="AT1277" t="s">
        <v>68</v>
      </c>
      <c r="AU1277" t="s">
        <v>777</v>
      </c>
      <c r="AV1277" t="s">
        <v>2419</v>
      </c>
      <c r="AW1277" t="s">
        <v>2420</v>
      </c>
      <c r="AX1277">
        <v>1594</v>
      </c>
      <c r="AY1277">
        <v>1667</v>
      </c>
      <c r="AZ1277" t="s">
        <v>2230</v>
      </c>
      <c r="BA1277" s="2">
        <v>43640</v>
      </c>
      <c r="BB1277">
        <v>36</v>
      </c>
      <c r="BC1277" t="s">
        <v>2231</v>
      </c>
      <c r="BD1277" s="3">
        <v>13547</v>
      </c>
      <c r="BE1277" t="s">
        <v>136</v>
      </c>
      <c r="BF1277" s="2">
        <v>43580</v>
      </c>
      <c r="BG1277">
        <v>33</v>
      </c>
      <c r="BH1277" t="s">
        <v>2239</v>
      </c>
      <c r="BI1277" s="3">
        <v>13575</v>
      </c>
    </row>
    <row r="1278" spans="1:61" x14ac:dyDescent="0.25">
      <c r="A1278" s="1">
        <v>41538</v>
      </c>
      <c r="B1278" t="s">
        <v>123</v>
      </c>
      <c r="C1278" t="s">
        <v>136</v>
      </c>
      <c r="D1278" t="s">
        <v>62</v>
      </c>
      <c r="E1278" t="s">
        <v>124</v>
      </c>
      <c r="F1278" t="s">
        <v>97</v>
      </c>
      <c r="G1278" t="s">
        <v>116</v>
      </c>
      <c r="H1278" t="s">
        <v>68</v>
      </c>
      <c r="I1278" s="2">
        <v>43556</v>
      </c>
      <c r="J1278" t="s">
        <v>124</v>
      </c>
      <c r="K1278" t="s">
        <v>116</v>
      </c>
      <c r="L1278" t="s">
        <v>118</v>
      </c>
      <c r="M1278" t="s">
        <v>118</v>
      </c>
      <c r="N1278" t="s">
        <v>116</v>
      </c>
      <c r="O1278" t="s">
        <v>118</v>
      </c>
      <c r="P1278" t="s">
        <v>118</v>
      </c>
      <c r="Q1278">
        <v>5</v>
      </c>
      <c r="R1278" t="s">
        <v>84</v>
      </c>
      <c r="S1278" t="s">
        <v>67</v>
      </c>
      <c r="T1278">
        <v>14</v>
      </c>
      <c r="U1278">
        <v>6</v>
      </c>
      <c r="V1278">
        <v>15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 t="s">
        <v>116</v>
      </c>
      <c r="AM1278" t="e" vm="8">
        <f>_FV(0,"4")</f>
        <v>#VALUE!</v>
      </c>
      <c r="AN1278">
        <v>3</v>
      </c>
      <c r="AP1278" t="e" vm="1">
        <f>_FV(-16,"0")</f>
        <v>#VALUE!</v>
      </c>
      <c r="AQ1278">
        <v>5</v>
      </c>
      <c r="AR1278">
        <v>2</v>
      </c>
      <c r="AS1278" t="s">
        <v>68</v>
      </c>
      <c r="AT1278" t="s">
        <v>68</v>
      </c>
      <c r="AU1278" t="s">
        <v>68</v>
      </c>
      <c r="AV1278" t="s">
        <v>64</v>
      </c>
      <c r="AW1278" s="3">
        <v>42370</v>
      </c>
      <c r="AX1278">
        <v>1881</v>
      </c>
      <c r="AY1278">
        <v>1667</v>
      </c>
      <c r="AZ1278" t="s">
        <v>123</v>
      </c>
      <c r="BA1278" s="2">
        <v>43700</v>
      </c>
      <c r="BB1278">
        <v>40</v>
      </c>
      <c r="BC1278" t="s">
        <v>2232</v>
      </c>
      <c r="BD1278" s="3">
        <v>42339</v>
      </c>
      <c r="BE1278" t="s">
        <v>136</v>
      </c>
      <c r="BF1278" s="2">
        <v>43580</v>
      </c>
      <c r="BG1278">
        <v>33</v>
      </c>
      <c r="BH1278" t="s">
        <v>2239</v>
      </c>
      <c r="BI1278" s="3">
        <v>13575</v>
      </c>
    </row>
    <row r="1279" spans="1:61" x14ac:dyDescent="0.25">
      <c r="A1279" s="1">
        <v>41568</v>
      </c>
      <c r="B1279" t="s">
        <v>2233</v>
      </c>
      <c r="C1279" t="s">
        <v>136</v>
      </c>
      <c r="D1279" t="s">
        <v>151</v>
      </c>
      <c r="E1279" t="s">
        <v>625</v>
      </c>
      <c r="F1279" t="s">
        <v>625</v>
      </c>
      <c r="G1279" t="s">
        <v>318</v>
      </c>
      <c r="H1279" t="s">
        <v>399</v>
      </c>
      <c r="I1279" t="s">
        <v>323</v>
      </c>
      <c r="J1279" t="s">
        <v>400</v>
      </c>
      <c r="K1279" t="s">
        <v>322</v>
      </c>
      <c r="L1279" t="s">
        <v>79</v>
      </c>
      <c r="M1279" t="s">
        <v>180</v>
      </c>
      <c r="N1279" t="s">
        <v>63</v>
      </c>
      <c r="O1279" t="s">
        <v>65</v>
      </c>
      <c r="P1279" t="s">
        <v>322</v>
      </c>
      <c r="Q1279">
        <v>8</v>
      </c>
      <c r="R1279" t="s">
        <v>192</v>
      </c>
      <c r="S1279" t="s">
        <v>67</v>
      </c>
      <c r="T1279">
        <v>14</v>
      </c>
      <c r="U1279">
        <v>19</v>
      </c>
      <c r="V1279">
        <v>18</v>
      </c>
      <c r="W1279" t="s">
        <v>84</v>
      </c>
      <c r="X1279" t="s">
        <v>66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 t="e" vm="1">
        <f>_FV(-1,"0")</f>
        <v>#VALUE!</v>
      </c>
      <c r="AM1279" t="e" vm="3">
        <f>_FV(0,"5")</f>
        <v>#VALUE!</v>
      </c>
      <c r="AN1279">
        <v>-4</v>
      </c>
      <c r="AO1279" t="e" vm="1">
        <f>_FV(-1,"0")</f>
        <v>#VALUE!</v>
      </c>
      <c r="AP1279" t="e" vm="1">
        <f>_FV(-8,"0")</f>
        <v>#VALUE!</v>
      </c>
      <c r="AQ1279">
        <v>1</v>
      </c>
      <c r="AR1279">
        <v>1</v>
      </c>
      <c r="AS1279" t="s">
        <v>818</v>
      </c>
      <c r="AT1279" t="s">
        <v>68</v>
      </c>
      <c r="AU1279" t="s">
        <v>916</v>
      </c>
      <c r="AV1279" t="s">
        <v>916</v>
      </c>
      <c r="AW1279" t="s">
        <v>2270</v>
      </c>
      <c r="AX1279">
        <v>1530</v>
      </c>
      <c r="AY1279">
        <v>1667</v>
      </c>
      <c r="AZ1279" t="s">
        <v>2233</v>
      </c>
      <c r="BA1279" s="2">
        <v>43522</v>
      </c>
      <c r="BB1279">
        <v>24</v>
      </c>
      <c r="BC1279" t="s">
        <v>2234</v>
      </c>
      <c r="BD1279" s="3">
        <v>20821</v>
      </c>
      <c r="BE1279" t="s">
        <v>136</v>
      </c>
      <c r="BF1279" s="2">
        <v>43580</v>
      </c>
      <c r="BG1279">
        <v>33</v>
      </c>
      <c r="BH1279" t="s">
        <v>2239</v>
      </c>
      <c r="BI1279" s="3">
        <v>13575</v>
      </c>
    </row>
    <row r="1280" spans="1:61" x14ac:dyDescent="0.25">
      <c r="A1280" s="1">
        <v>41622</v>
      </c>
      <c r="B1280" t="s">
        <v>127</v>
      </c>
      <c r="C1280" t="s">
        <v>136</v>
      </c>
      <c r="D1280" t="s">
        <v>62</v>
      </c>
      <c r="E1280" s="3">
        <v>903977</v>
      </c>
      <c r="F1280" t="s">
        <v>400</v>
      </c>
      <c r="G1280" t="s">
        <v>400</v>
      </c>
      <c r="H1280" t="s">
        <v>318</v>
      </c>
      <c r="I1280" s="3">
        <v>27395</v>
      </c>
      <c r="J1280" t="s">
        <v>1400</v>
      </c>
      <c r="K1280" t="s">
        <v>319</v>
      </c>
      <c r="L1280" t="s">
        <v>79</v>
      </c>
      <c r="M1280" t="s">
        <v>600</v>
      </c>
      <c r="N1280" t="s">
        <v>625</v>
      </c>
      <c r="O1280" t="s">
        <v>319</v>
      </c>
      <c r="P1280" t="s">
        <v>600</v>
      </c>
      <c r="Q1280">
        <v>16</v>
      </c>
      <c r="R1280" t="s">
        <v>132</v>
      </c>
      <c r="S1280" t="s">
        <v>67</v>
      </c>
      <c r="T1280">
        <v>14</v>
      </c>
      <c r="U1280">
        <v>5</v>
      </c>
      <c r="V1280">
        <v>18</v>
      </c>
      <c r="W1280" t="s">
        <v>83</v>
      </c>
      <c r="X1280" t="s">
        <v>84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1</v>
      </c>
      <c r="AI1280">
        <v>0</v>
      </c>
      <c r="AJ1280">
        <v>0</v>
      </c>
      <c r="AK1280">
        <v>0</v>
      </c>
      <c r="AL1280" t="s">
        <v>751</v>
      </c>
      <c r="AM1280" t="e" vm="89">
        <f>_FV(0,"75")</f>
        <v>#VALUE!</v>
      </c>
      <c r="AN1280">
        <v>15</v>
      </c>
      <c r="AO1280" t="s">
        <v>96</v>
      </c>
      <c r="AP1280" t="e" vm="1">
        <f>_FV(-14,"0")</f>
        <v>#VALUE!</v>
      </c>
      <c r="AQ1280">
        <v>7</v>
      </c>
      <c r="AR1280">
        <v>1</v>
      </c>
      <c r="AS1280" t="s">
        <v>752</v>
      </c>
      <c r="AT1280" t="s">
        <v>68</v>
      </c>
      <c r="AU1280" t="s">
        <v>753</v>
      </c>
      <c r="AV1280" t="s">
        <v>2421</v>
      </c>
      <c r="AW1280" t="s">
        <v>2422</v>
      </c>
      <c r="AX1280">
        <v>1801</v>
      </c>
      <c r="AY1280">
        <v>1667</v>
      </c>
      <c r="AZ1280" t="s">
        <v>127</v>
      </c>
      <c r="BA1280" s="2">
        <v>43733</v>
      </c>
      <c r="BB1280">
        <v>22</v>
      </c>
      <c r="BC1280" t="s">
        <v>2237</v>
      </c>
      <c r="BD1280" s="3">
        <v>45839</v>
      </c>
      <c r="BE1280" t="s">
        <v>136</v>
      </c>
      <c r="BF1280" s="2">
        <v>43580</v>
      </c>
      <c r="BG1280">
        <v>33</v>
      </c>
      <c r="BH1280" t="s">
        <v>2239</v>
      </c>
      <c r="BI1280" s="3">
        <v>13575</v>
      </c>
    </row>
    <row r="1281" spans="1:61" x14ac:dyDescent="0.25">
      <c r="A1281" s="1">
        <v>41636</v>
      </c>
      <c r="B1281" t="s">
        <v>2240</v>
      </c>
      <c r="C1281" t="s">
        <v>136</v>
      </c>
      <c r="D1281" t="s">
        <v>62</v>
      </c>
      <c r="E1281" t="s">
        <v>787</v>
      </c>
      <c r="F1281" t="s">
        <v>68</v>
      </c>
      <c r="G1281" t="s">
        <v>405</v>
      </c>
      <c r="H1281" t="s">
        <v>1748</v>
      </c>
      <c r="I1281" t="s">
        <v>1067</v>
      </c>
      <c r="J1281" t="s">
        <v>787</v>
      </c>
      <c r="K1281" t="s">
        <v>170</v>
      </c>
      <c r="L1281" t="s">
        <v>170</v>
      </c>
      <c r="M1281" t="s">
        <v>304</v>
      </c>
      <c r="N1281" t="s">
        <v>1624</v>
      </c>
      <c r="O1281" t="s">
        <v>170</v>
      </c>
      <c r="P1281" t="s">
        <v>789</v>
      </c>
      <c r="Q1281">
        <v>19</v>
      </c>
      <c r="R1281" t="s">
        <v>242</v>
      </c>
      <c r="S1281" t="s">
        <v>67</v>
      </c>
      <c r="T1281">
        <v>14</v>
      </c>
      <c r="U1281">
        <v>12</v>
      </c>
      <c r="V1281">
        <v>18</v>
      </c>
      <c r="W1281" t="s">
        <v>84</v>
      </c>
      <c r="X1281" t="s">
        <v>96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 t="e" vm="165">
        <f>_FV(0,"3684210526315789")</f>
        <v>#VALUE!</v>
      </c>
      <c r="AM1281" t="e" vm="309">
        <f>_FV(0,"8421052631578947")</f>
        <v>#VALUE!</v>
      </c>
      <c r="AN1281">
        <v>4</v>
      </c>
      <c r="AO1281" t="e" vm="1">
        <f>_FV(-3,"0")</f>
        <v>#VALUE!</v>
      </c>
      <c r="AP1281" t="e" vm="1">
        <f>_FV(-3,"0")</f>
        <v>#VALUE!</v>
      </c>
      <c r="AQ1281">
        <v>3</v>
      </c>
      <c r="AR1281">
        <v>3</v>
      </c>
      <c r="AS1281" t="s">
        <v>206</v>
      </c>
      <c r="AT1281" t="s">
        <v>1844</v>
      </c>
      <c r="AU1281" t="s">
        <v>670</v>
      </c>
      <c r="AV1281" t="s">
        <v>152</v>
      </c>
      <c r="AW1281" t="s">
        <v>2423</v>
      </c>
      <c r="AX1281">
        <v>1530</v>
      </c>
      <c r="AY1281">
        <v>1667</v>
      </c>
      <c r="AZ1281" t="s">
        <v>2240</v>
      </c>
      <c r="BA1281" s="2">
        <v>43581</v>
      </c>
      <c r="BB1281">
        <v>22</v>
      </c>
      <c r="BC1281" t="s">
        <v>2242</v>
      </c>
      <c r="BD1281" s="2">
        <v>43801</v>
      </c>
      <c r="BE1281" t="s">
        <v>136</v>
      </c>
      <c r="BF1281" s="2">
        <v>43580</v>
      </c>
      <c r="BG1281">
        <v>33</v>
      </c>
      <c r="BH1281" t="s">
        <v>2239</v>
      </c>
      <c r="BI1281" s="3">
        <v>13575</v>
      </c>
    </row>
    <row r="1282" spans="1:61" x14ac:dyDescent="0.25">
      <c r="A1282" s="1">
        <v>41528</v>
      </c>
      <c r="B1282" t="s">
        <v>150</v>
      </c>
      <c r="C1282" t="s">
        <v>136</v>
      </c>
      <c r="D1282" t="s">
        <v>62</v>
      </c>
      <c r="E1282" t="s">
        <v>677</v>
      </c>
      <c r="F1282" t="s">
        <v>537</v>
      </c>
      <c r="G1282" t="s">
        <v>537</v>
      </c>
      <c r="H1282" t="s">
        <v>678</v>
      </c>
      <c r="I1282" t="s">
        <v>629</v>
      </c>
      <c r="J1282" t="s">
        <v>537</v>
      </c>
      <c r="K1282" t="s">
        <v>468</v>
      </c>
      <c r="L1282" t="s">
        <v>223</v>
      </c>
      <c r="M1282" t="s">
        <v>226</v>
      </c>
      <c r="N1282" t="s">
        <v>468</v>
      </c>
      <c r="O1282" t="s">
        <v>226</v>
      </c>
      <c r="P1282" t="s">
        <v>540</v>
      </c>
      <c r="Q1282">
        <v>11</v>
      </c>
      <c r="R1282" t="s">
        <v>64</v>
      </c>
      <c r="S1282" t="s">
        <v>67</v>
      </c>
      <c r="T1282">
        <v>14</v>
      </c>
      <c r="U1282">
        <v>3</v>
      </c>
      <c r="V1282">
        <v>16</v>
      </c>
      <c r="W1282" t="s">
        <v>120</v>
      </c>
      <c r="X1282" t="s">
        <v>96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 t="s">
        <v>538</v>
      </c>
      <c r="AM1282" t="e" vm="221">
        <f>_FV(0,"45454545454545453")</f>
        <v>#VALUE!</v>
      </c>
      <c r="AN1282">
        <v>10</v>
      </c>
      <c r="AO1282" t="s">
        <v>66</v>
      </c>
      <c r="AP1282" t="e" vm="1">
        <f>_FV(-17,"0")</f>
        <v>#VALUE!</v>
      </c>
      <c r="AQ1282">
        <v>6</v>
      </c>
      <c r="AR1282">
        <v>3</v>
      </c>
      <c r="AS1282" t="s">
        <v>68</v>
      </c>
      <c r="AT1282" t="s">
        <v>68</v>
      </c>
      <c r="AU1282" t="s">
        <v>68</v>
      </c>
      <c r="AV1282" s="2">
        <v>43678</v>
      </c>
      <c r="AW1282" s="2">
        <v>43525</v>
      </c>
      <c r="AX1282">
        <v>1815</v>
      </c>
      <c r="AY1282">
        <v>1667</v>
      </c>
      <c r="AZ1282" t="s">
        <v>150</v>
      </c>
      <c r="BA1282" s="2">
        <v>43700</v>
      </c>
      <c r="BB1282">
        <v>22</v>
      </c>
      <c r="BC1282" t="s">
        <v>2244</v>
      </c>
      <c r="BD1282" s="3">
        <v>29068</v>
      </c>
      <c r="BE1282" t="s">
        <v>136</v>
      </c>
      <c r="BF1282" s="2">
        <v>43580</v>
      </c>
      <c r="BG1282">
        <v>33</v>
      </c>
      <c r="BH1282" t="s">
        <v>2239</v>
      </c>
      <c r="BI1282" s="3">
        <v>13575</v>
      </c>
    </row>
    <row r="1283" spans="1:61" x14ac:dyDescent="0.25">
      <c r="A1283" s="1">
        <v>41720</v>
      </c>
      <c r="B1283" t="s">
        <v>158</v>
      </c>
      <c r="C1283" t="s">
        <v>136</v>
      </c>
      <c r="D1283" t="s">
        <v>62</v>
      </c>
      <c r="E1283" t="s">
        <v>2424</v>
      </c>
      <c r="F1283" t="s">
        <v>927</v>
      </c>
      <c r="G1283" t="s">
        <v>444</v>
      </c>
      <c r="H1283" t="s">
        <v>657</v>
      </c>
      <c r="I1283" s="2">
        <v>43498</v>
      </c>
      <c r="J1283" t="s">
        <v>534</v>
      </c>
      <c r="K1283" t="s">
        <v>534</v>
      </c>
      <c r="L1283" t="s">
        <v>118</v>
      </c>
      <c r="M1283" t="s">
        <v>82</v>
      </c>
      <c r="N1283" t="s">
        <v>355</v>
      </c>
      <c r="O1283" t="s">
        <v>325</v>
      </c>
      <c r="P1283" t="s">
        <v>325</v>
      </c>
      <c r="Q1283">
        <v>30</v>
      </c>
      <c r="R1283" t="s">
        <v>68</v>
      </c>
      <c r="S1283" t="s">
        <v>67</v>
      </c>
      <c r="T1283">
        <v>14</v>
      </c>
      <c r="U1283">
        <v>1</v>
      </c>
      <c r="V1283">
        <v>19</v>
      </c>
      <c r="W1283" t="s">
        <v>191</v>
      </c>
      <c r="X1283" t="s">
        <v>64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 t="s">
        <v>113</v>
      </c>
      <c r="AM1283" t="e" vm="26">
        <f>_FV(-1,"2")</f>
        <v>#VALUE!</v>
      </c>
      <c r="AN1283">
        <v>45</v>
      </c>
      <c r="AO1283" t="s">
        <v>192</v>
      </c>
      <c r="AP1283" t="e" vm="1">
        <f>_FV(-18,"0")</f>
        <v>#VALUE!</v>
      </c>
      <c r="AQ1283">
        <v>9</v>
      </c>
      <c r="AR1283">
        <v>0</v>
      </c>
      <c r="AS1283" t="s">
        <v>68</v>
      </c>
      <c r="AT1283" t="s">
        <v>68</v>
      </c>
      <c r="AU1283" t="s">
        <v>68</v>
      </c>
      <c r="AV1283" t="s">
        <v>340</v>
      </c>
      <c r="AW1283" s="3">
        <v>46023</v>
      </c>
      <c r="AX1283">
        <v>1879</v>
      </c>
      <c r="AY1283">
        <v>1667</v>
      </c>
      <c r="AZ1283" t="s">
        <v>158</v>
      </c>
      <c r="BA1283" s="2">
        <v>43671</v>
      </c>
      <c r="BB1283">
        <v>21</v>
      </c>
      <c r="BC1283" t="s">
        <v>2247</v>
      </c>
      <c r="BD1283" t="s">
        <v>2248</v>
      </c>
      <c r="BE1283" t="s">
        <v>136</v>
      </c>
      <c r="BF1283" s="2">
        <v>43580</v>
      </c>
      <c r="BG1283">
        <v>33</v>
      </c>
      <c r="BH1283" t="s">
        <v>2239</v>
      </c>
      <c r="BI1283" s="3">
        <v>13575</v>
      </c>
    </row>
    <row r="1284" spans="1:61" x14ac:dyDescent="0.25">
      <c r="A1284" s="1">
        <v>41884</v>
      </c>
      <c r="B1284" t="s">
        <v>163</v>
      </c>
      <c r="C1284" t="s">
        <v>136</v>
      </c>
      <c r="D1284" t="s">
        <v>101</v>
      </c>
      <c r="E1284" s="3">
        <v>20455</v>
      </c>
      <c r="F1284" t="s">
        <v>2425</v>
      </c>
      <c r="G1284" s="3">
        <v>42370</v>
      </c>
      <c r="H1284" s="2">
        <v>43801</v>
      </c>
      <c r="I1284" s="2">
        <v>43617</v>
      </c>
      <c r="J1284" t="s">
        <v>1764</v>
      </c>
      <c r="K1284" t="s">
        <v>130</v>
      </c>
      <c r="L1284" t="s">
        <v>397</v>
      </c>
      <c r="M1284" t="s">
        <v>128</v>
      </c>
      <c r="N1284" t="s">
        <v>398</v>
      </c>
      <c r="O1284" t="s">
        <v>131</v>
      </c>
      <c r="P1284" t="s">
        <v>2426</v>
      </c>
      <c r="Q1284">
        <v>25</v>
      </c>
      <c r="R1284" t="s">
        <v>85</v>
      </c>
      <c r="S1284" t="s">
        <v>67</v>
      </c>
      <c r="T1284">
        <v>14</v>
      </c>
      <c r="U1284">
        <v>7</v>
      </c>
      <c r="V1284">
        <v>20</v>
      </c>
      <c r="W1284" t="s">
        <v>96</v>
      </c>
      <c r="X1284" t="s">
        <v>84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 t="s">
        <v>116</v>
      </c>
      <c r="AM1284" t="e" vm="209">
        <f>_FV(-1,"24")</f>
        <v>#VALUE!</v>
      </c>
      <c r="AN1284">
        <v>21</v>
      </c>
      <c r="AO1284" t="s">
        <v>84</v>
      </c>
      <c r="AP1284" t="e" vm="1">
        <f>_FV(-12,"0")</f>
        <v>#VALUE!</v>
      </c>
      <c r="AQ1284">
        <v>9</v>
      </c>
      <c r="AR1284">
        <v>0</v>
      </c>
      <c r="AS1284" t="s">
        <v>68</v>
      </c>
      <c r="AT1284" t="s">
        <v>68</v>
      </c>
      <c r="AU1284" t="s">
        <v>68</v>
      </c>
      <c r="AV1284" s="2">
        <v>43617</v>
      </c>
      <c r="AW1284" s="3">
        <v>12055</v>
      </c>
      <c r="AX1284">
        <v>1925</v>
      </c>
      <c r="AY1284">
        <v>1667</v>
      </c>
      <c r="AZ1284" t="s">
        <v>163</v>
      </c>
      <c r="BA1284" s="2">
        <v>43732</v>
      </c>
      <c r="BB1284">
        <v>24</v>
      </c>
      <c r="BC1284" t="s">
        <v>2249</v>
      </c>
      <c r="BD1284" s="2">
        <v>43600</v>
      </c>
      <c r="BE1284" t="s">
        <v>136</v>
      </c>
      <c r="BF1284" s="2">
        <v>43580</v>
      </c>
      <c r="BG1284">
        <v>33</v>
      </c>
      <c r="BH1284" t="s">
        <v>2239</v>
      </c>
      <c r="BI1284" s="3">
        <v>13575</v>
      </c>
    </row>
    <row r="1285" spans="1:61" x14ac:dyDescent="0.25">
      <c r="A1285" s="1">
        <v>41517</v>
      </c>
      <c r="B1285" t="s">
        <v>178</v>
      </c>
      <c r="C1285" t="s">
        <v>136</v>
      </c>
      <c r="D1285" t="s">
        <v>62</v>
      </c>
      <c r="E1285" t="s">
        <v>65</v>
      </c>
      <c r="F1285" t="s">
        <v>355</v>
      </c>
      <c r="G1285" t="s">
        <v>90</v>
      </c>
      <c r="H1285" t="s">
        <v>68</v>
      </c>
      <c r="I1285" t="s">
        <v>80</v>
      </c>
      <c r="J1285" t="s">
        <v>68</v>
      </c>
      <c r="K1285" t="s">
        <v>65</v>
      </c>
      <c r="L1285" t="s">
        <v>80</v>
      </c>
      <c r="M1285" t="s">
        <v>80</v>
      </c>
      <c r="N1285" t="s">
        <v>80</v>
      </c>
      <c r="O1285" t="s">
        <v>80</v>
      </c>
      <c r="P1285" t="s">
        <v>65</v>
      </c>
      <c r="Q1285">
        <v>3</v>
      </c>
      <c r="R1285" t="s">
        <v>120</v>
      </c>
      <c r="S1285" t="s">
        <v>67</v>
      </c>
      <c r="T1285">
        <v>14</v>
      </c>
      <c r="U1285">
        <v>17</v>
      </c>
      <c r="V1285">
        <v>11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 t="e" vm="2">
        <f>_FV(-1,"3333333333333333")</f>
        <v>#VALUE!</v>
      </c>
      <c r="AM1285" t="e" vm="2">
        <f>_FV(0,"3333333333333333")</f>
        <v>#VALUE!</v>
      </c>
      <c r="AN1285">
        <v>-2</v>
      </c>
      <c r="AP1285" t="e" vm="1">
        <f>_FV(-9,"0")</f>
        <v>#VALUE!</v>
      </c>
      <c r="AQ1285">
        <v>3</v>
      </c>
      <c r="AR1285">
        <v>6</v>
      </c>
      <c r="AS1285" t="s">
        <v>68</v>
      </c>
      <c r="AT1285" t="s">
        <v>68</v>
      </c>
      <c r="AU1285" t="s">
        <v>68</v>
      </c>
      <c r="AV1285" t="s">
        <v>118</v>
      </c>
      <c r="AW1285" s="3">
        <v>46753</v>
      </c>
      <c r="AX1285">
        <v>1685</v>
      </c>
      <c r="AY1285">
        <v>1667</v>
      </c>
      <c r="AZ1285" t="s">
        <v>178</v>
      </c>
      <c r="BA1285" s="2">
        <v>43579</v>
      </c>
      <c r="BB1285">
        <v>26</v>
      </c>
      <c r="BC1285" t="s">
        <v>2250</v>
      </c>
      <c r="BD1285" s="3">
        <v>26420</v>
      </c>
      <c r="BE1285" t="s">
        <v>136</v>
      </c>
      <c r="BF1285" s="2">
        <v>43580</v>
      </c>
      <c r="BG1285">
        <v>33</v>
      </c>
      <c r="BH1285" t="s">
        <v>2239</v>
      </c>
      <c r="BI1285" s="3">
        <v>13575</v>
      </c>
    </row>
    <row r="1286" spans="1:61" x14ac:dyDescent="0.25">
      <c r="A1286" s="1">
        <v>41634</v>
      </c>
      <c r="B1286" t="s">
        <v>1432</v>
      </c>
      <c r="C1286" t="s">
        <v>136</v>
      </c>
      <c r="D1286" t="s">
        <v>151</v>
      </c>
      <c r="E1286" t="s">
        <v>74</v>
      </c>
      <c r="F1286" t="s">
        <v>433</v>
      </c>
      <c r="G1286" t="s">
        <v>384</v>
      </c>
      <c r="H1286" t="s">
        <v>606</v>
      </c>
      <c r="I1286" t="s">
        <v>430</v>
      </c>
      <c r="J1286" t="s">
        <v>948</v>
      </c>
      <c r="K1286" t="s">
        <v>341</v>
      </c>
      <c r="L1286" t="s">
        <v>216</v>
      </c>
      <c r="M1286" t="s">
        <v>94</v>
      </c>
      <c r="N1286" t="s">
        <v>355</v>
      </c>
      <c r="O1286" t="s">
        <v>216</v>
      </c>
      <c r="P1286" t="s">
        <v>949</v>
      </c>
      <c r="Q1286">
        <v>18</v>
      </c>
      <c r="R1286" t="s">
        <v>95</v>
      </c>
      <c r="S1286" t="s">
        <v>67</v>
      </c>
      <c r="T1286">
        <v>14</v>
      </c>
      <c r="U1286">
        <v>14</v>
      </c>
      <c r="V1286">
        <v>19</v>
      </c>
      <c r="W1286" t="s">
        <v>121</v>
      </c>
      <c r="X1286" t="s">
        <v>84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 t="e" vm="233">
        <f>_FV(0,"7777777777777778")</f>
        <v>#VALUE!</v>
      </c>
      <c r="AM1286" t="e" vm="363">
        <f>_FV(0,"9444444444444444")</f>
        <v>#VALUE!</v>
      </c>
      <c r="AN1286">
        <v>6</v>
      </c>
      <c r="AO1286" t="s">
        <v>132</v>
      </c>
      <c r="AP1286" t="e" vm="1">
        <f>_FV(-1,"0")</f>
        <v>#VALUE!</v>
      </c>
      <c r="AQ1286">
        <v>1</v>
      </c>
      <c r="AR1286">
        <v>7</v>
      </c>
      <c r="AS1286" t="s">
        <v>68</v>
      </c>
      <c r="AT1286" t="s">
        <v>68</v>
      </c>
      <c r="AU1286" t="s">
        <v>68</v>
      </c>
      <c r="AV1286" s="3">
        <v>45658</v>
      </c>
      <c r="AW1286" s="3">
        <v>41640</v>
      </c>
      <c r="AX1286">
        <v>1656</v>
      </c>
      <c r="AY1286">
        <v>1667</v>
      </c>
      <c r="AZ1286" t="s">
        <v>1432</v>
      </c>
      <c r="BA1286" s="2">
        <v>43522</v>
      </c>
      <c r="BB1286">
        <v>17</v>
      </c>
      <c r="BC1286" t="s">
        <v>2252</v>
      </c>
      <c r="BD1286" s="2">
        <v>43527</v>
      </c>
      <c r="BE1286" t="s">
        <v>136</v>
      </c>
      <c r="BF1286" s="2">
        <v>43580</v>
      </c>
      <c r="BG1286">
        <v>33</v>
      </c>
      <c r="BH1286" t="s">
        <v>2239</v>
      </c>
      <c r="BI1286" s="3">
        <v>13575</v>
      </c>
    </row>
    <row r="1287" spans="1:61" x14ac:dyDescent="0.25">
      <c r="A1287" s="1">
        <v>41573</v>
      </c>
      <c r="B1287" t="s">
        <v>1917</v>
      </c>
      <c r="C1287" t="s">
        <v>136</v>
      </c>
      <c r="D1287" t="s">
        <v>62</v>
      </c>
      <c r="E1287" t="s">
        <v>88</v>
      </c>
      <c r="F1287" t="s">
        <v>68</v>
      </c>
      <c r="G1287" t="s">
        <v>80</v>
      </c>
      <c r="H1287" t="s">
        <v>92</v>
      </c>
      <c r="I1287" t="s">
        <v>340</v>
      </c>
      <c r="J1287" t="s">
        <v>92</v>
      </c>
      <c r="K1287" t="s">
        <v>94</v>
      </c>
      <c r="L1287" t="s">
        <v>80</v>
      </c>
      <c r="M1287" t="s">
        <v>93</v>
      </c>
      <c r="N1287" t="s">
        <v>94</v>
      </c>
      <c r="O1287" t="s">
        <v>80</v>
      </c>
      <c r="P1287" t="s">
        <v>93</v>
      </c>
      <c r="Q1287">
        <v>9</v>
      </c>
      <c r="R1287" t="s">
        <v>121</v>
      </c>
      <c r="S1287" t="s">
        <v>67</v>
      </c>
      <c r="T1287">
        <v>14</v>
      </c>
      <c r="U1287">
        <v>6</v>
      </c>
      <c r="V1287">
        <v>14</v>
      </c>
      <c r="W1287" t="s">
        <v>192</v>
      </c>
      <c r="X1287" t="s">
        <v>85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 t="s">
        <v>356</v>
      </c>
      <c r="AM1287" t="e" vm="136">
        <f>_FV(0,"1111111111111111")</f>
        <v>#VALUE!</v>
      </c>
      <c r="AN1287">
        <v>5</v>
      </c>
      <c r="AO1287" t="s">
        <v>66</v>
      </c>
      <c r="AP1287" t="e" vm="1">
        <f>_FV(-11,"0")</f>
        <v>#VALUE!</v>
      </c>
      <c r="AQ1287">
        <v>2</v>
      </c>
      <c r="AR1287">
        <v>2</v>
      </c>
      <c r="AS1287" t="s">
        <v>68</v>
      </c>
      <c r="AT1287" t="s">
        <v>68</v>
      </c>
      <c r="AU1287" t="s">
        <v>68</v>
      </c>
      <c r="AV1287" s="2">
        <v>43497</v>
      </c>
      <c r="AW1287" s="3">
        <v>44562</v>
      </c>
      <c r="AX1287">
        <v>1643</v>
      </c>
      <c r="AY1287">
        <v>1667</v>
      </c>
      <c r="AZ1287" t="s">
        <v>1917</v>
      </c>
      <c r="BA1287" s="2">
        <v>43731</v>
      </c>
      <c r="BB1287">
        <v>16</v>
      </c>
      <c r="BC1287" t="s">
        <v>2253</v>
      </c>
      <c r="BD1287" s="3">
        <v>11383</v>
      </c>
      <c r="BE1287" t="s">
        <v>136</v>
      </c>
      <c r="BF1287" s="2">
        <v>43580</v>
      </c>
      <c r="BG1287">
        <v>33</v>
      </c>
      <c r="BH1287" t="s">
        <v>2239</v>
      </c>
      <c r="BI1287" s="3">
        <v>13575</v>
      </c>
    </row>
    <row r="1288" spans="1:61" x14ac:dyDescent="0.25">
      <c r="A1288" s="1">
        <v>41703</v>
      </c>
      <c r="B1288" t="s">
        <v>182</v>
      </c>
      <c r="C1288" t="s">
        <v>136</v>
      </c>
      <c r="D1288" t="s">
        <v>62</v>
      </c>
      <c r="E1288" t="s">
        <v>758</v>
      </c>
      <c r="F1288" t="s">
        <v>68</v>
      </c>
      <c r="G1288" t="s">
        <v>289</v>
      </c>
      <c r="H1288" t="s">
        <v>1617</v>
      </c>
      <c r="I1288" t="s">
        <v>549</v>
      </c>
      <c r="J1288" t="s">
        <v>1834</v>
      </c>
      <c r="K1288" t="s">
        <v>655</v>
      </c>
      <c r="L1288" t="s">
        <v>292</v>
      </c>
      <c r="M1288" t="s">
        <v>295</v>
      </c>
      <c r="N1288" t="s">
        <v>1730</v>
      </c>
      <c r="O1288" t="s">
        <v>655</v>
      </c>
      <c r="P1288" t="s">
        <v>760</v>
      </c>
      <c r="Q1288">
        <v>37</v>
      </c>
      <c r="R1288" t="s">
        <v>83</v>
      </c>
      <c r="S1288" t="s">
        <v>67</v>
      </c>
      <c r="T1288">
        <v>14</v>
      </c>
      <c r="U1288">
        <v>9</v>
      </c>
      <c r="V1288">
        <v>18</v>
      </c>
      <c r="W1288" t="s">
        <v>85</v>
      </c>
      <c r="X1288" t="s">
        <v>85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 t="e" vm="290">
        <f>_FV(0,"2972972972972973")</f>
        <v>#VALUE!</v>
      </c>
      <c r="AM1288" t="e" vm="365">
        <f>_FV(-1,"135135135135135")</f>
        <v>#VALUE!</v>
      </c>
      <c r="AN1288">
        <v>13</v>
      </c>
      <c r="AO1288" t="s">
        <v>65</v>
      </c>
      <c r="AP1288" t="e" vm="1">
        <f>_FV(-10,"0")</f>
        <v>#VALUE!</v>
      </c>
      <c r="AQ1288">
        <v>3</v>
      </c>
      <c r="AR1288">
        <v>6</v>
      </c>
      <c r="AS1288" t="s">
        <v>68</v>
      </c>
      <c r="AT1288" t="s">
        <v>102</v>
      </c>
      <c r="AU1288" t="s">
        <v>68</v>
      </c>
      <c r="AV1288" s="2">
        <v>43497</v>
      </c>
      <c r="AW1288" t="s">
        <v>2427</v>
      </c>
      <c r="AX1288">
        <v>1671</v>
      </c>
      <c r="AY1288">
        <v>1667</v>
      </c>
      <c r="AZ1288" t="s">
        <v>182</v>
      </c>
      <c r="BA1288" s="2">
        <v>43491</v>
      </c>
      <c r="BB1288">
        <v>20</v>
      </c>
      <c r="BC1288" t="s">
        <v>2256</v>
      </c>
      <c r="BD1288" s="3">
        <v>12510</v>
      </c>
      <c r="BE1288" t="s">
        <v>136</v>
      </c>
      <c r="BF1288" s="2">
        <v>43580</v>
      </c>
      <c r="BG1288">
        <v>33</v>
      </c>
      <c r="BH1288" t="s">
        <v>2239</v>
      </c>
      <c r="BI1288" s="3">
        <v>13575</v>
      </c>
    </row>
    <row r="1289" spans="1:61" x14ac:dyDescent="0.25">
      <c r="A1289" s="1">
        <v>41503</v>
      </c>
      <c r="B1289" t="s">
        <v>195</v>
      </c>
      <c r="C1289" t="s">
        <v>136</v>
      </c>
      <c r="D1289" t="s">
        <v>151</v>
      </c>
      <c r="E1289" t="s">
        <v>65</v>
      </c>
      <c r="F1289" t="s">
        <v>65</v>
      </c>
      <c r="G1289" t="s">
        <v>65</v>
      </c>
      <c r="H1289" t="s">
        <v>65</v>
      </c>
      <c r="I1289" t="s">
        <v>65</v>
      </c>
      <c r="J1289" t="s">
        <v>65</v>
      </c>
      <c r="K1289" t="s">
        <v>65</v>
      </c>
      <c r="L1289" t="s">
        <v>65</v>
      </c>
      <c r="M1289" t="s">
        <v>65</v>
      </c>
      <c r="N1289" t="s">
        <v>65</v>
      </c>
      <c r="O1289" t="s">
        <v>65</v>
      </c>
      <c r="P1289" t="s">
        <v>65</v>
      </c>
      <c r="Q1289">
        <v>1</v>
      </c>
      <c r="R1289" t="s">
        <v>119</v>
      </c>
      <c r="S1289" t="s">
        <v>67</v>
      </c>
      <c r="T1289">
        <v>14</v>
      </c>
      <c r="U1289">
        <v>4</v>
      </c>
      <c r="V1289">
        <v>14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 t="s">
        <v>65</v>
      </c>
      <c r="AM1289" t="s">
        <v>65</v>
      </c>
      <c r="AN1289">
        <v>0</v>
      </c>
      <c r="AP1289" t="e" vm="1">
        <f>_FV(-5,"0")</f>
        <v>#VALUE!</v>
      </c>
      <c r="AQ1289">
        <v>4</v>
      </c>
      <c r="AR1289">
        <v>4</v>
      </c>
      <c r="AS1289" t="s">
        <v>68</v>
      </c>
      <c r="AT1289" t="s">
        <v>68</v>
      </c>
      <c r="AU1289" t="s">
        <v>68</v>
      </c>
      <c r="AV1289" t="s">
        <v>124</v>
      </c>
      <c r="AW1289" s="3">
        <v>45292</v>
      </c>
      <c r="AX1289">
        <v>1627</v>
      </c>
      <c r="AY1289">
        <v>1667</v>
      </c>
      <c r="AZ1289" t="s">
        <v>195</v>
      </c>
      <c r="BA1289" s="2">
        <v>43732</v>
      </c>
      <c r="BB1289">
        <v>28</v>
      </c>
      <c r="BC1289" t="s">
        <v>2257</v>
      </c>
      <c r="BD1289" s="2">
        <v>43712</v>
      </c>
      <c r="BE1289" t="s">
        <v>136</v>
      </c>
      <c r="BF1289" s="2">
        <v>43580</v>
      </c>
      <c r="BG1289">
        <v>33</v>
      </c>
      <c r="BH1289" t="s">
        <v>2239</v>
      </c>
      <c r="BI1289" s="3">
        <v>13575</v>
      </c>
    </row>
    <row r="1290" spans="1:61" x14ac:dyDescent="0.25">
      <c r="A1290" s="1">
        <v>41667</v>
      </c>
      <c r="B1290" t="s">
        <v>1445</v>
      </c>
      <c r="C1290" t="s">
        <v>136</v>
      </c>
      <c r="D1290" t="s">
        <v>62</v>
      </c>
      <c r="E1290" t="s">
        <v>567</v>
      </c>
      <c r="F1290" t="s">
        <v>566</v>
      </c>
      <c r="G1290" t="s">
        <v>902</v>
      </c>
      <c r="H1290" t="s">
        <v>497</v>
      </c>
      <c r="I1290" t="s">
        <v>498</v>
      </c>
      <c r="J1290" t="s">
        <v>499</v>
      </c>
      <c r="K1290" t="s">
        <v>571</v>
      </c>
      <c r="L1290" t="s">
        <v>572</v>
      </c>
      <c r="M1290" t="s">
        <v>381</v>
      </c>
      <c r="N1290" t="s">
        <v>1852</v>
      </c>
      <c r="O1290" t="s">
        <v>572</v>
      </c>
      <c r="P1290" t="s">
        <v>2147</v>
      </c>
      <c r="Q1290">
        <v>23</v>
      </c>
      <c r="R1290" t="s">
        <v>179</v>
      </c>
      <c r="S1290" t="s">
        <v>67</v>
      </c>
      <c r="T1290">
        <v>14</v>
      </c>
      <c r="U1290">
        <v>15</v>
      </c>
      <c r="V1290">
        <v>17</v>
      </c>
      <c r="W1290" t="s">
        <v>68</v>
      </c>
      <c r="X1290" t="s">
        <v>96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 t="e" vm="39">
        <f>_FV(0,"2608695652173913")</f>
        <v>#VALUE!</v>
      </c>
      <c r="AM1290" t="e" vm="271">
        <f>_FV(-1,"1304347826086956")</f>
        <v>#VALUE!</v>
      </c>
      <c r="AN1290">
        <v>2</v>
      </c>
      <c r="AO1290" t="e" vm="1">
        <f>_FV(-5,"0")</f>
        <v>#VALUE!</v>
      </c>
      <c r="AP1290" t="e" vm="1">
        <f>_FV(-7,"0")</f>
        <v>#VALUE!</v>
      </c>
      <c r="AQ1290">
        <v>6</v>
      </c>
      <c r="AR1290">
        <v>3</v>
      </c>
      <c r="AS1290" t="s">
        <v>68</v>
      </c>
      <c r="AT1290" t="s">
        <v>68</v>
      </c>
      <c r="AU1290" t="s">
        <v>68</v>
      </c>
      <c r="AV1290" s="2">
        <v>43617</v>
      </c>
      <c r="AW1290" s="3">
        <v>12055</v>
      </c>
      <c r="AX1290">
        <v>1714</v>
      </c>
      <c r="AY1290">
        <v>1667</v>
      </c>
      <c r="AZ1290" t="s">
        <v>1445</v>
      </c>
      <c r="BA1290" s="2">
        <v>43610</v>
      </c>
      <c r="BB1290">
        <v>27</v>
      </c>
      <c r="BC1290" t="s">
        <v>2260</v>
      </c>
      <c r="BD1290" s="3">
        <v>30376</v>
      </c>
      <c r="BE1290" t="s">
        <v>136</v>
      </c>
      <c r="BF1290" s="2">
        <v>43580</v>
      </c>
      <c r="BG1290">
        <v>33</v>
      </c>
      <c r="BH1290" t="s">
        <v>2239</v>
      </c>
      <c r="BI1290" s="3">
        <v>13575</v>
      </c>
    </row>
    <row r="1291" spans="1:61" x14ac:dyDescent="0.25">
      <c r="A1291" s="1">
        <v>41748</v>
      </c>
      <c r="B1291" t="s">
        <v>209</v>
      </c>
      <c r="C1291" t="s">
        <v>136</v>
      </c>
      <c r="D1291" t="s">
        <v>62</v>
      </c>
      <c r="E1291" t="s">
        <v>662</v>
      </c>
      <c r="F1291" t="s">
        <v>970</v>
      </c>
      <c r="G1291" t="s">
        <v>662</v>
      </c>
      <c r="H1291" t="s">
        <v>2350</v>
      </c>
      <c r="I1291" t="s">
        <v>391</v>
      </c>
      <c r="J1291" t="s">
        <v>152</v>
      </c>
      <c r="K1291" t="s">
        <v>584</v>
      </c>
      <c r="L1291" t="s">
        <v>793</v>
      </c>
      <c r="M1291" t="s">
        <v>155</v>
      </c>
      <c r="N1291" t="s">
        <v>588</v>
      </c>
      <c r="O1291" t="s">
        <v>1095</v>
      </c>
      <c r="P1291" t="s">
        <v>1314</v>
      </c>
      <c r="Q1291">
        <v>35</v>
      </c>
      <c r="R1291" t="s">
        <v>96</v>
      </c>
      <c r="S1291" t="s">
        <v>67</v>
      </c>
      <c r="T1291">
        <v>14</v>
      </c>
      <c r="U1291">
        <v>5</v>
      </c>
      <c r="V1291">
        <v>15</v>
      </c>
      <c r="W1291" t="s">
        <v>85</v>
      </c>
      <c r="X1291" t="s">
        <v>83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 t="s">
        <v>65</v>
      </c>
      <c r="AM1291" t="e" vm="274">
        <f>_FV(-1,"1428571428571428")</f>
        <v>#VALUE!</v>
      </c>
      <c r="AN1291">
        <v>30</v>
      </c>
      <c r="AO1291" t="e" vm="1">
        <f>_FV(-2,"0")</f>
        <v>#VALUE!</v>
      </c>
      <c r="AP1291" t="e" vm="1">
        <f>_FV(-13,"0")</f>
        <v>#VALUE!</v>
      </c>
      <c r="AQ1291">
        <v>6</v>
      </c>
      <c r="AR1291">
        <v>3</v>
      </c>
      <c r="AS1291" t="s">
        <v>68</v>
      </c>
      <c r="AT1291" t="s">
        <v>589</v>
      </c>
      <c r="AU1291" t="s">
        <v>68</v>
      </c>
      <c r="AV1291" t="s">
        <v>64</v>
      </c>
      <c r="AW1291" t="s">
        <v>2428</v>
      </c>
      <c r="AX1291">
        <v>1847</v>
      </c>
      <c r="AY1291">
        <v>1667</v>
      </c>
      <c r="AZ1291" t="s">
        <v>209</v>
      </c>
      <c r="BA1291" s="2">
        <v>43578</v>
      </c>
      <c r="BB1291">
        <v>21</v>
      </c>
      <c r="BC1291" t="s">
        <v>217</v>
      </c>
      <c r="BD1291" s="3">
        <v>44774</v>
      </c>
      <c r="BE1291" t="s">
        <v>136</v>
      </c>
      <c r="BF1291" s="2">
        <v>43580</v>
      </c>
      <c r="BG1291">
        <v>33</v>
      </c>
      <c r="BH1291" t="s">
        <v>2239</v>
      </c>
      <c r="BI1291" s="3">
        <v>13575</v>
      </c>
    </row>
    <row r="1292" spans="1:61" x14ac:dyDescent="0.25">
      <c r="A1292" s="1">
        <v>41692</v>
      </c>
      <c r="B1292" t="s">
        <v>218</v>
      </c>
      <c r="C1292" t="s">
        <v>136</v>
      </c>
      <c r="D1292" t="s">
        <v>101</v>
      </c>
      <c r="E1292" t="s">
        <v>92</v>
      </c>
      <c r="F1292" t="s">
        <v>1126</v>
      </c>
      <c r="G1292" t="s">
        <v>635</v>
      </c>
      <c r="H1292" t="s">
        <v>2391</v>
      </c>
      <c r="I1292" t="s">
        <v>88</v>
      </c>
      <c r="J1292" t="s">
        <v>1467</v>
      </c>
      <c r="K1292" t="s">
        <v>1233</v>
      </c>
      <c r="L1292" t="s">
        <v>216</v>
      </c>
      <c r="M1292" t="s">
        <v>638</v>
      </c>
      <c r="N1292" t="s">
        <v>355</v>
      </c>
      <c r="O1292" t="s">
        <v>94</v>
      </c>
      <c r="P1292" t="s">
        <v>639</v>
      </c>
      <c r="Q1292">
        <v>27</v>
      </c>
      <c r="R1292" t="s">
        <v>255</v>
      </c>
      <c r="S1292" t="s">
        <v>67</v>
      </c>
      <c r="T1292">
        <v>14</v>
      </c>
      <c r="U1292">
        <v>15</v>
      </c>
      <c r="V1292">
        <v>16</v>
      </c>
      <c r="W1292" t="s">
        <v>84</v>
      </c>
      <c r="X1292" t="s">
        <v>68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1</v>
      </c>
      <c r="AI1292">
        <v>0</v>
      </c>
      <c r="AJ1292">
        <v>0</v>
      </c>
      <c r="AK1292">
        <v>0</v>
      </c>
      <c r="AL1292" t="e" vm="167">
        <f>_FV(0,"2962962962962963")</f>
        <v>#VALUE!</v>
      </c>
      <c r="AM1292" t="e" vm="358">
        <f>_FV(-1,"1851851851851851")</f>
        <v>#VALUE!</v>
      </c>
      <c r="AN1292">
        <v>4</v>
      </c>
      <c r="AO1292" t="s">
        <v>64</v>
      </c>
      <c r="AP1292" t="e" vm="1">
        <f>_FV(-2,"0")</f>
        <v>#VALUE!</v>
      </c>
      <c r="AQ1292">
        <v>1</v>
      </c>
      <c r="AR1292">
        <v>7</v>
      </c>
      <c r="AS1292" t="s">
        <v>68</v>
      </c>
      <c r="AT1292" t="s">
        <v>68</v>
      </c>
      <c r="AU1292" t="s">
        <v>68</v>
      </c>
      <c r="AV1292" t="s">
        <v>68</v>
      </c>
      <c r="AW1292" s="3">
        <v>11689</v>
      </c>
      <c r="AX1292">
        <v>1662</v>
      </c>
      <c r="AY1292">
        <v>1667</v>
      </c>
      <c r="AZ1292" t="s">
        <v>218</v>
      </c>
      <c r="BA1292" s="2">
        <v>43642</v>
      </c>
      <c r="BB1292">
        <v>21</v>
      </c>
      <c r="BC1292" t="s">
        <v>2264</v>
      </c>
      <c r="BD1292" s="2">
        <v>43649</v>
      </c>
      <c r="BE1292" t="s">
        <v>136</v>
      </c>
      <c r="BF1292" s="2">
        <v>43580</v>
      </c>
      <c r="BG1292">
        <v>33</v>
      </c>
      <c r="BH1292" t="s">
        <v>2239</v>
      </c>
      <c r="BI1292" s="3">
        <v>13575</v>
      </c>
    </row>
    <row r="1293" spans="1:61" x14ac:dyDescent="0.25">
      <c r="A1293" s="1">
        <v>41608</v>
      </c>
      <c r="B1293" t="s">
        <v>228</v>
      </c>
      <c r="C1293" t="s">
        <v>136</v>
      </c>
      <c r="D1293" t="s">
        <v>62</v>
      </c>
      <c r="E1293" t="s">
        <v>361</v>
      </c>
      <c r="F1293" t="s">
        <v>229</v>
      </c>
      <c r="G1293" t="s">
        <v>233</v>
      </c>
      <c r="H1293" t="s">
        <v>429</v>
      </c>
      <c r="I1293" t="s">
        <v>495</v>
      </c>
      <c r="J1293" t="s">
        <v>495</v>
      </c>
      <c r="K1293" t="s">
        <v>238</v>
      </c>
      <c r="L1293" t="s">
        <v>363</v>
      </c>
      <c r="M1293" t="s">
        <v>236</v>
      </c>
      <c r="N1293" t="s">
        <v>232</v>
      </c>
      <c r="O1293" t="s">
        <v>235</v>
      </c>
      <c r="P1293" t="s">
        <v>234</v>
      </c>
      <c r="Q1293">
        <v>13</v>
      </c>
      <c r="R1293" t="s">
        <v>191</v>
      </c>
      <c r="S1293" t="s">
        <v>67</v>
      </c>
      <c r="T1293">
        <v>14</v>
      </c>
      <c r="U1293">
        <v>17</v>
      </c>
      <c r="V1293">
        <v>18</v>
      </c>
      <c r="W1293" t="s">
        <v>64</v>
      </c>
      <c r="X1293" t="s">
        <v>84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 t="e" vm="55">
        <f>_FV(0,"38461538461538464")</f>
        <v>#VALUE!</v>
      </c>
      <c r="AM1293" t="e" vm="228">
        <f>_FV(0,"7692307692307693")</f>
        <v>#VALUE!</v>
      </c>
      <c r="AN1293">
        <v>0</v>
      </c>
      <c r="AO1293" t="e" vm="1">
        <f>_FV(-1,"0")</f>
        <v>#VALUE!</v>
      </c>
      <c r="AP1293" t="e" vm="1">
        <f>_FV(-6,"0")</f>
        <v>#VALUE!</v>
      </c>
      <c r="AQ1293">
        <v>6</v>
      </c>
      <c r="AR1293">
        <v>3</v>
      </c>
      <c r="AS1293" t="s">
        <v>68</v>
      </c>
      <c r="AT1293" t="s">
        <v>68</v>
      </c>
      <c r="AU1293" t="s">
        <v>68</v>
      </c>
      <c r="AV1293" t="s">
        <v>97</v>
      </c>
      <c r="AW1293" s="2">
        <v>43556</v>
      </c>
      <c r="AX1293">
        <v>1671</v>
      </c>
      <c r="AY1293">
        <v>1667</v>
      </c>
      <c r="AZ1293" t="s">
        <v>228</v>
      </c>
      <c r="BA1293" s="2">
        <v>43549</v>
      </c>
      <c r="BB1293">
        <v>22</v>
      </c>
      <c r="BC1293" t="s">
        <v>2267</v>
      </c>
      <c r="BD1293" s="2">
        <v>43588</v>
      </c>
      <c r="BE1293" t="s">
        <v>136</v>
      </c>
      <c r="BF1293" s="2">
        <v>43580</v>
      </c>
      <c r="BG1293">
        <v>33</v>
      </c>
      <c r="BH1293" t="s">
        <v>2239</v>
      </c>
      <c r="BI1293" s="3">
        <v>13575</v>
      </c>
    </row>
    <row r="1294" spans="1:61" x14ac:dyDescent="0.25">
      <c r="A1294" s="1">
        <v>41672</v>
      </c>
      <c r="B1294" t="s">
        <v>60</v>
      </c>
      <c r="C1294" t="s">
        <v>2233</v>
      </c>
      <c r="D1294" t="s">
        <v>62</v>
      </c>
      <c r="E1294" t="s">
        <v>908</v>
      </c>
      <c r="F1294" t="s">
        <v>625</v>
      </c>
      <c r="G1294" t="s">
        <v>400</v>
      </c>
      <c r="H1294" t="s">
        <v>770</v>
      </c>
      <c r="I1294" t="s">
        <v>657</v>
      </c>
      <c r="J1294" t="s">
        <v>833</v>
      </c>
      <c r="K1294" t="s">
        <v>355</v>
      </c>
      <c r="L1294" t="s">
        <v>771</v>
      </c>
      <c r="M1294" t="s">
        <v>322</v>
      </c>
      <c r="N1294" t="s">
        <v>426</v>
      </c>
      <c r="O1294" t="s">
        <v>82</v>
      </c>
      <c r="P1294" t="s">
        <v>308</v>
      </c>
      <c r="Q1294">
        <v>24</v>
      </c>
      <c r="R1294" t="s">
        <v>66</v>
      </c>
      <c r="S1294" t="s">
        <v>192</v>
      </c>
      <c r="T1294">
        <v>14</v>
      </c>
      <c r="U1294">
        <v>2</v>
      </c>
      <c r="V1294">
        <v>14</v>
      </c>
      <c r="W1294" t="s">
        <v>191</v>
      </c>
      <c r="X1294" t="s">
        <v>85</v>
      </c>
      <c r="Y1294">
        <v>0</v>
      </c>
      <c r="Z1294">
        <v>1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 t="s">
        <v>68</v>
      </c>
      <c r="AM1294" t="e" vm="35">
        <f>_FV(0,"6666666666666666")</f>
        <v>#VALUE!</v>
      </c>
      <c r="AN1294">
        <v>29</v>
      </c>
      <c r="AO1294" t="s">
        <v>96</v>
      </c>
      <c r="AP1294" t="e" vm="1">
        <f>_FV(-7,"0")</f>
        <v>#VALUE!</v>
      </c>
      <c r="AQ1294">
        <v>3</v>
      </c>
      <c r="AR1294">
        <v>0</v>
      </c>
      <c r="AS1294" t="s">
        <v>68</v>
      </c>
      <c r="AT1294" t="s">
        <v>68</v>
      </c>
      <c r="AU1294" t="s">
        <v>68</v>
      </c>
      <c r="AV1294" s="2">
        <v>43556</v>
      </c>
      <c r="AW1294" s="3">
        <v>12785</v>
      </c>
      <c r="AX1294">
        <v>1873</v>
      </c>
      <c r="AY1294">
        <v>1530</v>
      </c>
      <c r="AZ1294" t="s">
        <v>60</v>
      </c>
      <c r="BA1294" s="2">
        <v>43700</v>
      </c>
      <c r="BB1294">
        <v>30</v>
      </c>
      <c r="BC1294" t="s">
        <v>2228</v>
      </c>
      <c r="BD1294" s="3">
        <v>36373</v>
      </c>
      <c r="BE1294" t="s">
        <v>2233</v>
      </c>
      <c r="BF1294" s="2">
        <v>43522</v>
      </c>
      <c r="BG1294">
        <v>24</v>
      </c>
      <c r="BH1294" t="s">
        <v>2234</v>
      </c>
      <c r="BI1294" s="3">
        <v>20821</v>
      </c>
    </row>
    <row r="1295" spans="1:61" x14ac:dyDescent="0.25">
      <c r="A1295" s="1">
        <v>41634</v>
      </c>
      <c r="B1295" t="s">
        <v>73</v>
      </c>
      <c r="C1295" t="s">
        <v>2233</v>
      </c>
      <c r="D1295" t="s">
        <v>151</v>
      </c>
      <c r="E1295" t="s">
        <v>433</v>
      </c>
      <c r="F1295" t="s">
        <v>950</v>
      </c>
      <c r="G1295" t="s">
        <v>1193</v>
      </c>
      <c r="H1295" s="2">
        <v>43586</v>
      </c>
      <c r="I1295" t="s">
        <v>430</v>
      </c>
      <c r="J1295" t="s">
        <v>948</v>
      </c>
      <c r="K1295" t="s">
        <v>341</v>
      </c>
      <c r="L1295" t="s">
        <v>216</v>
      </c>
      <c r="M1295" t="s">
        <v>94</v>
      </c>
      <c r="N1295" t="s">
        <v>355</v>
      </c>
      <c r="O1295" t="s">
        <v>216</v>
      </c>
      <c r="P1295" t="s">
        <v>949</v>
      </c>
      <c r="Q1295">
        <v>18</v>
      </c>
      <c r="R1295" t="s">
        <v>110</v>
      </c>
      <c r="S1295" t="s">
        <v>192</v>
      </c>
      <c r="T1295">
        <v>14</v>
      </c>
      <c r="U1295">
        <v>13</v>
      </c>
      <c r="V1295">
        <v>18</v>
      </c>
      <c r="W1295" t="s">
        <v>66</v>
      </c>
      <c r="X1295" t="s">
        <v>96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 t="e" vm="2">
        <f>_FV(0,"3333333333333333")</f>
        <v>#VALUE!</v>
      </c>
      <c r="AM1295" t="e" vm="266">
        <f>_FV(0,"8888888888888888")</f>
        <v>#VALUE!</v>
      </c>
      <c r="AN1295">
        <v>6</v>
      </c>
      <c r="AO1295" t="e" vm="1">
        <f>_FV(-2,"0")</f>
        <v>#VALUE!</v>
      </c>
      <c r="AP1295" t="s">
        <v>66</v>
      </c>
      <c r="AQ1295">
        <v>1</v>
      </c>
      <c r="AR1295">
        <v>1</v>
      </c>
      <c r="AS1295" t="s">
        <v>68</v>
      </c>
      <c r="AT1295" t="s">
        <v>68</v>
      </c>
      <c r="AU1295" t="s">
        <v>68</v>
      </c>
      <c r="AV1295" t="s">
        <v>116</v>
      </c>
      <c r="AW1295" s="3">
        <v>41640</v>
      </c>
      <c r="AX1295">
        <v>1668</v>
      </c>
      <c r="AY1295">
        <v>1530</v>
      </c>
      <c r="AZ1295" t="s">
        <v>73</v>
      </c>
      <c r="BA1295" t="s">
        <v>243</v>
      </c>
      <c r="BB1295">
        <v>20</v>
      </c>
      <c r="BC1295" t="s">
        <v>2229</v>
      </c>
      <c r="BD1295" s="3">
        <v>15401</v>
      </c>
      <c r="BE1295" t="s">
        <v>2233</v>
      </c>
      <c r="BF1295" s="2">
        <v>43522</v>
      </c>
      <c r="BG1295">
        <v>24</v>
      </c>
      <c r="BH1295" t="s">
        <v>2234</v>
      </c>
      <c r="BI1295" s="3">
        <v>20821</v>
      </c>
    </row>
    <row r="1296" spans="1:61" x14ac:dyDescent="0.25">
      <c r="A1296" s="1">
        <v>41763</v>
      </c>
      <c r="B1296" t="s">
        <v>2230</v>
      </c>
      <c r="C1296" t="s">
        <v>2233</v>
      </c>
      <c r="D1296" t="s">
        <v>151</v>
      </c>
      <c r="E1296" t="s">
        <v>1400</v>
      </c>
      <c r="F1296" t="s">
        <v>625</v>
      </c>
      <c r="G1296" s="3">
        <v>2273637</v>
      </c>
      <c r="H1296" t="s">
        <v>630</v>
      </c>
      <c r="I1296" t="s">
        <v>990</v>
      </c>
      <c r="J1296" t="s">
        <v>981</v>
      </c>
      <c r="K1296" t="s">
        <v>321</v>
      </c>
      <c r="L1296" t="s">
        <v>414</v>
      </c>
      <c r="M1296" t="s">
        <v>751</v>
      </c>
      <c r="N1296" t="s">
        <v>751</v>
      </c>
      <c r="O1296" t="s">
        <v>933</v>
      </c>
      <c r="P1296" t="s">
        <v>322</v>
      </c>
      <c r="Q1296">
        <v>32</v>
      </c>
      <c r="R1296" t="s">
        <v>239</v>
      </c>
      <c r="S1296" t="s">
        <v>192</v>
      </c>
      <c r="T1296">
        <v>14</v>
      </c>
      <c r="U1296">
        <v>14</v>
      </c>
      <c r="V1296">
        <v>10</v>
      </c>
      <c r="W1296" t="s">
        <v>84</v>
      </c>
      <c r="X1296" t="s">
        <v>132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 t="e" vm="1">
        <f>_FV(-1,"0")</f>
        <v>#VALUE!</v>
      </c>
      <c r="AM1296" t="e" vm="242">
        <f>_FV(0,"59375")</f>
        <v>#VALUE!</v>
      </c>
      <c r="AN1296">
        <v>-6</v>
      </c>
      <c r="AO1296" t="e" vm="1">
        <f>_FV(-2,"0")</f>
        <v>#VALUE!</v>
      </c>
      <c r="AP1296" t="s">
        <v>83</v>
      </c>
      <c r="AQ1296">
        <v>0</v>
      </c>
      <c r="AR1296">
        <v>3</v>
      </c>
      <c r="AS1296" t="s">
        <v>68</v>
      </c>
      <c r="AT1296" t="s">
        <v>68</v>
      </c>
      <c r="AU1296" t="s">
        <v>68</v>
      </c>
      <c r="AV1296" s="2">
        <v>43617</v>
      </c>
      <c r="AW1296" s="3">
        <v>46023</v>
      </c>
      <c r="AX1296">
        <v>1594</v>
      </c>
      <c r="AY1296">
        <v>1530</v>
      </c>
      <c r="AZ1296" t="s">
        <v>2230</v>
      </c>
      <c r="BA1296" s="2">
        <v>43640</v>
      </c>
      <c r="BB1296">
        <v>36</v>
      </c>
      <c r="BC1296" t="s">
        <v>2231</v>
      </c>
      <c r="BD1296" s="3">
        <v>13547</v>
      </c>
      <c r="BE1296" t="s">
        <v>2233</v>
      </c>
      <c r="BF1296" s="2">
        <v>43522</v>
      </c>
      <c r="BG1296">
        <v>24</v>
      </c>
      <c r="BH1296" t="s">
        <v>2234</v>
      </c>
      <c r="BI1296" s="3">
        <v>20821</v>
      </c>
    </row>
    <row r="1297" spans="1:61" x14ac:dyDescent="0.25">
      <c r="A1297" s="1">
        <v>41622</v>
      </c>
      <c r="B1297" t="s">
        <v>123</v>
      </c>
      <c r="C1297" t="s">
        <v>2233</v>
      </c>
      <c r="D1297" t="s">
        <v>62</v>
      </c>
      <c r="E1297" t="s">
        <v>908</v>
      </c>
      <c r="F1297" t="s">
        <v>625</v>
      </c>
      <c r="G1297" t="s">
        <v>367</v>
      </c>
      <c r="H1297" t="s">
        <v>317</v>
      </c>
      <c r="I1297" t="s">
        <v>908</v>
      </c>
      <c r="J1297" t="s">
        <v>1400</v>
      </c>
      <c r="K1297" t="s">
        <v>751</v>
      </c>
      <c r="L1297" t="s">
        <v>79</v>
      </c>
      <c r="M1297" t="s">
        <v>321</v>
      </c>
      <c r="N1297" t="s">
        <v>625</v>
      </c>
      <c r="O1297" t="s">
        <v>321</v>
      </c>
      <c r="P1297" t="s">
        <v>600</v>
      </c>
      <c r="Q1297">
        <v>16</v>
      </c>
      <c r="R1297" t="s">
        <v>84</v>
      </c>
      <c r="S1297" t="s">
        <v>192</v>
      </c>
      <c r="T1297">
        <v>14</v>
      </c>
      <c r="U1297">
        <v>3</v>
      </c>
      <c r="V1297">
        <v>19</v>
      </c>
      <c r="W1297" t="s">
        <v>120</v>
      </c>
      <c r="X1297" t="s">
        <v>120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 t="s">
        <v>1400</v>
      </c>
      <c r="AM1297" t="e" vm="89">
        <f>_FV(0,"75")</f>
        <v>#VALUE!</v>
      </c>
      <c r="AN1297">
        <v>17</v>
      </c>
      <c r="AO1297" t="s">
        <v>65</v>
      </c>
      <c r="AP1297" t="e" vm="1">
        <f>_FV(-8,"0")</f>
        <v>#VALUE!</v>
      </c>
      <c r="AQ1297">
        <v>1</v>
      </c>
      <c r="AR1297">
        <v>1</v>
      </c>
      <c r="AS1297" t="s">
        <v>68</v>
      </c>
      <c r="AT1297" t="s">
        <v>65</v>
      </c>
      <c r="AU1297" t="s">
        <v>68</v>
      </c>
      <c r="AV1297" s="3">
        <v>27426</v>
      </c>
      <c r="AW1297" t="s">
        <v>65</v>
      </c>
      <c r="AX1297">
        <v>1881</v>
      </c>
      <c r="AY1297">
        <v>1530</v>
      </c>
      <c r="AZ1297" t="s">
        <v>123</v>
      </c>
      <c r="BA1297" s="2">
        <v>43700</v>
      </c>
      <c r="BB1297">
        <v>40</v>
      </c>
      <c r="BC1297" t="s">
        <v>2232</v>
      </c>
      <c r="BD1297" s="3">
        <v>42339</v>
      </c>
      <c r="BE1297" t="s">
        <v>2233</v>
      </c>
      <c r="BF1297" s="2">
        <v>43522</v>
      </c>
      <c r="BG1297">
        <v>24</v>
      </c>
      <c r="BH1297" t="s">
        <v>2234</v>
      </c>
      <c r="BI1297" s="3">
        <v>20821</v>
      </c>
    </row>
    <row r="1298" spans="1:61" x14ac:dyDescent="0.25">
      <c r="A1298" s="1">
        <v>41745</v>
      </c>
      <c r="B1298" t="s">
        <v>127</v>
      </c>
      <c r="C1298" t="s">
        <v>2233</v>
      </c>
      <c r="D1298" t="s">
        <v>151</v>
      </c>
      <c r="E1298" t="s">
        <v>1019</v>
      </c>
      <c r="F1298" t="s">
        <v>531</v>
      </c>
      <c r="G1298" t="s">
        <v>1660</v>
      </c>
      <c r="H1298" t="s">
        <v>311</v>
      </c>
      <c r="I1298" t="s">
        <v>1456</v>
      </c>
      <c r="J1298" t="s">
        <v>309</v>
      </c>
      <c r="K1298" t="s">
        <v>1718</v>
      </c>
      <c r="L1298" t="s">
        <v>279</v>
      </c>
      <c r="M1298" t="s">
        <v>1637</v>
      </c>
      <c r="N1298" t="s">
        <v>533</v>
      </c>
      <c r="O1298" t="s">
        <v>277</v>
      </c>
      <c r="P1298" t="s">
        <v>281</v>
      </c>
      <c r="Q1298">
        <v>34</v>
      </c>
      <c r="R1298" t="s">
        <v>132</v>
      </c>
      <c r="S1298" t="s">
        <v>192</v>
      </c>
      <c r="T1298">
        <v>14</v>
      </c>
      <c r="U1298">
        <v>4</v>
      </c>
      <c r="V1298">
        <v>10</v>
      </c>
      <c r="W1298" t="s">
        <v>110</v>
      </c>
      <c r="X1298" t="s">
        <v>120</v>
      </c>
      <c r="Y1298">
        <v>1</v>
      </c>
      <c r="Z1298">
        <v>1</v>
      </c>
      <c r="AA1298">
        <v>1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 t="s">
        <v>877</v>
      </c>
      <c r="AM1298" t="e" vm="51">
        <f>_FV(0,"4411764705882353")</f>
        <v>#VALUE!</v>
      </c>
      <c r="AN1298">
        <v>29</v>
      </c>
      <c r="AO1298" t="s">
        <v>132</v>
      </c>
      <c r="AP1298" t="e" vm="1">
        <f>_FV(-6,"0")</f>
        <v>#VALUE!</v>
      </c>
      <c r="AQ1298">
        <v>1</v>
      </c>
      <c r="AR1298">
        <v>1</v>
      </c>
      <c r="AS1298" t="s">
        <v>68</v>
      </c>
      <c r="AT1298" t="s">
        <v>68</v>
      </c>
      <c r="AU1298" t="s">
        <v>68</v>
      </c>
      <c r="AV1298" s="2">
        <v>43498</v>
      </c>
      <c r="AW1298" s="3">
        <v>45658</v>
      </c>
      <c r="AX1298">
        <v>1801</v>
      </c>
      <c r="AY1298">
        <v>1530</v>
      </c>
      <c r="AZ1298" t="s">
        <v>127</v>
      </c>
      <c r="BA1298" s="2">
        <v>43733</v>
      </c>
      <c r="BB1298">
        <v>22</v>
      </c>
      <c r="BC1298" t="s">
        <v>2237</v>
      </c>
      <c r="BD1298" s="3">
        <v>45839</v>
      </c>
      <c r="BE1298" t="s">
        <v>2233</v>
      </c>
      <c r="BF1298" s="2">
        <v>43522</v>
      </c>
      <c r="BG1298">
        <v>24</v>
      </c>
      <c r="BH1298" t="s">
        <v>2234</v>
      </c>
      <c r="BI1298" s="3">
        <v>20821</v>
      </c>
    </row>
    <row r="1299" spans="1:61" x14ac:dyDescent="0.25">
      <c r="A1299" s="1">
        <v>41948</v>
      </c>
      <c r="B1299" t="s">
        <v>136</v>
      </c>
      <c r="C1299" t="s">
        <v>2233</v>
      </c>
      <c r="D1299" t="s">
        <v>101</v>
      </c>
      <c r="E1299" t="s">
        <v>68</v>
      </c>
      <c r="F1299" t="s">
        <v>1702</v>
      </c>
      <c r="G1299" t="s">
        <v>2429</v>
      </c>
      <c r="H1299" t="s">
        <v>405</v>
      </c>
      <c r="I1299" t="s">
        <v>1702</v>
      </c>
      <c r="J1299" t="s">
        <v>680</v>
      </c>
      <c r="K1299" t="s">
        <v>174</v>
      </c>
      <c r="L1299" t="s">
        <v>1012</v>
      </c>
      <c r="M1299" t="s">
        <v>1624</v>
      </c>
      <c r="N1299" t="s">
        <v>63</v>
      </c>
      <c r="O1299" t="s">
        <v>171</v>
      </c>
      <c r="P1299" t="s">
        <v>843</v>
      </c>
      <c r="Q1299">
        <v>38</v>
      </c>
      <c r="R1299" t="s">
        <v>67</v>
      </c>
      <c r="S1299" t="s">
        <v>192</v>
      </c>
      <c r="T1299">
        <v>14</v>
      </c>
      <c r="U1299">
        <v>19</v>
      </c>
      <c r="V1299">
        <v>11</v>
      </c>
      <c r="W1299" t="s">
        <v>85</v>
      </c>
      <c r="X1299" t="s">
        <v>120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1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 t="e" vm="366">
        <f>_FV(-1,"1842105263157894")</f>
        <v>#VALUE!</v>
      </c>
      <c r="AM1299" t="e" vm="48">
        <f>_FV(0,"39473684210526316")</f>
        <v>#VALUE!</v>
      </c>
      <c r="AN1299">
        <v>-13</v>
      </c>
      <c r="AO1299" t="e" vm="1">
        <f>_FV(-3,"0")</f>
        <v>#VALUE!</v>
      </c>
      <c r="AP1299" t="s">
        <v>121</v>
      </c>
      <c r="AQ1299">
        <v>3</v>
      </c>
      <c r="AR1299">
        <v>0</v>
      </c>
      <c r="AS1299" t="s">
        <v>68</v>
      </c>
      <c r="AT1299" t="s">
        <v>68</v>
      </c>
      <c r="AU1299" t="s">
        <v>68</v>
      </c>
      <c r="AV1299" s="3">
        <v>45658</v>
      </c>
      <c r="AW1299" s="3">
        <v>45292</v>
      </c>
      <c r="AX1299">
        <v>1667</v>
      </c>
      <c r="AY1299">
        <v>1530</v>
      </c>
      <c r="AZ1299" t="s">
        <v>136</v>
      </c>
      <c r="BA1299" s="2">
        <v>43580</v>
      </c>
      <c r="BB1299">
        <v>33</v>
      </c>
      <c r="BC1299" t="s">
        <v>2239</v>
      </c>
      <c r="BD1299" s="3">
        <v>13575</v>
      </c>
      <c r="BE1299" t="s">
        <v>2233</v>
      </c>
      <c r="BF1299" s="2">
        <v>43522</v>
      </c>
      <c r="BG1299">
        <v>24</v>
      </c>
      <c r="BH1299" t="s">
        <v>2234</v>
      </c>
      <c r="BI1299" s="3">
        <v>20821</v>
      </c>
    </row>
    <row r="1300" spans="1:61" x14ac:dyDescent="0.25">
      <c r="A1300" s="1">
        <v>41601</v>
      </c>
      <c r="B1300" t="s">
        <v>2240</v>
      </c>
      <c r="C1300" t="s">
        <v>2233</v>
      </c>
      <c r="D1300" t="s">
        <v>151</v>
      </c>
      <c r="E1300" t="s">
        <v>180</v>
      </c>
      <c r="F1300" t="s">
        <v>63</v>
      </c>
      <c r="G1300" t="s">
        <v>76</v>
      </c>
      <c r="H1300" s="3">
        <v>27395</v>
      </c>
      <c r="I1300" t="s">
        <v>76</v>
      </c>
      <c r="J1300" t="s">
        <v>80</v>
      </c>
      <c r="K1300" t="s">
        <v>80</v>
      </c>
      <c r="L1300" t="s">
        <v>308</v>
      </c>
      <c r="M1300" t="s">
        <v>81</v>
      </c>
      <c r="N1300" t="s">
        <v>180</v>
      </c>
      <c r="O1300" t="s">
        <v>82</v>
      </c>
      <c r="P1300" t="s">
        <v>308</v>
      </c>
      <c r="Q1300">
        <v>12</v>
      </c>
      <c r="R1300" t="s">
        <v>242</v>
      </c>
      <c r="S1300" t="s">
        <v>192</v>
      </c>
      <c r="T1300">
        <v>14</v>
      </c>
      <c r="U1300">
        <v>12</v>
      </c>
      <c r="V1300">
        <v>20</v>
      </c>
      <c r="W1300" t="s">
        <v>66</v>
      </c>
      <c r="X1300" t="s">
        <v>68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1</v>
      </c>
      <c r="AI1300">
        <v>0</v>
      </c>
      <c r="AJ1300">
        <v>0</v>
      </c>
      <c r="AK1300">
        <v>0</v>
      </c>
      <c r="AL1300" t="e" vm="53">
        <f>_FV(0,"4166666666666667")</f>
        <v>#VALUE!</v>
      </c>
      <c r="AM1300" t="e" vm="14">
        <f>_FV(-1,"25")</f>
        <v>#VALUE!</v>
      </c>
      <c r="AN1300">
        <v>10</v>
      </c>
      <c r="AO1300" t="s">
        <v>84</v>
      </c>
      <c r="AP1300" t="s">
        <v>132</v>
      </c>
      <c r="AQ1300">
        <v>1</v>
      </c>
      <c r="AR1300">
        <v>1</v>
      </c>
      <c r="AS1300" t="s">
        <v>68</v>
      </c>
      <c r="AT1300" t="s">
        <v>2430</v>
      </c>
      <c r="AU1300" t="s">
        <v>68</v>
      </c>
      <c r="AV1300" t="s">
        <v>124</v>
      </c>
      <c r="AW1300" t="s">
        <v>2431</v>
      </c>
      <c r="AX1300">
        <v>1530</v>
      </c>
      <c r="AY1300">
        <v>1530</v>
      </c>
      <c r="AZ1300" t="s">
        <v>2240</v>
      </c>
      <c r="BA1300" s="2">
        <v>43581</v>
      </c>
      <c r="BB1300">
        <v>22</v>
      </c>
      <c r="BC1300" t="s">
        <v>2242</v>
      </c>
      <c r="BD1300" s="2">
        <v>43801</v>
      </c>
      <c r="BE1300" t="s">
        <v>2233</v>
      </c>
      <c r="BF1300" s="2">
        <v>43522</v>
      </c>
      <c r="BG1300">
        <v>24</v>
      </c>
      <c r="BH1300" t="s">
        <v>2234</v>
      </c>
      <c r="BI1300" s="3">
        <v>20821</v>
      </c>
    </row>
    <row r="1301" spans="1:61" x14ac:dyDescent="0.25">
      <c r="A1301" s="1">
        <v>41404</v>
      </c>
      <c r="B1301" t="s">
        <v>150</v>
      </c>
      <c r="C1301" t="s">
        <v>2233</v>
      </c>
      <c r="D1301" t="s">
        <v>62</v>
      </c>
      <c r="E1301" t="s">
        <v>250</v>
      </c>
      <c r="F1301" t="s">
        <v>252</v>
      </c>
      <c r="G1301" t="s">
        <v>252</v>
      </c>
      <c r="H1301" t="s">
        <v>353</v>
      </c>
      <c r="I1301" t="s">
        <v>370</v>
      </c>
      <c r="J1301" t="s">
        <v>156</v>
      </c>
      <c r="K1301" t="s">
        <v>252</v>
      </c>
      <c r="L1301" t="s">
        <v>154</v>
      </c>
      <c r="M1301" t="s">
        <v>154</v>
      </c>
      <c r="N1301" t="s">
        <v>670</v>
      </c>
      <c r="O1301" t="s">
        <v>154</v>
      </c>
      <c r="P1301" t="s">
        <v>65</v>
      </c>
      <c r="Q1301">
        <v>7</v>
      </c>
      <c r="R1301" t="s">
        <v>64</v>
      </c>
      <c r="S1301" t="s">
        <v>192</v>
      </c>
      <c r="T1301">
        <v>14</v>
      </c>
      <c r="U1301">
        <v>2</v>
      </c>
      <c r="V1301">
        <v>19</v>
      </c>
      <c r="W1301" t="s">
        <v>120</v>
      </c>
      <c r="X1301" t="s">
        <v>84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 t="s">
        <v>252</v>
      </c>
      <c r="AM1301" t="e" vm="197">
        <f>_FV(0,"8571428571428571")</f>
        <v>#VALUE!</v>
      </c>
      <c r="AN1301">
        <v>10</v>
      </c>
      <c r="AO1301" t="s">
        <v>85</v>
      </c>
      <c r="AP1301" t="e" vm="1">
        <f>_FV(-9,"0")</f>
        <v>#VALUE!</v>
      </c>
      <c r="AQ1301">
        <v>1</v>
      </c>
      <c r="AR1301">
        <v>1</v>
      </c>
      <c r="AS1301" t="s">
        <v>68</v>
      </c>
      <c r="AT1301" t="s">
        <v>68</v>
      </c>
      <c r="AU1301" t="s">
        <v>68</v>
      </c>
      <c r="AV1301" t="s">
        <v>97</v>
      </c>
      <c r="AW1301" s="3">
        <v>43101</v>
      </c>
      <c r="AX1301">
        <v>1815</v>
      </c>
      <c r="AY1301">
        <v>1530</v>
      </c>
      <c r="AZ1301" t="s">
        <v>150</v>
      </c>
      <c r="BA1301" s="2">
        <v>43700</v>
      </c>
      <c r="BB1301">
        <v>22</v>
      </c>
      <c r="BC1301" t="s">
        <v>2244</v>
      </c>
      <c r="BD1301" s="3">
        <v>29068</v>
      </c>
      <c r="BE1301" t="s">
        <v>2233</v>
      </c>
      <c r="BF1301" s="2">
        <v>43522</v>
      </c>
      <c r="BG1301">
        <v>24</v>
      </c>
      <c r="BH1301" t="s">
        <v>2234</v>
      </c>
      <c r="BI1301" s="3">
        <v>20821</v>
      </c>
    </row>
    <row r="1302" spans="1:61" x14ac:dyDescent="0.25">
      <c r="A1302" s="1">
        <v>41636</v>
      </c>
      <c r="B1302" t="s">
        <v>158</v>
      </c>
      <c r="C1302" t="s">
        <v>2233</v>
      </c>
      <c r="D1302" t="s">
        <v>62</v>
      </c>
      <c r="E1302" t="s">
        <v>1818</v>
      </c>
      <c r="F1302" t="s">
        <v>1624</v>
      </c>
      <c r="G1302" t="s">
        <v>196</v>
      </c>
      <c r="H1302" t="s">
        <v>200</v>
      </c>
      <c r="I1302" t="s">
        <v>64</v>
      </c>
      <c r="J1302" t="s">
        <v>787</v>
      </c>
      <c r="K1302" t="s">
        <v>1624</v>
      </c>
      <c r="L1302" t="s">
        <v>170</v>
      </c>
      <c r="M1302" t="s">
        <v>205</v>
      </c>
      <c r="N1302" t="s">
        <v>1624</v>
      </c>
      <c r="O1302" t="s">
        <v>171</v>
      </c>
      <c r="P1302" t="s">
        <v>789</v>
      </c>
      <c r="Q1302">
        <v>19</v>
      </c>
      <c r="R1302" t="s">
        <v>68</v>
      </c>
      <c r="S1302" t="s">
        <v>192</v>
      </c>
      <c r="T1302">
        <v>14</v>
      </c>
      <c r="U1302">
        <v>2</v>
      </c>
      <c r="V1302">
        <v>17</v>
      </c>
      <c r="W1302" t="s">
        <v>191</v>
      </c>
      <c r="X1302" t="s">
        <v>83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 t="s">
        <v>301</v>
      </c>
      <c r="AM1302" t="e" vm="138">
        <f>_FV(0,"7894736842105263")</f>
        <v>#VALUE!</v>
      </c>
      <c r="AN1302">
        <v>22</v>
      </c>
      <c r="AO1302" t="s">
        <v>66</v>
      </c>
      <c r="AP1302" t="e" vm="1">
        <f>_FV(-10,"0")</f>
        <v>#VALUE!</v>
      </c>
      <c r="AQ1302">
        <v>1</v>
      </c>
      <c r="AR1302">
        <v>1</v>
      </c>
      <c r="AS1302" t="s">
        <v>68</v>
      </c>
      <c r="AT1302" t="s">
        <v>1381</v>
      </c>
      <c r="AU1302" t="s">
        <v>68</v>
      </c>
      <c r="AV1302" s="2">
        <v>43681</v>
      </c>
      <c r="AW1302" t="s">
        <v>2432</v>
      </c>
      <c r="AX1302">
        <v>1879</v>
      </c>
      <c r="AY1302">
        <v>1530</v>
      </c>
      <c r="AZ1302" t="s">
        <v>158</v>
      </c>
      <c r="BA1302" s="2">
        <v>43671</v>
      </c>
      <c r="BB1302">
        <v>21</v>
      </c>
      <c r="BC1302" t="s">
        <v>2247</v>
      </c>
      <c r="BD1302" t="s">
        <v>2248</v>
      </c>
      <c r="BE1302" t="s">
        <v>2233</v>
      </c>
      <c r="BF1302" s="2">
        <v>43522</v>
      </c>
      <c r="BG1302">
        <v>24</v>
      </c>
      <c r="BH1302" t="s">
        <v>2234</v>
      </c>
      <c r="BI1302" s="3">
        <v>20821</v>
      </c>
    </row>
    <row r="1303" spans="1:61" x14ac:dyDescent="0.25">
      <c r="A1303" s="1">
        <v>41531</v>
      </c>
      <c r="B1303" t="s">
        <v>163</v>
      </c>
      <c r="C1303" t="s">
        <v>2233</v>
      </c>
      <c r="D1303" t="s">
        <v>62</v>
      </c>
      <c r="E1303" t="s">
        <v>68</v>
      </c>
      <c r="F1303" t="s">
        <v>68</v>
      </c>
      <c r="G1303" t="s">
        <v>63</v>
      </c>
      <c r="H1303" t="s">
        <v>68</v>
      </c>
      <c r="I1303" t="s">
        <v>68</v>
      </c>
      <c r="J1303" t="s">
        <v>180</v>
      </c>
      <c r="K1303" t="s">
        <v>79</v>
      </c>
      <c r="L1303" t="s">
        <v>79</v>
      </c>
      <c r="M1303" t="s">
        <v>79</v>
      </c>
      <c r="N1303" t="s">
        <v>63</v>
      </c>
      <c r="O1303" t="s">
        <v>79</v>
      </c>
      <c r="P1303" t="s">
        <v>65</v>
      </c>
      <c r="Q1303">
        <v>4</v>
      </c>
      <c r="R1303" t="s">
        <v>85</v>
      </c>
      <c r="S1303" t="s">
        <v>192</v>
      </c>
      <c r="T1303">
        <v>14</v>
      </c>
      <c r="U1303">
        <v>7</v>
      </c>
      <c r="V1303">
        <v>14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 t="s">
        <v>63</v>
      </c>
      <c r="AM1303" t="s">
        <v>65</v>
      </c>
      <c r="AN1303">
        <v>1</v>
      </c>
      <c r="AP1303" t="e" vm="1">
        <f>_FV(-4,"0")</f>
        <v>#VALUE!</v>
      </c>
      <c r="AQ1303">
        <v>1</v>
      </c>
      <c r="AR1303">
        <v>1</v>
      </c>
      <c r="AS1303" t="s">
        <v>68</v>
      </c>
      <c r="AT1303" t="s">
        <v>68</v>
      </c>
      <c r="AU1303" t="s">
        <v>68</v>
      </c>
      <c r="AV1303" s="2">
        <v>43497</v>
      </c>
      <c r="AW1303" s="3">
        <v>42005</v>
      </c>
      <c r="AX1303">
        <v>1925</v>
      </c>
      <c r="AY1303">
        <v>1530</v>
      </c>
      <c r="AZ1303" t="s">
        <v>163</v>
      </c>
      <c r="BA1303" s="2">
        <v>43732</v>
      </c>
      <c r="BB1303">
        <v>24</v>
      </c>
      <c r="BC1303" t="s">
        <v>2249</v>
      </c>
      <c r="BD1303" s="2">
        <v>43600</v>
      </c>
      <c r="BE1303" t="s">
        <v>2233</v>
      </c>
      <c r="BF1303" s="2">
        <v>43522</v>
      </c>
      <c r="BG1303">
        <v>24</v>
      </c>
      <c r="BH1303" t="s">
        <v>2234</v>
      </c>
      <c r="BI1303" s="3">
        <v>20821</v>
      </c>
    </row>
    <row r="1304" spans="1:61" x14ac:dyDescent="0.25">
      <c r="A1304" s="1">
        <v>41720</v>
      </c>
      <c r="B1304" t="s">
        <v>178</v>
      </c>
      <c r="C1304" t="s">
        <v>2233</v>
      </c>
      <c r="D1304" t="s">
        <v>62</v>
      </c>
      <c r="E1304" t="s">
        <v>765</v>
      </c>
      <c r="F1304" t="s">
        <v>1701</v>
      </c>
      <c r="G1304" t="s">
        <v>90</v>
      </c>
      <c r="H1304" t="s">
        <v>672</v>
      </c>
      <c r="I1304" t="s">
        <v>2029</v>
      </c>
      <c r="J1304" t="s">
        <v>263</v>
      </c>
      <c r="K1304" t="s">
        <v>267</v>
      </c>
      <c r="L1304" t="s">
        <v>386</v>
      </c>
      <c r="M1304" t="s">
        <v>116</v>
      </c>
      <c r="N1304" t="s">
        <v>324</v>
      </c>
      <c r="O1304" t="s">
        <v>115</v>
      </c>
      <c r="P1304" t="s">
        <v>115</v>
      </c>
      <c r="Q1304">
        <v>30</v>
      </c>
      <c r="R1304" t="s">
        <v>120</v>
      </c>
      <c r="S1304" t="s">
        <v>192</v>
      </c>
      <c r="T1304">
        <v>14</v>
      </c>
      <c r="U1304">
        <v>8</v>
      </c>
      <c r="V1304">
        <v>16</v>
      </c>
      <c r="W1304" t="s">
        <v>96</v>
      </c>
      <c r="X1304" t="s">
        <v>132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 t="e" vm="124">
        <f>_FV(0,"1")</f>
        <v>#VALUE!</v>
      </c>
      <c r="AM1304" t="e" vm="367">
        <f>_FV(0,"6333333333333333")</f>
        <v>#VALUE!</v>
      </c>
      <c r="AN1304">
        <v>15</v>
      </c>
      <c r="AO1304" t="s">
        <v>68</v>
      </c>
      <c r="AP1304" t="e" vm="1">
        <f>_FV(-1,"0")</f>
        <v>#VALUE!</v>
      </c>
      <c r="AQ1304">
        <v>3</v>
      </c>
      <c r="AR1304">
        <v>0</v>
      </c>
      <c r="AS1304" t="s">
        <v>68</v>
      </c>
      <c r="AT1304" t="s">
        <v>68</v>
      </c>
      <c r="AU1304" t="s">
        <v>68</v>
      </c>
      <c r="AV1304" t="s">
        <v>79</v>
      </c>
      <c r="AW1304" s="3">
        <v>46023</v>
      </c>
      <c r="AX1304">
        <v>1685</v>
      </c>
      <c r="AY1304">
        <v>1530</v>
      </c>
      <c r="AZ1304" t="s">
        <v>178</v>
      </c>
      <c r="BA1304" s="2">
        <v>43579</v>
      </c>
      <c r="BB1304">
        <v>26</v>
      </c>
      <c r="BC1304" t="s">
        <v>2250</v>
      </c>
      <c r="BD1304" s="3">
        <v>26420</v>
      </c>
      <c r="BE1304" t="s">
        <v>2233</v>
      </c>
      <c r="BF1304" s="2">
        <v>43522</v>
      </c>
      <c r="BG1304">
        <v>24</v>
      </c>
      <c r="BH1304" t="s">
        <v>2234</v>
      </c>
      <c r="BI1304" s="3">
        <v>20821</v>
      </c>
    </row>
    <row r="1305" spans="1:61" x14ac:dyDescent="0.25">
      <c r="A1305" s="1">
        <v>41608</v>
      </c>
      <c r="B1305" t="s">
        <v>1432</v>
      </c>
      <c r="C1305" t="s">
        <v>2233</v>
      </c>
      <c r="D1305" t="s">
        <v>62</v>
      </c>
      <c r="E1305" t="s">
        <v>495</v>
      </c>
      <c r="F1305" t="s">
        <v>364</v>
      </c>
      <c r="G1305" t="s">
        <v>942</v>
      </c>
      <c r="H1305" t="s">
        <v>429</v>
      </c>
      <c r="I1305" t="s">
        <v>229</v>
      </c>
      <c r="J1305" t="s">
        <v>364</v>
      </c>
      <c r="K1305" t="s">
        <v>363</v>
      </c>
      <c r="L1305" t="s">
        <v>238</v>
      </c>
      <c r="M1305" t="s">
        <v>364</v>
      </c>
      <c r="N1305" t="s">
        <v>361</v>
      </c>
      <c r="O1305" t="s">
        <v>238</v>
      </c>
      <c r="P1305" t="s">
        <v>234</v>
      </c>
      <c r="Q1305">
        <v>13</v>
      </c>
      <c r="R1305" t="s">
        <v>95</v>
      </c>
      <c r="S1305" t="s">
        <v>192</v>
      </c>
      <c r="T1305">
        <v>14</v>
      </c>
      <c r="U1305">
        <v>16</v>
      </c>
      <c r="V1305">
        <v>19</v>
      </c>
      <c r="W1305" t="s">
        <v>66</v>
      </c>
      <c r="X1305" t="s">
        <v>66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1</v>
      </c>
      <c r="AI1305">
        <v>0</v>
      </c>
      <c r="AJ1305">
        <v>0</v>
      </c>
      <c r="AK1305">
        <v>0</v>
      </c>
      <c r="AL1305" t="e" vm="1">
        <f>_FV(-1,"0")</f>
        <v>#VALUE!</v>
      </c>
      <c r="AM1305" t="e" vm="298">
        <f>_FV(-1,"0769230769230769")</f>
        <v>#VALUE!</v>
      </c>
      <c r="AN1305">
        <v>4</v>
      </c>
      <c r="AO1305" t="s">
        <v>65</v>
      </c>
      <c r="AP1305" t="s">
        <v>85</v>
      </c>
      <c r="AQ1305">
        <v>1</v>
      </c>
      <c r="AR1305">
        <v>1</v>
      </c>
      <c r="AS1305" t="s">
        <v>68</v>
      </c>
      <c r="AT1305" t="s">
        <v>68</v>
      </c>
      <c r="AU1305" t="s">
        <v>68</v>
      </c>
      <c r="AV1305" t="s">
        <v>68</v>
      </c>
      <c r="AW1305" s="2">
        <v>43556</v>
      </c>
      <c r="AX1305">
        <v>1656</v>
      </c>
      <c r="AY1305">
        <v>1530</v>
      </c>
      <c r="AZ1305" t="s">
        <v>1432</v>
      </c>
      <c r="BA1305" s="2">
        <v>43522</v>
      </c>
      <c r="BB1305">
        <v>17</v>
      </c>
      <c r="BC1305" t="s">
        <v>2252</v>
      </c>
      <c r="BD1305" s="2">
        <v>43527</v>
      </c>
      <c r="BE1305" t="s">
        <v>2233</v>
      </c>
      <c r="BF1305" s="2">
        <v>43522</v>
      </c>
      <c r="BG1305">
        <v>24</v>
      </c>
      <c r="BH1305" t="s">
        <v>2234</v>
      </c>
      <c r="BI1305" s="3">
        <v>20821</v>
      </c>
    </row>
    <row r="1306" spans="1:61" x14ac:dyDescent="0.25">
      <c r="A1306" s="1">
        <v>41545</v>
      </c>
      <c r="B1306" t="s">
        <v>1917</v>
      </c>
      <c r="C1306" t="s">
        <v>2233</v>
      </c>
      <c r="D1306" t="s">
        <v>62</v>
      </c>
      <c r="E1306" t="s">
        <v>63</v>
      </c>
      <c r="F1306" t="s">
        <v>355</v>
      </c>
      <c r="G1306" t="s">
        <v>80</v>
      </c>
      <c r="H1306" t="s">
        <v>90</v>
      </c>
      <c r="I1306" t="s">
        <v>90</v>
      </c>
      <c r="J1306" t="s">
        <v>63</v>
      </c>
      <c r="K1306" t="s">
        <v>80</v>
      </c>
      <c r="L1306" t="s">
        <v>82</v>
      </c>
      <c r="M1306" t="s">
        <v>82</v>
      </c>
      <c r="N1306" t="s">
        <v>355</v>
      </c>
      <c r="O1306" t="s">
        <v>80</v>
      </c>
      <c r="P1306" t="s">
        <v>65</v>
      </c>
      <c r="Q1306">
        <v>6</v>
      </c>
      <c r="R1306" t="s">
        <v>121</v>
      </c>
      <c r="S1306" t="s">
        <v>192</v>
      </c>
      <c r="T1306">
        <v>14</v>
      </c>
      <c r="U1306">
        <v>7</v>
      </c>
      <c r="V1306">
        <v>19</v>
      </c>
      <c r="W1306" t="s">
        <v>121</v>
      </c>
      <c r="X1306" t="s">
        <v>84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 t="s">
        <v>82</v>
      </c>
      <c r="AM1306" t="e" vm="35">
        <f>_FV(0,"6666666666666666")</f>
        <v>#VALUE!</v>
      </c>
      <c r="AN1306">
        <v>5</v>
      </c>
      <c r="AO1306" t="s">
        <v>132</v>
      </c>
      <c r="AP1306" t="e" vm="1">
        <f>_FV(-3,"0")</f>
        <v>#VALUE!</v>
      </c>
      <c r="AQ1306">
        <v>1</v>
      </c>
      <c r="AR1306">
        <v>1</v>
      </c>
      <c r="AS1306" t="s">
        <v>68</v>
      </c>
      <c r="AT1306" t="s">
        <v>68</v>
      </c>
      <c r="AU1306" t="s">
        <v>68</v>
      </c>
      <c r="AV1306" t="s">
        <v>63</v>
      </c>
      <c r="AW1306" s="3">
        <v>41640</v>
      </c>
      <c r="AX1306">
        <v>1643</v>
      </c>
      <c r="AY1306">
        <v>1530</v>
      </c>
      <c r="AZ1306" t="s">
        <v>1917</v>
      </c>
      <c r="BA1306" s="2">
        <v>43731</v>
      </c>
      <c r="BB1306">
        <v>16</v>
      </c>
      <c r="BC1306" t="s">
        <v>2253</v>
      </c>
      <c r="BD1306" s="3">
        <v>11383</v>
      </c>
      <c r="BE1306" t="s">
        <v>2233</v>
      </c>
      <c r="BF1306" s="2">
        <v>43522</v>
      </c>
      <c r="BG1306">
        <v>24</v>
      </c>
      <c r="BH1306" t="s">
        <v>2234</v>
      </c>
      <c r="BI1306" s="3">
        <v>20821</v>
      </c>
    </row>
    <row r="1307" spans="1:61" x14ac:dyDescent="0.25">
      <c r="A1307" s="1">
        <v>41510</v>
      </c>
      <c r="B1307" t="s">
        <v>182</v>
      </c>
      <c r="C1307" t="s">
        <v>2233</v>
      </c>
      <c r="D1307" t="s">
        <v>62</v>
      </c>
      <c r="E1307" t="s">
        <v>65</v>
      </c>
      <c r="F1307" t="s">
        <v>65</v>
      </c>
      <c r="G1307" t="s">
        <v>63</v>
      </c>
      <c r="H1307" t="s">
        <v>63</v>
      </c>
      <c r="I1307" t="s">
        <v>65</v>
      </c>
      <c r="J1307" t="s">
        <v>65</v>
      </c>
      <c r="K1307" t="s">
        <v>65</v>
      </c>
      <c r="L1307" t="s">
        <v>65</v>
      </c>
      <c r="M1307" t="s">
        <v>63</v>
      </c>
      <c r="N1307" t="s">
        <v>63</v>
      </c>
      <c r="O1307" t="s">
        <v>65</v>
      </c>
      <c r="P1307" t="s">
        <v>65</v>
      </c>
      <c r="Q1307">
        <v>2</v>
      </c>
      <c r="R1307" t="s">
        <v>83</v>
      </c>
      <c r="S1307" t="s">
        <v>192</v>
      </c>
      <c r="T1307">
        <v>14</v>
      </c>
      <c r="U1307">
        <v>11</v>
      </c>
      <c r="V1307">
        <v>14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 t="e" vm="3">
        <f>_FV(0,"5")</f>
        <v>#VALUE!</v>
      </c>
      <c r="AM1307" t="e" vm="3">
        <f>_FV(0,"5")</f>
        <v>#VALUE!</v>
      </c>
      <c r="AN1307">
        <v>0</v>
      </c>
      <c r="AP1307" t="e" vm="1">
        <f>_FV(-2,"0")</f>
        <v>#VALUE!</v>
      </c>
      <c r="AQ1307">
        <v>1</v>
      </c>
      <c r="AR1307">
        <v>1</v>
      </c>
      <c r="AS1307" t="s">
        <v>68</v>
      </c>
      <c r="AT1307" t="s">
        <v>68</v>
      </c>
      <c r="AU1307" t="s">
        <v>68</v>
      </c>
      <c r="AV1307" t="s">
        <v>97</v>
      </c>
      <c r="AW1307" s="3">
        <v>46023</v>
      </c>
      <c r="AX1307">
        <v>1671</v>
      </c>
      <c r="AY1307">
        <v>1530</v>
      </c>
      <c r="AZ1307" t="s">
        <v>182</v>
      </c>
      <c r="BA1307" s="2">
        <v>43491</v>
      </c>
      <c r="BB1307">
        <v>20</v>
      </c>
      <c r="BC1307" t="s">
        <v>2256</v>
      </c>
      <c r="BD1307" s="3">
        <v>12510</v>
      </c>
      <c r="BE1307" t="s">
        <v>2233</v>
      </c>
      <c r="BF1307" s="2">
        <v>43522</v>
      </c>
      <c r="BG1307">
        <v>24</v>
      </c>
      <c r="BH1307" t="s">
        <v>2234</v>
      </c>
      <c r="BI1307" s="3">
        <v>20821</v>
      </c>
    </row>
    <row r="1308" spans="1:61" x14ac:dyDescent="0.25">
      <c r="A1308" s="1">
        <v>41713</v>
      </c>
      <c r="B1308" t="s">
        <v>195</v>
      </c>
      <c r="C1308" t="s">
        <v>2233</v>
      </c>
      <c r="D1308" t="s">
        <v>101</v>
      </c>
      <c r="E1308" t="s">
        <v>1437</v>
      </c>
      <c r="F1308" t="s">
        <v>1004</v>
      </c>
      <c r="G1308" t="s">
        <v>999</v>
      </c>
      <c r="H1308" t="s">
        <v>1911</v>
      </c>
      <c r="I1308" t="s">
        <v>1000</v>
      </c>
      <c r="J1308" t="s">
        <v>475</v>
      </c>
      <c r="K1308" t="s">
        <v>480</v>
      </c>
      <c r="L1308" t="s">
        <v>479</v>
      </c>
      <c r="M1308" t="s">
        <v>620</v>
      </c>
      <c r="N1308" t="s">
        <v>1340</v>
      </c>
      <c r="O1308" t="s">
        <v>748</v>
      </c>
      <c r="P1308" t="s">
        <v>1699</v>
      </c>
      <c r="Q1308">
        <v>29</v>
      </c>
      <c r="R1308" t="s">
        <v>119</v>
      </c>
      <c r="S1308" t="s">
        <v>192</v>
      </c>
      <c r="T1308">
        <v>14</v>
      </c>
      <c r="U1308">
        <v>16</v>
      </c>
      <c r="V1308">
        <v>14</v>
      </c>
      <c r="W1308" t="s">
        <v>66</v>
      </c>
      <c r="X1308" t="s">
        <v>66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 t="e" vm="287">
        <f>_FV(0,"6206896551724138")</f>
        <v>#VALUE!</v>
      </c>
      <c r="AM1308" t="e" vm="188">
        <f>_FV(0,"6551724137931034")</f>
        <v>#VALUE!</v>
      </c>
      <c r="AN1308">
        <v>-2</v>
      </c>
      <c r="AO1308" t="s">
        <v>65</v>
      </c>
      <c r="AP1308" t="s">
        <v>84</v>
      </c>
      <c r="AQ1308">
        <v>0</v>
      </c>
      <c r="AR1308">
        <v>3</v>
      </c>
      <c r="AS1308" t="s">
        <v>68</v>
      </c>
      <c r="AT1308" t="s">
        <v>2433</v>
      </c>
      <c r="AU1308" t="s">
        <v>68</v>
      </c>
      <c r="AV1308" t="s">
        <v>180</v>
      </c>
      <c r="AW1308" t="s">
        <v>2434</v>
      </c>
      <c r="AX1308">
        <v>1627</v>
      </c>
      <c r="AY1308">
        <v>1530</v>
      </c>
      <c r="AZ1308" t="s">
        <v>195</v>
      </c>
      <c r="BA1308" s="2">
        <v>43732</v>
      </c>
      <c r="BB1308">
        <v>28</v>
      </c>
      <c r="BC1308" t="s">
        <v>2257</v>
      </c>
      <c r="BD1308" s="2">
        <v>43712</v>
      </c>
      <c r="BE1308" t="s">
        <v>2233</v>
      </c>
      <c r="BF1308" s="2">
        <v>43522</v>
      </c>
      <c r="BG1308">
        <v>24</v>
      </c>
      <c r="BH1308" t="s">
        <v>2234</v>
      </c>
      <c r="BI1308" s="3">
        <v>20821</v>
      </c>
    </row>
    <row r="1309" spans="1:61" x14ac:dyDescent="0.25">
      <c r="A1309" s="1">
        <v>41673</v>
      </c>
      <c r="B1309" t="s">
        <v>1445</v>
      </c>
      <c r="C1309" t="s">
        <v>2233</v>
      </c>
      <c r="D1309" t="s">
        <v>101</v>
      </c>
      <c r="E1309" t="s">
        <v>153</v>
      </c>
      <c r="F1309" t="s">
        <v>776</v>
      </c>
      <c r="G1309" t="s">
        <v>353</v>
      </c>
      <c r="H1309" t="s">
        <v>328</v>
      </c>
      <c r="I1309" t="s">
        <v>68</v>
      </c>
      <c r="J1309" t="s">
        <v>246</v>
      </c>
      <c r="K1309" t="s">
        <v>79</v>
      </c>
      <c r="L1309" t="s">
        <v>155</v>
      </c>
      <c r="M1309" t="s">
        <v>253</v>
      </c>
      <c r="N1309" t="s">
        <v>252</v>
      </c>
      <c r="O1309" t="s">
        <v>79</v>
      </c>
      <c r="P1309" t="s">
        <v>410</v>
      </c>
      <c r="Q1309">
        <v>28</v>
      </c>
      <c r="R1309" t="s">
        <v>179</v>
      </c>
      <c r="S1309" t="s">
        <v>192</v>
      </c>
      <c r="T1309">
        <v>14</v>
      </c>
      <c r="U1309">
        <v>8</v>
      </c>
      <c r="V1309">
        <v>12</v>
      </c>
      <c r="W1309" t="s">
        <v>85</v>
      </c>
      <c r="X1309" t="s">
        <v>85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 t="e" vm="33">
        <f>_FV(0,"14285714285714285")</f>
        <v>#VALUE!</v>
      </c>
      <c r="AM1309" t="e" vm="173">
        <f>_FV(0,"6428571428571429")</f>
        <v>#VALUE!</v>
      </c>
      <c r="AN1309">
        <v>1</v>
      </c>
      <c r="AO1309" t="s">
        <v>65</v>
      </c>
      <c r="AP1309" t="s">
        <v>68</v>
      </c>
      <c r="AQ1309">
        <v>3</v>
      </c>
      <c r="AR1309">
        <v>0</v>
      </c>
      <c r="AS1309" t="s">
        <v>68</v>
      </c>
      <c r="AT1309" t="s">
        <v>68</v>
      </c>
      <c r="AU1309" t="s">
        <v>68</v>
      </c>
      <c r="AV1309" t="s">
        <v>64</v>
      </c>
      <c r="AW1309" s="3">
        <v>46023</v>
      </c>
      <c r="AX1309">
        <v>1714</v>
      </c>
      <c r="AY1309">
        <v>1530</v>
      </c>
      <c r="AZ1309" t="s">
        <v>1445</v>
      </c>
      <c r="BA1309" s="2">
        <v>43610</v>
      </c>
      <c r="BB1309">
        <v>27</v>
      </c>
      <c r="BC1309" t="s">
        <v>2260</v>
      </c>
      <c r="BD1309" s="3">
        <v>30376</v>
      </c>
      <c r="BE1309" t="s">
        <v>2233</v>
      </c>
      <c r="BF1309" s="2">
        <v>43522</v>
      </c>
      <c r="BG1309">
        <v>24</v>
      </c>
      <c r="BH1309" t="s">
        <v>2234</v>
      </c>
      <c r="BI1309" s="3">
        <v>20821</v>
      </c>
    </row>
    <row r="1310" spans="1:61" x14ac:dyDescent="0.25">
      <c r="A1310" s="1">
        <v>41944</v>
      </c>
      <c r="B1310" t="s">
        <v>209</v>
      </c>
      <c r="C1310" t="s">
        <v>2233</v>
      </c>
      <c r="D1310" t="s">
        <v>62</v>
      </c>
      <c r="E1310" t="s">
        <v>250</v>
      </c>
      <c r="F1310" t="s">
        <v>2159</v>
      </c>
      <c r="G1310" t="s">
        <v>459</v>
      </c>
      <c r="H1310" t="s">
        <v>457</v>
      </c>
      <c r="I1310" t="s">
        <v>1186</v>
      </c>
      <c r="J1310" t="s">
        <v>595</v>
      </c>
      <c r="K1310" t="s">
        <v>895</v>
      </c>
      <c r="L1310" t="s">
        <v>889</v>
      </c>
      <c r="M1310" t="s">
        <v>889</v>
      </c>
      <c r="N1310" t="s">
        <v>2159</v>
      </c>
      <c r="O1310" t="s">
        <v>394</v>
      </c>
      <c r="P1310" t="s">
        <v>1823</v>
      </c>
      <c r="Q1310">
        <v>21</v>
      </c>
      <c r="R1310" t="s">
        <v>96</v>
      </c>
      <c r="S1310" t="s">
        <v>192</v>
      </c>
      <c r="T1310">
        <v>14</v>
      </c>
      <c r="U1310">
        <v>6</v>
      </c>
      <c r="V1310">
        <v>18</v>
      </c>
      <c r="W1310" t="s">
        <v>120</v>
      </c>
      <c r="X1310" t="s">
        <v>66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 t="e" vm="160">
        <f>_FV(0,"047619047619047616")</f>
        <v>#VALUE!</v>
      </c>
      <c r="AM1310" t="e" vm="243">
        <f>_FV(0,"7619047619047619")</f>
        <v>#VALUE!</v>
      </c>
      <c r="AN1310">
        <v>20</v>
      </c>
      <c r="AO1310" t="s">
        <v>96</v>
      </c>
      <c r="AP1310" t="e" vm="1">
        <f>_FV(-5,"0")</f>
        <v>#VALUE!</v>
      </c>
      <c r="AQ1310">
        <v>3</v>
      </c>
      <c r="AR1310">
        <v>0</v>
      </c>
      <c r="AS1310" t="s">
        <v>68</v>
      </c>
      <c r="AT1310" t="s">
        <v>1641</v>
      </c>
      <c r="AU1310" t="s">
        <v>68</v>
      </c>
      <c r="AV1310" s="2">
        <v>43497</v>
      </c>
      <c r="AW1310" t="s">
        <v>2435</v>
      </c>
      <c r="AX1310">
        <v>1847</v>
      </c>
      <c r="AY1310">
        <v>1530</v>
      </c>
      <c r="AZ1310" t="s">
        <v>209</v>
      </c>
      <c r="BA1310" s="2">
        <v>43578</v>
      </c>
      <c r="BB1310">
        <v>21</v>
      </c>
      <c r="BC1310" t="s">
        <v>217</v>
      </c>
      <c r="BD1310" s="3">
        <v>44774</v>
      </c>
      <c r="BE1310" t="s">
        <v>2233</v>
      </c>
      <c r="BF1310" s="2">
        <v>43522</v>
      </c>
      <c r="BG1310">
        <v>24</v>
      </c>
      <c r="BH1310" t="s">
        <v>2234</v>
      </c>
      <c r="BI1310" s="3">
        <v>20821</v>
      </c>
    </row>
    <row r="1311" spans="1:61" x14ac:dyDescent="0.25">
      <c r="A1311" s="1">
        <v>41316</v>
      </c>
      <c r="B1311" t="s">
        <v>218</v>
      </c>
      <c r="C1311" t="s">
        <v>2233</v>
      </c>
      <c r="D1311" t="s">
        <v>62</v>
      </c>
      <c r="E1311" t="s">
        <v>124</v>
      </c>
      <c r="F1311" t="s">
        <v>97</v>
      </c>
      <c r="G1311" t="s">
        <v>68</v>
      </c>
      <c r="H1311" s="2">
        <v>43709</v>
      </c>
      <c r="I1311" t="s">
        <v>68</v>
      </c>
      <c r="J1311" t="s">
        <v>266</v>
      </c>
      <c r="K1311" t="s">
        <v>118</v>
      </c>
      <c r="L1311" t="s">
        <v>325</v>
      </c>
      <c r="M1311" t="s">
        <v>266</v>
      </c>
      <c r="N1311" t="s">
        <v>124</v>
      </c>
      <c r="O1311" t="s">
        <v>116</v>
      </c>
      <c r="P1311" t="s">
        <v>65</v>
      </c>
      <c r="Q1311">
        <v>10</v>
      </c>
      <c r="R1311" t="s">
        <v>255</v>
      </c>
      <c r="S1311" t="s">
        <v>192</v>
      </c>
      <c r="T1311">
        <v>14</v>
      </c>
      <c r="U1311">
        <v>12</v>
      </c>
      <c r="V1311">
        <v>20</v>
      </c>
      <c r="W1311" t="s">
        <v>121</v>
      </c>
      <c r="X1311" t="s">
        <v>65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1</v>
      </c>
      <c r="AI1311">
        <v>1</v>
      </c>
      <c r="AJ1311">
        <v>0</v>
      </c>
      <c r="AK1311">
        <v>0</v>
      </c>
      <c r="AL1311" t="e" vm="26">
        <f>_FV(0,"2")</f>
        <v>#VALUE!</v>
      </c>
      <c r="AM1311" t="e" vm="154">
        <f>_FV(-1,"3")</f>
        <v>#VALUE!</v>
      </c>
      <c r="AN1311">
        <v>7</v>
      </c>
      <c r="AO1311" t="s">
        <v>121</v>
      </c>
      <c r="AP1311" t="s">
        <v>96</v>
      </c>
      <c r="AQ1311">
        <v>1</v>
      </c>
      <c r="AR1311">
        <v>1</v>
      </c>
      <c r="AS1311" t="s">
        <v>68</v>
      </c>
      <c r="AT1311" t="s">
        <v>68</v>
      </c>
      <c r="AU1311" t="s">
        <v>68</v>
      </c>
      <c r="AV1311" t="s">
        <v>845</v>
      </c>
      <c r="AW1311" s="3">
        <v>42736</v>
      </c>
      <c r="AX1311">
        <v>1662</v>
      </c>
      <c r="AY1311">
        <v>1530</v>
      </c>
      <c r="AZ1311" t="s">
        <v>218</v>
      </c>
      <c r="BA1311" s="2">
        <v>43642</v>
      </c>
      <c r="BB1311">
        <v>21</v>
      </c>
      <c r="BC1311" t="s">
        <v>2264</v>
      </c>
      <c r="BD1311" s="2">
        <v>43649</v>
      </c>
      <c r="BE1311" t="s">
        <v>2233</v>
      </c>
      <c r="BF1311" s="2">
        <v>43522</v>
      </c>
      <c r="BG1311">
        <v>24</v>
      </c>
      <c r="BH1311" t="s">
        <v>2234</v>
      </c>
      <c r="BI1311" s="3">
        <v>20821</v>
      </c>
    </row>
    <row r="1312" spans="1:61" x14ac:dyDescent="0.25">
      <c r="A1312" s="1">
        <v>41748</v>
      </c>
      <c r="B1312" t="s">
        <v>228</v>
      </c>
      <c r="C1312" t="s">
        <v>2233</v>
      </c>
      <c r="D1312" t="s">
        <v>151</v>
      </c>
      <c r="E1312" t="s">
        <v>1092</v>
      </c>
      <c r="F1312" t="s">
        <v>702</v>
      </c>
      <c r="G1312" t="s">
        <v>1072</v>
      </c>
      <c r="H1312" t="s">
        <v>664</v>
      </c>
      <c r="I1312" t="s">
        <v>705</v>
      </c>
      <c r="J1312" t="s">
        <v>250</v>
      </c>
      <c r="K1312" t="s">
        <v>155</v>
      </c>
      <c r="L1312" t="s">
        <v>665</v>
      </c>
      <c r="M1312" t="s">
        <v>1746</v>
      </c>
      <c r="N1312" t="s">
        <v>584</v>
      </c>
      <c r="O1312" t="s">
        <v>118</v>
      </c>
      <c r="P1312" t="s">
        <v>794</v>
      </c>
      <c r="Q1312">
        <v>35</v>
      </c>
      <c r="R1312" t="s">
        <v>191</v>
      </c>
      <c r="S1312" t="s">
        <v>192</v>
      </c>
      <c r="T1312">
        <v>14</v>
      </c>
      <c r="U1312">
        <v>10</v>
      </c>
      <c r="V1312">
        <v>9</v>
      </c>
      <c r="W1312" t="s">
        <v>96</v>
      </c>
      <c r="X1312" t="s">
        <v>179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 t="e" vm="355">
        <f>_FV(0,"2571428571428571")</f>
        <v>#VALUE!</v>
      </c>
      <c r="AM1312" t="e" vm="8">
        <f>_FV(0,"4")</f>
        <v>#VALUE!</v>
      </c>
      <c r="AN1312">
        <v>-3</v>
      </c>
      <c r="AO1312" t="e" vm="1">
        <f>_FV(-6,"0")</f>
        <v>#VALUE!</v>
      </c>
      <c r="AP1312" t="s">
        <v>64</v>
      </c>
      <c r="AQ1312">
        <v>0</v>
      </c>
      <c r="AR1312">
        <v>3</v>
      </c>
      <c r="AS1312" t="s">
        <v>68</v>
      </c>
      <c r="AT1312" t="s">
        <v>68</v>
      </c>
      <c r="AU1312" t="s">
        <v>68</v>
      </c>
      <c r="AV1312" s="2">
        <v>43617</v>
      </c>
      <c r="AW1312" s="3">
        <v>47119</v>
      </c>
      <c r="AX1312">
        <v>1671</v>
      </c>
      <c r="AY1312">
        <v>1530</v>
      </c>
      <c r="AZ1312" t="s">
        <v>228</v>
      </c>
      <c r="BA1312" s="2">
        <v>43549</v>
      </c>
      <c r="BB1312">
        <v>22</v>
      </c>
      <c r="BC1312" t="s">
        <v>2267</v>
      </c>
      <c r="BD1312" s="2">
        <v>43588</v>
      </c>
      <c r="BE1312" t="s">
        <v>2233</v>
      </c>
      <c r="BF1312" s="2">
        <v>43522</v>
      </c>
      <c r="BG1312">
        <v>24</v>
      </c>
      <c r="BH1312" t="s">
        <v>2234</v>
      </c>
      <c r="BI1312" s="3">
        <v>20821</v>
      </c>
    </row>
    <row r="1313" spans="1:61" x14ac:dyDescent="0.25">
      <c r="A1313" s="1">
        <v>41975</v>
      </c>
      <c r="B1313" t="s">
        <v>60</v>
      </c>
      <c r="C1313" t="s">
        <v>163</v>
      </c>
      <c r="D1313" t="s">
        <v>101</v>
      </c>
      <c r="E1313" t="s">
        <v>1259</v>
      </c>
      <c r="F1313" t="s">
        <v>996</v>
      </c>
      <c r="G1313" t="s">
        <v>68</v>
      </c>
      <c r="H1313" t="s">
        <v>642</v>
      </c>
      <c r="I1313" t="s">
        <v>940</v>
      </c>
      <c r="J1313" t="s">
        <v>996</v>
      </c>
      <c r="K1313" t="s">
        <v>944</v>
      </c>
      <c r="L1313" t="s">
        <v>236</v>
      </c>
      <c r="M1313" t="s">
        <v>238</v>
      </c>
      <c r="N1313" t="s">
        <v>235</v>
      </c>
      <c r="O1313" t="s">
        <v>238</v>
      </c>
      <c r="P1313" t="s">
        <v>519</v>
      </c>
      <c r="Q1313">
        <v>26</v>
      </c>
      <c r="R1313" t="s">
        <v>66</v>
      </c>
      <c r="S1313" t="s">
        <v>85</v>
      </c>
      <c r="T1313">
        <v>14</v>
      </c>
      <c r="U1313">
        <v>2</v>
      </c>
      <c r="V1313">
        <v>5</v>
      </c>
      <c r="W1313" t="s">
        <v>120</v>
      </c>
      <c r="X1313" t="s">
        <v>85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 t="s">
        <v>229</v>
      </c>
      <c r="AM1313" t="s">
        <v>237</v>
      </c>
      <c r="AN1313">
        <v>14</v>
      </c>
      <c r="AO1313" t="s">
        <v>84</v>
      </c>
      <c r="AP1313" t="e" vm="1">
        <f>_FV(-3,"0")</f>
        <v>#VALUE!</v>
      </c>
      <c r="AQ1313">
        <v>1</v>
      </c>
      <c r="AR1313">
        <v>7</v>
      </c>
      <c r="AS1313" t="s">
        <v>1369</v>
      </c>
      <c r="AT1313" t="s">
        <v>1086</v>
      </c>
      <c r="AU1313" t="s">
        <v>1370</v>
      </c>
      <c r="AV1313" t="s">
        <v>2436</v>
      </c>
      <c r="AW1313" t="s">
        <v>2437</v>
      </c>
      <c r="AX1313">
        <v>1873</v>
      </c>
      <c r="AY1313">
        <v>1925</v>
      </c>
      <c r="AZ1313" t="s">
        <v>60</v>
      </c>
      <c r="BA1313" s="2">
        <v>43700</v>
      </c>
      <c r="BB1313">
        <v>30</v>
      </c>
      <c r="BC1313" t="s">
        <v>2228</v>
      </c>
      <c r="BD1313" s="3">
        <v>36373</v>
      </c>
      <c r="BE1313" t="s">
        <v>163</v>
      </c>
      <c r="BF1313" s="2">
        <v>43732</v>
      </c>
      <c r="BG1313">
        <v>24</v>
      </c>
      <c r="BH1313" t="s">
        <v>2249</v>
      </c>
      <c r="BI1313" s="2">
        <v>43600</v>
      </c>
    </row>
    <row r="1314" spans="1:61" x14ac:dyDescent="0.25">
      <c r="A1314" s="1">
        <v>41623</v>
      </c>
      <c r="B1314" t="s">
        <v>73</v>
      </c>
      <c r="C1314" t="s">
        <v>163</v>
      </c>
      <c r="D1314" t="s">
        <v>151</v>
      </c>
      <c r="E1314" t="s">
        <v>68</v>
      </c>
      <c r="F1314" t="s">
        <v>317</v>
      </c>
      <c r="G1314" t="s">
        <v>399</v>
      </c>
      <c r="H1314" t="s">
        <v>368</v>
      </c>
      <c r="I1314" t="s">
        <v>368</v>
      </c>
      <c r="J1314" t="s">
        <v>317</v>
      </c>
      <c r="K1314" t="s">
        <v>320</v>
      </c>
      <c r="L1314" t="s">
        <v>323</v>
      </c>
      <c r="M1314" t="s">
        <v>323</v>
      </c>
      <c r="N1314" t="s">
        <v>320</v>
      </c>
      <c r="O1314" t="s">
        <v>79</v>
      </c>
      <c r="P1314" t="s">
        <v>79</v>
      </c>
      <c r="Q1314">
        <v>16</v>
      </c>
      <c r="R1314" t="s">
        <v>110</v>
      </c>
      <c r="S1314" t="s">
        <v>85</v>
      </c>
      <c r="T1314">
        <v>14</v>
      </c>
      <c r="U1314">
        <v>11</v>
      </c>
      <c r="V1314">
        <v>9</v>
      </c>
      <c r="W1314" t="s">
        <v>121</v>
      </c>
      <c r="X1314" t="s">
        <v>132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 t="e" vm="93">
        <f>_FV(0,"125")</f>
        <v>#VALUE!</v>
      </c>
      <c r="AM1314" t="s">
        <v>321</v>
      </c>
      <c r="AN1314">
        <v>-3</v>
      </c>
      <c r="AO1314" t="s">
        <v>84</v>
      </c>
      <c r="AP1314" t="s">
        <v>121</v>
      </c>
      <c r="AQ1314">
        <v>0</v>
      </c>
      <c r="AR1314">
        <v>9</v>
      </c>
      <c r="AS1314" t="s">
        <v>68</v>
      </c>
      <c r="AT1314" t="s">
        <v>68</v>
      </c>
      <c r="AU1314" t="s">
        <v>68</v>
      </c>
      <c r="AV1314" t="s">
        <v>68</v>
      </c>
      <c r="AW1314" s="2">
        <v>43770</v>
      </c>
      <c r="AX1314">
        <v>1668</v>
      </c>
      <c r="AY1314">
        <v>1925</v>
      </c>
      <c r="AZ1314" t="s">
        <v>73</v>
      </c>
      <c r="BA1314" t="s">
        <v>243</v>
      </c>
      <c r="BB1314">
        <v>20</v>
      </c>
      <c r="BC1314" t="s">
        <v>2229</v>
      </c>
      <c r="BD1314" s="3">
        <v>15401</v>
      </c>
      <c r="BE1314" t="s">
        <v>163</v>
      </c>
      <c r="BF1314" s="2">
        <v>43732</v>
      </c>
      <c r="BG1314">
        <v>24</v>
      </c>
      <c r="BH1314" t="s">
        <v>2249</v>
      </c>
      <c r="BI1314" s="2">
        <v>43600</v>
      </c>
    </row>
    <row r="1315" spans="1:61" x14ac:dyDescent="0.25">
      <c r="A1315" s="1">
        <v>41602</v>
      </c>
      <c r="B1315" t="s">
        <v>2230</v>
      </c>
      <c r="C1315" t="s">
        <v>163</v>
      </c>
      <c r="D1315" t="s">
        <v>101</v>
      </c>
      <c r="E1315" t="s">
        <v>180</v>
      </c>
      <c r="F1315" s="2">
        <v>43586</v>
      </c>
      <c r="G1315" s="3">
        <v>45658</v>
      </c>
      <c r="H1315" t="s">
        <v>78</v>
      </c>
      <c r="I1315" t="s">
        <v>68</v>
      </c>
      <c r="J1315" t="s">
        <v>340</v>
      </c>
      <c r="K1315" t="s">
        <v>79</v>
      </c>
      <c r="L1315" t="s">
        <v>63</v>
      </c>
      <c r="M1315" t="s">
        <v>81</v>
      </c>
      <c r="N1315" t="s">
        <v>79</v>
      </c>
      <c r="O1315" t="s">
        <v>79</v>
      </c>
      <c r="P1315" t="s">
        <v>82</v>
      </c>
      <c r="Q1315">
        <v>12</v>
      </c>
      <c r="R1315" t="s">
        <v>239</v>
      </c>
      <c r="S1315" t="s">
        <v>85</v>
      </c>
      <c r="T1315">
        <v>14</v>
      </c>
      <c r="U1315">
        <v>14</v>
      </c>
      <c r="V1315">
        <v>5</v>
      </c>
      <c r="W1315" t="s">
        <v>66</v>
      </c>
      <c r="X1315" t="s">
        <v>191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 t="e" vm="3">
        <f>_FV(0,"5")</f>
        <v>#VALUE!</v>
      </c>
      <c r="AM1315" t="s">
        <v>81</v>
      </c>
      <c r="AN1315">
        <v>-8</v>
      </c>
      <c r="AO1315" t="e" vm="1">
        <f>_FV(-9,"0")</f>
        <v>#VALUE!</v>
      </c>
      <c r="AP1315" t="s">
        <v>191</v>
      </c>
      <c r="AQ1315">
        <v>1</v>
      </c>
      <c r="AR1315">
        <v>1</v>
      </c>
      <c r="AS1315" t="s">
        <v>427</v>
      </c>
      <c r="AT1315" t="s">
        <v>68</v>
      </c>
      <c r="AU1315" t="s">
        <v>1343</v>
      </c>
      <c r="AV1315" t="s">
        <v>1343</v>
      </c>
      <c r="AW1315" t="s">
        <v>2406</v>
      </c>
      <c r="AX1315">
        <v>1594</v>
      </c>
      <c r="AY1315">
        <v>1925</v>
      </c>
      <c r="AZ1315" t="s">
        <v>2230</v>
      </c>
      <c r="BA1315" s="2">
        <v>43640</v>
      </c>
      <c r="BB1315">
        <v>36</v>
      </c>
      <c r="BC1315" t="s">
        <v>2231</v>
      </c>
      <c r="BD1315" s="3">
        <v>13547</v>
      </c>
      <c r="BE1315" t="s">
        <v>163</v>
      </c>
      <c r="BF1315" s="2">
        <v>43732</v>
      </c>
      <c r="BG1315">
        <v>24</v>
      </c>
      <c r="BH1315" t="s">
        <v>2249</v>
      </c>
      <c r="BI1315" s="2">
        <v>43600</v>
      </c>
    </row>
    <row r="1316" spans="1:61" x14ac:dyDescent="0.25">
      <c r="A1316" s="1">
        <v>41658</v>
      </c>
      <c r="B1316" t="s">
        <v>123</v>
      </c>
      <c r="C1316" t="s">
        <v>163</v>
      </c>
      <c r="D1316" t="s">
        <v>62</v>
      </c>
      <c r="E1316" t="s">
        <v>629</v>
      </c>
      <c r="F1316" t="s">
        <v>1238</v>
      </c>
      <c r="G1316" t="s">
        <v>1237</v>
      </c>
      <c r="H1316" t="s">
        <v>539</v>
      </c>
      <c r="I1316" t="s">
        <v>1346</v>
      </c>
      <c r="J1316" t="s">
        <v>1790</v>
      </c>
      <c r="K1316" t="s">
        <v>538</v>
      </c>
      <c r="L1316" t="s">
        <v>63</v>
      </c>
      <c r="M1316" t="s">
        <v>338</v>
      </c>
      <c r="N1316" t="s">
        <v>223</v>
      </c>
      <c r="O1316" t="s">
        <v>226</v>
      </c>
      <c r="P1316" t="s">
        <v>226</v>
      </c>
      <c r="Q1316">
        <v>22</v>
      </c>
      <c r="R1316" t="s">
        <v>84</v>
      </c>
      <c r="S1316" t="s">
        <v>85</v>
      </c>
      <c r="T1316">
        <v>14</v>
      </c>
      <c r="U1316">
        <v>3</v>
      </c>
      <c r="V1316">
        <v>7</v>
      </c>
      <c r="W1316" t="s">
        <v>191</v>
      </c>
      <c r="X1316" t="s">
        <v>179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1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 t="s">
        <v>802</v>
      </c>
      <c r="AM1316" t="s">
        <v>63</v>
      </c>
      <c r="AN1316">
        <v>9</v>
      </c>
      <c r="AO1316" t="s">
        <v>68</v>
      </c>
      <c r="AP1316" t="e" vm="1">
        <f>_FV(-4,"0")</f>
        <v>#VALUE!</v>
      </c>
      <c r="AQ1316">
        <v>4</v>
      </c>
      <c r="AR1316">
        <v>4</v>
      </c>
      <c r="AS1316" t="s">
        <v>68</v>
      </c>
      <c r="AT1316" t="s">
        <v>1239</v>
      </c>
      <c r="AU1316" t="s">
        <v>68</v>
      </c>
      <c r="AV1316" t="s">
        <v>64</v>
      </c>
      <c r="AW1316" t="s">
        <v>2438</v>
      </c>
      <c r="AX1316">
        <v>1881</v>
      </c>
      <c r="AY1316">
        <v>1925</v>
      </c>
      <c r="AZ1316" t="s">
        <v>123</v>
      </c>
      <c r="BA1316" s="2">
        <v>43700</v>
      </c>
      <c r="BB1316">
        <v>40</v>
      </c>
      <c r="BC1316" t="s">
        <v>2232</v>
      </c>
      <c r="BD1316" s="3">
        <v>42339</v>
      </c>
      <c r="BE1316" t="s">
        <v>163</v>
      </c>
      <c r="BF1316" s="2">
        <v>43732</v>
      </c>
      <c r="BG1316">
        <v>24</v>
      </c>
      <c r="BH1316" t="s">
        <v>2249</v>
      </c>
      <c r="BI1316" s="2">
        <v>43600</v>
      </c>
    </row>
    <row r="1317" spans="1:61" x14ac:dyDescent="0.25">
      <c r="A1317" s="1">
        <v>41692</v>
      </c>
      <c r="B1317" t="s">
        <v>2233</v>
      </c>
      <c r="C1317" t="s">
        <v>163</v>
      </c>
      <c r="D1317" t="s">
        <v>151</v>
      </c>
      <c r="E1317" t="s">
        <v>355</v>
      </c>
      <c r="F1317" t="s">
        <v>2196</v>
      </c>
      <c r="G1317" t="s">
        <v>90</v>
      </c>
      <c r="H1317" t="s">
        <v>732</v>
      </c>
      <c r="I1317" t="s">
        <v>1126</v>
      </c>
      <c r="J1317" t="s">
        <v>212</v>
      </c>
      <c r="K1317" t="s">
        <v>637</v>
      </c>
      <c r="L1317" t="s">
        <v>94</v>
      </c>
      <c r="M1317" t="s">
        <v>1127</v>
      </c>
      <c r="N1317" t="s">
        <v>637</v>
      </c>
      <c r="O1317" t="s">
        <v>639</v>
      </c>
      <c r="P1317" t="s">
        <v>216</v>
      </c>
      <c r="Q1317">
        <v>27</v>
      </c>
      <c r="R1317" t="s">
        <v>192</v>
      </c>
      <c r="S1317" t="s">
        <v>85</v>
      </c>
      <c r="T1317">
        <v>14</v>
      </c>
      <c r="U1317">
        <v>13</v>
      </c>
      <c r="V1317">
        <v>6</v>
      </c>
      <c r="W1317" t="s">
        <v>83</v>
      </c>
      <c r="X1317" t="s">
        <v>132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 t="e" vm="35">
        <f>_FV(0,"6666666666666666")</f>
        <v>#VALUE!</v>
      </c>
      <c r="AM1317" t="s">
        <v>638</v>
      </c>
      <c r="AN1317">
        <v>-16</v>
      </c>
      <c r="AO1317" t="s">
        <v>66</v>
      </c>
      <c r="AP1317" t="s">
        <v>66</v>
      </c>
      <c r="AQ1317">
        <v>0</v>
      </c>
      <c r="AR1317">
        <v>3</v>
      </c>
      <c r="AS1317" t="s">
        <v>68</v>
      </c>
      <c r="AT1317" t="s">
        <v>68</v>
      </c>
      <c r="AU1317" t="s">
        <v>68</v>
      </c>
      <c r="AV1317" s="2">
        <v>43497</v>
      </c>
      <c r="AW1317" s="3">
        <v>11689</v>
      </c>
      <c r="AX1317">
        <v>1530</v>
      </c>
      <c r="AY1317">
        <v>1925</v>
      </c>
      <c r="AZ1317" t="s">
        <v>2233</v>
      </c>
      <c r="BA1317" s="2">
        <v>43522</v>
      </c>
      <c r="BB1317">
        <v>24</v>
      </c>
      <c r="BC1317" t="s">
        <v>2234</v>
      </c>
      <c r="BD1317" s="3">
        <v>20821</v>
      </c>
      <c r="BE1317" t="s">
        <v>163</v>
      </c>
      <c r="BF1317" s="2">
        <v>43732</v>
      </c>
      <c r="BG1317">
        <v>24</v>
      </c>
      <c r="BH1317" t="s">
        <v>2249</v>
      </c>
      <c r="BI1317" s="2">
        <v>43600</v>
      </c>
    </row>
    <row r="1318" spans="1:61" x14ac:dyDescent="0.25">
      <c r="A1318" s="1">
        <v>41749</v>
      </c>
      <c r="B1318" t="s">
        <v>127</v>
      </c>
      <c r="C1318" t="s">
        <v>163</v>
      </c>
      <c r="D1318" t="s">
        <v>62</v>
      </c>
      <c r="E1318" t="s">
        <v>352</v>
      </c>
      <c r="F1318" s="2">
        <v>43617</v>
      </c>
      <c r="G1318" t="s">
        <v>970</v>
      </c>
      <c r="H1318" t="s">
        <v>250</v>
      </c>
      <c r="I1318" t="s">
        <v>2379</v>
      </c>
      <c r="J1318" t="s">
        <v>971</v>
      </c>
      <c r="K1318" t="s">
        <v>1094</v>
      </c>
      <c r="L1318" t="s">
        <v>1746</v>
      </c>
      <c r="M1318" t="s">
        <v>1095</v>
      </c>
      <c r="N1318" t="s">
        <v>587</v>
      </c>
      <c r="O1318" t="s">
        <v>793</v>
      </c>
      <c r="P1318" t="s">
        <v>1095</v>
      </c>
      <c r="Q1318">
        <v>35</v>
      </c>
      <c r="R1318" t="s">
        <v>132</v>
      </c>
      <c r="S1318" t="s">
        <v>85</v>
      </c>
      <c r="T1318">
        <v>14</v>
      </c>
      <c r="U1318">
        <v>4</v>
      </c>
      <c r="V1318">
        <v>6</v>
      </c>
      <c r="W1318" t="s">
        <v>179</v>
      </c>
      <c r="X1318" t="s">
        <v>83</v>
      </c>
      <c r="Y1318">
        <v>0</v>
      </c>
      <c r="Z1318">
        <v>1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 t="s">
        <v>97</v>
      </c>
      <c r="AM1318" t="s">
        <v>586</v>
      </c>
      <c r="AN1318">
        <v>9</v>
      </c>
      <c r="AO1318" t="s">
        <v>84</v>
      </c>
      <c r="AP1318" t="e" vm="1">
        <f>_FV(-2,"0")</f>
        <v>#VALUE!</v>
      </c>
      <c r="AQ1318">
        <v>6</v>
      </c>
      <c r="AR1318">
        <v>3</v>
      </c>
      <c r="AS1318" t="s">
        <v>1315</v>
      </c>
      <c r="AT1318" t="s">
        <v>68</v>
      </c>
      <c r="AU1318" t="s">
        <v>1316</v>
      </c>
      <c r="AV1318" t="s">
        <v>2439</v>
      </c>
      <c r="AW1318" t="s">
        <v>2440</v>
      </c>
      <c r="AX1318">
        <v>1801</v>
      </c>
      <c r="AY1318">
        <v>1925</v>
      </c>
      <c r="AZ1318" t="s">
        <v>127</v>
      </c>
      <c r="BA1318" s="2">
        <v>43733</v>
      </c>
      <c r="BB1318">
        <v>22</v>
      </c>
      <c r="BC1318" t="s">
        <v>2237</v>
      </c>
      <c r="BD1318" s="3">
        <v>45839</v>
      </c>
      <c r="BE1318" t="s">
        <v>163</v>
      </c>
      <c r="BF1318" s="2">
        <v>43732</v>
      </c>
      <c r="BG1318">
        <v>24</v>
      </c>
      <c r="BH1318" t="s">
        <v>2249</v>
      </c>
      <c r="BI1318" s="2">
        <v>43600</v>
      </c>
    </row>
    <row r="1319" spans="1:61" x14ac:dyDescent="0.25">
      <c r="A1319" s="1">
        <v>41316</v>
      </c>
      <c r="B1319" t="s">
        <v>136</v>
      </c>
      <c r="C1319" t="s">
        <v>163</v>
      </c>
      <c r="D1319" t="s">
        <v>151</v>
      </c>
      <c r="E1319" t="s">
        <v>444</v>
      </c>
      <c r="F1319" s="2">
        <v>43556</v>
      </c>
      <c r="G1319" s="2">
        <v>43497</v>
      </c>
      <c r="H1319" s="2">
        <v>43497</v>
      </c>
      <c r="I1319" t="s">
        <v>68</v>
      </c>
      <c r="J1319" s="2">
        <v>43556</v>
      </c>
      <c r="K1319" t="s">
        <v>266</v>
      </c>
      <c r="L1319" t="s">
        <v>116</v>
      </c>
      <c r="M1319" t="s">
        <v>63</v>
      </c>
      <c r="N1319" t="s">
        <v>266</v>
      </c>
      <c r="O1319" t="s">
        <v>325</v>
      </c>
      <c r="P1319" t="s">
        <v>118</v>
      </c>
      <c r="Q1319">
        <v>10</v>
      </c>
      <c r="R1319" t="s">
        <v>67</v>
      </c>
      <c r="S1319" t="s">
        <v>85</v>
      </c>
      <c r="T1319">
        <v>14</v>
      </c>
      <c r="U1319">
        <v>13</v>
      </c>
      <c r="V1319">
        <v>8</v>
      </c>
      <c r="W1319" t="s">
        <v>96</v>
      </c>
      <c r="X1319" t="s">
        <v>85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 t="e" vm="154">
        <f>_FV(0,"3")</f>
        <v>#VALUE!</v>
      </c>
      <c r="AM1319" t="s">
        <v>118</v>
      </c>
      <c r="AN1319">
        <v>-4</v>
      </c>
      <c r="AO1319" t="e" vm="1">
        <f>_FV(-1,"0")</f>
        <v>#VALUE!</v>
      </c>
      <c r="AP1319" t="s">
        <v>179</v>
      </c>
      <c r="AQ1319">
        <v>0</v>
      </c>
      <c r="AR1319">
        <v>9</v>
      </c>
      <c r="AS1319" t="s">
        <v>1672</v>
      </c>
      <c r="AT1319" t="s">
        <v>68</v>
      </c>
      <c r="AU1319" t="s">
        <v>1673</v>
      </c>
      <c r="AV1319" t="s">
        <v>2441</v>
      </c>
      <c r="AW1319" t="s">
        <v>2442</v>
      </c>
      <c r="AX1319">
        <v>1667</v>
      </c>
      <c r="AY1319">
        <v>1925</v>
      </c>
      <c r="AZ1319" t="s">
        <v>136</v>
      </c>
      <c r="BA1319" s="2">
        <v>43580</v>
      </c>
      <c r="BB1319">
        <v>33</v>
      </c>
      <c r="BC1319" t="s">
        <v>2239</v>
      </c>
      <c r="BD1319" s="3">
        <v>13575</v>
      </c>
      <c r="BE1319" t="s">
        <v>163</v>
      </c>
      <c r="BF1319" s="2">
        <v>43732</v>
      </c>
      <c r="BG1319">
        <v>24</v>
      </c>
      <c r="BH1319" t="s">
        <v>2249</v>
      </c>
      <c r="BI1319" s="2">
        <v>43600</v>
      </c>
    </row>
    <row r="1320" spans="1:61" x14ac:dyDescent="0.25">
      <c r="A1320" s="1">
        <v>41634</v>
      </c>
      <c r="B1320" t="s">
        <v>2240</v>
      </c>
      <c r="C1320" t="s">
        <v>163</v>
      </c>
      <c r="D1320" t="s">
        <v>151</v>
      </c>
      <c r="E1320" t="s">
        <v>91</v>
      </c>
      <c r="F1320" t="s">
        <v>212</v>
      </c>
      <c r="G1320" t="s">
        <v>92</v>
      </c>
      <c r="H1320" t="s">
        <v>92</v>
      </c>
      <c r="I1320" t="s">
        <v>92</v>
      </c>
      <c r="J1320" t="s">
        <v>212</v>
      </c>
      <c r="K1320" t="s">
        <v>341</v>
      </c>
      <c r="L1320" t="s">
        <v>94</v>
      </c>
      <c r="M1320" t="s">
        <v>214</v>
      </c>
      <c r="N1320" t="s">
        <v>341</v>
      </c>
      <c r="O1320" t="s">
        <v>341</v>
      </c>
      <c r="P1320" t="s">
        <v>216</v>
      </c>
      <c r="Q1320">
        <v>18</v>
      </c>
      <c r="R1320" t="s">
        <v>242</v>
      </c>
      <c r="S1320" t="s">
        <v>85</v>
      </c>
      <c r="T1320">
        <v>14</v>
      </c>
      <c r="U1320">
        <v>12</v>
      </c>
      <c r="V1320">
        <v>8</v>
      </c>
      <c r="W1320" t="s">
        <v>96</v>
      </c>
      <c r="X1320" t="s">
        <v>85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 t="e" vm="2">
        <f>_FV(0,"3333333333333333")</f>
        <v>#VALUE!</v>
      </c>
      <c r="AM1320" t="s">
        <v>94</v>
      </c>
      <c r="AN1320">
        <v>-8</v>
      </c>
      <c r="AO1320" t="e" vm="1">
        <f>_FV(-1,"0")</f>
        <v>#VALUE!</v>
      </c>
      <c r="AP1320" t="s">
        <v>83</v>
      </c>
      <c r="AQ1320">
        <v>0</v>
      </c>
      <c r="AR1320">
        <v>6</v>
      </c>
      <c r="AS1320" t="s">
        <v>1854</v>
      </c>
      <c r="AT1320" t="s">
        <v>68</v>
      </c>
      <c r="AU1320" t="s">
        <v>813</v>
      </c>
      <c r="AV1320" t="s">
        <v>813</v>
      </c>
      <c r="AW1320" t="s">
        <v>1766</v>
      </c>
      <c r="AX1320">
        <v>1530</v>
      </c>
      <c r="AY1320">
        <v>1925</v>
      </c>
      <c r="AZ1320" t="s">
        <v>2240</v>
      </c>
      <c r="BA1320" s="2">
        <v>43581</v>
      </c>
      <c r="BB1320">
        <v>22</v>
      </c>
      <c r="BC1320" t="s">
        <v>2242</v>
      </c>
      <c r="BD1320" s="2">
        <v>43801</v>
      </c>
      <c r="BE1320" t="s">
        <v>163</v>
      </c>
      <c r="BF1320" s="2">
        <v>43732</v>
      </c>
      <c r="BG1320">
        <v>24</v>
      </c>
      <c r="BH1320" t="s">
        <v>2249</v>
      </c>
      <c r="BI1320" s="2">
        <v>43600</v>
      </c>
    </row>
    <row r="1321" spans="1:61" x14ac:dyDescent="0.25">
      <c r="A1321" s="1">
        <v>41283</v>
      </c>
      <c r="B1321" t="s">
        <v>150</v>
      </c>
      <c r="C1321" t="s">
        <v>163</v>
      </c>
      <c r="D1321" t="s">
        <v>62</v>
      </c>
      <c r="E1321" t="s">
        <v>355</v>
      </c>
      <c r="F1321" t="s">
        <v>90</v>
      </c>
      <c r="G1321" t="s">
        <v>65</v>
      </c>
      <c r="H1321" t="s">
        <v>80</v>
      </c>
      <c r="I1321" t="s">
        <v>64</v>
      </c>
      <c r="J1321" t="s">
        <v>90</v>
      </c>
      <c r="K1321" t="s">
        <v>355</v>
      </c>
      <c r="L1321" t="s">
        <v>80</v>
      </c>
      <c r="M1321" t="s">
        <v>65</v>
      </c>
      <c r="N1321" t="s">
        <v>65</v>
      </c>
      <c r="O1321" t="s">
        <v>65</v>
      </c>
      <c r="P1321" t="s">
        <v>80</v>
      </c>
      <c r="Q1321">
        <v>3</v>
      </c>
      <c r="R1321" t="s">
        <v>64</v>
      </c>
      <c r="S1321" t="s">
        <v>85</v>
      </c>
      <c r="T1321">
        <v>14</v>
      </c>
      <c r="U1321">
        <v>2</v>
      </c>
      <c r="V1321">
        <v>4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 t="s">
        <v>355</v>
      </c>
      <c r="AM1321" t="s">
        <v>68</v>
      </c>
      <c r="AN1321">
        <v>2</v>
      </c>
      <c r="AP1321" t="e" vm="1">
        <f>_FV(-5,"0")</f>
        <v>#VALUE!</v>
      </c>
      <c r="AQ1321">
        <v>0</v>
      </c>
      <c r="AR1321">
        <v>9</v>
      </c>
      <c r="AS1321" t="s">
        <v>65</v>
      </c>
      <c r="AT1321" t="s">
        <v>65</v>
      </c>
      <c r="AU1321" t="s">
        <v>537</v>
      </c>
      <c r="AV1321" t="s">
        <v>2443</v>
      </c>
      <c r="AW1321" t="s">
        <v>65</v>
      </c>
      <c r="AX1321">
        <v>1815</v>
      </c>
      <c r="AY1321">
        <v>1925</v>
      </c>
      <c r="AZ1321" t="s">
        <v>150</v>
      </c>
      <c r="BA1321" s="2">
        <v>43700</v>
      </c>
      <c r="BB1321">
        <v>22</v>
      </c>
      <c r="BC1321" t="s">
        <v>2244</v>
      </c>
      <c r="BD1321" s="3">
        <v>29068</v>
      </c>
      <c r="BE1321" t="s">
        <v>163</v>
      </c>
      <c r="BF1321" s="2">
        <v>43732</v>
      </c>
      <c r="BG1321">
        <v>24</v>
      </c>
      <c r="BH1321" t="s">
        <v>2249</v>
      </c>
      <c r="BI1321" s="2">
        <v>43600</v>
      </c>
    </row>
    <row r="1322" spans="1:61" x14ac:dyDescent="0.25">
      <c r="A1322" s="1">
        <v>41539</v>
      </c>
      <c r="B1322" t="s">
        <v>158</v>
      </c>
      <c r="C1322" t="s">
        <v>163</v>
      </c>
      <c r="D1322" t="s">
        <v>62</v>
      </c>
      <c r="E1322" s="2">
        <v>43617</v>
      </c>
      <c r="F1322" s="2">
        <v>43497</v>
      </c>
      <c r="G1322" t="s">
        <v>97</v>
      </c>
      <c r="H1322" t="s">
        <v>116</v>
      </c>
      <c r="I1322" s="2">
        <v>43556</v>
      </c>
      <c r="J1322" s="2">
        <v>43556</v>
      </c>
      <c r="K1322" t="s">
        <v>116</v>
      </c>
      <c r="L1322" t="s">
        <v>116</v>
      </c>
      <c r="M1322" t="s">
        <v>118</v>
      </c>
      <c r="N1322" t="s">
        <v>118</v>
      </c>
      <c r="O1322" t="s">
        <v>118</v>
      </c>
      <c r="P1322" t="s">
        <v>118</v>
      </c>
      <c r="Q1322">
        <v>5</v>
      </c>
      <c r="R1322" t="s">
        <v>68</v>
      </c>
      <c r="S1322" t="s">
        <v>85</v>
      </c>
      <c r="T1322">
        <v>14</v>
      </c>
      <c r="U1322">
        <v>4</v>
      </c>
      <c r="V1322">
        <v>5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 t="s">
        <v>68</v>
      </c>
      <c r="AM1322" t="s">
        <v>124</v>
      </c>
      <c r="AN1322">
        <v>0</v>
      </c>
      <c r="AP1322" t="e" vm="1">
        <f>_FV(-6,"0")</f>
        <v>#VALUE!</v>
      </c>
      <c r="AQ1322">
        <v>6</v>
      </c>
      <c r="AR1322">
        <v>3</v>
      </c>
      <c r="AS1322" t="s">
        <v>1866</v>
      </c>
      <c r="AT1322" t="s">
        <v>68</v>
      </c>
      <c r="AU1322" t="s">
        <v>224</v>
      </c>
      <c r="AV1322" t="s">
        <v>852</v>
      </c>
      <c r="AW1322" t="s">
        <v>2444</v>
      </c>
      <c r="AX1322">
        <v>1879</v>
      </c>
      <c r="AY1322">
        <v>1925</v>
      </c>
      <c r="AZ1322" t="s">
        <v>158</v>
      </c>
      <c r="BA1322" s="2">
        <v>43671</v>
      </c>
      <c r="BB1322">
        <v>21</v>
      </c>
      <c r="BC1322" t="s">
        <v>2247</v>
      </c>
      <c r="BD1322" t="s">
        <v>2248</v>
      </c>
      <c r="BE1322" t="s">
        <v>163</v>
      </c>
      <c r="BF1322" s="2">
        <v>43732</v>
      </c>
      <c r="BG1322">
        <v>24</v>
      </c>
      <c r="BH1322" t="s">
        <v>2249</v>
      </c>
      <c r="BI1322" s="2">
        <v>43600</v>
      </c>
    </row>
    <row r="1323" spans="1:61" x14ac:dyDescent="0.25">
      <c r="A1323" s="1">
        <v>41763</v>
      </c>
      <c r="B1323" t="s">
        <v>178</v>
      </c>
      <c r="C1323" t="s">
        <v>163</v>
      </c>
      <c r="D1323" t="s">
        <v>151</v>
      </c>
      <c r="E1323" t="s">
        <v>467</v>
      </c>
      <c r="F1323" t="s">
        <v>1242</v>
      </c>
      <c r="G1323" t="s">
        <v>645</v>
      </c>
      <c r="H1323" t="s">
        <v>467</v>
      </c>
      <c r="I1323" t="s">
        <v>643</v>
      </c>
      <c r="J1323" t="s">
        <v>221</v>
      </c>
      <c r="K1323" t="s">
        <v>472</v>
      </c>
      <c r="L1323" t="s">
        <v>1139</v>
      </c>
      <c r="M1323" t="s">
        <v>472</v>
      </c>
      <c r="N1323" t="s">
        <v>471</v>
      </c>
      <c r="O1323" t="s">
        <v>1244</v>
      </c>
      <c r="P1323" t="s">
        <v>226</v>
      </c>
      <c r="Q1323">
        <v>33</v>
      </c>
      <c r="R1323" t="s">
        <v>120</v>
      </c>
      <c r="S1323" t="s">
        <v>85</v>
      </c>
      <c r="T1323">
        <v>14</v>
      </c>
      <c r="U1323">
        <v>8</v>
      </c>
      <c r="V1323">
        <v>6</v>
      </c>
      <c r="W1323" t="s">
        <v>96</v>
      </c>
      <c r="X1323" t="s">
        <v>83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 t="e" vm="116">
        <f>_FV(0,"2727272727272727")</f>
        <v>#VALUE!</v>
      </c>
      <c r="AM1323" t="s">
        <v>472</v>
      </c>
      <c r="AN1323">
        <v>-8</v>
      </c>
      <c r="AO1323" t="e" vm="1">
        <f>_FV(-3,"0")</f>
        <v>#VALUE!</v>
      </c>
      <c r="AP1323" t="s">
        <v>84</v>
      </c>
      <c r="AQ1323">
        <v>3</v>
      </c>
      <c r="AR1323">
        <v>6</v>
      </c>
      <c r="AS1323" t="s">
        <v>882</v>
      </c>
      <c r="AT1323" t="s">
        <v>68</v>
      </c>
      <c r="AU1323" t="s">
        <v>1155</v>
      </c>
      <c r="AV1323" t="s">
        <v>2445</v>
      </c>
      <c r="AW1323" t="s">
        <v>2446</v>
      </c>
      <c r="AX1323">
        <v>1685</v>
      </c>
      <c r="AY1323">
        <v>1925</v>
      </c>
      <c r="AZ1323" t="s">
        <v>178</v>
      </c>
      <c r="BA1323" s="2">
        <v>43579</v>
      </c>
      <c r="BB1323">
        <v>26</v>
      </c>
      <c r="BC1323" t="s">
        <v>2250</v>
      </c>
      <c r="BD1323" s="3">
        <v>26420</v>
      </c>
      <c r="BE1323" t="s">
        <v>163</v>
      </c>
      <c r="BF1323" s="2">
        <v>43732</v>
      </c>
      <c r="BG1323">
        <v>24</v>
      </c>
      <c r="BH1323" t="s">
        <v>2249</v>
      </c>
      <c r="BI1323" s="2">
        <v>43600</v>
      </c>
    </row>
    <row r="1324" spans="1:61" x14ac:dyDescent="0.25">
      <c r="A1324" s="1">
        <v>41636</v>
      </c>
      <c r="B1324" t="s">
        <v>1432</v>
      </c>
      <c r="C1324" t="s">
        <v>163</v>
      </c>
      <c r="D1324" t="s">
        <v>151</v>
      </c>
      <c r="E1324" t="s">
        <v>787</v>
      </c>
      <c r="F1324" t="s">
        <v>303</v>
      </c>
      <c r="G1324" t="s">
        <v>303</v>
      </c>
      <c r="H1324" t="s">
        <v>680</v>
      </c>
      <c r="I1324" t="s">
        <v>68</v>
      </c>
      <c r="J1324" t="s">
        <v>303</v>
      </c>
      <c r="K1324" t="s">
        <v>170</v>
      </c>
      <c r="L1324" t="s">
        <v>172</v>
      </c>
      <c r="M1324" t="s">
        <v>172</v>
      </c>
      <c r="N1324" t="s">
        <v>170</v>
      </c>
      <c r="O1324" t="s">
        <v>205</v>
      </c>
      <c r="P1324" t="s">
        <v>205</v>
      </c>
      <c r="Q1324">
        <v>19</v>
      </c>
      <c r="R1324" t="s">
        <v>95</v>
      </c>
      <c r="S1324" t="s">
        <v>85</v>
      </c>
      <c r="T1324">
        <v>14</v>
      </c>
      <c r="U1324">
        <v>14</v>
      </c>
      <c r="V1324">
        <v>7</v>
      </c>
      <c r="W1324" t="s">
        <v>132</v>
      </c>
      <c r="X1324" t="s">
        <v>83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 t="e" vm="138">
        <f>_FV(0,"7894736842105263")</f>
        <v>#VALUE!</v>
      </c>
      <c r="AM1324" t="s">
        <v>172</v>
      </c>
      <c r="AN1324">
        <v>-12</v>
      </c>
      <c r="AO1324" t="e" vm="1">
        <f>_FV(-4,"0")</f>
        <v>#VALUE!</v>
      </c>
      <c r="AP1324" t="s">
        <v>192</v>
      </c>
      <c r="AQ1324">
        <v>3</v>
      </c>
      <c r="AR1324">
        <v>6</v>
      </c>
      <c r="AS1324" t="s">
        <v>1321</v>
      </c>
      <c r="AT1324" t="s">
        <v>68</v>
      </c>
      <c r="AU1324" t="s">
        <v>1310</v>
      </c>
      <c r="AV1324" t="s">
        <v>354</v>
      </c>
      <c r="AW1324" t="s">
        <v>2447</v>
      </c>
      <c r="AX1324">
        <v>1656</v>
      </c>
      <c r="AY1324">
        <v>1925</v>
      </c>
      <c r="AZ1324" t="s">
        <v>1432</v>
      </c>
      <c r="BA1324" s="2">
        <v>43522</v>
      </c>
      <c r="BB1324">
        <v>17</v>
      </c>
      <c r="BC1324" t="s">
        <v>2252</v>
      </c>
      <c r="BD1324" s="2">
        <v>43527</v>
      </c>
      <c r="BE1324" t="s">
        <v>163</v>
      </c>
      <c r="BF1324" s="2">
        <v>43732</v>
      </c>
      <c r="BG1324">
        <v>24</v>
      </c>
      <c r="BH1324" t="s">
        <v>2249</v>
      </c>
      <c r="BI1324" s="2">
        <v>43600</v>
      </c>
    </row>
    <row r="1325" spans="1:61" x14ac:dyDescent="0.25">
      <c r="A1325" s="1">
        <v>41948</v>
      </c>
      <c r="B1325" t="s">
        <v>1917</v>
      </c>
      <c r="C1325" t="s">
        <v>163</v>
      </c>
      <c r="D1325" t="s">
        <v>101</v>
      </c>
      <c r="E1325" t="s">
        <v>165</v>
      </c>
      <c r="F1325" t="s">
        <v>1269</v>
      </c>
      <c r="G1325" t="s">
        <v>404</v>
      </c>
      <c r="H1325" t="s">
        <v>196</v>
      </c>
      <c r="I1325" t="s">
        <v>1689</v>
      </c>
      <c r="J1325" t="s">
        <v>1269</v>
      </c>
      <c r="K1325" t="s">
        <v>406</v>
      </c>
      <c r="L1325" t="s">
        <v>63</v>
      </c>
      <c r="M1325" t="s">
        <v>202</v>
      </c>
      <c r="N1325" t="s">
        <v>202</v>
      </c>
      <c r="O1325" t="s">
        <v>170</v>
      </c>
      <c r="P1325" t="s">
        <v>204</v>
      </c>
      <c r="Q1325">
        <v>38</v>
      </c>
      <c r="R1325" t="s">
        <v>121</v>
      </c>
      <c r="S1325" t="s">
        <v>85</v>
      </c>
      <c r="T1325">
        <v>14</v>
      </c>
      <c r="U1325">
        <v>8</v>
      </c>
      <c r="V1325">
        <v>7</v>
      </c>
      <c r="W1325" t="s">
        <v>85</v>
      </c>
      <c r="X1325" t="s">
        <v>83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 t="s">
        <v>205</v>
      </c>
      <c r="AM1325" t="s">
        <v>842</v>
      </c>
      <c r="AN1325">
        <v>-8</v>
      </c>
      <c r="AO1325" t="e" vm="1">
        <f>_FV(-2,"0")</f>
        <v>#VALUE!</v>
      </c>
      <c r="AP1325" t="s">
        <v>68</v>
      </c>
      <c r="AQ1325">
        <v>1</v>
      </c>
      <c r="AR1325">
        <v>7</v>
      </c>
      <c r="AS1325" t="s">
        <v>68</v>
      </c>
      <c r="AT1325" t="s">
        <v>68</v>
      </c>
      <c r="AU1325" t="s">
        <v>68</v>
      </c>
      <c r="AV1325" t="s">
        <v>64</v>
      </c>
      <c r="AW1325" s="3">
        <v>45292</v>
      </c>
      <c r="AX1325">
        <v>1643</v>
      </c>
      <c r="AY1325">
        <v>1925</v>
      </c>
      <c r="AZ1325" t="s">
        <v>1917</v>
      </c>
      <c r="BA1325" s="2">
        <v>43731</v>
      </c>
      <c r="BB1325">
        <v>16</v>
      </c>
      <c r="BC1325" t="s">
        <v>2253</v>
      </c>
      <c r="BD1325" s="3">
        <v>11383</v>
      </c>
      <c r="BE1325" t="s">
        <v>163</v>
      </c>
      <c r="BF1325" s="2">
        <v>43732</v>
      </c>
      <c r="BG1325">
        <v>24</v>
      </c>
      <c r="BH1325" t="s">
        <v>2249</v>
      </c>
      <c r="BI1325" s="2">
        <v>43600</v>
      </c>
    </row>
    <row r="1326" spans="1:61" x14ac:dyDescent="0.25">
      <c r="A1326" s="1">
        <v>41641</v>
      </c>
      <c r="B1326" t="s">
        <v>182</v>
      </c>
      <c r="C1326" t="s">
        <v>163</v>
      </c>
      <c r="D1326" t="s">
        <v>62</v>
      </c>
      <c r="E1326" t="s">
        <v>717</v>
      </c>
      <c r="F1326" t="s">
        <v>425</v>
      </c>
      <c r="G1326" t="s">
        <v>691</v>
      </c>
      <c r="H1326" t="s">
        <v>399</v>
      </c>
      <c r="I1326" t="s">
        <v>717</v>
      </c>
      <c r="J1326" t="s">
        <v>340</v>
      </c>
      <c r="K1326" t="s">
        <v>693</v>
      </c>
      <c r="L1326" t="s">
        <v>63</v>
      </c>
      <c r="M1326" t="s">
        <v>692</v>
      </c>
      <c r="N1326" t="s">
        <v>771</v>
      </c>
      <c r="O1326" t="s">
        <v>771</v>
      </c>
      <c r="P1326" t="s">
        <v>82</v>
      </c>
      <c r="Q1326">
        <v>24</v>
      </c>
      <c r="R1326" t="s">
        <v>83</v>
      </c>
      <c r="S1326" t="s">
        <v>85</v>
      </c>
      <c r="T1326">
        <v>14</v>
      </c>
      <c r="U1326">
        <v>16</v>
      </c>
      <c r="V1326">
        <v>7</v>
      </c>
      <c r="W1326" t="s">
        <v>68</v>
      </c>
      <c r="X1326" t="s">
        <v>83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 t="e" vm="92">
        <f>_FV(0,"625")</f>
        <v>#VALUE!</v>
      </c>
      <c r="AM1326" t="s">
        <v>692</v>
      </c>
      <c r="AN1326">
        <v>-18</v>
      </c>
      <c r="AO1326" t="e" vm="1">
        <f>_FV(-8,"0")</f>
        <v>#VALUE!</v>
      </c>
      <c r="AP1326" t="s">
        <v>64</v>
      </c>
      <c r="AQ1326">
        <v>0</v>
      </c>
      <c r="AR1326">
        <v>9</v>
      </c>
      <c r="AS1326" t="s">
        <v>68</v>
      </c>
      <c r="AT1326" t="s">
        <v>910</v>
      </c>
      <c r="AU1326" t="s">
        <v>68</v>
      </c>
      <c r="AV1326" t="s">
        <v>845</v>
      </c>
      <c r="AW1326" t="s">
        <v>2448</v>
      </c>
      <c r="AX1326">
        <v>1671</v>
      </c>
      <c r="AY1326">
        <v>1925</v>
      </c>
      <c r="AZ1326" t="s">
        <v>182</v>
      </c>
      <c r="BA1326" s="2">
        <v>43491</v>
      </c>
      <c r="BB1326">
        <v>20</v>
      </c>
      <c r="BC1326" t="s">
        <v>2256</v>
      </c>
      <c r="BD1326" s="3">
        <v>12510</v>
      </c>
      <c r="BE1326" t="s">
        <v>163</v>
      </c>
      <c r="BF1326" s="2">
        <v>43732</v>
      </c>
      <c r="BG1326">
        <v>24</v>
      </c>
      <c r="BH1326" t="s">
        <v>2249</v>
      </c>
      <c r="BI1326" s="2">
        <v>43600</v>
      </c>
    </row>
    <row r="1327" spans="1:61" x14ac:dyDescent="0.25">
      <c r="A1327" s="1">
        <v>41404</v>
      </c>
      <c r="B1327" t="s">
        <v>195</v>
      </c>
      <c r="C1327" t="s">
        <v>163</v>
      </c>
      <c r="D1327" t="s">
        <v>151</v>
      </c>
      <c r="E1327" t="s">
        <v>252</v>
      </c>
      <c r="F1327" t="s">
        <v>250</v>
      </c>
      <c r="G1327" t="s">
        <v>64</v>
      </c>
      <c r="H1327" t="s">
        <v>250</v>
      </c>
      <c r="I1327" t="s">
        <v>154</v>
      </c>
      <c r="J1327" t="s">
        <v>68</v>
      </c>
      <c r="K1327" t="s">
        <v>65</v>
      </c>
      <c r="L1327" t="s">
        <v>155</v>
      </c>
      <c r="M1327" t="s">
        <v>670</v>
      </c>
      <c r="N1327" t="s">
        <v>156</v>
      </c>
      <c r="O1327" t="s">
        <v>154</v>
      </c>
      <c r="P1327" t="s">
        <v>154</v>
      </c>
      <c r="Q1327">
        <v>7</v>
      </c>
      <c r="R1327" t="s">
        <v>119</v>
      </c>
      <c r="S1327" t="s">
        <v>85</v>
      </c>
      <c r="T1327">
        <v>14</v>
      </c>
      <c r="U1327">
        <v>20</v>
      </c>
      <c r="V1327">
        <v>12</v>
      </c>
      <c r="W1327" t="s">
        <v>68</v>
      </c>
      <c r="X1327" t="s">
        <v>66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 t="e" vm="368">
        <f>_FV(-1,"4285714285714286")</f>
        <v>#VALUE!</v>
      </c>
      <c r="AM1327" t="s">
        <v>65</v>
      </c>
      <c r="AN1327">
        <v>-6</v>
      </c>
      <c r="AO1327" t="e" vm="1">
        <f>_FV(-3,"0")</f>
        <v>#VALUE!</v>
      </c>
      <c r="AP1327" t="s">
        <v>85</v>
      </c>
      <c r="AQ1327">
        <v>0</v>
      </c>
      <c r="AR1327">
        <v>9</v>
      </c>
      <c r="AS1327" t="s">
        <v>1349</v>
      </c>
      <c r="AT1327" t="s">
        <v>201</v>
      </c>
      <c r="AU1327" t="s">
        <v>1350</v>
      </c>
      <c r="AV1327" t="s">
        <v>1859</v>
      </c>
      <c r="AW1327" t="s">
        <v>2449</v>
      </c>
      <c r="AX1327">
        <v>1627</v>
      </c>
      <c r="AY1327">
        <v>1925</v>
      </c>
      <c r="AZ1327" t="s">
        <v>195</v>
      </c>
      <c r="BA1327" s="2">
        <v>43732</v>
      </c>
      <c r="BB1327">
        <v>28</v>
      </c>
      <c r="BC1327" t="s">
        <v>2257</v>
      </c>
      <c r="BD1327" s="2">
        <v>43712</v>
      </c>
      <c r="BE1327" t="s">
        <v>163</v>
      </c>
      <c r="BF1327" s="2">
        <v>43732</v>
      </c>
      <c r="BG1327">
        <v>24</v>
      </c>
      <c r="BH1327" t="s">
        <v>2249</v>
      </c>
      <c r="BI1327" s="2">
        <v>43600</v>
      </c>
    </row>
    <row r="1328" spans="1:61" x14ac:dyDescent="0.25">
      <c r="A1328" s="1">
        <v>41503</v>
      </c>
      <c r="B1328" t="s">
        <v>1445</v>
      </c>
      <c r="C1328" t="s">
        <v>163</v>
      </c>
      <c r="D1328" t="s">
        <v>151</v>
      </c>
      <c r="E1328" t="s">
        <v>65</v>
      </c>
      <c r="F1328" t="s">
        <v>65</v>
      </c>
      <c r="G1328" t="s">
        <v>65</v>
      </c>
      <c r="H1328" t="s">
        <v>65</v>
      </c>
      <c r="I1328" t="s">
        <v>65</v>
      </c>
      <c r="J1328" t="s">
        <v>65</v>
      </c>
      <c r="K1328" t="s">
        <v>65</v>
      </c>
      <c r="L1328" t="s">
        <v>65</v>
      </c>
      <c r="M1328" t="s">
        <v>65</v>
      </c>
      <c r="N1328" t="s">
        <v>65</v>
      </c>
      <c r="O1328" t="s">
        <v>65</v>
      </c>
      <c r="P1328" t="s">
        <v>65</v>
      </c>
      <c r="Q1328">
        <v>1</v>
      </c>
      <c r="R1328" t="s">
        <v>179</v>
      </c>
      <c r="S1328" t="s">
        <v>85</v>
      </c>
      <c r="T1328">
        <v>14</v>
      </c>
      <c r="U1328">
        <v>5</v>
      </c>
      <c r="V1328">
        <v>15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 t="s">
        <v>65</v>
      </c>
      <c r="AM1328" t="s">
        <v>65</v>
      </c>
      <c r="AN1328">
        <v>0</v>
      </c>
      <c r="AP1328" t="s">
        <v>132</v>
      </c>
      <c r="AQ1328">
        <v>1</v>
      </c>
      <c r="AR1328">
        <v>7</v>
      </c>
      <c r="AS1328" t="s">
        <v>68</v>
      </c>
      <c r="AT1328" t="s">
        <v>68</v>
      </c>
      <c r="AU1328" t="s">
        <v>68</v>
      </c>
      <c r="AV1328" t="s">
        <v>118</v>
      </c>
      <c r="AW1328" s="3">
        <v>45292</v>
      </c>
      <c r="AX1328">
        <v>1714</v>
      </c>
      <c r="AY1328">
        <v>1925</v>
      </c>
      <c r="AZ1328" t="s">
        <v>1445</v>
      </c>
      <c r="BA1328" s="2">
        <v>43610</v>
      </c>
      <c r="BB1328">
        <v>27</v>
      </c>
      <c r="BC1328" t="s">
        <v>2260</v>
      </c>
      <c r="BD1328" s="3">
        <v>30376</v>
      </c>
      <c r="BE1328" t="s">
        <v>163</v>
      </c>
      <c r="BF1328" s="2">
        <v>43732</v>
      </c>
      <c r="BG1328">
        <v>24</v>
      </c>
      <c r="BH1328" t="s">
        <v>2249</v>
      </c>
      <c r="BI1328" s="2">
        <v>43600</v>
      </c>
    </row>
    <row r="1329" spans="1:61" x14ac:dyDescent="0.25">
      <c r="A1329" s="1">
        <v>41286</v>
      </c>
      <c r="B1329" t="s">
        <v>209</v>
      </c>
      <c r="C1329" t="s">
        <v>163</v>
      </c>
      <c r="D1329" t="s">
        <v>101</v>
      </c>
      <c r="E1329" t="s">
        <v>361</v>
      </c>
      <c r="F1329" t="s">
        <v>359</v>
      </c>
      <c r="G1329" t="s">
        <v>496</v>
      </c>
      <c r="H1329" t="s">
        <v>494</v>
      </c>
      <c r="I1329" t="s">
        <v>359</v>
      </c>
      <c r="J1329" t="s">
        <v>429</v>
      </c>
      <c r="K1329" t="s">
        <v>236</v>
      </c>
      <c r="L1329" t="s">
        <v>236</v>
      </c>
      <c r="M1329" t="s">
        <v>235</v>
      </c>
      <c r="N1329" t="s">
        <v>363</v>
      </c>
      <c r="O1329" t="s">
        <v>238</v>
      </c>
      <c r="P1329" t="s">
        <v>363</v>
      </c>
      <c r="Q1329">
        <v>13</v>
      </c>
      <c r="R1329" t="s">
        <v>96</v>
      </c>
      <c r="S1329" t="s">
        <v>85</v>
      </c>
      <c r="T1329">
        <v>14</v>
      </c>
      <c r="U1329">
        <v>9</v>
      </c>
      <c r="V1329">
        <v>6</v>
      </c>
      <c r="W1329" t="s">
        <v>85</v>
      </c>
      <c r="X1329" t="s">
        <v>192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 t="e" vm="64">
        <f>_FV(0,"23076923076923078")</f>
        <v>#VALUE!</v>
      </c>
      <c r="AM1329" t="s">
        <v>237</v>
      </c>
      <c r="AN1329">
        <v>-1</v>
      </c>
      <c r="AO1329" t="e" vm="1">
        <f>_FV(-4,"0")</f>
        <v>#VALUE!</v>
      </c>
      <c r="AP1329" t="e" vm="1">
        <f>_FV(-1,"0")</f>
        <v>#VALUE!</v>
      </c>
      <c r="AQ1329">
        <v>4</v>
      </c>
      <c r="AR1329">
        <v>4</v>
      </c>
      <c r="AS1329" t="s">
        <v>68</v>
      </c>
      <c r="AT1329" t="s">
        <v>601</v>
      </c>
      <c r="AU1329" t="s">
        <v>68</v>
      </c>
      <c r="AV1329" t="s">
        <v>124</v>
      </c>
      <c r="AW1329" t="s">
        <v>2450</v>
      </c>
      <c r="AX1329">
        <v>1847</v>
      </c>
      <c r="AY1329">
        <v>1925</v>
      </c>
      <c r="AZ1329" t="s">
        <v>209</v>
      </c>
      <c r="BA1329" s="2">
        <v>43578</v>
      </c>
      <c r="BB1329">
        <v>21</v>
      </c>
      <c r="BC1329" t="s">
        <v>217</v>
      </c>
      <c r="BD1329" s="3">
        <v>44774</v>
      </c>
      <c r="BE1329" t="s">
        <v>163</v>
      </c>
      <c r="BF1329" s="2">
        <v>43732</v>
      </c>
      <c r="BG1329">
        <v>24</v>
      </c>
      <c r="BH1329" t="s">
        <v>2249</v>
      </c>
      <c r="BI1329" s="2">
        <v>43600</v>
      </c>
    </row>
    <row r="1330" spans="1:61" x14ac:dyDescent="0.25">
      <c r="A1330" s="1">
        <v>41854</v>
      </c>
      <c r="B1330" t="s">
        <v>218</v>
      </c>
      <c r="C1330" t="s">
        <v>163</v>
      </c>
      <c r="D1330" t="s">
        <v>151</v>
      </c>
      <c r="E1330" t="s">
        <v>478</v>
      </c>
      <c r="F1330" t="s">
        <v>104</v>
      </c>
      <c r="G1330" t="s">
        <v>103</v>
      </c>
      <c r="H1330" t="s">
        <v>478</v>
      </c>
      <c r="I1330" t="s">
        <v>1000</v>
      </c>
      <c r="J1330" t="s">
        <v>745</v>
      </c>
      <c r="K1330" t="s">
        <v>747</v>
      </c>
      <c r="L1330" t="s">
        <v>108</v>
      </c>
      <c r="M1330" t="s">
        <v>1003</v>
      </c>
      <c r="N1330" t="s">
        <v>479</v>
      </c>
      <c r="O1330" t="s">
        <v>482</v>
      </c>
      <c r="P1330" t="s">
        <v>480</v>
      </c>
      <c r="Q1330">
        <v>29</v>
      </c>
      <c r="R1330" t="s">
        <v>255</v>
      </c>
      <c r="S1330" t="s">
        <v>85</v>
      </c>
      <c r="T1330">
        <v>14</v>
      </c>
      <c r="U1330">
        <v>15</v>
      </c>
      <c r="V1330">
        <v>5</v>
      </c>
      <c r="W1330" t="s">
        <v>84</v>
      </c>
      <c r="X1330" t="s">
        <v>121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 t="e" vm="6">
        <f>_FV(0,"3793103448275862")</f>
        <v>#VALUE!</v>
      </c>
      <c r="AM1330" t="s">
        <v>620</v>
      </c>
      <c r="AN1330">
        <v>-23</v>
      </c>
      <c r="AO1330" t="e" vm="1">
        <f>_FV(-5,"0")</f>
        <v>#VALUE!</v>
      </c>
      <c r="AP1330" t="s">
        <v>120</v>
      </c>
      <c r="AQ1330">
        <v>4</v>
      </c>
      <c r="AR1330">
        <v>4</v>
      </c>
      <c r="AS1330" t="s">
        <v>68</v>
      </c>
      <c r="AT1330" t="s">
        <v>68</v>
      </c>
      <c r="AU1330" t="s">
        <v>68</v>
      </c>
      <c r="AV1330" t="s">
        <v>68</v>
      </c>
      <c r="AW1330" s="3">
        <v>44562</v>
      </c>
      <c r="AX1330">
        <v>1662</v>
      </c>
      <c r="AY1330">
        <v>1925</v>
      </c>
      <c r="AZ1330" t="s">
        <v>218</v>
      </c>
      <c r="BA1330" s="2">
        <v>43642</v>
      </c>
      <c r="BB1330">
        <v>21</v>
      </c>
      <c r="BC1330" t="s">
        <v>2264</v>
      </c>
      <c r="BD1330" s="2">
        <v>43649</v>
      </c>
      <c r="BE1330" t="s">
        <v>163</v>
      </c>
      <c r="BF1330" s="2">
        <v>43732</v>
      </c>
      <c r="BG1330">
        <v>24</v>
      </c>
      <c r="BH1330" t="s">
        <v>2249</v>
      </c>
      <c r="BI1330" s="2">
        <v>43600</v>
      </c>
    </row>
    <row r="1331" spans="1:61" x14ac:dyDescent="0.25">
      <c r="A1331" s="1">
        <v>41720</v>
      </c>
      <c r="B1331" t="s">
        <v>228</v>
      </c>
      <c r="C1331" t="s">
        <v>163</v>
      </c>
      <c r="D1331" t="s">
        <v>151</v>
      </c>
      <c r="E1331" t="s">
        <v>385</v>
      </c>
      <c r="F1331" t="s">
        <v>1023</v>
      </c>
      <c r="G1331" t="s">
        <v>672</v>
      </c>
      <c r="H1331" t="s">
        <v>483</v>
      </c>
      <c r="I1331" t="s">
        <v>265</v>
      </c>
      <c r="J1331" s="2">
        <v>43617</v>
      </c>
      <c r="K1331" t="s">
        <v>386</v>
      </c>
      <c r="L1331" t="s">
        <v>117</v>
      </c>
      <c r="M1331" t="s">
        <v>117</v>
      </c>
      <c r="N1331" t="s">
        <v>266</v>
      </c>
      <c r="O1331" t="s">
        <v>603</v>
      </c>
      <c r="P1331" t="s">
        <v>118</v>
      </c>
      <c r="Q1331">
        <v>30</v>
      </c>
      <c r="R1331" t="s">
        <v>191</v>
      </c>
      <c r="S1331" t="s">
        <v>85</v>
      </c>
      <c r="T1331">
        <v>14</v>
      </c>
      <c r="U1331">
        <v>10</v>
      </c>
      <c r="V1331">
        <v>7</v>
      </c>
      <c r="W1331" t="s">
        <v>83</v>
      </c>
      <c r="X1331" t="s">
        <v>121</v>
      </c>
      <c r="Y1331">
        <v>0</v>
      </c>
      <c r="Z1331">
        <v>1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 t="e" vm="26">
        <f>_FV(0,"2")</f>
        <v>#VALUE!</v>
      </c>
      <c r="AM1331" t="s">
        <v>116</v>
      </c>
      <c r="AN1331">
        <v>-17</v>
      </c>
      <c r="AO1331" t="s">
        <v>68</v>
      </c>
      <c r="AP1331" t="s">
        <v>96</v>
      </c>
      <c r="AQ1331">
        <v>1</v>
      </c>
      <c r="AR1331">
        <v>7</v>
      </c>
      <c r="AS1331" t="s">
        <v>68</v>
      </c>
      <c r="AT1331" t="s">
        <v>68</v>
      </c>
      <c r="AU1331" t="s">
        <v>68</v>
      </c>
      <c r="AV1331" t="s">
        <v>64</v>
      </c>
      <c r="AW1331" s="3">
        <v>46023</v>
      </c>
      <c r="AX1331">
        <v>1671</v>
      </c>
      <c r="AY1331">
        <v>1925</v>
      </c>
      <c r="AZ1331" t="s">
        <v>228</v>
      </c>
      <c r="BA1331" s="2">
        <v>43549</v>
      </c>
      <c r="BB1331">
        <v>22</v>
      </c>
      <c r="BC1331" t="s">
        <v>2267</v>
      </c>
      <c r="BD1331" s="2">
        <v>43588</v>
      </c>
      <c r="BE1331" t="s">
        <v>163</v>
      </c>
      <c r="BF1331" s="2">
        <v>43732</v>
      </c>
      <c r="BG1331">
        <v>24</v>
      </c>
      <c r="BH1331" t="s">
        <v>2249</v>
      </c>
      <c r="BI1331" s="2">
        <v>43600</v>
      </c>
    </row>
    <row r="1332" spans="1:61" x14ac:dyDescent="0.25">
      <c r="A1332" s="1">
        <v>41692</v>
      </c>
      <c r="B1332" t="s">
        <v>60</v>
      </c>
      <c r="C1332" t="s">
        <v>195</v>
      </c>
      <c r="D1332" t="s">
        <v>62</v>
      </c>
      <c r="E1332" t="s">
        <v>1259</v>
      </c>
      <c r="F1332" t="s">
        <v>517</v>
      </c>
      <c r="G1332" t="s">
        <v>68</v>
      </c>
      <c r="H1332" t="s">
        <v>230</v>
      </c>
      <c r="I1332" t="s">
        <v>940</v>
      </c>
      <c r="J1332" t="s">
        <v>496</v>
      </c>
      <c r="K1332" t="s">
        <v>944</v>
      </c>
      <c r="L1332" t="s">
        <v>363</v>
      </c>
      <c r="M1332" t="s">
        <v>238</v>
      </c>
      <c r="N1332" t="s">
        <v>63</v>
      </c>
      <c r="O1332" t="s">
        <v>238</v>
      </c>
      <c r="P1332" t="s">
        <v>363</v>
      </c>
      <c r="Q1332">
        <v>26</v>
      </c>
      <c r="R1332" t="s">
        <v>66</v>
      </c>
      <c r="S1332" t="s">
        <v>119</v>
      </c>
      <c r="T1332">
        <v>14</v>
      </c>
      <c r="U1332">
        <v>2</v>
      </c>
      <c r="V1332">
        <v>14</v>
      </c>
      <c r="W1332" t="s">
        <v>120</v>
      </c>
      <c r="X1332" t="s">
        <v>120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 t="s">
        <v>229</v>
      </c>
      <c r="AM1332" t="e" vm="3">
        <f>_FV(0,"5")</f>
        <v>#VALUE!</v>
      </c>
      <c r="AN1332">
        <v>31</v>
      </c>
      <c r="AO1332" t="s">
        <v>65</v>
      </c>
      <c r="AP1332" t="e" vm="1">
        <f>_FV(-10,"0")</f>
        <v>#VALUE!</v>
      </c>
      <c r="AQ1332">
        <v>7</v>
      </c>
      <c r="AR1332">
        <v>1</v>
      </c>
      <c r="AS1332" t="s">
        <v>1369</v>
      </c>
      <c r="AT1332" t="s">
        <v>1086</v>
      </c>
      <c r="AU1332" t="s">
        <v>64</v>
      </c>
      <c r="AV1332" t="s">
        <v>84</v>
      </c>
      <c r="AW1332" t="s">
        <v>2437</v>
      </c>
      <c r="AX1332">
        <v>1873</v>
      </c>
      <c r="AY1332">
        <v>1627</v>
      </c>
      <c r="AZ1332" t="s">
        <v>60</v>
      </c>
      <c r="BA1332" s="2">
        <v>43700</v>
      </c>
      <c r="BB1332">
        <v>30</v>
      </c>
      <c r="BC1332" t="s">
        <v>2228</v>
      </c>
      <c r="BD1332" s="3">
        <v>36373</v>
      </c>
      <c r="BE1332" t="s">
        <v>195</v>
      </c>
      <c r="BF1332" s="2">
        <v>43732</v>
      </c>
      <c r="BG1332">
        <v>28</v>
      </c>
      <c r="BH1332" t="s">
        <v>2257</v>
      </c>
      <c r="BI1332" s="2">
        <v>43712</v>
      </c>
    </row>
    <row r="1333" spans="1:61" x14ac:dyDescent="0.25">
      <c r="A1333" s="1">
        <v>41608</v>
      </c>
      <c r="B1333" t="s">
        <v>73</v>
      </c>
      <c r="C1333" t="s">
        <v>195</v>
      </c>
      <c r="D1333" t="s">
        <v>101</v>
      </c>
      <c r="E1333" t="s">
        <v>68</v>
      </c>
      <c r="F1333" t="s">
        <v>232</v>
      </c>
      <c r="G1333" t="s">
        <v>233</v>
      </c>
      <c r="H1333" t="s">
        <v>1259</v>
      </c>
      <c r="I1333" t="s">
        <v>494</v>
      </c>
      <c r="J1333" t="s">
        <v>364</v>
      </c>
      <c r="K1333" t="s">
        <v>235</v>
      </c>
      <c r="L1333" t="s">
        <v>238</v>
      </c>
      <c r="M1333" t="s">
        <v>237</v>
      </c>
      <c r="N1333" t="s">
        <v>361</v>
      </c>
      <c r="O1333" t="s">
        <v>363</v>
      </c>
      <c r="P1333" t="s">
        <v>234</v>
      </c>
      <c r="Q1333">
        <v>13</v>
      </c>
      <c r="R1333" t="s">
        <v>110</v>
      </c>
      <c r="S1333" t="s">
        <v>119</v>
      </c>
      <c r="T1333">
        <v>14</v>
      </c>
      <c r="U1333">
        <v>12</v>
      </c>
      <c r="V1333">
        <v>20</v>
      </c>
      <c r="W1333" t="s">
        <v>132</v>
      </c>
      <c r="X1333" t="s">
        <v>96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 t="e" vm="162">
        <f>_FV(0,"07692307692307693")</f>
        <v>#VALUE!</v>
      </c>
      <c r="AM1333" t="e" vm="369">
        <f>_FV(-1,"2307692307692308")</f>
        <v>#VALUE!</v>
      </c>
      <c r="AN1333">
        <v>8</v>
      </c>
      <c r="AO1333" t="e" vm="1">
        <f>_FV(-1,"0")</f>
        <v>#VALUE!</v>
      </c>
      <c r="AP1333" t="s">
        <v>68</v>
      </c>
      <c r="AQ1333">
        <v>7</v>
      </c>
      <c r="AR1333">
        <v>1</v>
      </c>
      <c r="AS1333" t="s">
        <v>68</v>
      </c>
      <c r="AT1333" t="s">
        <v>689</v>
      </c>
      <c r="AU1333" t="s">
        <v>68</v>
      </c>
      <c r="AV1333" s="2">
        <v>43497</v>
      </c>
      <c r="AW1333" t="s">
        <v>2451</v>
      </c>
      <c r="AX1333">
        <v>1668</v>
      </c>
      <c r="AY1333">
        <v>1627</v>
      </c>
      <c r="AZ1333" t="s">
        <v>73</v>
      </c>
      <c r="BA1333" t="s">
        <v>243</v>
      </c>
      <c r="BB1333">
        <v>20</v>
      </c>
      <c r="BC1333" t="s">
        <v>2229</v>
      </c>
      <c r="BD1333" s="3">
        <v>15401</v>
      </c>
      <c r="BE1333" t="s">
        <v>195</v>
      </c>
      <c r="BF1333" s="2">
        <v>43732</v>
      </c>
      <c r="BG1333">
        <v>28</v>
      </c>
      <c r="BH1333" t="s">
        <v>2257</v>
      </c>
      <c r="BI1333" s="2">
        <v>43712</v>
      </c>
    </row>
    <row r="1334" spans="1:61" x14ac:dyDescent="0.25">
      <c r="A1334" s="1">
        <v>41636</v>
      </c>
      <c r="B1334" t="s">
        <v>2230</v>
      </c>
      <c r="C1334" t="s">
        <v>195</v>
      </c>
      <c r="D1334" t="s">
        <v>101</v>
      </c>
      <c r="E1334" t="s">
        <v>1068</v>
      </c>
      <c r="F1334" t="s">
        <v>1068</v>
      </c>
      <c r="G1334" t="s">
        <v>512</v>
      </c>
      <c r="H1334" t="s">
        <v>199</v>
      </c>
      <c r="I1334" t="s">
        <v>305</v>
      </c>
      <c r="J1334" t="s">
        <v>1068</v>
      </c>
      <c r="K1334" t="s">
        <v>205</v>
      </c>
      <c r="L1334" t="s">
        <v>204</v>
      </c>
      <c r="M1334" t="s">
        <v>172</v>
      </c>
      <c r="N1334" t="s">
        <v>169</v>
      </c>
      <c r="O1334" t="s">
        <v>170</v>
      </c>
      <c r="P1334" t="s">
        <v>205</v>
      </c>
      <c r="Q1334">
        <v>19</v>
      </c>
      <c r="R1334" t="s">
        <v>239</v>
      </c>
      <c r="S1334" t="s">
        <v>119</v>
      </c>
      <c r="T1334">
        <v>14</v>
      </c>
      <c r="U1334">
        <v>16</v>
      </c>
      <c r="V1334">
        <v>20</v>
      </c>
      <c r="W1334" t="s">
        <v>66</v>
      </c>
      <c r="X1334" t="s">
        <v>132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 t="e" vm="138">
        <f>_FV(0,"7894736842105263")</f>
        <v>#VALUE!</v>
      </c>
      <c r="AM1334" t="e" vm="335">
        <f>_FV(0,"8947368421052632")</f>
        <v>#VALUE!</v>
      </c>
      <c r="AN1334">
        <v>4</v>
      </c>
      <c r="AO1334" t="e" vm="1">
        <f>_FV(-1,"0")</f>
        <v>#VALUE!</v>
      </c>
      <c r="AP1334" t="s">
        <v>96</v>
      </c>
      <c r="AQ1334">
        <v>1</v>
      </c>
      <c r="AR1334">
        <v>1</v>
      </c>
      <c r="AS1334" t="s">
        <v>306</v>
      </c>
      <c r="AT1334" t="s">
        <v>68</v>
      </c>
      <c r="AU1334" t="s">
        <v>250</v>
      </c>
      <c r="AV1334" t="s">
        <v>2452</v>
      </c>
      <c r="AW1334" t="s">
        <v>2321</v>
      </c>
      <c r="AX1334">
        <v>1594</v>
      </c>
      <c r="AY1334">
        <v>1627</v>
      </c>
      <c r="AZ1334" t="s">
        <v>2230</v>
      </c>
      <c r="BA1334" s="2">
        <v>43640</v>
      </c>
      <c r="BB1334">
        <v>36</v>
      </c>
      <c r="BC1334" t="s">
        <v>2231</v>
      </c>
      <c r="BD1334" s="3">
        <v>13547</v>
      </c>
      <c r="BE1334" t="s">
        <v>195</v>
      </c>
      <c r="BF1334" s="2">
        <v>43732</v>
      </c>
      <c r="BG1334">
        <v>28</v>
      </c>
      <c r="BH1334" t="s">
        <v>2257</v>
      </c>
      <c r="BI1334" s="2">
        <v>43712</v>
      </c>
    </row>
    <row r="1335" spans="1:61" x14ac:dyDescent="0.25">
      <c r="A1335" s="1">
        <v>41748</v>
      </c>
      <c r="B1335" t="s">
        <v>123</v>
      </c>
      <c r="C1335" t="s">
        <v>195</v>
      </c>
      <c r="D1335" t="s">
        <v>151</v>
      </c>
      <c r="E1335" t="s">
        <v>2404</v>
      </c>
      <c r="F1335" t="s">
        <v>1660</v>
      </c>
      <c r="G1335" t="s">
        <v>531</v>
      </c>
      <c r="H1335" t="s">
        <v>945</v>
      </c>
      <c r="I1335" t="s">
        <v>1845</v>
      </c>
      <c r="J1335" t="s">
        <v>993</v>
      </c>
      <c r="K1335" t="s">
        <v>877</v>
      </c>
      <c r="L1335" t="s">
        <v>189</v>
      </c>
      <c r="M1335" t="s">
        <v>1637</v>
      </c>
      <c r="N1335" t="s">
        <v>1718</v>
      </c>
      <c r="O1335" t="s">
        <v>189</v>
      </c>
      <c r="P1335" t="s">
        <v>190</v>
      </c>
      <c r="Q1335">
        <v>34</v>
      </c>
      <c r="R1335" t="s">
        <v>84</v>
      </c>
      <c r="S1335" t="s">
        <v>119</v>
      </c>
      <c r="T1335">
        <v>14</v>
      </c>
      <c r="U1335">
        <v>2</v>
      </c>
      <c r="V1335">
        <v>14</v>
      </c>
      <c r="W1335" t="s">
        <v>83</v>
      </c>
      <c r="X1335" t="s">
        <v>68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1</v>
      </c>
      <c r="AI1335">
        <v>0</v>
      </c>
      <c r="AJ1335">
        <v>0</v>
      </c>
      <c r="AK1335">
        <v>0</v>
      </c>
      <c r="AL1335" t="s">
        <v>419</v>
      </c>
      <c r="AM1335" t="e" vm="249">
        <f>_FV(0,"7352941176470589")</f>
        <v>#VALUE!</v>
      </c>
      <c r="AN1335">
        <v>46</v>
      </c>
      <c r="AO1335" t="s">
        <v>121</v>
      </c>
      <c r="AP1335" t="e" vm="1">
        <f>_FV(-11,"0")</f>
        <v>#VALUE!</v>
      </c>
      <c r="AQ1335">
        <v>9</v>
      </c>
      <c r="AR1335">
        <v>0</v>
      </c>
      <c r="AS1335" t="s">
        <v>68</v>
      </c>
      <c r="AT1335" t="s">
        <v>1507</v>
      </c>
      <c r="AU1335" t="s">
        <v>68</v>
      </c>
      <c r="AV1335" s="2">
        <v>43558</v>
      </c>
      <c r="AW1335" t="s">
        <v>2340</v>
      </c>
      <c r="AX1335">
        <v>1881</v>
      </c>
      <c r="AY1335">
        <v>1627</v>
      </c>
      <c r="AZ1335" t="s">
        <v>123</v>
      </c>
      <c r="BA1335" s="2">
        <v>43700</v>
      </c>
      <c r="BB1335">
        <v>40</v>
      </c>
      <c r="BC1335" t="s">
        <v>2232</v>
      </c>
      <c r="BD1335" s="3">
        <v>42339</v>
      </c>
      <c r="BE1335" t="s">
        <v>195</v>
      </c>
      <c r="BF1335" s="2">
        <v>43732</v>
      </c>
      <c r="BG1335">
        <v>28</v>
      </c>
      <c r="BH1335" t="s">
        <v>2257</v>
      </c>
      <c r="BI1335" s="2">
        <v>43712</v>
      </c>
    </row>
    <row r="1336" spans="1:61" x14ac:dyDescent="0.25">
      <c r="A1336" s="1">
        <v>41517</v>
      </c>
      <c r="B1336" t="s">
        <v>2233</v>
      </c>
      <c r="C1336" t="s">
        <v>195</v>
      </c>
      <c r="D1336" t="s">
        <v>62</v>
      </c>
      <c r="E1336" t="s">
        <v>80</v>
      </c>
      <c r="F1336" t="s">
        <v>80</v>
      </c>
      <c r="G1336" t="s">
        <v>68</v>
      </c>
      <c r="H1336" t="s">
        <v>355</v>
      </c>
      <c r="I1336" t="s">
        <v>65</v>
      </c>
      <c r="J1336" t="s">
        <v>80</v>
      </c>
      <c r="K1336" t="s">
        <v>65</v>
      </c>
      <c r="L1336" t="s">
        <v>65</v>
      </c>
      <c r="M1336" t="s">
        <v>355</v>
      </c>
      <c r="N1336" t="s">
        <v>80</v>
      </c>
      <c r="O1336" t="s">
        <v>65</v>
      </c>
      <c r="P1336" t="s">
        <v>80</v>
      </c>
      <c r="Q1336">
        <v>3</v>
      </c>
      <c r="R1336" t="s">
        <v>192</v>
      </c>
      <c r="S1336" t="s">
        <v>119</v>
      </c>
      <c r="T1336">
        <v>14</v>
      </c>
      <c r="U1336">
        <v>18</v>
      </c>
      <c r="V1336">
        <v>15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 t="e" vm="35">
        <f>_FV(0,"6666666666666666")</f>
        <v>#VALUE!</v>
      </c>
      <c r="AM1336" t="e" vm="2">
        <f>_FV(0,"3333333333333333")</f>
        <v>#VALUE!</v>
      </c>
      <c r="AN1336">
        <v>-1</v>
      </c>
      <c r="AP1336" t="e" vm="1">
        <f>_FV(-3,"0")</f>
        <v>#VALUE!</v>
      </c>
      <c r="AQ1336">
        <v>1</v>
      </c>
      <c r="AR1336">
        <v>1</v>
      </c>
      <c r="AS1336" t="s">
        <v>68</v>
      </c>
      <c r="AT1336" t="s">
        <v>68</v>
      </c>
      <c r="AU1336" t="s">
        <v>68</v>
      </c>
      <c r="AV1336" t="s">
        <v>65</v>
      </c>
      <c r="AW1336" s="3">
        <v>46753</v>
      </c>
      <c r="AX1336">
        <v>1530</v>
      </c>
      <c r="AY1336">
        <v>1627</v>
      </c>
      <c r="AZ1336" t="s">
        <v>2233</v>
      </c>
      <c r="BA1336" s="2">
        <v>43522</v>
      </c>
      <c r="BB1336">
        <v>24</v>
      </c>
      <c r="BC1336" t="s">
        <v>2234</v>
      </c>
      <c r="BD1336" s="3">
        <v>20821</v>
      </c>
      <c r="BE1336" t="s">
        <v>195</v>
      </c>
      <c r="BF1336" s="2">
        <v>43732</v>
      </c>
      <c r="BG1336">
        <v>28</v>
      </c>
      <c r="BH1336" t="s">
        <v>2257</v>
      </c>
      <c r="BI1336" s="2">
        <v>43712</v>
      </c>
    </row>
    <row r="1337" spans="1:61" x14ac:dyDescent="0.25">
      <c r="A1337" s="1">
        <v>41634</v>
      </c>
      <c r="B1337" t="s">
        <v>127</v>
      </c>
      <c r="C1337" t="s">
        <v>195</v>
      </c>
      <c r="D1337" t="s">
        <v>151</v>
      </c>
      <c r="E1337" t="s">
        <v>384</v>
      </c>
      <c r="F1337" t="s">
        <v>355</v>
      </c>
      <c r="G1337" t="s">
        <v>88</v>
      </c>
      <c r="H1337" t="s">
        <v>340</v>
      </c>
      <c r="I1337" t="s">
        <v>606</v>
      </c>
      <c r="J1337" t="s">
        <v>356</v>
      </c>
      <c r="K1337" t="s">
        <v>63</v>
      </c>
      <c r="L1337" t="s">
        <v>93</v>
      </c>
      <c r="M1337" t="s">
        <v>949</v>
      </c>
      <c r="N1337" t="s">
        <v>950</v>
      </c>
      <c r="O1337" t="s">
        <v>214</v>
      </c>
      <c r="P1337" t="s">
        <v>216</v>
      </c>
      <c r="Q1337">
        <v>18</v>
      </c>
      <c r="R1337" t="s">
        <v>132</v>
      </c>
      <c r="S1337" t="s">
        <v>119</v>
      </c>
      <c r="T1337">
        <v>14</v>
      </c>
      <c r="U1337">
        <v>5</v>
      </c>
      <c r="V1337">
        <v>20</v>
      </c>
      <c r="W1337" t="s">
        <v>191</v>
      </c>
      <c r="X1337" t="s">
        <v>84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 t="s">
        <v>948</v>
      </c>
      <c r="AM1337" t="e" vm="1">
        <f>_FV(-1,"0")</f>
        <v>#VALUE!</v>
      </c>
      <c r="AN1337">
        <v>24</v>
      </c>
      <c r="AO1337" t="s">
        <v>120</v>
      </c>
      <c r="AP1337" t="e" vm="1">
        <f>_FV(-9,"0")</f>
        <v>#VALUE!</v>
      </c>
      <c r="AQ1337">
        <v>6</v>
      </c>
      <c r="AR1337">
        <v>3</v>
      </c>
      <c r="AS1337" t="s">
        <v>1207</v>
      </c>
      <c r="AT1337" t="s">
        <v>102</v>
      </c>
      <c r="AU1337" t="s">
        <v>1208</v>
      </c>
      <c r="AV1337" t="s">
        <v>2453</v>
      </c>
      <c r="AW1337" t="s">
        <v>2454</v>
      </c>
      <c r="AX1337">
        <v>1801</v>
      </c>
      <c r="AY1337">
        <v>1627</v>
      </c>
      <c r="AZ1337" t="s">
        <v>127</v>
      </c>
      <c r="BA1337" s="2">
        <v>43733</v>
      </c>
      <c r="BB1337">
        <v>22</v>
      </c>
      <c r="BC1337" t="s">
        <v>2237</v>
      </c>
      <c r="BD1337" s="3">
        <v>45839</v>
      </c>
      <c r="BE1337" t="s">
        <v>195</v>
      </c>
      <c r="BF1337" s="2">
        <v>43732</v>
      </c>
      <c r="BG1337">
        <v>28</v>
      </c>
      <c r="BH1337" t="s">
        <v>2257</v>
      </c>
      <c r="BI1337" s="2">
        <v>43712</v>
      </c>
    </row>
    <row r="1338" spans="1:61" x14ac:dyDescent="0.25">
      <c r="A1338" s="1">
        <v>41944</v>
      </c>
      <c r="B1338" t="s">
        <v>136</v>
      </c>
      <c r="C1338" t="s">
        <v>195</v>
      </c>
      <c r="D1338" t="s">
        <v>151</v>
      </c>
      <c r="E1338" t="s">
        <v>68</v>
      </c>
      <c r="F1338" t="s">
        <v>670</v>
      </c>
      <c r="G1338" t="s">
        <v>64</v>
      </c>
      <c r="H1338" t="s">
        <v>352</v>
      </c>
      <c r="I1338" t="s">
        <v>389</v>
      </c>
      <c r="J1338" t="s">
        <v>355</v>
      </c>
      <c r="K1338" t="s">
        <v>155</v>
      </c>
      <c r="L1338" t="s">
        <v>154</v>
      </c>
      <c r="M1338" t="s">
        <v>2159</v>
      </c>
      <c r="N1338" t="s">
        <v>252</v>
      </c>
      <c r="O1338" t="s">
        <v>1168</v>
      </c>
      <c r="P1338" t="s">
        <v>889</v>
      </c>
      <c r="Q1338">
        <v>21</v>
      </c>
      <c r="R1338" t="s">
        <v>67</v>
      </c>
      <c r="S1338" t="s">
        <v>119</v>
      </c>
      <c r="T1338">
        <v>14</v>
      </c>
      <c r="U1338">
        <v>16</v>
      </c>
      <c r="V1338">
        <v>20</v>
      </c>
      <c r="W1338" t="s">
        <v>96</v>
      </c>
      <c r="X1338" t="s">
        <v>96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 t="e" vm="1">
        <f>_FV(-1,"0")</f>
        <v>#VALUE!</v>
      </c>
      <c r="AM1338" t="e" vm="197">
        <f>_FV(0,"8571428571428571")</f>
        <v>#VALUE!</v>
      </c>
      <c r="AN1338">
        <v>5</v>
      </c>
      <c r="AO1338" t="s">
        <v>65</v>
      </c>
      <c r="AP1338" t="s">
        <v>132</v>
      </c>
      <c r="AQ1338">
        <v>4</v>
      </c>
      <c r="AR1338">
        <v>4</v>
      </c>
      <c r="AS1338" t="s">
        <v>897</v>
      </c>
      <c r="AT1338" t="s">
        <v>68</v>
      </c>
      <c r="AU1338" t="s">
        <v>1187</v>
      </c>
      <c r="AV1338" t="s">
        <v>1513</v>
      </c>
      <c r="AW1338" t="s">
        <v>2455</v>
      </c>
      <c r="AX1338">
        <v>1667</v>
      </c>
      <c r="AY1338">
        <v>1627</v>
      </c>
      <c r="AZ1338" t="s">
        <v>136</v>
      </c>
      <c r="BA1338" s="2">
        <v>43580</v>
      </c>
      <c r="BB1338">
        <v>33</v>
      </c>
      <c r="BC1338" t="s">
        <v>2239</v>
      </c>
      <c r="BD1338" s="3">
        <v>13575</v>
      </c>
      <c r="BE1338" t="s">
        <v>195</v>
      </c>
      <c r="BF1338" s="2">
        <v>43732</v>
      </c>
      <c r="BG1338">
        <v>28</v>
      </c>
      <c r="BH1338" t="s">
        <v>2257</v>
      </c>
      <c r="BI1338" s="2">
        <v>43712</v>
      </c>
    </row>
    <row r="1339" spans="1:61" x14ac:dyDescent="0.25">
      <c r="A1339" s="1">
        <v>41316</v>
      </c>
      <c r="B1339" t="s">
        <v>2240</v>
      </c>
      <c r="C1339" t="s">
        <v>195</v>
      </c>
      <c r="D1339" t="s">
        <v>62</v>
      </c>
      <c r="E1339" t="s">
        <v>534</v>
      </c>
      <c r="F1339" t="s">
        <v>534</v>
      </c>
      <c r="G1339" t="s">
        <v>68</v>
      </c>
      <c r="H1339" s="2">
        <v>43467</v>
      </c>
      <c r="I1339" s="2">
        <v>43466</v>
      </c>
      <c r="J1339" t="s">
        <v>116</v>
      </c>
      <c r="K1339" t="s">
        <v>266</v>
      </c>
      <c r="L1339" t="s">
        <v>325</v>
      </c>
      <c r="M1339" t="s">
        <v>116</v>
      </c>
      <c r="N1339" t="s">
        <v>534</v>
      </c>
      <c r="O1339" t="s">
        <v>118</v>
      </c>
      <c r="P1339" t="s">
        <v>325</v>
      </c>
      <c r="Q1339">
        <v>10</v>
      </c>
      <c r="R1339" t="s">
        <v>242</v>
      </c>
      <c r="S1339" t="s">
        <v>119</v>
      </c>
      <c r="T1339">
        <v>14</v>
      </c>
      <c r="U1339">
        <v>10</v>
      </c>
      <c r="V1339">
        <v>19</v>
      </c>
      <c r="W1339" t="s">
        <v>85</v>
      </c>
      <c r="X1339" t="s">
        <v>84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1</v>
      </c>
      <c r="AI1339">
        <v>0</v>
      </c>
      <c r="AJ1339">
        <v>0</v>
      </c>
      <c r="AK1339">
        <v>0</v>
      </c>
      <c r="AL1339" t="e" vm="154">
        <f>_FV(0,"3")</f>
        <v>#VALUE!</v>
      </c>
      <c r="AM1339" t="e" vm="8">
        <f>_FV(-1,"4")</f>
        <v>#VALUE!</v>
      </c>
      <c r="AN1339">
        <v>7</v>
      </c>
      <c r="AO1339" t="s">
        <v>66</v>
      </c>
      <c r="AP1339" t="s">
        <v>64</v>
      </c>
      <c r="AQ1339">
        <v>0</v>
      </c>
      <c r="AR1339">
        <v>6</v>
      </c>
      <c r="AS1339" t="s">
        <v>68</v>
      </c>
      <c r="AT1339" t="s">
        <v>68</v>
      </c>
      <c r="AU1339" t="s">
        <v>68</v>
      </c>
      <c r="AV1339" t="s">
        <v>180</v>
      </c>
      <c r="AW1339" s="3">
        <v>42736</v>
      </c>
      <c r="AX1339">
        <v>1530</v>
      </c>
      <c r="AY1339">
        <v>1627</v>
      </c>
      <c r="AZ1339" t="s">
        <v>2240</v>
      </c>
      <c r="BA1339" s="2">
        <v>43581</v>
      </c>
      <c r="BB1339">
        <v>22</v>
      </c>
      <c r="BC1339" t="s">
        <v>2242</v>
      </c>
      <c r="BD1339" s="2">
        <v>43801</v>
      </c>
      <c r="BE1339" t="s">
        <v>195</v>
      </c>
      <c r="BF1339" s="2">
        <v>43732</v>
      </c>
      <c r="BG1339">
        <v>28</v>
      </c>
      <c r="BH1339" t="s">
        <v>2257</v>
      </c>
      <c r="BI1339" s="2">
        <v>43712</v>
      </c>
    </row>
    <row r="1340" spans="1:61" x14ac:dyDescent="0.25">
      <c r="A1340" s="1">
        <v>41724</v>
      </c>
      <c r="B1340" t="s">
        <v>150</v>
      </c>
      <c r="C1340" t="s">
        <v>195</v>
      </c>
      <c r="D1340" t="s">
        <v>62</v>
      </c>
      <c r="E1340" t="s">
        <v>2456</v>
      </c>
      <c r="F1340" t="s">
        <v>1666</v>
      </c>
      <c r="G1340" t="s">
        <v>865</v>
      </c>
      <c r="H1340" t="s">
        <v>1974</v>
      </c>
      <c r="I1340" t="s">
        <v>1503</v>
      </c>
      <c r="J1340" t="s">
        <v>866</v>
      </c>
      <c r="K1340" t="s">
        <v>2388</v>
      </c>
      <c r="L1340" t="s">
        <v>145</v>
      </c>
      <c r="M1340" t="s">
        <v>1112</v>
      </c>
      <c r="N1340" t="s">
        <v>1941</v>
      </c>
      <c r="O1340" t="s">
        <v>1112</v>
      </c>
      <c r="P1340" t="s">
        <v>141</v>
      </c>
      <c r="Q1340">
        <v>31</v>
      </c>
      <c r="R1340" t="s">
        <v>64</v>
      </c>
      <c r="S1340" t="s">
        <v>119</v>
      </c>
      <c r="T1340">
        <v>14</v>
      </c>
      <c r="U1340">
        <v>3</v>
      </c>
      <c r="V1340">
        <v>15</v>
      </c>
      <c r="W1340" t="s">
        <v>110</v>
      </c>
      <c r="X1340" t="s">
        <v>68</v>
      </c>
      <c r="Y1340">
        <v>1</v>
      </c>
      <c r="Z1340">
        <v>1</v>
      </c>
      <c r="AA1340">
        <v>1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 t="s">
        <v>1111</v>
      </c>
      <c r="AM1340" t="e" vm="333">
        <f>_FV(0,"6451612903225806")</f>
        <v>#VALUE!</v>
      </c>
      <c r="AN1340">
        <v>40</v>
      </c>
      <c r="AO1340" t="s">
        <v>119</v>
      </c>
      <c r="AP1340" t="e" vm="1">
        <f>_FV(-12,"0")</f>
        <v>#VALUE!</v>
      </c>
      <c r="AQ1340">
        <v>7</v>
      </c>
      <c r="AR1340">
        <v>1</v>
      </c>
      <c r="AS1340" t="s">
        <v>146</v>
      </c>
      <c r="AT1340" t="s">
        <v>68</v>
      </c>
      <c r="AU1340" t="s">
        <v>1009</v>
      </c>
      <c r="AV1340" t="s">
        <v>2457</v>
      </c>
      <c r="AW1340" t="s">
        <v>2458</v>
      </c>
      <c r="AX1340">
        <v>1815</v>
      </c>
      <c r="AY1340">
        <v>1627</v>
      </c>
      <c r="AZ1340" t="s">
        <v>150</v>
      </c>
      <c r="BA1340" s="2">
        <v>43700</v>
      </c>
      <c r="BB1340">
        <v>22</v>
      </c>
      <c r="BC1340" t="s">
        <v>2244</v>
      </c>
      <c r="BD1340" s="3">
        <v>29068</v>
      </c>
      <c r="BE1340" t="s">
        <v>195</v>
      </c>
      <c r="BF1340" s="2">
        <v>43732</v>
      </c>
      <c r="BG1340">
        <v>28</v>
      </c>
      <c r="BH1340" t="s">
        <v>2257</v>
      </c>
      <c r="BI1340" s="2">
        <v>43712</v>
      </c>
    </row>
    <row r="1341" spans="1:61" x14ac:dyDescent="0.25">
      <c r="A1341" s="1">
        <v>41745</v>
      </c>
      <c r="B1341" t="s">
        <v>158</v>
      </c>
      <c r="C1341" t="s">
        <v>195</v>
      </c>
      <c r="D1341" t="s">
        <v>101</v>
      </c>
      <c r="E1341" t="s">
        <v>2459</v>
      </c>
      <c r="F1341" t="s">
        <v>1660</v>
      </c>
      <c r="G1341" t="s">
        <v>68</v>
      </c>
      <c r="H1341" t="s">
        <v>945</v>
      </c>
      <c r="I1341" t="s">
        <v>2460</v>
      </c>
      <c r="J1341" t="s">
        <v>993</v>
      </c>
      <c r="K1341" t="s">
        <v>877</v>
      </c>
      <c r="L1341" t="s">
        <v>189</v>
      </c>
      <c r="M1341" t="s">
        <v>189</v>
      </c>
      <c r="N1341" t="s">
        <v>1718</v>
      </c>
      <c r="O1341" t="s">
        <v>1637</v>
      </c>
      <c r="P1341" t="s">
        <v>190</v>
      </c>
      <c r="Q1341">
        <v>34</v>
      </c>
      <c r="R1341" t="s">
        <v>68</v>
      </c>
      <c r="S1341" t="s">
        <v>119</v>
      </c>
      <c r="T1341">
        <v>14</v>
      </c>
      <c r="U1341">
        <v>3</v>
      </c>
      <c r="V1341">
        <v>14</v>
      </c>
      <c r="W1341" t="s">
        <v>121</v>
      </c>
      <c r="X1341" t="s">
        <v>68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1</v>
      </c>
      <c r="AI1341">
        <v>0</v>
      </c>
      <c r="AJ1341">
        <v>0</v>
      </c>
      <c r="AK1341">
        <v>0</v>
      </c>
      <c r="AL1341" t="s">
        <v>274</v>
      </c>
      <c r="AM1341" t="e" vm="249">
        <f>_FV(0,"7352941176470589")</f>
        <v>#VALUE!</v>
      </c>
      <c r="AN1341">
        <v>45</v>
      </c>
      <c r="AO1341" t="s">
        <v>85</v>
      </c>
      <c r="AP1341" t="e" vm="1">
        <f>_FV(-13,"0")</f>
        <v>#VALUE!</v>
      </c>
      <c r="AQ1341">
        <v>3</v>
      </c>
      <c r="AR1341">
        <v>6</v>
      </c>
      <c r="AS1341" t="s">
        <v>68</v>
      </c>
      <c r="AT1341" t="s">
        <v>423</v>
      </c>
      <c r="AU1341" t="s">
        <v>68</v>
      </c>
      <c r="AV1341" s="2">
        <v>43587</v>
      </c>
      <c r="AW1341" t="s">
        <v>2461</v>
      </c>
      <c r="AX1341">
        <v>1879</v>
      </c>
      <c r="AY1341">
        <v>1627</v>
      </c>
      <c r="AZ1341" t="s">
        <v>158</v>
      </c>
      <c r="BA1341" s="2">
        <v>43671</v>
      </c>
      <c r="BB1341">
        <v>21</v>
      </c>
      <c r="BC1341" t="s">
        <v>2247</v>
      </c>
      <c r="BD1341" t="s">
        <v>2248</v>
      </c>
      <c r="BE1341" t="s">
        <v>195</v>
      </c>
      <c r="BF1341" s="2">
        <v>43732</v>
      </c>
      <c r="BG1341">
        <v>28</v>
      </c>
      <c r="BH1341" t="s">
        <v>2257</v>
      </c>
      <c r="BI1341" s="2">
        <v>43712</v>
      </c>
    </row>
    <row r="1342" spans="1:61" x14ac:dyDescent="0.25">
      <c r="A1342" s="1">
        <v>41703</v>
      </c>
      <c r="B1342" t="s">
        <v>163</v>
      </c>
      <c r="C1342" t="s">
        <v>195</v>
      </c>
      <c r="D1342" t="s">
        <v>151</v>
      </c>
      <c r="E1342" t="s">
        <v>340</v>
      </c>
      <c r="F1342" t="s">
        <v>1578</v>
      </c>
      <c r="G1342" t="s">
        <v>92</v>
      </c>
      <c r="H1342" t="s">
        <v>425</v>
      </c>
      <c r="I1342" t="s">
        <v>340</v>
      </c>
      <c r="J1342" t="s">
        <v>88</v>
      </c>
      <c r="K1342" t="s">
        <v>63</v>
      </c>
      <c r="L1342" t="s">
        <v>216</v>
      </c>
      <c r="M1342" t="s">
        <v>435</v>
      </c>
      <c r="N1342" t="s">
        <v>436</v>
      </c>
      <c r="O1342" t="s">
        <v>82</v>
      </c>
      <c r="P1342" t="s">
        <v>216</v>
      </c>
      <c r="Q1342">
        <v>36</v>
      </c>
      <c r="R1342" t="s">
        <v>85</v>
      </c>
      <c r="S1342" t="s">
        <v>119</v>
      </c>
      <c r="T1342">
        <v>14</v>
      </c>
      <c r="U1342">
        <v>7</v>
      </c>
      <c r="V1342">
        <v>16</v>
      </c>
      <c r="W1342" t="s">
        <v>83</v>
      </c>
      <c r="X1342" t="s">
        <v>85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 t="s">
        <v>356</v>
      </c>
      <c r="AM1342" t="e" vm="5">
        <f>_FV(0,"5555555555555556")</f>
        <v>#VALUE!</v>
      </c>
      <c r="AN1342">
        <v>28</v>
      </c>
      <c r="AO1342" t="s">
        <v>64</v>
      </c>
      <c r="AP1342" t="e" vm="1">
        <f>_FV(-7,"0")</f>
        <v>#VALUE!</v>
      </c>
      <c r="AQ1342">
        <v>9</v>
      </c>
      <c r="AR1342">
        <v>0</v>
      </c>
      <c r="AS1342" t="s">
        <v>1195</v>
      </c>
      <c r="AT1342" t="s">
        <v>857</v>
      </c>
      <c r="AU1342" t="s">
        <v>1196</v>
      </c>
      <c r="AV1342" t="s">
        <v>2462</v>
      </c>
      <c r="AW1342" t="s">
        <v>2463</v>
      </c>
      <c r="AX1342">
        <v>1925</v>
      </c>
      <c r="AY1342">
        <v>1627</v>
      </c>
      <c r="AZ1342" t="s">
        <v>163</v>
      </c>
      <c r="BA1342" s="2">
        <v>43732</v>
      </c>
      <c r="BB1342">
        <v>24</v>
      </c>
      <c r="BC1342" t="s">
        <v>2249</v>
      </c>
      <c r="BD1342" s="2">
        <v>43600</v>
      </c>
      <c r="BE1342" t="s">
        <v>195</v>
      </c>
      <c r="BF1342" s="2">
        <v>43732</v>
      </c>
      <c r="BG1342">
        <v>28</v>
      </c>
      <c r="BH1342" t="s">
        <v>2257</v>
      </c>
      <c r="BI1342" s="2">
        <v>43712</v>
      </c>
    </row>
    <row r="1343" spans="1:61" x14ac:dyDescent="0.25">
      <c r="A1343" s="1">
        <v>41641</v>
      </c>
      <c r="B1343" t="s">
        <v>178</v>
      </c>
      <c r="C1343" t="s">
        <v>195</v>
      </c>
      <c r="D1343" t="s">
        <v>151</v>
      </c>
      <c r="E1343" t="s">
        <v>90</v>
      </c>
      <c r="F1343" t="s">
        <v>717</v>
      </c>
      <c r="G1343" t="s">
        <v>76</v>
      </c>
      <c r="H1343" s="2">
        <v>43586</v>
      </c>
      <c r="I1343" t="s">
        <v>691</v>
      </c>
      <c r="J1343" t="s">
        <v>400</v>
      </c>
      <c r="K1343" t="s">
        <v>692</v>
      </c>
      <c r="L1343" t="s">
        <v>693</v>
      </c>
      <c r="M1343" t="s">
        <v>80</v>
      </c>
      <c r="N1343" t="s">
        <v>63</v>
      </c>
      <c r="O1343" t="s">
        <v>82</v>
      </c>
      <c r="P1343" t="s">
        <v>79</v>
      </c>
      <c r="Q1343">
        <v>24</v>
      </c>
      <c r="R1343" t="s">
        <v>120</v>
      </c>
      <c r="S1343" t="s">
        <v>119</v>
      </c>
      <c r="T1343">
        <v>14</v>
      </c>
      <c r="U1343">
        <v>8</v>
      </c>
      <c r="V1343">
        <v>17</v>
      </c>
      <c r="W1343" t="s">
        <v>66</v>
      </c>
      <c r="X1343" t="s">
        <v>121</v>
      </c>
      <c r="Y1343">
        <v>0</v>
      </c>
      <c r="Z1343">
        <v>0</v>
      </c>
      <c r="AA1343">
        <v>0</v>
      </c>
      <c r="AB1343">
        <v>1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 t="s">
        <v>82</v>
      </c>
      <c r="AM1343" t="e" vm="131">
        <f>_FV(0,"5833333333333334")</f>
        <v>#VALUE!</v>
      </c>
      <c r="AN1343">
        <v>16</v>
      </c>
      <c r="AO1343" t="e" vm="1">
        <f>_FV(-4,"0")</f>
        <v>#VALUE!</v>
      </c>
      <c r="AP1343" t="e" vm="1">
        <f>_FV(-4,"0")</f>
        <v>#VALUE!</v>
      </c>
      <c r="AQ1343">
        <v>1</v>
      </c>
      <c r="AR1343">
        <v>7</v>
      </c>
      <c r="AS1343" t="s">
        <v>68</v>
      </c>
      <c r="AT1343" t="s">
        <v>68</v>
      </c>
      <c r="AU1343" t="s">
        <v>68</v>
      </c>
      <c r="AV1343" s="2">
        <v>43586</v>
      </c>
      <c r="AW1343" s="3">
        <v>12785</v>
      </c>
      <c r="AX1343">
        <v>1685</v>
      </c>
      <c r="AY1343">
        <v>1627</v>
      </c>
      <c r="AZ1343" t="s">
        <v>178</v>
      </c>
      <c r="BA1343" s="2">
        <v>43579</v>
      </c>
      <c r="BB1343">
        <v>26</v>
      </c>
      <c r="BC1343" t="s">
        <v>2250</v>
      </c>
      <c r="BD1343" s="3">
        <v>26420</v>
      </c>
      <c r="BE1343" t="s">
        <v>195</v>
      </c>
      <c r="BF1343" s="2">
        <v>43732</v>
      </c>
      <c r="BG1343">
        <v>28</v>
      </c>
      <c r="BH1343" t="s">
        <v>2257</v>
      </c>
      <c r="BI1343" s="2">
        <v>43712</v>
      </c>
    </row>
    <row r="1344" spans="1:61" x14ac:dyDescent="0.25">
      <c r="A1344" s="1">
        <v>41720</v>
      </c>
      <c r="B1344" t="s">
        <v>1432</v>
      </c>
      <c r="C1344" t="s">
        <v>195</v>
      </c>
      <c r="D1344" t="s">
        <v>62</v>
      </c>
      <c r="E1344" t="s">
        <v>951</v>
      </c>
      <c r="F1344" t="s">
        <v>444</v>
      </c>
      <c r="G1344" t="s">
        <v>114</v>
      </c>
      <c r="H1344" t="s">
        <v>1023</v>
      </c>
      <c r="I1344" t="s">
        <v>927</v>
      </c>
      <c r="J1344" t="s">
        <v>74</v>
      </c>
      <c r="K1344" t="s">
        <v>603</v>
      </c>
      <c r="L1344" t="s">
        <v>118</v>
      </c>
      <c r="M1344" t="s">
        <v>117</v>
      </c>
      <c r="N1344" t="s">
        <v>484</v>
      </c>
      <c r="O1344" t="s">
        <v>386</v>
      </c>
      <c r="P1344" t="s">
        <v>603</v>
      </c>
      <c r="Q1344">
        <v>30</v>
      </c>
      <c r="R1344" t="s">
        <v>95</v>
      </c>
      <c r="S1344" t="s">
        <v>119</v>
      </c>
      <c r="T1344">
        <v>14</v>
      </c>
      <c r="U1344">
        <v>14</v>
      </c>
      <c r="V1344">
        <v>17</v>
      </c>
      <c r="W1344" t="s">
        <v>132</v>
      </c>
      <c r="X1344" t="s">
        <v>68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 t="e" vm="166">
        <f>_FV(0,"7333333333333333")</f>
        <v>#VALUE!</v>
      </c>
      <c r="AM1344" t="e" vm="367">
        <f>_FV(0,"6333333333333333")</f>
        <v>#VALUE!</v>
      </c>
      <c r="AN1344">
        <v>4</v>
      </c>
      <c r="AO1344" t="s">
        <v>66</v>
      </c>
      <c r="AP1344" t="s">
        <v>66</v>
      </c>
      <c r="AQ1344">
        <v>5</v>
      </c>
      <c r="AR1344">
        <v>2</v>
      </c>
      <c r="AS1344" t="s">
        <v>68</v>
      </c>
      <c r="AT1344" t="s">
        <v>68</v>
      </c>
      <c r="AU1344" t="s">
        <v>68</v>
      </c>
      <c r="AV1344" t="s">
        <v>97</v>
      </c>
      <c r="AW1344" s="3">
        <v>46023</v>
      </c>
      <c r="AX1344">
        <v>1656</v>
      </c>
      <c r="AY1344">
        <v>1627</v>
      </c>
      <c r="AZ1344" t="s">
        <v>1432</v>
      </c>
      <c r="BA1344" s="2">
        <v>43522</v>
      </c>
      <c r="BB1344">
        <v>17</v>
      </c>
      <c r="BC1344" t="s">
        <v>2252</v>
      </c>
      <c r="BD1344" s="2">
        <v>43527</v>
      </c>
      <c r="BE1344" t="s">
        <v>195</v>
      </c>
      <c r="BF1344" s="2">
        <v>43732</v>
      </c>
      <c r="BG1344">
        <v>28</v>
      </c>
      <c r="BH1344" t="s">
        <v>2257</v>
      </c>
      <c r="BI1344" s="2">
        <v>43712</v>
      </c>
    </row>
    <row r="1345" spans="1:61" x14ac:dyDescent="0.25">
      <c r="A1345" s="1">
        <v>41510</v>
      </c>
      <c r="B1345" t="s">
        <v>1917</v>
      </c>
      <c r="C1345" t="s">
        <v>195</v>
      </c>
      <c r="D1345" t="s">
        <v>101</v>
      </c>
      <c r="E1345" t="s">
        <v>63</v>
      </c>
      <c r="F1345" t="s">
        <v>65</v>
      </c>
      <c r="G1345" t="s">
        <v>65</v>
      </c>
      <c r="H1345" t="s">
        <v>63</v>
      </c>
      <c r="I1345" s="2">
        <v>43586</v>
      </c>
      <c r="J1345" t="s">
        <v>65</v>
      </c>
      <c r="K1345" t="s">
        <v>63</v>
      </c>
      <c r="L1345" t="s">
        <v>65</v>
      </c>
      <c r="M1345" t="s">
        <v>65</v>
      </c>
      <c r="N1345" t="s">
        <v>63</v>
      </c>
      <c r="O1345" t="s">
        <v>65</v>
      </c>
      <c r="P1345" t="s">
        <v>65</v>
      </c>
      <c r="Q1345">
        <v>2</v>
      </c>
      <c r="R1345" t="s">
        <v>121</v>
      </c>
      <c r="S1345" t="s">
        <v>119</v>
      </c>
      <c r="T1345">
        <v>14</v>
      </c>
      <c r="U1345">
        <v>6</v>
      </c>
      <c r="V1345">
        <v>13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 t="s">
        <v>63</v>
      </c>
      <c r="AM1345" t="e" vm="3">
        <f>_FV(0,"5")</f>
        <v>#VALUE!</v>
      </c>
      <c r="AN1345">
        <v>3</v>
      </c>
      <c r="AP1345" t="e" vm="1">
        <f>_FV(-6,"0")</f>
        <v>#VALUE!</v>
      </c>
      <c r="AQ1345">
        <v>1</v>
      </c>
      <c r="AR1345">
        <v>4</v>
      </c>
      <c r="AS1345" t="s">
        <v>68</v>
      </c>
      <c r="AT1345" t="s">
        <v>68</v>
      </c>
      <c r="AU1345" t="s">
        <v>68</v>
      </c>
      <c r="AV1345" t="s">
        <v>68</v>
      </c>
      <c r="AW1345" s="3">
        <v>46023</v>
      </c>
      <c r="AX1345">
        <v>1643</v>
      </c>
      <c r="AY1345">
        <v>1627</v>
      </c>
      <c r="AZ1345" t="s">
        <v>1917</v>
      </c>
      <c r="BA1345" s="2">
        <v>43731</v>
      </c>
      <c r="BB1345">
        <v>16</v>
      </c>
      <c r="BC1345" t="s">
        <v>2253</v>
      </c>
      <c r="BD1345" s="3">
        <v>11383</v>
      </c>
      <c r="BE1345" t="s">
        <v>195</v>
      </c>
      <c r="BF1345" s="2">
        <v>43732</v>
      </c>
      <c r="BG1345">
        <v>28</v>
      </c>
      <c r="BH1345" t="s">
        <v>2257</v>
      </c>
      <c r="BI1345" s="2">
        <v>43712</v>
      </c>
    </row>
    <row r="1346" spans="1:61" x14ac:dyDescent="0.25">
      <c r="A1346" s="1">
        <v>41601</v>
      </c>
      <c r="B1346" t="s">
        <v>182</v>
      </c>
      <c r="C1346" t="s">
        <v>195</v>
      </c>
      <c r="D1346" t="s">
        <v>62</v>
      </c>
      <c r="E1346" t="s">
        <v>74</v>
      </c>
      <c r="F1346" t="s">
        <v>355</v>
      </c>
      <c r="G1346" t="s">
        <v>76</v>
      </c>
      <c r="H1346" t="s">
        <v>366</v>
      </c>
      <c r="I1346" t="s">
        <v>74</v>
      </c>
      <c r="J1346" t="s">
        <v>426</v>
      </c>
      <c r="K1346" t="s">
        <v>82</v>
      </c>
      <c r="L1346" t="s">
        <v>82</v>
      </c>
      <c r="M1346" t="s">
        <v>81</v>
      </c>
      <c r="N1346" t="s">
        <v>355</v>
      </c>
      <c r="O1346" t="s">
        <v>80</v>
      </c>
      <c r="P1346" t="s">
        <v>308</v>
      </c>
      <c r="Q1346">
        <v>12</v>
      </c>
      <c r="R1346" t="s">
        <v>83</v>
      </c>
      <c r="S1346" t="s">
        <v>119</v>
      </c>
      <c r="T1346">
        <v>14</v>
      </c>
      <c r="U1346">
        <v>17</v>
      </c>
      <c r="V1346">
        <v>19</v>
      </c>
      <c r="W1346" t="s">
        <v>84</v>
      </c>
      <c r="X1346" t="s">
        <v>96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 t="e" vm="2">
        <f>_FV(0,"3333333333333333")</f>
        <v>#VALUE!</v>
      </c>
      <c r="AM1346" t="e" vm="230">
        <f>_FV(-1,"1666666666666667")</f>
        <v>#VALUE!</v>
      </c>
      <c r="AN1346">
        <v>3</v>
      </c>
      <c r="AO1346" t="e" vm="1">
        <f>_FV(-3,"0")</f>
        <v>#VALUE!</v>
      </c>
      <c r="AP1346" t="e" vm="1">
        <f>_FV(-5,"0")</f>
        <v>#VALUE!</v>
      </c>
      <c r="AQ1346">
        <v>2</v>
      </c>
      <c r="AR1346">
        <v>5</v>
      </c>
      <c r="AS1346" t="s">
        <v>387</v>
      </c>
      <c r="AT1346" t="s">
        <v>68</v>
      </c>
      <c r="AU1346" t="s">
        <v>763</v>
      </c>
      <c r="AV1346" t="s">
        <v>2464</v>
      </c>
      <c r="AW1346" t="s">
        <v>2465</v>
      </c>
      <c r="AX1346">
        <v>1671</v>
      </c>
      <c r="AY1346">
        <v>1627</v>
      </c>
      <c r="AZ1346" t="s">
        <v>182</v>
      </c>
      <c r="BA1346" s="2">
        <v>43491</v>
      </c>
      <c r="BB1346">
        <v>20</v>
      </c>
      <c r="BC1346" t="s">
        <v>2256</v>
      </c>
      <c r="BD1346" s="3">
        <v>12510</v>
      </c>
      <c r="BE1346" t="s">
        <v>195</v>
      </c>
      <c r="BF1346" s="2">
        <v>43732</v>
      </c>
      <c r="BG1346">
        <v>28</v>
      </c>
      <c r="BH1346" t="s">
        <v>2257</v>
      </c>
      <c r="BI1346" s="2">
        <v>43712</v>
      </c>
    </row>
    <row r="1347" spans="1:61" x14ac:dyDescent="0.25">
      <c r="A1347" s="1">
        <v>41566</v>
      </c>
      <c r="B1347" t="s">
        <v>1445</v>
      </c>
      <c r="C1347" t="s">
        <v>195</v>
      </c>
      <c r="D1347" t="s">
        <v>62</v>
      </c>
      <c r="E1347" t="s">
        <v>68</v>
      </c>
      <c r="F1347" t="s">
        <v>625</v>
      </c>
      <c r="G1347" t="s">
        <v>317</v>
      </c>
      <c r="H1347" t="s">
        <v>64</v>
      </c>
      <c r="I1347" t="s">
        <v>400</v>
      </c>
      <c r="J1347" t="s">
        <v>322</v>
      </c>
      <c r="K1347" t="s">
        <v>79</v>
      </c>
      <c r="L1347" t="s">
        <v>65</v>
      </c>
      <c r="M1347" t="s">
        <v>63</v>
      </c>
      <c r="N1347" t="s">
        <v>180</v>
      </c>
      <c r="O1347" t="s">
        <v>322</v>
      </c>
      <c r="P1347" t="s">
        <v>322</v>
      </c>
      <c r="Q1347">
        <v>8</v>
      </c>
      <c r="R1347" t="s">
        <v>179</v>
      </c>
      <c r="S1347" t="s">
        <v>119</v>
      </c>
      <c r="T1347">
        <v>14</v>
      </c>
      <c r="U1347">
        <v>15</v>
      </c>
      <c r="V1347">
        <v>20</v>
      </c>
      <c r="W1347" t="s">
        <v>85</v>
      </c>
      <c r="X1347" t="s">
        <v>65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1</v>
      </c>
      <c r="AI1347">
        <v>1</v>
      </c>
      <c r="AJ1347">
        <v>0</v>
      </c>
      <c r="AK1347">
        <v>0</v>
      </c>
      <c r="AL1347" t="e" vm="37">
        <f>_FV(0,"375")</f>
        <v>#VALUE!</v>
      </c>
      <c r="AM1347" t="e" vm="37">
        <f>_FV(-1,"375")</f>
        <v>#VALUE!</v>
      </c>
      <c r="AN1347">
        <v>6</v>
      </c>
      <c r="AO1347" t="s">
        <v>85</v>
      </c>
      <c r="AP1347" t="e" vm="1">
        <f>_FV(-2,"0")</f>
        <v>#VALUE!</v>
      </c>
      <c r="AQ1347">
        <v>2</v>
      </c>
      <c r="AR1347">
        <v>5</v>
      </c>
      <c r="AS1347" t="s">
        <v>68</v>
      </c>
      <c r="AT1347" t="s">
        <v>68</v>
      </c>
      <c r="AU1347" t="s">
        <v>68</v>
      </c>
      <c r="AV1347" t="s">
        <v>124</v>
      </c>
      <c r="AW1347" s="3">
        <v>42736</v>
      </c>
      <c r="AX1347">
        <v>1714</v>
      </c>
      <c r="AY1347">
        <v>1627</v>
      </c>
      <c r="AZ1347" t="s">
        <v>1445</v>
      </c>
      <c r="BA1347" s="2">
        <v>43610</v>
      </c>
      <c r="BB1347">
        <v>27</v>
      </c>
      <c r="BC1347" t="s">
        <v>2260</v>
      </c>
      <c r="BD1347" s="3">
        <v>30376</v>
      </c>
      <c r="BE1347" t="s">
        <v>195</v>
      </c>
      <c r="BF1347" s="2">
        <v>43732</v>
      </c>
      <c r="BG1347">
        <v>28</v>
      </c>
      <c r="BH1347" t="s">
        <v>2257</v>
      </c>
      <c r="BI1347" s="2">
        <v>43712</v>
      </c>
    </row>
    <row r="1348" spans="1:61" x14ac:dyDescent="0.25">
      <c r="A1348" s="1">
        <v>41824</v>
      </c>
      <c r="B1348" t="s">
        <v>209</v>
      </c>
      <c r="C1348" t="s">
        <v>195</v>
      </c>
      <c r="D1348" t="s">
        <v>62</v>
      </c>
      <c r="E1348" t="s">
        <v>1136</v>
      </c>
      <c r="F1348" t="s">
        <v>1488</v>
      </c>
      <c r="G1348" t="s">
        <v>90</v>
      </c>
      <c r="H1348" t="s">
        <v>221</v>
      </c>
      <c r="I1348" t="s">
        <v>562</v>
      </c>
      <c r="J1348" t="s">
        <v>1694</v>
      </c>
      <c r="K1348" t="s">
        <v>646</v>
      </c>
      <c r="L1348" t="s">
        <v>226</v>
      </c>
      <c r="M1348" t="s">
        <v>471</v>
      </c>
      <c r="N1348" t="s">
        <v>2157</v>
      </c>
      <c r="O1348" t="s">
        <v>1140</v>
      </c>
      <c r="P1348" t="s">
        <v>470</v>
      </c>
      <c r="Q1348">
        <v>33</v>
      </c>
      <c r="R1348" t="s">
        <v>96</v>
      </c>
      <c r="S1348" t="s">
        <v>119</v>
      </c>
      <c r="T1348">
        <v>14</v>
      </c>
      <c r="U1348">
        <v>5</v>
      </c>
      <c r="V1348">
        <v>16</v>
      </c>
      <c r="W1348" t="s">
        <v>96</v>
      </c>
      <c r="X1348" t="s">
        <v>65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1</v>
      </c>
      <c r="AI1348">
        <v>1</v>
      </c>
      <c r="AJ1348">
        <v>0</v>
      </c>
      <c r="AK1348">
        <v>0</v>
      </c>
      <c r="AL1348" t="e" vm="217">
        <f>_FV(0,"12121212121212122")</f>
        <v>#VALUE!</v>
      </c>
      <c r="AM1348" t="e" vm="352">
        <f>_FV(0,"7575757575757576")</f>
        <v>#VALUE!</v>
      </c>
      <c r="AN1348">
        <v>31</v>
      </c>
      <c r="AO1348" t="s">
        <v>96</v>
      </c>
      <c r="AP1348" t="e" vm="1">
        <f>_FV(-8,"0")</f>
        <v>#VALUE!</v>
      </c>
      <c r="AQ1348">
        <v>9</v>
      </c>
      <c r="AR1348">
        <v>0</v>
      </c>
      <c r="AS1348" t="s">
        <v>423</v>
      </c>
      <c r="AT1348" t="s">
        <v>68</v>
      </c>
      <c r="AU1348" t="s">
        <v>1098</v>
      </c>
      <c r="AV1348" t="s">
        <v>1515</v>
      </c>
      <c r="AW1348" t="s">
        <v>2461</v>
      </c>
      <c r="AX1348">
        <v>1847</v>
      </c>
      <c r="AY1348">
        <v>1627</v>
      </c>
      <c r="AZ1348" t="s">
        <v>209</v>
      </c>
      <c r="BA1348" s="2">
        <v>43578</v>
      </c>
      <c r="BB1348">
        <v>21</v>
      </c>
      <c r="BC1348" t="s">
        <v>217</v>
      </c>
      <c r="BD1348" s="3">
        <v>44774</v>
      </c>
      <c r="BE1348" t="s">
        <v>195</v>
      </c>
      <c r="BF1348" s="2">
        <v>43732</v>
      </c>
      <c r="BG1348">
        <v>28</v>
      </c>
      <c r="BH1348" t="s">
        <v>2257</v>
      </c>
      <c r="BI1348" s="2">
        <v>43712</v>
      </c>
    </row>
    <row r="1349" spans="1:61" x14ac:dyDescent="0.25">
      <c r="A1349" s="1">
        <v>41538</v>
      </c>
      <c r="B1349" t="s">
        <v>218</v>
      </c>
      <c r="C1349" t="s">
        <v>195</v>
      </c>
      <c r="D1349" t="s">
        <v>62</v>
      </c>
      <c r="E1349" t="s">
        <v>118</v>
      </c>
      <c r="F1349" t="s">
        <v>97</v>
      </c>
      <c r="G1349" t="s">
        <v>124</v>
      </c>
      <c r="H1349" s="2">
        <v>43617</v>
      </c>
      <c r="I1349" t="s">
        <v>116</v>
      </c>
      <c r="J1349" t="s">
        <v>118</v>
      </c>
      <c r="K1349" t="s">
        <v>65</v>
      </c>
      <c r="L1349" t="s">
        <v>65</v>
      </c>
      <c r="M1349" t="s">
        <v>116</v>
      </c>
      <c r="N1349" t="s">
        <v>97</v>
      </c>
      <c r="O1349" t="s">
        <v>116</v>
      </c>
      <c r="P1349" t="s">
        <v>118</v>
      </c>
      <c r="Q1349">
        <v>5</v>
      </c>
      <c r="R1349" t="s">
        <v>255</v>
      </c>
      <c r="S1349" t="s">
        <v>119</v>
      </c>
      <c r="T1349">
        <v>14</v>
      </c>
      <c r="U1349">
        <v>19</v>
      </c>
      <c r="V1349">
        <v>20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 t="e" vm="25">
        <f>_FV(0,"6")</f>
        <v>#VALUE!</v>
      </c>
      <c r="AM1349" t="e" vm="1">
        <f>_FV(-1,"0")</f>
        <v>#VALUE!</v>
      </c>
      <c r="AN1349">
        <v>1</v>
      </c>
      <c r="AP1349" t="s">
        <v>84</v>
      </c>
      <c r="AQ1349">
        <v>9</v>
      </c>
      <c r="AR1349">
        <v>0</v>
      </c>
      <c r="AS1349" t="s">
        <v>1928</v>
      </c>
      <c r="AT1349" t="s">
        <v>68</v>
      </c>
      <c r="AU1349" t="s">
        <v>224</v>
      </c>
      <c r="AV1349" t="s">
        <v>2466</v>
      </c>
      <c r="AW1349" t="s">
        <v>2467</v>
      </c>
      <c r="AX1349">
        <v>1662</v>
      </c>
      <c r="AY1349">
        <v>1627</v>
      </c>
      <c r="AZ1349" t="s">
        <v>218</v>
      </c>
      <c r="BA1349" s="2">
        <v>43642</v>
      </c>
      <c r="BB1349">
        <v>21</v>
      </c>
      <c r="BC1349" t="s">
        <v>2264</v>
      </c>
      <c r="BD1349" s="2">
        <v>43649</v>
      </c>
      <c r="BE1349" t="s">
        <v>195</v>
      </c>
      <c r="BF1349" s="2">
        <v>43732</v>
      </c>
      <c r="BG1349">
        <v>28</v>
      </c>
      <c r="BH1349" t="s">
        <v>2257</v>
      </c>
      <c r="BI1349" s="2">
        <v>43712</v>
      </c>
    </row>
    <row r="1350" spans="1:61" x14ac:dyDescent="0.25">
      <c r="A1350" s="1">
        <v>41622</v>
      </c>
      <c r="B1350" t="s">
        <v>228</v>
      </c>
      <c r="C1350" t="s">
        <v>195</v>
      </c>
      <c r="D1350" t="s">
        <v>101</v>
      </c>
      <c r="E1350" t="s">
        <v>1400</v>
      </c>
      <c r="F1350" t="s">
        <v>180</v>
      </c>
      <c r="G1350" t="s">
        <v>368</v>
      </c>
      <c r="H1350" t="s">
        <v>908</v>
      </c>
      <c r="I1350" t="s">
        <v>1400</v>
      </c>
      <c r="J1350" t="s">
        <v>63</v>
      </c>
      <c r="K1350" t="s">
        <v>321</v>
      </c>
      <c r="L1350" t="s">
        <v>322</v>
      </c>
      <c r="M1350" t="s">
        <v>63</v>
      </c>
      <c r="N1350" t="s">
        <v>1183</v>
      </c>
      <c r="O1350" t="s">
        <v>79</v>
      </c>
      <c r="P1350" t="s">
        <v>322</v>
      </c>
      <c r="Q1350">
        <v>16</v>
      </c>
      <c r="R1350" t="s">
        <v>191</v>
      </c>
      <c r="S1350" t="s">
        <v>119</v>
      </c>
      <c r="T1350">
        <v>14</v>
      </c>
      <c r="U1350">
        <v>17</v>
      </c>
      <c r="V1350">
        <v>20</v>
      </c>
      <c r="W1350" t="s">
        <v>84</v>
      </c>
      <c r="X1350" t="s">
        <v>66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 t="e" vm="37">
        <f>_FV(0,"375")</f>
        <v>#VALUE!</v>
      </c>
      <c r="AM1350" t="e" vm="93">
        <f>_FV(-1,"125")</f>
        <v>#VALUE!</v>
      </c>
      <c r="AN1350">
        <v>5</v>
      </c>
      <c r="AO1350" t="e" vm="1">
        <f>_FV(-1,"0")</f>
        <v>#VALUE!</v>
      </c>
      <c r="AP1350" t="e" vm="1">
        <f>_FV(-1,"0")</f>
        <v>#VALUE!</v>
      </c>
      <c r="AQ1350">
        <v>1</v>
      </c>
      <c r="AR1350">
        <v>7</v>
      </c>
      <c r="AS1350" t="s">
        <v>68</v>
      </c>
      <c r="AT1350" t="s">
        <v>68</v>
      </c>
      <c r="AU1350" t="s">
        <v>68</v>
      </c>
      <c r="AV1350" t="s">
        <v>68</v>
      </c>
      <c r="AW1350" s="2">
        <v>43770</v>
      </c>
      <c r="AX1350">
        <v>1671</v>
      </c>
      <c r="AY1350">
        <v>1627</v>
      </c>
      <c r="AZ1350" t="s">
        <v>228</v>
      </c>
      <c r="BA1350" s="2">
        <v>43549</v>
      </c>
      <c r="BB1350">
        <v>22</v>
      </c>
      <c r="BC1350" t="s">
        <v>2267</v>
      </c>
      <c r="BD1350" s="2">
        <v>43588</v>
      </c>
      <c r="BE1350" t="s">
        <v>195</v>
      </c>
      <c r="BF1350" s="2">
        <v>43732</v>
      </c>
      <c r="BG1350">
        <v>28</v>
      </c>
      <c r="BH1350" t="s">
        <v>2257</v>
      </c>
      <c r="BI1350" s="2">
        <v>43712</v>
      </c>
    </row>
    <row r="1351" spans="1:61" x14ac:dyDescent="0.25">
      <c r="A1351" s="1">
        <v>41723</v>
      </c>
      <c r="B1351" t="s">
        <v>60</v>
      </c>
      <c r="C1351" t="s">
        <v>1445</v>
      </c>
      <c r="D1351" t="s">
        <v>101</v>
      </c>
      <c r="E1351" t="s">
        <v>1202</v>
      </c>
      <c r="F1351" t="s">
        <v>556</v>
      </c>
      <c r="G1351" t="s">
        <v>449</v>
      </c>
      <c r="H1351" t="s">
        <v>1973</v>
      </c>
      <c r="I1351" t="s">
        <v>64</v>
      </c>
      <c r="J1351" t="s">
        <v>740</v>
      </c>
      <c r="K1351" t="s">
        <v>1505</v>
      </c>
      <c r="L1351" t="s">
        <v>141</v>
      </c>
      <c r="M1351" t="s">
        <v>145</v>
      </c>
      <c r="N1351" t="s">
        <v>143</v>
      </c>
      <c r="O1351" t="s">
        <v>1112</v>
      </c>
      <c r="P1351" t="s">
        <v>1203</v>
      </c>
      <c r="Q1351">
        <v>31</v>
      </c>
      <c r="R1351" t="s">
        <v>66</v>
      </c>
      <c r="S1351" t="s">
        <v>179</v>
      </c>
      <c r="T1351">
        <v>14</v>
      </c>
      <c r="U1351">
        <v>4</v>
      </c>
      <c r="V1351">
        <v>13</v>
      </c>
      <c r="W1351" t="s">
        <v>85</v>
      </c>
      <c r="X1351" t="s">
        <v>64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 t="s">
        <v>1505</v>
      </c>
      <c r="AM1351" t="e" vm="276">
        <f>_FV(0,"1935483870967742")</f>
        <v>#VALUE!</v>
      </c>
      <c r="AN1351">
        <v>33</v>
      </c>
      <c r="AO1351" t="s">
        <v>132</v>
      </c>
      <c r="AP1351" t="e" vm="1">
        <f>_FV(-8,"0")</f>
        <v>#VALUE!</v>
      </c>
      <c r="AQ1351">
        <v>6</v>
      </c>
      <c r="AR1351">
        <v>3</v>
      </c>
      <c r="AS1351" t="s">
        <v>68</v>
      </c>
      <c r="AT1351" t="s">
        <v>68</v>
      </c>
      <c r="AU1351" t="s">
        <v>68</v>
      </c>
      <c r="AV1351" t="s">
        <v>64</v>
      </c>
      <c r="AW1351" s="3">
        <v>47119</v>
      </c>
      <c r="AX1351">
        <v>1873</v>
      </c>
      <c r="AY1351">
        <v>1714</v>
      </c>
      <c r="AZ1351" t="s">
        <v>60</v>
      </c>
      <c r="BA1351" s="2">
        <v>43700</v>
      </c>
      <c r="BB1351">
        <v>30</v>
      </c>
      <c r="BC1351" t="s">
        <v>2228</v>
      </c>
      <c r="BD1351" s="3">
        <v>36373</v>
      </c>
      <c r="BE1351" t="s">
        <v>1445</v>
      </c>
      <c r="BF1351" s="2">
        <v>43610</v>
      </c>
      <c r="BG1351">
        <v>27</v>
      </c>
      <c r="BH1351" t="s">
        <v>2260</v>
      </c>
      <c r="BI1351" s="3">
        <v>30376</v>
      </c>
    </row>
    <row r="1352" spans="1:61" x14ac:dyDescent="0.25">
      <c r="A1352" s="1">
        <v>41636</v>
      </c>
      <c r="B1352" t="s">
        <v>73</v>
      </c>
      <c r="C1352" t="s">
        <v>1445</v>
      </c>
      <c r="D1352" t="s">
        <v>101</v>
      </c>
      <c r="E1352" t="s">
        <v>305</v>
      </c>
      <c r="F1352" t="s">
        <v>405</v>
      </c>
      <c r="G1352" t="s">
        <v>786</v>
      </c>
      <c r="H1352" t="s">
        <v>786</v>
      </c>
      <c r="I1352" t="s">
        <v>68</v>
      </c>
      <c r="J1352" t="s">
        <v>1067</v>
      </c>
      <c r="K1352" t="s">
        <v>170</v>
      </c>
      <c r="L1352" t="s">
        <v>170</v>
      </c>
      <c r="M1352" t="s">
        <v>172</v>
      </c>
      <c r="N1352" t="s">
        <v>304</v>
      </c>
      <c r="O1352" t="s">
        <v>205</v>
      </c>
      <c r="P1352" t="s">
        <v>170</v>
      </c>
      <c r="Q1352">
        <v>19</v>
      </c>
      <c r="R1352" t="s">
        <v>110</v>
      </c>
      <c r="S1352" t="s">
        <v>179</v>
      </c>
      <c r="T1352">
        <v>14</v>
      </c>
      <c r="U1352">
        <v>13</v>
      </c>
      <c r="V1352">
        <v>11</v>
      </c>
      <c r="W1352" t="s">
        <v>84</v>
      </c>
      <c r="X1352" t="s">
        <v>132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 t="e" vm="165">
        <f>_FV(0,"3684210526315789")</f>
        <v>#VALUE!</v>
      </c>
      <c r="AM1352" t="e" vm="97">
        <f>_FV(0,"05263157894736842")</f>
        <v>#VALUE!</v>
      </c>
      <c r="AN1352">
        <v>-1</v>
      </c>
      <c r="AO1352" t="e" vm="1">
        <f>_FV(-2,"0")</f>
        <v>#VALUE!</v>
      </c>
      <c r="AP1352" t="s">
        <v>84</v>
      </c>
      <c r="AQ1352">
        <v>4</v>
      </c>
      <c r="AR1352">
        <v>4</v>
      </c>
      <c r="AS1352" t="s">
        <v>68</v>
      </c>
      <c r="AT1352" t="s">
        <v>68</v>
      </c>
      <c r="AU1352" t="s">
        <v>68</v>
      </c>
      <c r="AV1352" t="s">
        <v>116</v>
      </c>
      <c r="AW1352" s="3">
        <v>42005</v>
      </c>
      <c r="AX1352">
        <v>1668</v>
      </c>
      <c r="AY1352">
        <v>1714</v>
      </c>
      <c r="AZ1352" t="s">
        <v>73</v>
      </c>
      <c r="BA1352" t="s">
        <v>243</v>
      </c>
      <c r="BB1352">
        <v>20</v>
      </c>
      <c r="BC1352" t="s">
        <v>2229</v>
      </c>
      <c r="BD1352" s="3">
        <v>15401</v>
      </c>
      <c r="BE1352" t="s">
        <v>1445</v>
      </c>
      <c r="BF1352" s="2">
        <v>43610</v>
      </c>
      <c r="BG1352">
        <v>27</v>
      </c>
      <c r="BH1352" t="s">
        <v>2260</v>
      </c>
      <c r="BI1352" s="3">
        <v>30376</v>
      </c>
    </row>
    <row r="1353" spans="1:61" x14ac:dyDescent="0.25">
      <c r="A1353" s="1">
        <v>41344</v>
      </c>
      <c r="B1353" t="s">
        <v>2230</v>
      </c>
      <c r="C1353" t="s">
        <v>1445</v>
      </c>
      <c r="D1353" t="s">
        <v>62</v>
      </c>
      <c r="E1353" t="s">
        <v>124</v>
      </c>
      <c r="F1353" s="2">
        <v>43497</v>
      </c>
      <c r="G1353" s="2">
        <v>43525</v>
      </c>
      <c r="H1353" s="2">
        <v>43466</v>
      </c>
      <c r="I1353" t="s">
        <v>444</v>
      </c>
      <c r="J1353" s="2">
        <v>43466</v>
      </c>
      <c r="K1353" t="s">
        <v>118</v>
      </c>
      <c r="L1353" t="s">
        <v>266</v>
      </c>
      <c r="M1353" t="s">
        <v>116</v>
      </c>
      <c r="N1353" t="s">
        <v>116</v>
      </c>
      <c r="O1353" t="s">
        <v>266</v>
      </c>
      <c r="P1353" t="s">
        <v>118</v>
      </c>
      <c r="Q1353">
        <v>10</v>
      </c>
      <c r="R1353" t="s">
        <v>239</v>
      </c>
      <c r="S1353" t="s">
        <v>179</v>
      </c>
      <c r="T1353">
        <v>14</v>
      </c>
      <c r="U1353">
        <v>16</v>
      </c>
      <c r="V1353">
        <v>9</v>
      </c>
      <c r="W1353" t="s">
        <v>66</v>
      </c>
      <c r="X1353" t="s">
        <v>85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 t="e" vm="3">
        <f>_FV(0,"5")</f>
        <v>#VALUE!</v>
      </c>
      <c r="AM1353" t="s">
        <v>325</v>
      </c>
      <c r="AN1353">
        <v>-2</v>
      </c>
      <c r="AO1353" t="e" vm="1">
        <f>_FV(-3,"0")</f>
        <v>#VALUE!</v>
      </c>
      <c r="AP1353" t="s">
        <v>121</v>
      </c>
      <c r="AQ1353">
        <v>1</v>
      </c>
      <c r="AR1353">
        <v>1</v>
      </c>
      <c r="AS1353" t="s">
        <v>68</v>
      </c>
      <c r="AT1353" t="s">
        <v>68</v>
      </c>
      <c r="AU1353" t="s">
        <v>68</v>
      </c>
      <c r="AV1353" t="s">
        <v>68</v>
      </c>
      <c r="AW1353" s="3">
        <v>42736</v>
      </c>
      <c r="AX1353">
        <v>1594</v>
      </c>
      <c r="AY1353">
        <v>1714</v>
      </c>
      <c r="AZ1353" t="s">
        <v>2230</v>
      </c>
      <c r="BA1353" s="2">
        <v>43640</v>
      </c>
      <c r="BB1353">
        <v>36</v>
      </c>
      <c r="BC1353" t="s">
        <v>2231</v>
      </c>
      <c r="BD1353" s="3">
        <v>13547</v>
      </c>
      <c r="BE1353" t="s">
        <v>1445</v>
      </c>
      <c r="BF1353" s="2">
        <v>43610</v>
      </c>
      <c r="BG1353">
        <v>27</v>
      </c>
      <c r="BH1353" t="s">
        <v>2260</v>
      </c>
      <c r="BI1353" s="3">
        <v>30376</v>
      </c>
    </row>
    <row r="1354" spans="1:61" x14ac:dyDescent="0.25">
      <c r="A1354" s="1">
        <v>41634</v>
      </c>
      <c r="B1354" t="s">
        <v>123</v>
      </c>
      <c r="C1354" t="s">
        <v>1445</v>
      </c>
      <c r="D1354" t="s">
        <v>62</v>
      </c>
      <c r="E1354" t="s">
        <v>811</v>
      </c>
      <c r="F1354" t="s">
        <v>1193</v>
      </c>
      <c r="G1354" t="s">
        <v>68</v>
      </c>
      <c r="H1354" t="s">
        <v>1193</v>
      </c>
      <c r="I1354" t="s">
        <v>606</v>
      </c>
      <c r="J1354" t="s">
        <v>92</v>
      </c>
      <c r="K1354" t="s">
        <v>356</v>
      </c>
      <c r="L1354" t="s">
        <v>341</v>
      </c>
      <c r="M1354" t="s">
        <v>82</v>
      </c>
      <c r="N1354" t="s">
        <v>214</v>
      </c>
      <c r="O1354" t="s">
        <v>216</v>
      </c>
      <c r="P1354" t="s">
        <v>341</v>
      </c>
      <c r="Q1354">
        <v>18</v>
      </c>
      <c r="R1354" t="s">
        <v>84</v>
      </c>
      <c r="S1354" t="s">
        <v>179</v>
      </c>
      <c r="T1354">
        <v>14</v>
      </c>
      <c r="U1354">
        <v>4</v>
      </c>
      <c r="V1354">
        <v>11</v>
      </c>
      <c r="W1354" t="s">
        <v>120</v>
      </c>
      <c r="X1354" t="s">
        <v>132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 t="s">
        <v>91</v>
      </c>
      <c r="AM1354" t="s">
        <v>65</v>
      </c>
      <c r="AN1354">
        <v>14</v>
      </c>
      <c r="AO1354" t="s">
        <v>132</v>
      </c>
      <c r="AP1354" t="e" vm="1">
        <f>_FV(-9,"0")</f>
        <v>#VALUE!</v>
      </c>
      <c r="AQ1354">
        <v>5</v>
      </c>
      <c r="AR1354">
        <v>2</v>
      </c>
      <c r="AS1354" t="s">
        <v>68</v>
      </c>
      <c r="AT1354" t="s">
        <v>68</v>
      </c>
      <c r="AU1354" t="s">
        <v>68</v>
      </c>
      <c r="AV1354" s="2">
        <v>43618</v>
      </c>
      <c r="AW1354" s="3">
        <v>41640</v>
      </c>
      <c r="AX1354">
        <v>1881</v>
      </c>
      <c r="AY1354">
        <v>1714</v>
      </c>
      <c r="AZ1354" t="s">
        <v>123</v>
      </c>
      <c r="BA1354" s="2">
        <v>43700</v>
      </c>
      <c r="BB1354">
        <v>40</v>
      </c>
      <c r="BC1354" t="s">
        <v>2232</v>
      </c>
      <c r="BD1354" s="3">
        <v>42339</v>
      </c>
      <c r="BE1354" t="s">
        <v>1445</v>
      </c>
      <c r="BF1354" s="2">
        <v>43610</v>
      </c>
      <c r="BG1354">
        <v>27</v>
      </c>
      <c r="BH1354" t="s">
        <v>2260</v>
      </c>
      <c r="BI1354" s="3">
        <v>30376</v>
      </c>
    </row>
    <row r="1355" spans="1:61" x14ac:dyDescent="0.25">
      <c r="A1355" s="1">
        <v>41539</v>
      </c>
      <c r="B1355" t="s">
        <v>2233</v>
      </c>
      <c r="C1355" t="s">
        <v>1445</v>
      </c>
      <c r="D1355" t="s">
        <v>151</v>
      </c>
      <c r="E1355" t="s">
        <v>124</v>
      </c>
      <c r="F1355" t="s">
        <v>68</v>
      </c>
      <c r="G1355" s="2">
        <v>43497</v>
      </c>
      <c r="H1355" s="2">
        <v>43556</v>
      </c>
      <c r="I1355" t="s">
        <v>97</v>
      </c>
      <c r="J1355" t="s">
        <v>124</v>
      </c>
      <c r="K1355" t="s">
        <v>118</v>
      </c>
      <c r="L1355" t="s">
        <v>118</v>
      </c>
      <c r="M1355" t="s">
        <v>97</v>
      </c>
      <c r="N1355" t="s">
        <v>116</v>
      </c>
      <c r="O1355" t="s">
        <v>65</v>
      </c>
      <c r="P1355" t="s">
        <v>118</v>
      </c>
      <c r="Q1355">
        <v>5</v>
      </c>
      <c r="R1355" t="s">
        <v>192</v>
      </c>
      <c r="S1355" t="s">
        <v>179</v>
      </c>
      <c r="T1355">
        <v>14</v>
      </c>
      <c r="U1355">
        <v>18</v>
      </c>
      <c r="V1355">
        <v>13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 t="e" vm="8">
        <f>_FV(0,"4")</f>
        <v>#VALUE!</v>
      </c>
      <c r="AM1355" t="e" vm="8">
        <f>_FV(0,"4")</f>
        <v>#VALUE!</v>
      </c>
      <c r="AN1355">
        <v>-1</v>
      </c>
      <c r="AP1355" t="e" vm="1">
        <f>_FV(-1,"0")</f>
        <v>#VALUE!</v>
      </c>
      <c r="AQ1355">
        <v>1</v>
      </c>
      <c r="AR1355">
        <v>1</v>
      </c>
      <c r="AS1355" t="s">
        <v>68</v>
      </c>
      <c r="AT1355" t="s">
        <v>68</v>
      </c>
      <c r="AU1355" t="s">
        <v>68</v>
      </c>
      <c r="AV1355" s="2">
        <v>43586</v>
      </c>
      <c r="AW1355" s="3">
        <v>42370</v>
      </c>
      <c r="AX1355">
        <v>1530</v>
      </c>
      <c r="AY1355">
        <v>1714</v>
      </c>
      <c r="AZ1355" t="s">
        <v>2233</v>
      </c>
      <c r="BA1355" s="2">
        <v>43522</v>
      </c>
      <c r="BB1355">
        <v>24</v>
      </c>
      <c r="BC1355" t="s">
        <v>2234</v>
      </c>
      <c r="BD1355" s="3">
        <v>20821</v>
      </c>
      <c r="BE1355" t="s">
        <v>1445</v>
      </c>
      <c r="BF1355" s="2">
        <v>43610</v>
      </c>
      <c r="BG1355">
        <v>27</v>
      </c>
      <c r="BH1355" t="s">
        <v>2260</v>
      </c>
      <c r="BI1355" s="3">
        <v>30376</v>
      </c>
    </row>
    <row r="1356" spans="1:61" x14ac:dyDescent="0.25">
      <c r="A1356" s="1">
        <v>41720</v>
      </c>
      <c r="B1356" t="s">
        <v>127</v>
      </c>
      <c r="C1356" t="s">
        <v>1445</v>
      </c>
      <c r="D1356" t="s">
        <v>62</v>
      </c>
      <c r="E1356" t="s">
        <v>2029</v>
      </c>
      <c r="F1356" t="s">
        <v>672</v>
      </c>
      <c r="G1356" t="s">
        <v>68</v>
      </c>
      <c r="H1356" t="s">
        <v>2029</v>
      </c>
      <c r="I1356" s="2">
        <v>43678</v>
      </c>
      <c r="J1356" t="s">
        <v>927</v>
      </c>
      <c r="K1356" t="s">
        <v>63</v>
      </c>
      <c r="L1356" t="s">
        <v>603</v>
      </c>
      <c r="M1356" t="s">
        <v>82</v>
      </c>
      <c r="N1356" t="s">
        <v>117</v>
      </c>
      <c r="O1356" t="s">
        <v>266</v>
      </c>
      <c r="P1356" t="s">
        <v>386</v>
      </c>
      <c r="Q1356">
        <v>30</v>
      </c>
      <c r="R1356" t="s">
        <v>132</v>
      </c>
      <c r="S1356" t="s">
        <v>179</v>
      </c>
      <c r="T1356">
        <v>14</v>
      </c>
      <c r="U1356">
        <v>5</v>
      </c>
      <c r="V1356">
        <v>13</v>
      </c>
      <c r="W1356" t="s">
        <v>83</v>
      </c>
      <c r="X1356" t="s">
        <v>132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 t="s">
        <v>267</v>
      </c>
      <c r="AM1356" t="e" vm="68">
        <f>_FV(0,"16666666666666666")</f>
        <v>#VALUE!</v>
      </c>
      <c r="AN1356">
        <v>25</v>
      </c>
      <c r="AO1356" t="s">
        <v>66</v>
      </c>
      <c r="AP1356" t="e" vm="1">
        <f>_FV(-7,"0")</f>
        <v>#VALUE!</v>
      </c>
      <c r="AQ1356">
        <v>7</v>
      </c>
      <c r="AR1356">
        <v>1</v>
      </c>
      <c r="AS1356" t="s">
        <v>68</v>
      </c>
      <c r="AT1356" t="s">
        <v>767</v>
      </c>
      <c r="AU1356" t="s">
        <v>68</v>
      </c>
      <c r="AV1356" s="3">
        <v>27395</v>
      </c>
      <c r="AW1356" t="s">
        <v>2468</v>
      </c>
      <c r="AX1356">
        <v>1801</v>
      </c>
      <c r="AY1356">
        <v>1714</v>
      </c>
      <c r="AZ1356" t="s">
        <v>127</v>
      </c>
      <c r="BA1356" s="2">
        <v>43733</v>
      </c>
      <c r="BB1356">
        <v>22</v>
      </c>
      <c r="BC1356" t="s">
        <v>2237</v>
      </c>
      <c r="BD1356" s="3">
        <v>45839</v>
      </c>
      <c r="BE1356" t="s">
        <v>1445</v>
      </c>
      <c r="BF1356" s="2">
        <v>43610</v>
      </c>
      <c r="BG1356">
        <v>27</v>
      </c>
      <c r="BH1356" t="s">
        <v>2260</v>
      </c>
      <c r="BI1356" s="3">
        <v>30376</v>
      </c>
    </row>
    <row r="1357" spans="1:61" x14ac:dyDescent="0.25">
      <c r="A1357" s="1">
        <v>41601</v>
      </c>
      <c r="B1357" t="s">
        <v>136</v>
      </c>
      <c r="C1357" t="s">
        <v>1445</v>
      </c>
      <c r="D1357" t="s">
        <v>151</v>
      </c>
      <c r="E1357" t="s">
        <v>74</v>
      </c>
      <c r="F1357" s="3">
        <v>45658</v>
      </c>
      <c r="G1357" t="s">
        <v>425</v>
      </c>
      <c r="H1357" s="3">
        <v>45658</v>
      </c>
      <c r="I1357" t="s">
        <v>74</v>
      </c>
      <c r="J1357" t="s">
        <v>68</v>
      </c>
      <c r="K1357" t="s">
        <v>79</v>
      </c>
      <c r="L1357" t="s">
        <v>79</v>
      </c>
      <c r="M1357" t="s">
        <v>426</v>
      </c>
      <c r="N1357" t="s">
        <v>81</v>
      </c>
      <c r="O1357" t="s">
        <v>308</v>
      </c>
      <c r="P1357" t="s">
        <v>79</v>
      </c>
      <c r="Q1357">
        <v>12</v>
      </c>
      <c r="R1357" t="s">
        <v>67</v>
      </c>
      <c r="S1357" t="s">
        <v>179</v>
      </c>
      <c r="T1357">
        <v>14</v>
      </c>
      <c r="U1357">
        <v>18</v>
      </c>
      <c r="V1357">
        <v>13</v>
      </c>
      <c r="W1357" t="s">
        <v>96</v>
      </c>
      <c r="X1357" t="s">
        <v>132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 t="e" vm="89">
        <f>_FV(0,"75")</f>
        <v>#VALUE!</v>
      </c>
      <c r="AM1357" t="s">
        <v>65</v>
      </c>
      <c r="AN1357">
        <v>-2</v>
      </c>
      <c r="AO1357" t="s">
        <v>68</v>
      </c>
      <c r="AP1357" t="s">
        <v>85</v>
      </c>
      <c r="AQ1357">
        <v>3</v>
      </c>
      <c r="AR1357">
        <v>6</v>
      </c>
      <c r="AS1357" t="s">
        <v>68</v>
      </c>
      <c r="AT1357" t="s">
        <v>68</v>
      </c>
      <c r="AU1357" t="s">
        <v>68</v>
      </c>
      <c r="AV1357" t="s">
        <v>1252</v>
      </c>
      <c r="AW1357" t="s">
        <v>2279</v>
      </c>
      <c r="AX1357">
        <v>1667</v>
      </c>
      <c r="AY1357">
        <v>1714</v>
      </c>
      <c r="AZ1357" t="s">
        <v>136</v>
      </c>
      <c r="BA1357" s="2">
        <v>43580</v>
      </c>
      <c r="BB1357">
        <v>33</v>
      </c>
      <c r="BC1357" t="s">
        <v>2239</v>
      </c>
      <c r="BD1357" s="3">
        <v>13575</v>
      </c>
      <c r="BE1357" t="s">
        <v>1445</v>
      </c>
      <c r="BF1357" s="2">
        <v>43610</v>
      </c>
      <c r="BG1357">
        <v>27</v>
      </c>
      <c r="BH1357" t="s">
        <v>2260</v>
      </c>
      <c r="BI1357" s="3">
        <v>30376</v>
      </c>
    </row>
    <row r="1358" spans="1:61" x14ac:dyDescent="0.25">
      <c r="A1358" s="1">
        <v>41763</v>
      </c>
      <c r="B1358" t="s">
        <v>2240</v>
      </c>
      <c r="C1358" t="s">
        <v>1445</v>
      </c>
      <c r="D1358" t="s">
        <v>62</v>
      </c>
      <c r="E1358" t="s">
        <v>411</v>
      </c>
      <c r="F1358" s="3">
        <v>447424</v>
      </c>
      <c r="G1358" t="s">
        <v>630</v>
      </c>
      <c r="H1358" s="2">
        <v>43586</v>
      </c>
      <c r="I1358" t="s">
        <v>411</v>
      </c>
      <c r="J1358" t="s">
        <v>750</v>
      </c>
      <c r="K1358" t="s">
        <v>414</v>
      </c>
      <c r="L1358" t="s">
        <v>933</v>
      </c>
      <c r="M1358" t="s">
        <v>63</v>
      </c>
      <c r="N1358" t="s">
        <v>1173</v>
      </c>
      <c r="O1358" t="s">
        <v>321</v>
      </c>
      <c r="P1358" t="s">
        <v>414</v>
      </c>
      <c r="Q1358">
        <v>32</v>
      </c>
      <c r="R1358" t="s">
        <v>242</v>
      </c>
      <c r="S1358" t="s">
        <v>179</v>
      </c>
      <c r="T1358">
        <v>14</v>
      </c>
      <c r="U1358">
        <v>8</v>
      </c>
      <c r="V1358">
        <v>11</v>
      </c>
      <c r="W1358" t="s">
        <v>96</v>
      </c>
      <c r="X1358" t="s">
        <v>64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 t="e" vm="103">
        <f>_FV(0,"1875")</f>
        <v>#VALUE!</v>
      </c>
      <c r="AM1358" t="e" vm="103">
        <f>_FV(0,"1875")</f>
        <v>#VALUE!</v>
      </c>
      <c r="AN1358">
        <v>3</v>
      </c>
      <c r="AO1358" t="s">
        <v>66</v>
      </c>
      <c r="AP1358" t="s">
        <v>66</v>
      </c>
      <c r="AQ1358">
        <v>1</v>
      </c>
      <c r="AR1358">
        <v>1</v>
      </c>
      <c r="AS1358" t="s">
        <v>68</v>
      </c>
      <c r="AT1358" t="s">
        <v>2469</v>
      </c>
      <c r="AU1358" t="s">
        <v>68</v>
      </c>
      <c r="AV1358" t="s">
        <v>124</v>
      </c>
      <c r="AW1358" t="s">
        <v>2470</v>
      </c>
      <c r="AX1358">
        <v>1530</v>
      </c>
      <c r="AY1358">
        <v>1714</v>
      </c>
      <c r="AZ1358" t="s">
        <v>2240</v>
      </c>
      <c r="BA1358" s="2">
        <v>43581</v>
      </c>
      <c r="BB1358">
        <v>22</v>
      </c>
      <c r="BC1358" t="s">
        <v>2242</v>
      </c>
      <c r="BD1358" s="2">
        <v>43801</v>
      </c>
      <c r="BE1358" t="s">
        <v>1445</v>
      </c>
      <c r="BF1358" s="2">
        <v>43610</v>
      </c>
      <c r="BG1358">
        <v>27</v>
      </c>
      <c r="BH1358" t="s">
        <v>2260</v>
      </c>
      <c r="BI1358" s="3">
        <v>30376</v>
      </c>
    </row>
    <row r="1359" spans="1:61" x14ac:dyDescent="0.25">
      <c r="A1359" s="1">
        <v>41693</v>
      </c>
      <c r="B1359" t="s">
        <v>150</v>
      </c>
      <c r="C1359" t="s">
        <v>1445</v>
      </c>
      <c r="D1359" t="s">
        <v>62</v>
      </c>
      <c r="E1359" t="s">
        <v>1509</v>
      </c>
      <c r="F1359" t="s">
        <v>210</v>
      </c>
      <c r="G1359" t="s">
        <v>636</v>
      </c>
      <c r="H1359" t="s">
        <v>90</v>
      </c>
      <c r="I1359" t="s">
        <v>1135</v>
      </c>
      <c r="J1359" t="s">
        <v>696</v>
      </c>
      <c r="K1359" t="s">
        <v>1127</v>
      </c>
      <c r="L1359" t="s">
        <v>607</v>
      </c>
      <c r="M1359" t="s">
        <v>608</v>
      </c>
      <c r="N1359" t="s">
        <v>94</v>
      </c>
      <c r="O1359" t="s">
        <v>608</v>
      </c>
      <c r="P1359" t="s">
        <v>607</v>
      </c>
      <c r="Q1359">
        <v>27</v>
      </c>
      <c r="R1359" t="s">
        <v>64</v>
      </c>
      <c r="S1359" t="s">
        <v>179</v>
      </c>
      <c r="T1359">
        <v>14</v>
      </c>
      <c r="U1359">
        <v>3</v>
      </c>
      <c r="V1359">
        <v>9</v>
      </c>
      <c r="W1359" t="s">
        <v>192</v>
      </c>
      <c r="X1359" t="s">
        <v>85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 t="s">
        <v>605</v>
      </c>
      <c r="AM1359" t="e" vm="136">
        <f>_FV(0,"1111111111111111")</f>
        <v>#VALUE!</v>
      </c>
      <c r="AN1359">
        <v>25</v>
      </c>
      <c r="AO1359" t="s">
        <v>66</v>
      </c>
      <c r="AP1359" t="e" vm="1">
        <f>_FV(-10,"0")</f>
        <v>#VALUE!</v>
      </c>
      <c r="AQ1359">
        <v>5</v>
      </c>
      <c r="AR1359">
        <v>2</v>
      </c>
      <c r="AS1359" t="s">
        <v>68</v>
      </c>
      <c r="AT1359" t="s">
        <v>68</v>
      </c>
      <c r="AU1359" t="s">
        <v>68</v>
      </c>
      <c r="AV1359" s="2">
        <v>43499</v>
      </c>
      <c r="AW1359" s="3">
        <v>11689</v>
      </c>
      <c r="AX1359">
        <v>1815</v>
      </c>
      <c r="AY1359">
        <v>1714</v>
      </c>
      <c r="AZ1359" t="s">
        <v>150</v>
      </c>
      <c r="BA1359" s="2">
        <v>43700</v>
      </c>
      <c r="BB1359">
        <v>22</v>
      </c>
      <c r="BC1359" t="s">
        <v>2244</v>
      </c>
      <c r="BD1359" s="3">
        <v>29068</v>
      </c>
      <c r="BE1359" t="s">
        <v>1445</v>
      </c>
      <c r="BF1359" s="2">
        <v>43610</v>
      </c>
      <c r="BG1359">
        <v>27</v>
      </c>
      <c r="BH1359" t="s">
        <v>2260</v>
      </c>
      <c r="BI1359" s="3">
        <v>30376</v>
      </c>
    </row>
    <row r="1360" spans="1:61" x14ac:dyDescent="0.25">
      <c r="A1360" s="1">
        <v>41286</v>
      </c>
      <c r="B1360" t="s">
        <v>158</v>
      </c>
      <c r="C1360" t="s">
        <v>1445</v>
      </c>
      <c r="D1360" t="s">
        <v>62</v>
      </c>
      <c r="E1360" t="s">
        <v>1803</v>
      </c>
      <c r="F1360" t="s">
        <v>360</v>
      </c>
      <c r="G1360" t="s">
        <v>496</v>
      </c>
      <c r="H1360" t="s">
        <v>362</v>
      </c>
      <c r="I1360" t="s">
        <v>231</v>
      </c>
      <c r="J1360" t="s">
        <v>494</v>
      </c>
      <c r="K1360" t="s">
        <v>364</v>
      </c>
      <c r="L1360" t="s">
        <v>235</v>
      </c>
      <c r="M1360" t="s">
        <v>235</v>
      </c>
      <c r="N1360" t="s">
        <v>237</v>
      </c>
      <c r="O1360" t="s">
        <v>234</v>
      </c>
      <c r="P1360" t="s">
        <v>363</v>
      </c>
      <c r="Q1360">
        <v>13</v>
      </c>
      <c r="R1360" t="s">
        <v>68</v>
      </c>
      <c r="S1360" t="s">
        <v>179</v>
      </c>
      <c r="T1360">
        <v>14</v>
      </c>
      <c r="U1360">
        <v>4</v>
      </c>
      <c r="V1360">
        <v>10</v>
      </c>
      <c r="W1360" t="s">
        <v>83</v>
      </c>
      <c r="X1360" t="s">
        <v>121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 t="s">
        <v>231</v>
      </c>
      <c r="AM1360" t="s">
        <v>234</v>
      </c>
      <c r="AN1360">
        <v>7</v>
      </c>
      <c r="AO1360" t="s">
        <v>68</v>
      </c>
      <c r="AP1360" t="e" vm="1">
        <f>_FV(-11,"0")</f>
        <v>#VALUE!</v>
      </c>
      <c r="AQ1360">
        <v>4</v>
      </c>
      <c r="AR1360">
        <v>4</v>
      </c>
      <c r="AS1360" t="s">
        <v>68</v>
      </c>
      <c r="AT1360" t="s">
        <v>68</v>
      </c>
      <c r="AU1360" t="s">
        <v>68</v>
      </c>
      <c r="AV1360" s="2">
        <v>43559</v>
      </c>
      <c r="AW1360" s="2">
        <v>43556</v>
      </c>
      <c r="AX1360">
        <v>1879</v>
      </c>
      <c r="AY1360">
        <v>1714</v>
      </c>
      <c r="AZ1360" t="s">
        <v>158</v>
      </c>
      <c r="BA1360" s="2">
        <v>43671</v>
      </c>
      <c r="BB1360">
        <v>21</v>
      </c>
      <c r="BC1360" t="s">
        <v>2247</v>
      </c>
      <c r="BD1360" t="s">
        <v>2248</v>
      </c>
      <c r="BE1360" t="s">
        <v>1445</v>
      </c>
      <c r="BF1360" s="2">
        <v>43610</v>
      </c>
      <c r="BG1360">
        <v>27</v>
      </c>
      <c r="BH1360" t="s">
        <v>2260</v>
      </c>
      <c r="BI1360" s="3">
        <v>30376</v>
      </c>
    </row>
    <row r="1361" spans="1:61" x14ac:dyDescent="0.25">
      <c r="A1361" s="1">
        <v>41944</v>
      </c>
      <c r="B1361" t="s">
        <v>163</v>
      </c>
      <c r="C1361" t="s">
        <v>1445</v>
      </c>
      <c r="D1361" t="s">
        <v>62</v>
      </c>
      <c r="E1361" t="s">
        <v>352</v>
      </c>
      <c r="F1361" t="s">
        <v>390</v>
      </c>
      <c r="G1361" t="s">
        <v>250</v>
      </c>
      <c r="H1361" t="s">
        <v>90</v>
      </c>
      <c r="I1361" t="s">
        <v>888</v>
      </c>
      <c r="J1361" t="s">
        <v>68</v>
      </c>
      <c r="K1361" t="s">
        <v>393</v>
      </c>
      <c r="L1361" t="s">
        <v>889</v>
      </c>
      <c r="M1361" t="s">
        <v>155</v>
      </c>
      <c r="N1361" t="s">
        <v>156</v>
      </c>
      <c r="O1361" t="s">
        <v>394</v>
      </c>
      <c r="P1361" t="s">
        <v>155</v>
      </c>
      <c r="Q1361">
        <v>21</v>
      </c>
      <c r="R1361" t="s">
        <v>85</v>
      </c>
      <c r="S1361" t="s">
        <v>179</v>
      </c>
      <c r="T1361">
        <v>14</v>
      </c>
      <c r="U1361">
        <v>7</v>
      </c>
      <c r="V1361">
        <v>13</v>
      </c>
      <c r="W1361" t="s">
        <v>179</v>
      </c>
      <c r="X1361" t="s">
        <v>64</v>
      </c>
      <c r="Y1361">
        <v>0</v>
      </c>
      <c r="Z1361">
        <v>1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 t="s">
        <v>156</v>
      </c>
      <c r="AM1361" t="e" vm="87">
        <f>_FV(0,"09523809523809523")</f>
        <v>#VALUE!</v>
      </c>
      <c r="AN1361">
        <v>13</v>
      </c>
      <c r="AO1361" t="s">
        <v>120</v>
      </c>
      <c r="AP1361" t="e" vm="1">
        <f>_FV(-5,"0")</f>
        <v>#VALUE!</v>
      </c>
      <c r="AQ1361">
        <v>7</v>
      </c>
      <c r="AR1361">
        <v>1</v>
      </c>
      <c r="AS1361" t="s">
        <v>68</v>
      </c>
      <c r="AT1361" t="s">
        <v>1169</v>
      </c>
      <c r="AU1361" t="s">
        <v>68</v>
      </c>
      <c r="AV1361" t="s">
        <v>68</v>
      </c>
      <c r="AW1361" t="s">
        <v>2471</v>
      </c>
      <c r="AX1361">
        <v>1925</v>
      </c>
      <c r="AY1361">
        <v>1714</v>
      </c>
      <c r="AZ1361" t="s">
        <v>163</v>
      </c>
      <c r="BA1361" s="2">
        <v>43732</v>
      </c>
      <c r="BB1361">
        <v>24</v>
      </c>
      <c r="BC1361" t="s">
        <v>2249</v>
      </c>
      <c r="BD1361" s="2">
        <v>43600</v>
      </c>
      <c r="BE1361" t="s">
        <v>1445</v>
      </c>
      <c r="BF1361" s="2">
        <v>43610</v>
      </c>
      <c r="BG1361">
        <v>27</v>
      </c>
      <c r="BH1361" t="s">
        <v>2260</v>
      </c>
      <c r="BI1361" s="3">
        <v>30376</v>
      </c>
    </row>
    <row r="1362" spans="1:61" x14ac:dyDescent="0.25">
      <c r="A1362" s="1">
        <v>41748</v>
      </c>
      <c r="B1362" t="s">
        <v>178</v>
      </c>
      <c r="C1362" t="s">
        <v>1445</v>
      </c>
      <c r="D1362" t="s">
        <v>151</v>
      </c>
      <c r="E1362" t="s">
        <v>1092</v>
      </c>
      <c r="F1362" t="s">
        <v>153</v>
      </c>
      <c r="G1362" t="s">
        <v>663</v>
      </c>
      <c r="H1362" t="s">
        <v>353</v>
      </c>
      <c r="I1362" t="s">
        <v>1434</v>
      </c>
      <c r="J1362" t="s">
        <v>1093</v>
      </c>
      <c r="K1362" t="s">
        <v>116</v>
      </c>
      <c r="L1362" t="s">
        <v>585</v>
      </c>
      <c r="M1362" t="s">
        <v>586</v>
      </c>
      <c r="N1362" t="s">
        <v>1746</v>
      </c>
      <c r="O1362" t="s">
        <v>794</v>
      </c>
      <c r="P1362" t="s">
        <v>793</v>
      </c>
      <c r="Q1362">
        <v>35</v>
      </c>
      <c r="R1362" t="s">
        <v>120</v>
      </c>
      <c r="S1362" t="s">
        <v>179</v>
      </c>
      <c r="T1362">
        <v>14</v>
      </c>
      <c r="U1362">
        <v>8</v>
      </c>
      <c r="V1362">
        <v>12</v>
      </c>
      <c r="W1362" t="s">
        <v>84</v>
      </c>
      <c r="X1362" t="s">
        <v>66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 t="e" vm="8">
        <f>_FV(0,"4")</f>
        <v>#VALUE!</v>
      </c>
      <c r="AM1362" t="e" vm="33">
        <f>_FV(0,"14285714285714285")</f>
        <v>#VALUE!</v>
      </c>
      <c r="AN1362">
        <v>13</v>
      </c>
      <c r="AO1362" t="e" vm="1">
        <f>_FV(-1,"0")</f>
        <v>#VALUE!</v>
      </c>
      <c r="AP1362" t="e" vm="1">
        <f>_FV(-2,"0")</f>
        <v>#VALUE!</v>
      </c>
      <c r="AQ1362">
        <v>0</v>
      </c>
      <c r="AR1362">
        <v>9</v>
      </c>
      <c r="AS1362" t="s">
        <v>68</v>
      </c>
      <c r="AT1362" t="s">
        <v>68</v>
      </c>
      <c r="AU1362" t="s">
        <v>68</v>
      </c>
      <c r="AV1362" t="s">
        <v>116</v>
      </c>
      <c r="AW1362" s="3">
        <v>47119</v>
      </c>
      <c r="AX1362">
        <v>1685</v>
      </c>
      <c r="AY1362">
        <v>1714</v>
      </c>
      <c r="AZ1362" t="s">
        <v>178</v>
      </c>
      <c r="BA1362" s="2">
        <v>43579</v>
      </c>
      <c r="BB1362">
        <v>26</v>
      </c>
      <c r="BC1362" t="s">
        <v>2250</v>
      </c>
      <c r="BD1362" s="3">
        <v>26420</v>
      </c>
      <c r="BE1362" t="s">
        <v>1445</v>
      </c>
      <c r="BF1362" s="2">
        <v>43610</v>
      </c>
      <c r="BG1362">
        <v>27</v>
      </c>
      <c r="BH1362" t="s">
        <v>2260</v>
      </c>
      <c r="BI1362" s="3">
        <v>30376</v>
      </c>
    </row>
    <row r="1363" spans="1:61" x14ac:dyDescent="0.25">
      <c r="A1363" s="1">
        <v>41623</v>
      </c>
      <c r="B1363" t="s">
        <v>1432</v>
      </c>
      <c r="C1363" t="s">
        <v>1445</v>
      </c>
      <c r="D1363" t="s">
        <v>101</v>
      </c>
      <c r="E1363" t="s">
        <v>400</v>
      </c>
      <c r="F1363" s="3">
        <v>447424</v>
      </c>
      <c r="G1363" s="3">
        <v>27395</v>
      </c>
      <c r="H1363" s="3">
        <v>45658</v>
      </c>
      <c r="I1363" t="s">
        <v>367</v>
      </c>
      <c r="J1363" t="s">
        <v>368</v>
      </c>
      <c r="K1363" t="s">
        <v>320</v>
      </c>
      <c r="L1363" t="s">
        <v>320</v>
      </c>
      <c r="M1363" t="s">
        <v>63</v>
      </c>
      <c r="N1363" t="s">
        <v>323</v>
      </c>
      <c r="O1363" t="s">
        <v>322</v>
      </c>
      <c r="P1363" t="s">
        <v>79</v>
      </c>
      <c r="Q1363">
        <v>16</v>
      </c>
      <c r="R1363" t="s">
        <v>95</v>
      </c>
      <c r="S1363" t="s">
        <v>179</v>
      </c>
      <c r="T1363">
        <v>14</v>
      </c>
      <c r="U1363">
        <v>14</v>
      </c>
      <c r="V1363">
        <v>10</v>
      </c>
      <c r="W1363" t="s">
        <v>83</v>
      </c>
      <c r="X1363" t="s">
        <v>121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 t="e" vm="370">
        <f>_FV(0,"875")</f>
        <v>#VALUE!</v>
      </c>
      <c r="AM1363" t="s">
        <v>600</v>
      </c>
      <c r="AN1363">
        <v>-2</v>
      </c>
      <c r="AO1363" t="s">
        <v>68</v>
      </c>
      <c r="AP1363" t="s">
        <v>96</v>
      </c>
      <c r="AQ1363">
        <v>7</v>
      </c>
      <c r="AR1363">
        <v>1</v>
      </c>
      <c r="AS1363" t="s">
        <v>68</v>
      </c>
      <c r="AT1363" t="s">
        <v>68</v>
      </c>
      <c r="AU1363" t="s">
        <v>68</v>
      </c>
      <c r="AV1363" s="3">
        <v>45658</v>
      </c>
      <c r="AW1363" s="2">
        <v>43770</v>
      </c>
      <c r="AX1363">
        <v>1656</v>
      </c>
      <c r="AY1363">
        <v>1714</v>
      </c>
      <c r="AZ1363" t="s">
        <v>1432</v>
      </c>
      <c r="BA1363" s="2">
        <v>43522</v>
      </c>
      <c r="BB1363">
        <v>17</v>
      </c>
      <c r="BC1363" t="s">
        <v>2252</v>
      </c>
      <c r="BD1363" s="2">
        <v>43527</v>
      </c>
      <c r="BE1363" t="s">
        <v>1445</v>
      </c>
      <c r="BF1363" s="2">
        <v>43610</v>
      </c>
      <c r="BG1363">
        <v>27</v>
      </c>
      <c r="BH1363" t="s">
        <v>2260</v>
      </c>
      <c r="BI1363" s="3">
        <v>30376</v>
      </c>
    </row>
    <row r="1364" spans="1:61" x14ac:dyDescent="0.25">
      <c r="A1364" s="1">
        <v>41435</v>
      </c>
      <c r="B1364" t="s">
        <v>1917</v>
      </c>
      <c r="C1364" t="s">
        <v>1445</v>
      </c>
      <c r="D1364" t="s">
        <v>62</v>
      </c>
      <c r="E1364" t="s">
        <v>670</v>
      </c>
      <c r="F1364" t="s">
        <v>250</v>
      </c>
      <c r="G1364" t="s">
        <v>155</v>
      </c>
      <c r="H1364" t="s">
        <v>153</v>
      </c>
      <c r="I1364" t="s">
        <v>352</v>
      </c>
      <c r="J1364" t="s">
        <v>68</v>
      </c>
      <c r="K1364" t="s">
        <v>156</v>
      </c>
      <c r="L1364" t="s">
        <v>155</v>
      </c>
      <c r="M1364" t="s">
        <v>154</v>
      </c>
      <c r="N1364" t="s">
        <v>156</v>
      </c>
      <c r="O1364" t="s">
        <v>155</v>
      </c>
      <c r="P1364" t="s">
        <v>154</v>
      </c>
      <c r="Q1364">
        <v>7</v>
      </c>
      <c r="R1364" t="s">
        <v>121</v>
      </c>
      <c r="S1364" t="s">
        <v>179</v>
      </c>
      <c r="T1364">
        <v>14</v>
      </c>
      <c r="U1364">
        <v>6</v>
      </c>
      <c r="V1364">
        <v>13</v>
      </c>
      <c r="W1364" t="s">
        <v>121</v>
      </c>
      <c r="X1364" t="s">
        <v>85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 t="s">
        <v>156</v>
      </c>
      <c r="AM1364" t="e" vm="33">
        <f>_FV(0,"14285714285714285")</f>
        <v>#VALUE!</v>
      </c>
      <c r="AN1364">
        <v>4</v>
      </c>
      <c r="AO1364" t="s">
        <v>68</v>
      </c>
      <c r="AP1364" t="e" vm="1">
        <f>_FV(-4,"0")</f>
        <v>#VALUE!</v>
      </c>
      <c r="AQ1364">
        <v>2</v>
      </c>
      <c r="AR1364">
        <v>2</v>
      </c>
      <c r="AS1364" t="s">
        <v>68</v>
      </c>
      <c r="AT1364" t="s">
        <v>68</v>
      </c>
      <c r="AU1364" t="s">
        <v>68</v>
      </c>
      <c r="AV1364" t="s">
        <v>124</v>
      </c>
      <c r="AW1364" s="3">
        <v>43101</v>
      </c>
      <c r="AX1364">
        <v>1643</v>
      </c>
      <c r="AY1364">
        <v>1714</v>
      </c>
      <c r="AZ1364" t="s">
        <v>1917</v>
      </c>
      <c r="BA1364" s="2">
        <v>43731</v>
      </c>
      <c r="BB1364">
        <v>16</v>
      </c>
      <c r="BC1364" t="s">
        <v>2253</v>
      </c>
      <c r="BD1364" s="3">
        <v>11383</v>
      </c>
      <c r="BE1364" t="s">
        <v>1445</v>
      </c>
      <c r="BF1364" s="2">
        <v>43610</v>
      </c>
      <c r="BG1364">
        <v>27</v>
      </c>
      <c r="BH1364" t="s">
        <v>2260</v>
      </c>
      <c r="BI1364" s="3">
        <v>30376</v>
      </c>
    </row>
    <row r="1365" spans="1:61" x14ac:dyDescent="0.25">
      <c r="A1365" s="1">
        <v>41975</v>
      </c>
      <c r="B1365" t="s">
        <v>182</v>
      </c>
      <c r="C1365" t="s">
        <v>1445</v>
      </c>
      <c r="D1365" t="s">
        <v>101</v>
      </c>
      <c r="E1365" t="s">
        <v>68</v>
      </c>
      <c r="F1365" t="s">
        <v>362</v>
      </c>
      <c r="G1365" t="s">
        <v>359</v>
      </c>
      <c r="H1365" t="s">
        <v>997</v>
      </c>
      <c r="I1365" t="s">
        <v>68</v>
      </c>
      <c r="J1365" t="s">
        <v>516</v>
      </c>
      <c r="K1365" t="s">
        <v>363</v>
      </c>
      <c r="L1365" t="s">
        <v>521</v>
      </c>
      <c r="M1365" t="s">
        <v>520</v>
      </c>
      <c r="N1365" t="s">
        <v>236</v>
      </c>
      <c r="O1365" t="s">
        <v>235</v>
      </c>
      <c r="P1365" t="s">
        <v>363</v>
      </c>
      <c r="Q1365">
        <v>26</v>
      </c>
      <c r="R1365" t="s">
        <v>83</v>
      </c>
      <c r="S1365" t="s">
        <v>179</v>
      </c>
      <c r="T1365">
        <v>14</v>
      </c>
      <c r="U1365">
        <v>11</v>
      </c>
      <c r="V1365">
        <v>8</v>
      </c>
      <c r="W1365" t="s">
        <v>66</v>
      </c>
      <c r="X1365" t="s">
        <v>96</v>
      </c>
      <c r="Y1365">
        <v>0</v>
      </c>
      <c r="Z1365">
        <v>0</v>
      </c>
      <c r="AA1365">
        <v>0</v>
      </c>
      <c r="AB1365">
        <v>1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 t="e" vm="22">
        <f>_FV(0,"5384615384615384")</f>
        <v>#VALUE!</v>
      </c>
      <c r="AM1365" t="e" vm="371">
        <f>_FV(0,"11538461538461539")</f>
        <v>#VALUE!</v>
      </c>
      <c r="AN1365">
        <v>-1</v>
      </c>
      <c r="AO1365" t="e" vm="1">
        <f>_FV(-2,"0")</f>
        <v>#VALUE!</v>
      </c>
      <c r="AP1365" t="e" vm="1">
        <f>_FV(-3,"0")</f>
        <v>#VALUE!</v>
      </c>
      <c r="AQ1365">
        <v>4</v>
      </c>
      <c r="AR1365">
        <v>4</v>
      </c>
      <c r="AS1365" t="s">
        <v>68</v>
      </c>
      <c r="AT1365" t="s">
        <v>184</v>
      </c>
      <c r="AU1365" t="s">
        <v>68</v>
      </c>
      <c r="AV1365" t="s">
        <v>64</v>
      </c>
      <c r="AW1365" t="s">
        <v>2472</v>
      </c>
      <c r="AX1365">
        <v>1671</v>
      </c>
      <c r="AY1365">
        <v>1714</v>
      </c>
      <c r="AZ1365" t="s">
        <v>182</v>
      </c>
      <c r="BA1365" s="2">
        <v>43491</v>
      </c>
      <c r="BB1365">
        <v>20</v>
      </c>
      <c r="BC1365" t="s">
        <v>2256</v>
      </c>
      <c r="BD1365" s="3">
        <v>12510</v>
      </c>
      <c r="BE1365" t="s">
        <v>1445</v>
      </c>
      <c r="BF1365" s="2">
        <v>43610</v>
      </c>
      <c r="BG1365">
        <v>27</v>
      </c>
      <c r="BH1365" t="s">
        <v>2260</v>
      </c>
      <c r="BI1365" s="3">
        <v>30376</v>
      </c>
    </row>
    <row r="1366" spans="1:61" x14ac:dyDescent="0.25">
      <c r="A1366" s="1">
        <v>41948</v>
      </c>
      <c r="B1366" t="s">
        <v>195</v>
      </c>
      <c r="C1366" t="s">
        <v>1445</v>
      </c>
      <c r="D1366" t="s">
        <v>151</v>
      </c>
      <c r="E1366" t="s">
        <v>1067</v>
      </c>
      <c r="F1366" t="s">
        <v>840</v>
      </c>
      <c r="G1366" s="2">
        <v>43586</v>
      </c>
      <c r="H1366" t="s">
        <v>165</v>
      </c>
      <c r="I1366" t="s">
        <v>68</v>
      </c>
      <c r="J1366" t="s">
        <v>168</v>
      </c>
      <c r="K1366" t="s">
        <v>170</v>
      </c>
      <c r="L1366" t="s">
        <v>170</v>
      </c>
      <c r="M1366" t="s">
        <v>63</v>
      </c>
      <c r="N1366" t="s">
        <v>172</v>
      </c>
      <c r="O1366" t="s">
        <v>205</v>
      </c>
      <c r="P1366" t="s">
        <v>174</v>
      </c>
      <c r="Q1366">
        <v>38</v>
      </c>
      <c r="R1366" t="s">
        <v>119</v>
      </c>
      <c r="S1366" t="s">
        <v>179</v>
      </c>
      <c r="T1366">
        <v>14</v>
      </c>
      <c r="U1366">
        <v>14</v>
      </c>
      <c r="V1366">
        <v>13</v>
      </c>
      <c r="W1366" t="s">
        <v>191</v>
      </c>
      <c r="X1366" t="s">
        <v>96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 t="e" vm="200">
        <f>_FV(0,"4473684210526316")</f>
        <v>#VALUE!</v>
      </c>
      <c r="AM1366" t="e" vm="97">
        <f>_FV(0,"05263157894736842")</f>
        <v>#VALUE!</v>
      </c>
      <c r="AN1366">
        <v>-1</v>
      </c>
      <c r="AO1366" t="s">
        <v>85</v>
      </c>
      <c r="AP1366" t="s">
        <v>64</v>
      </c>
      <c r="AQ1366">
        <v>2</v>
      </c>
      <c r="AR1366">
        <v>5</v>
      </c>
      <c r="AS1366" t="s">
        <v>68</v>
      </c>
      <c r="AT1366" t="s">
        <v>68</v>
      </c>
      <c r="AU1366" t="s">
        <v>68</v>
      </c>
      <c r="AV1366" s="2">
        <v>43556</v>
      </c>
      <c r="AW1366" s="3">
        <v>45292</v>
      </c>
      <c r="AX1366">
        <v>1627</v>
      </c>
      <c r="AY1366">
        <v>1714</v>
      </c>
      <c r="AZ1366" t="s">
        <v>195</v>
      </c>
      <c r="BA1366" s="2">
        <v>43732</v>
      </c>
      <c r="BB1366">
        <v>28</v>
      </c>
      <c r="BC1366" t="s">
        <v>2257</v>
      </c>
      <c r="BD1366" s="2">
        <v>43712</v>
      </c>
      <c r="BE1366" t="s">
        <v>1445</v>
      </c>
      <c r="BF1366" s="2">
        <v>43610</v>
      </c>
      <c r="BG1366">
        <v>27</v>
      </c>
      <c r="BH1366" t="s">
        <v>2260</v>
      </c>
      <c r="BI1366" s="3">
        <v>30376</v>
      </c>
    </row>
    <row r="1367" spans="1:61" x14ac:dyDescent="0.25">
      <c r="A1367" s="1">
        <v>41511</v>
      </c>
      <c r="B1367" t="s">
        <v>209</v>
      </c>
      <c r="C1367" t="s">
        <v>1445</v>
      </c>
      <c r="D1367" t="s">
        <v>62</v>
      </c>
      <c r="E1367" t="s">
        <v>63</v>
      </c>
      <c r="F1367" t="s">
        <v>63</v>
      </c>
      <c r="G1367" t="s">
        <v>65</v>
      </c>
      <c r="H1367" t="s">
        <v>64</v>
      </c>
      <c r="I1367" s="2">
        <v>43586</v>
      </c>
      <c r="J1367" t="s">
        <v>65</v>
      </c>
      <c r="K1367" t="s">
        <v>63</v>
      </c>
      <c r="L1367" t="s">
        <v>65</v>
      </c>
      <c r="M1367" t="s">
        <v>65</v>
      </c>
      <c r="N1367" t="s">
        <v>63</v>
      </c>
      <c r="O1367" t="s">
        <v>65</v>
      </c>
      <c r="P1367" t="s">
        <v>65</v>
      </c>
      <c r="Q1367">
        <v>2</v>
      </c>
      <c r="R1367" t="s">
        <v>96</v>
      </c>
      <c r="S1367" t="s">
        <v>179</v>
      </c>
      <c r="T1367">
        <v>14</v>
      </c>
      <c r="U1367">
        <v>7</v>
      </c>
      <c r="V1367">
        <v>18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 t="s">
        <v>63</v>
      </c>
      <c r="AM1367" t="e" vm="3">
        <f>_FV(-1,"5")</f>
        <v>#VALUE!</v>
      </c>
      <c r="AN1367">
        <v>3</v>
      </c>
      <c r="AP1367" t="e" vm="1">
        <f>_FV(-6,"0")</f>
        <v>#VALUE!</v>
      </c>
      <c r="AQ1367">
        <v>9</v>
      </c>
      <c r="AR1367">
        <v>0</v>
      </c>
      <c r="AS1367" t="s">
        <v>68</v>
      </c>
      <c r="AT1367" t="s">
        <v>68</v>
      </c>
      <c r="AU1367" t="s">
        <v>68</v>
      </c>
      <c r="AV1367" s="2">
        <v>43556</v>
      </c>
      <c r="AW1367" s="3">
        <v>46023</v>
      </c>
      <c r="AX1367">
        <v>1847</v>
      </c>
      <c r="AY1367">
        <v>1714</v>
      </c>
      <c r="AZ1367" t="s">
        <v>209</v>
      </c>
      <c r="BA1367" s="2">
        <v>43578</v>
      </c>
      <c r="BB1367">
        <v>21</v>
      </c>
      <c r="BC1367" t="s">
        <v>217</v>
      </c>
      <c r="BD1367" s="3">
        <v>44774</v>
      </c>
      <c r="BE1367" t="s">
        <v>1445</v>
      </c>
      <c r="BF1367" s="2">
        <v>43610</v>
      </c>
      <c r="BG1367">
        <v>27</v>
      </c>
      <c r="BH1367" t="s">
        <v>2260</v>
      </c>
      <c r="BI1367" s="3">
        <v>30376</v>
      </c>
    </row>
    <row r="1368" spans="1:61" x14ac:dyDescent="0.25">
      <c r="A1368" s="1">
        <v>41283</v>
      </c>
      <c r="B1368" t="s">
        <v>218</v>
      </c>
      <c r="C1368" t="s">
        <v>1445</v>
      </c>
      <c r="D1368" t="s">
        <v>151</v>
      </c>
      <c r="E1368" t="s">
        <v>65</v>
      </c>
      <c r="F1368" t="s">
        <v>80</v>
      </c>
      <c r="G1368" t="s">
        <v>80</v>
      </c>
      <c r="H1368" t="s">
        <v>340</v>
      </c>
      <c r="I1368" t="s">
        <v>80</v>
      </c>
      <c r="J1368" t="s">
        <v>65</v>
      </c>
      <c r="K1368" t="s">
        <v>65</v>
      </c>
      <c r="L1368" t="s">
        <v>65</v>
      </c>
      <c r="M1368" t="s">
        <v>80</v>
      </c>
      <c r="N1368" t="s">
        <v>355</v>
      </c>
      <c r="O1368" t="s">
        <v>80</v>
      </c>
      <c r="P1368" t="s">
        <v>65</v>
      </c>
      <c r="Q1368">
        <v>3</v>
      </c>
      <c r="R1368" t="s">
        <v>255</v>
      </c>
      <c r="S1368" t="s">
        <v>179</v>
      </c>
      <c r="T1368">
        <v>14</v>
      </c>
      <c r="U1368">
        <v>16</v>
      </c>
      <c r="V1368">
        <v>19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 t="e" vm="2">
        <f>_FV(0,"3333333333333333")</f>
        <v>#VALUE!</v>
      </c>
      <c r="AM1368" t="e" vm="2">
        <f>_FV(-1,"3333333333333333")</f>
        <v>#VALUE!</v>
      </c>
      <c r="AN1368">
        <v>1</v>
      </c>
      <c r="AP1368" t="s">
        <v>132</v>
      </c>
      <c r="AQ1368">
        <v>3</v>
      </c>
      <c r="AR1368">
        <v>6</v>
      </c>
      <c r="AS1368" t="s">
        <v>68</v>
      </c>
      <c r="AT1368" t="s">
        <v>68</v>
      </c>
      <c r="AU1368" t="s">
        <v>68</v>
      </c>
      <c r="AV1368" s="2">
        <v>43678</v>
      </c>
      <c r="AW1368" s="3">
        <v>46753</v>
      </c>
      <c r="AX1368">
        <v>1662</v>
      </c>
      <c r="AY1368">
        <v>1714</v>
      </c>
      <c r="AZ1368" t="s">
        <v>218</v>
      </c>
      <c r="BA1368" s="2">
        <v>43642</v>
      </c>
      <c r="BB1368">
        <v>21</v>
      </c>
      <c r="BC1368" t="s">
        <v>2264</v>
      </c>
      <c r="BD1368" s="2">
        <v>43649</v>
      </c>
      <c r="BE1368" t="s">
        <v>1445</v>
      </c>
      <c r="BF1368" s="2">
        <v>43610</v>
      </c>
      <c r="BG1368">
        <v>27</v>
      </c>
      <c r="BH1368" t="s">
        <v>2260</v>
      </c>
      <c r="BI1368" s="3">
        <v>30376</v>
      </c>
    </row>
    <row r="1369" spans="1:61" x14ac:dyDescent="0.25">
      <c r="A1369" s="1">
        <v>41641</v>
      </c>
      <c r="B1369" t="s">
        <v>228</v>
      </c>
      <c r="C1369" t="s">
        <v>1445</v>
      </c>
      <c r="D1369" t="s">
        <v>62</v>
      </c>
      <c r="E1369" t="s">
        <v>717</v>
      </c>
      <c r="F1369" t="s">
        <v>690</v>
      </c>
      <c r="G1369" t="s">
        <v>317</v>
      </c>
      <c r="H1369" t="s">
        <v>317</v>
      </c>
      <c r="I1369" t="s">
        <v>831</v>
      </c>
      <c r="J1369" t="s">
        <v>68</v>
      </c>
      <c r="K1369" t="s">
        <v>82</v>
      </c>
      <c r="L1369" t="s">
        <v>79</v>
      </c>
      <c r="M1369" t="s">
        <v>63</v>
      </c>
      <c r="N1369" t="s">
        <v>692</v>
      </c>
      <c r="O1369" t="s">
        <v>771</v>
      </c>
      <c r="P1369" t="s">
        <v>79</v>
      </c>
      <c r="Q1369">
        <v>24</v>
      </c>
      <c r="R1369" t="s">
        <v>191</v>
      </c>
      <c r="S1369" t="s">
        <v>179</v>
      </c>
      <c r="T1369">
        <v>14</v>
      </c>
      <c r="U1369">
        <v>18</v>
      </c>
      <c r="V1369">
        <v>11</v>
      </c>
      <c r="W1369" t="s">
        <v>132</v>
      </c>
      <c r="X1369" t="s">
        <v>66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 t="e" vm="372">
        <f>_FV(0,"4583333333333333")</f>
        <v>#VALUE!</v>
      </c>
      <c r="AM1369" t="e" vm="68">
        <f>_FV(0,"16666666666666666")</f>
        <v>#VALUE!</v>
      </c>
      <c r="AN1369">
        <v>-5</v>
      </c>
      <c r="AO1369" t="s">
        <v>68</v>
      </c>
      <c r="AP1369" t="s">
        <v>68</v>
      </c>
      <c r="AQ1369">
        <v>4</v>
      </c>
      <c r="AR1369">
        <v>4</v>
      </c>
      <c r="AS1369" t="s">
        <v>68</v>
      </c>
      <c r="AT1369" t="s">
        <v>68</v>
      </c>
      <c r="AU1369" t="s">
        <v>68</v>
      </c>
      <c r="AV1369" s="3">
        <v>45658</v>
      </c>
      <c r="AW1369" s="3">
        <v>12785</v>
      </c>
      <c r="AX1369">
        <v>1671</v>
      </c>
      <c r="AY1369">
        <v>1714</v>
      </c>
      <c r="AZ1369" t="s">
        <v>228</v>
      </c>
      <c r="BA1369" s="2">
        <v>43549</v>
      </c>
      <c r="BB1369">
        <v>22</v>
      </c>
      <c r="BC1369" t="s">
        <v>2267</v>
      </c>
      <c r="BD1369" s="2">
        <v>43588</v>
      </c>
      <c r="BE1369" t="s">
        <v>1445</v>
      </c>
      <c r="BF1369" s="2">
        <v>43610</v>
      </c>
      <c r="BG1369">
        <v>27</v>
      </c>
      <c r="BH1369" t="s">
        <v>2260</v>
      </c>
      <c r="BI1369" s="3">
        <v>30376</v>
      </c>
    </row>
    <row r="1370" spans="1:61" x14ac:dyDescent="0.25">
      <c r="A1370" s="1">
        <v>41727</v>
      </c>
      <c r="B1370" t="s">
        <v>60</v>
      </c>
      <c r="C1370" t="s">
        <v>158</v>
      </c>
      <c r="D1370" t="s">
        <v>101</v>
      </c>
      <c r="E1370" t="s">
        <v>1202</v>
      </c>
      <c r="F1370" t="s">
        <v>2473</v>
      </c>
      <c r="G1370" t="s">
        <v>449</v>
      </c>
      <c r="H1370" t="s">
        <v>1666</v>
      </c>
      <c r="I1370" t="s">
        <v>64</v>
      </c>
      <c r="J1370" t="s">
        <v>2474</v>
      </c>
      <c r="K1370" t="s">
        <v>1505</v>
      </c>
      <c r="L1370" t="s">
        <v>2475</v>
      </c>
      <c r="M1370" t="s">
        <v>145</v>
      </c>
      <c r="N1370" t="s">
        <v>1112</v>
      </c>
      <c r="O1370" t="s">
        <v>1112</v>
      </c>
      <c r="P1370" t="s">
        <v>870</v>
      </c>
      <c r="Q1370">
        <v>31</v>
      </c>
      <c r="R1370" t="s">
        <v>66</v>
      </c>
      <c r="S1370" t="s">
        <v>68</v>
      </c>
      <c r="T1370">
        <v>14</v>
      </c>
      <c r="U1370">
        <v>4</v>
      </c>
      <c r="V1370">
        <v>1</v>
      </c>
      <c r="W1370" t="s">
        <v>85</v>
      </c>
      <c r="X1370" t="s">
        <v>191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1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 t="s">
        <v>1505</v>
      </c>
      <c r="AM1370" t="s">
        <v>1940</v>
      </c>
      <c r="AN1370">
        <v>-5</v>
      </c>
      <c r="AO1370" t="e" vm="1">
        <f>_FV(-6,"0")</f>
        <v>#VALUE!</v>
      </c>
      <c r="AP1370" t="s">
        <v>84</v>
      </c>
      <c r="AQ1370">
        <v>1</v>
      </c>
      <c r="AR1370">
        <v>7</v>
      </c>
      <c r="AS1370" t="s">
        <v>871</v>
      </c>
      <c r="AT1370" t="s">
        <v>68</v>
      </c>
      <c r="AU1370" t="s">
        <v>1113</v>
      </c>
      <c r="AV1370" t="s">
        <v>2476</v>
      </c>
      <c r="AW1370" t="s">
        <v>2389</v>
      </c>
      <c r="AX1370">
        <v>1873</v>
      </c>
      <c r="AY1370">
        <v>1879</v>
      </c>
      <c r="AZ1370" t="s">
        <v>60</v>
      </c>
      <c r="BA1370" s="2">
        <v>43700</v>
      </c>
      <c r="BB1370">
        <v>30</v>
      </c>
      <c r="BC1370" t="s">
        <v>2228</v>
      </c>
      <c r="BD1370" s="3">
        <v>36373</v>
      </c>
      <c r="BE1370" t="s">
        <v>158</v>
      </c>
      <c r="BF1370" s="2">
        <v>43671</v>
      </c>
      <c r="BG1370">
        <v>21</v>
      </c>
      <c r="BH1370" t="s">
        <v>2247</v>
      </c>
      <c r="BI1370" t="s">
        <v>2248</v>
      </c>
    </row>
    <row r="1371" spans="1:61" x14ac:dyDescent="0.25">
      <c r="A1371" s="1">
        <v>41545</v>
      </c>
      <c r="B1371" t="s">
        <v>73</v>
      </c>
      <c r="C1371" t="s">
        <v>158</v>
      </c>
      <c r="D1371" t="s">
        <v>62</v>
      </c>
      <c r="E1371" t="s">
        <v>68</v>
      </c>
      <c r="F1371" t="s">
        <v>64</v>
      </c>
      <c r="G1371" t="s">
        <v>68</v>
      </c>
      <c r="H1371" t="s">
        <v>355</v>
      </c>
      <c r="I1371" t="s">
        <v>68</v>
      </c>
      <c r="J1371" t="s">
        <v>340</v>
      </c>
      <c r="K1371" t="s">
        <v>80</v>
      </c>
      <c r="L1371" t="s">
        <v>63</v>
      </c>
      <c r="M1371" t="s">
        <v>63</v>
      </c>
      <c r="N1371" t="s">
        <v>82</v>
      </c>
      <c r="O1371" t="s">
        <v>65</v>
      </c>
      <c r="P1371" t="s">
        <v>82</v>
      </c>
      <c r="Q1371">
        <v>6</v>
      </c>
      <c r="R1371" t="s">
        <v>110</v>
      </c>
      <c r="S1371" t="s">
        <v>68</v>
      </c>
      <c r="T1371">
        <v>14</v>
      </c>
      <c r="U1371">
        <v>13</v>
      </c>
      <c r="V1371">
        <v>3</v>
      </c>
      <c r="W1371" t="s">
        <v>96</v>
      </c>
      <c r="X1371" t="s">
        <v>120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 t="s">
        <v>65</v>
      </c>
      <c r="AM1371" t="s">
        <v>90</v>
      </c>
      <c r="AN1371">
        <v>-4</v>
      </c>
      <c r="AO1371" t="e" vm="1">
        <f>_FV(-4,"0")</f>
        <v>#VALUE!</v>
      </c>
      <c r="AP1371" t="s">
        <v>119</v>
      </c>
      <c r="AQ1371">
        <v>0</v>
      </c>
      <c r="AR1371">
        <v>9</v>
      </c>
      <c r="AS1371" t="s">
        <v>459</v>
      </c>
      <c r="AT1371" t="s">
        <v>68</v>
      </c>
      <c r="AU1371" t="s">
        <v>65</v>
      </c>
      <c r="AV1371" t="s">
        <v>65</v>
      </c>
      <c r="AW1371" t="s">
        <v>2410</v>
      </c>
      <c r="AX1371">
        <v>1668</v>
      </c>
      <c r="AY1371">
        <v>1879</v>
      </c>
      <c r="AZ1371" t="s">
        <v>73</v>
      </c>
      <c r="BA1371" t="s">
        <v>243</v>
      </c>
      <c r="BB1371">
        <v>20</v>
      </c>
      <c r="BC1371" t="s">
        <v>2229</v>
      </c>
      <c r="BD1371" s="3">
        <v>15401</v>
      </c>
      <c r="BE1371" t="s">
        <v>158</v>
      </c>
      <c r="BF1371" s="2">
        <v>43671</v>
      </c>
      <c r="BG1371">
        <v>21</v>
      </c>
      <c r="BH1371" t="s">
        <v>2247</v>
      </c>
      <c r="BI1371" t="s">
        <v>2248</v>
      </c>
    </row>
    <row r="1372" spans="1:61" x14ac:dyDescent="0.25">
      <c r="A1372" s="1">
        <v>41511</v>
      </c>
      <c r="B1372" t="s">
        <v>2230</v>
      </c>
      <c r="C1372" t="s">
        <v>158</v>
      </c>
      <c r="D1372" t="s">
        <v>62</v>
      </c>
      <c r="E1372" t="s">
        <v>65</v>
      </c>
      <c r="F1372" t="s">
        <v>64</v>
      </c>
      <c r="G1372" t="s">
        <v>68</v>
      </c>
      <c r="H1372" t="s">
        <v>65</v>
      </c>
      <c r="I1372" t="s">
        <v>65</v>
      </c>
      <c r="J1372" s="2">
        <v>43586</v>
      </c>
      <c r="K1372" t="s">
        <v>65</v>
      </c>
      <c r="L1372" t="s">
        <v>63</v>
      </c>
      <c r="M1372" t="s">
        <v>63</v>
      </c>
      <c r="N1372" t="s">
        <v>65</v>
      </c>
      <c r="O1372" t="s">
        <v>65</v>
      </c>
      <c r="P1372" t="s">
        <v>65</v>
      </c>
      <c r="Q1372">
        <v>2</v>
      </c>
      <c r="R1372" t="s">
        <v>239</v>
      </c>
      <c r="S1372" t="s">
        <v>68</v>
      </c>
      <c r="T1372">
        <v>14</v>
      </c>
      <c r="U1372">
        <v>17</v>
      </c>
      <c r="V1372">
        <v>1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 t="e" vm="1">
        <f>_FV(-1,"0")</f>
        <v>#VALUE!</v>
      </c>
      <c r="AM1372" t="s">
        <v>64</v>
      </c>
      <c r="AN1372">
        <v>-3</v>
      </c>
      <c r="AP1372" t="s">
        <v>67</v>
      </c>
      <c r="AQ1372">
        <v>1</v>
      </c>
      <c r="AR1372">
        <v>1</v>
      </c>
      <c r="AS1372" t="s">
        <v>68</v>
      </c>
      <c r="AT1372" t="s">
        <v>68</v>
      </c>
      <c r="AU1372" t="s">
        <v>68</v>
      </c>
      <c r="AV1372" t="s">
        <v>2316</v>
      </c>
      <c r="AW1372" s="3">
        <v>46023</v>
      </c>
      <c r="AX1372">
        <v>1594</v>
      </c>
      <c r="AY1372">
        <v>1879</v>
      </c>
      <c r="AZ1372" t="s">
        <v>2230</v>
      </c>
      <c r="BA1372" s="2">
        <v>43640</v>
      </c>
      <c r="BB1372">
        <v>36</v>
      </c>
      <c r="BC1372" t="s">
        <v>2231</v>
      </c>
      <c r="BD1372" s="3">
        <v>13547</v>
      </c>
      <c r="BE1372" t="s">
        <v>158</v>
      </c>
      <c r="BF1372" s="2">
        <v>43671</v>
      </c>
      <c r="BG1372">
        <v>21</v>
      </c>
      <c r="BH1372" t="s">
        <v>2247</v>
      </c>
      <c r="BI1372" t="s">
        <v>2248</v>
      </c>
    </row>
    <row r="1373" spans="1:61" x14ac:dyDescent="0.25">
      <c r="A1373" s="1">
        <v>41574</v>
      </c>
      <c r="B1373" t="s">
        <v>123</v>
      </c>
      <c r="C1373" t="s">
        <v>158</v>
      </c>
      <c r="D1373" t="s">
        <v>62</v>
      </c>
      <c r="E1373" t="s">
        <v>212</v>
      </c>
      <c r="F1373" t="s">
        <v>1680</v>
      </c>
      <c r="G1373" t="s">
        <v>356</v>
      </c>
      <c r="H1373" t="s">
        <v>68</v>
      </c>
      <c r="I1373" t="s">
        <v>606</v>
      </c>
      <c r="J1373" t="s">
        <v>811</v>
      </c>
      <c r="K1373" t="s">
        <v>356</v>
      </c>
      <c r="L1373" t="s">
        <v>356</v>
      </c>
      <c r="M1373" t="s">
        <v>93</v>
      </c>
      <c r="N1373" t="s">
        <v>216</v>
      </c>
      <c r="O1373" t="s">
        <v>216</v>
      </c>
      <c r="P1373" t="s">
        <v>93</v>
      </c>
      <c r="Q1373">
        <v>9</v>
      </c>
      <c r="R1373" t="s">
        <v>84</v>
      </c>
      <c r="S1373" t="s">
        <v>68</v>
      </c>
      <c r="T1373">
        <v>14</v>
      </c>
      <c r="U1373">
        <v>2</v>
      </c>
      <c r="V1373">
        <v>4</v>
      </c>
      <c r="W1373" t="s">
        <v>120</v>
      </c>
      <c r="X1373" t="s">
        <v>120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 t="s">
        <v>68</v>
      </c>
      <c r="AM1373" t="s">
        <v>210</v>
      </c>
      <c r="AN1373">
        <v>1</v>
      </c>
      <c r="AO1373" t="s">
        <v>65</v>
      </c>
      <c r="AP1373" t="s">
        <v>64</v>
      </c>
      <c r="AQ1373">
        <v>1</v>
      </c>
      <c r="AR1373">
        <v>7</v>
      </c>
      <c r="AS1373" s="2">
        <v>43556</v>
      </c>
      <c r="AT1373" t="s">
        <v>118</v>
      </c>
      <c r="AU1373" t="s">
        <v>1807</v>
      </c>
      <c r="AV1373" t="s">
        <v>2477</v>
      </c>
      <c r="AW1373" t="s">
        <v>2478</v>
      </c>
      <c r="AX1373">
        <v>1881</v>
      </c>
      <c r="AY1373">
        <v>1879</v>
      </c>
      <c r="AZ1373" t="s">
        <v>123</v>
      </c>
      <c r="BA1373" s="2">
        <v>43700</v>
      </c>
      <c r="BB1373">
        <v>40</v>
      </c>
      <c r="BC1373" t="s">
        <v>2232</v>
      </c>
      <c r="BD1373" s="3">
        <v>42339</v>
      </c>
      <c r="BE1373" t="s">
        <v>158</v>
      </c>
      <c r="BF1373" s="2">
        <v>43671</v>
      </c>
      <c r="BG1373">
        <v>21</v>
      </c>
      <c r="BH1373" t="s">
        <v>2247</v>
      </c>
      <c r="BI1373" t="s">
        <v>2248</v>
      </c>
    </row>
    <row r="1374" spans="1:61" x14ac:dyDescent="0.25">
      <c r="A1374" s="1">
        <v>41756</v>
      </c>
      <c r="B1374" t="s">
        <v>2233</v>
      </c>
      <c r="C1374" t="s">
        <v>158</v>
      </c>
      <c r="D1374" t="s">
        <v>151</v>
      </c>
      <c r="E1374" t="s">
        <v>91</v>
      </c>
      <c r="F1374" t="s">
        <v>1762</v>
      </c>
      <c r="G1374" t="s">
        <v>504</v>
      </c>
      <c r="H1374" t="s">
        <v>213</v>
      </c>
      <c r="I1374" t="s">
        <v>434</v>
      </c>
      <c r="J1374" t="s">
        <v>2479</v>
      </c>
      <c r="K1374" t="s">
        <v>1194</v>
      </c>
      <c r="L1374" t="s">
        <v>355</v>
      </c>
      <c r="M1374" t="s">
        <v>63</v>
      </c>
      <c r="N1374" t="s">
        <v>82</v>
      </c>
      <c r="O1374" t="s">
        <v>93</v>
      </c>
      <c r="P1374" t="s">
        <v>928</v>
      </c>
      <c r="Q1374">
        <v>36</v>
      </c>
      <c r="R1374" t="s">
        <v>192</v>
      </c>
      <c r="S1374" t="s">
        <v>68</v>
      </c>
      <c r="T1374">
        <v>14</v>
      </c>
      <c r="U1374">
        <v>10</v>
      </c>
      <c r="V1374">
        <v>2</v>
      </c>
      <c r="W1374" t="s">
        <v>110</v>
      </c>
      <c r="X1374" t="s">
        <v>120</v>
      </c>
      <c r="Y1374">
        <v>1</v>
      </c>
      <c r="Z1374">
        <v>1</v>
      </c>
      <c r="AA1374">
        <v>1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 t="e" vm="161">
        <f>_FV(0,"3611111111111111")</f>
        <v>#VALUE!</v>
      </c>
      <c r="AM1374" t="s">
        <v>384</v>
      </c>
      <c r="AN1374">
        <v>-34</v>
      </c>
      <c r="AO1374" t="s">
        <v>132</v>
      </c>
      <c r="AP1374" t="s">
        <v>120</v>
      </c>
      <c r="AQ1374">
        <v>0</v>
      </c>
      <c r="AR1374">
        <v>3</v>
      </c>
      <c r="AS1374" t="s">
        <v>68</v>
      </c>
      <c r="AT1374" t="s">
        <v>68</v>
      </c>
      <c r="AU1374" t="s">
        <v>68</v>
      </c>
      <c r="AV1374" t="s">
        <v>63</v>
      </c>
      <c r="AW1374" s="3">
        <v>11689</v>
      </c>
      <c r="AX1374">
        <v>1530</v>
      </c>
      <c r="AY1374">
        <v>1879</v>
      </c>
      <c r="AZ1374" t="s">
        <v>2233</v>
      </c>
      <c r="BA1374" s="2">
        <v>43522</v>
      </c>
      <c r="BB1374">
        <v>24</v>
      </c>
      <c r="BC1374" t="s">
        <v>2234</v>
      </c>
      <c r="BD1374" s="3">
        <v>20821</v>
      </c>
      <c r="BE1374" t="s">
        <v>158</v>
      </c>
      <c r="BF1374" s="2">
        <v>43671</v>
      </c>
      <c r="BG1374">
        <v>21</v>
      </c>
      <c r="BH1374" t="s">
        <v>2247</v>
      </c>
      <c r="BI1374" t="s">
        <v>2248</v>
      </c>
    </row>
    <row r="1375" spans="1:61" x14ac:dyDescent="0.25">
      <c r="A1375" s="1">
        <v>41703</v>
      </c>
      <c r="B1375" t="s">
        <v>127</v>
      </c>
      <c r="C1375" t="s">
        <v>158</v>
      </c>
      <c r="D1375" t="s">
        <v>151</v>
      </c>
      <c r="E1375" t="s">
        <v>425</v>
      </c>
      <c r="F1375" t="s">
        <v>1762</v>
      </c>
      <c r="G1375" t="s">
        <v>433</v>
      </c>
      <c r="H1375" t="s">
        <v>213</v>
      </c>
      <c r="I1375" t="s">
        <v>77</v>
      </c>
      <c r="J1375" t="s">
        <v>2479</v>
      </c>
      <c r="K1375" t="s">
        <v>356</v>
      </c>
      <c r="L1375" t="s">
        <v>355</v>
      </c>
      <c r="M1375" t="s">
        <v>82</v>
      </c>
      <c r="N1375" t="s">
        <v>82</v>
      </c>
      <c r="O1375" t="s">
        <v>79</v>
      </c>
      <c r="P1375" t="s">
        <v>928</v>
      </c>
      <c r="Q1375">
        <v>36</v>
      </c>
      <c r="R1375" t="s">
        <v>132</v>
      </c>
      <c r="S1375" t="s">
        <v>68</v>
      </c>
      <c r="T1375">
        <v>14</v>
      </c>
      <c r="U1375">
        <v>5</v>
      </c>
      <c r="V1375">
        <v>2</v>
      </c>
      <c r="W1375" t="s">
        <v>179</v>
      </c>
      <c r="X1375" t="s">
        <v>120</v>
      </c>
      <c r="Y1375">
        <v>0</v>
      </c>
      <c r="Z1375">
        <v>1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 t="s">
        <v>1640</v>
      </c>
      <c r="AM1375" t="s">
        <v>384</v>
      </c>
      <c r="AN1375">
        <v>-8</v>
      </c>
      <c r="AO1375" t="s">
        <v>64</v>
      </c>
      <c r="AP1375" t="s">
        <v>66</v>
      </c>
      <c r="AQ1375">
        <v>4</v>
      </c>
      <c r="AR1375">
        <v>4</v>
      </c>
      <c r="AS1375" t="s">
        <v>68</v>
      </c>
      <c r="AT1375" t="s">
        <v>505</v>
      </c>
      <c r="AU1375" t="s">
        <v>68</v>
      </c>
      <c r="AV1375" t="s">
        <v>657</v>
      </c>
      <c r="AW1375" t="s">
        <v>409</v>
      </c>
      <c r="AX1375">
        <v>1801</v>
      </c>
      <c r="AY1375">
        <v>1879</v>
      </c>
      <c r="AZ1375" t="s">
        <v>127</v>
      </c>
      <c r="BA1375" s="2">
        <v>43733</v>
      </c>
      <c r="BB1375">
        <v>22</v>
      </c>
      <c r="BC1375" t="s">
        <v>2237</v>
      </c>
      <c r="BD1375" s="3">
        <v>45839</v>
      </c>
      <c r="BE1375" t="s">
        <v>158</v>
      </c>
      <c r="BF1375" s="2">
        <v>43671</v>
      </c>
      <c r="BG1375">
        <v>21</v>
      </c>
      <c r="BH1375" t="s">
        <v>2247</v>
      </c>
      <c r="BI1375" t="s">
        <v>2248</v>
      </c>
    </row>
    <row r="1376" spans="1:61" x14ac:dyDescent="0.25">
      <c r="A1376" s="1">
        <v>41629</v>
      </c>
      <c r="B1376" t="s">
        <v>136</v>
      </c>
      <c r="C1376" t="s">
        <v>158</v>
      </c>
      <c r="D1376" t="s">
        <v>151</v>
      </c>
      <c r="E1376" t="s">
        <v>259</v>
      </c>
      <c r="F1376" t="s">
        <v>2480</v>
      </c>
      <c r="G1376" t="s">
        <v>530</v>
      </c>
      <c r="H1376" t="s">
        <v>310</v>
      </c>
      <c r="I1376" t="s">
        <v>993</v>
      </c>
      <c r="J1376" t="s">
        <v>1831</v>
      </c>
      <c r="K1376" t="s">
        <v>190</v>
      </c>
      <c r="L1376" t="s">
        <v>532</v>
      </c>
      <c r="M1376" t="s">
        <v>877</v>
      </c>
      <c r="N1376" t="s">
        <v>190</v>
      </c>
      <c r="O1376" t="s">
        <v>1292</v>
      </c>
      <c r="P1376" t="s">
        <v>281</v>
      </c>
      <c r="Q1376">
        <v>17</v>
      </c>
      <c r="R1376" t="s">
        <v>67</v>
      </c>
      <c r="S1376" t="s">
        <v>68</v>
      </c>
      <c r="T1376">
        <v>14</v>
      </c>
      <c r="U1376">
        <v>19</v>
      </c>
      <c r="V1376">
        <v>4</v>
      </c>
      <c r="W1376" t="s">
        <v>84</v>
      </c>
      <c r="X1376" t="s">
        <v>191</v>
      </c>
      <c r="Y1376">
        <v>0</v>
      </c>
      <c r="Z1376">
        <v>0</v>
      </c>
      <c r="AA1376">
        <v>0</v>
      </c>
      <c r="AB1376">
        <v>1</v>
      </c>
      <c r="AC1376">
        <v>0</v>
      </c>
      <c r="AD1376">
        <v>0</v>
      </c>
      <c r="AE1376">
        <v>0</v>
      </c>
      <c r="AF1376">
        <v>1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 t="e" vm="123">
        <f>_FV(0,"8823529411764706")</f>
        <v>#VALUE!</v>
      </c>
      <c r="AM1376" t="s">
        <v>185</v>
      </c>
      <c r="AN1376">
        <v>-19</v>
      </c>
      <c r="AO1376" t="e" vm="1">
        <f>_FV(-10,"0")</f>
        <v>#VALUE!</v>
      </c>
      <c r="AP1376" t="s">
        <v>95</v>
      </c>
      <c r="AQ1376">
        <v>0</v>
      </c>
      <c r="AR1376">
        <v>9</v>
      </c>
      <c r="AS1376" t="s">
        <v>547</v>
      </c>
      <c r="AT1376" t="s">
        <v>68</v>
      </c>
      <c r="AU1376" t="s">
        <v>958</v>
      </c>
      <c r="AV1376" t="s">
        <v>2049</v>
      </c>
      <c r="AW1376" t="s">
        <v>2286</v>
      </c>
      <c r="AX1376">
        <v>1667</v>
      </c>
      <c r="AY1376">
        <v>1879</v>
      </c>
      <c r="AZ1376" t="s">
        <v>136</v>
      </c>
      <c r="BA1376" s="2">
        <v>43580</v>
      </c>
      <c r="BB1376">
        <v>33</v>
      </c>
      <c r="BC1376" t="s">
        <v>2239</v>
      </c>
      <c r="BD1376" s="3">
        <v>13575</v>
      </c>
      <c r="BE1376" t="s">
        <v>158</v>
      </c>
      <c r="BF1376" s="2">
        <v>43671</v>
      </c>
      <c r="BG1376">
        <v>21</v>
      </c>
      <c r="BH1376" t="s">
        <v>2247</v>
      </c>
      <c r="BI1376" t="s">
        <v>2248</v>
      </c>
    </row>
    <row r="1377" spans="1:61" x14ac:dyDescent="0.25">
      <c r="A1377" s="1">
        <v>41713</v>
      </c>
      <c r="B1377" t="s">
        <v>2240</v>
      </c>
      <c r="C1377" t="s">
        <v>158</v>
      </c>
      <c r="D1377" t="s">
        <v>151</v>
      </c>
      <c r="E1377" t="s">
        <v>1696</v>
      </c>
      <c r="F1377" t="s">
        <v>2481</v>
      </c>
      <c r="G1377" t="s">
        <v>102</v>
      </c>
      <c r="H1377" t="s">
        <v>475</v>
      </c>
      <c r="I1377" t="s">
        <v>1696</v>
      </c>
      <c r="J1377" t="s">
        <v>2386</v>
      </c>
      <c r="K1377" t="s">
        <v>479</v>
      </c>
      <c r="L1377" t="s">
        <v>1620</v>
      </c>
      <c r="M1377" t="s">
        <v>108</v>
      </c>
      <c r="N1377" t="s">
        <v>109</v>
      </c>
      <c r="O1377" t="s">
        <v>480</v>
      </c>
      <c r="P1377" t="s">
        <v>1699</v>
      </c>
      <c r="Q1377">
        <v>29</v>
      </c>
      <c r="R1377" t="s">
        <v>242</v>
      </c>
      <c r="S1377" t="s">
        <v>68</v>
      </c>
      <c r="T1377">
        <v>14</v>
      </c>
      <c r="U1377">
        <v>10</v>
      </c>
      <c r="V1377">
        <v>1</v>
      </c>
      <c r="W1377" t="s">
        <v>85</v>
      </c>
      <c r="X1377" t="s">
        <v>120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 t="e" vm="373">
        <f>_FV(0,"1724137931034483")</f>
        <v>#VALUE!</v>
      </c>
      <c r="AM1377" t="s">
        <v>1001</v>
      </c>
      <c r="AN1377">
        <v>-33</v>
      </c>
      <c r="AO1377" t="e" vm="1">
        <f>_FV(-3,"0")</f>
        <v>#VALUE!</v>
      </c>
      <c r="AP1377" t="s">
        <v>110</v>
      </c>
      <c r="AQ1377">
        <v>4</v>
      </c>
      <c r="AR1377">
        <v>4</v>
      </c>
      <c r="AS1377" t="s">
        <v>2040</v>
      </c>
      <c r="AT1377" t="s">
        <v>2482</v>
      </c>
      <c r="AU1377" t="s">
        <v>937</v>
      </c>
      <c r="AV1377" t="s">
        <v>2483</v>
      </c>
      <c r="AW1377" t="s">
        <v>2484</v>
      </c>
      <c r="AX1377">
        <v>1530</v>
      </c>
      <c r="AY1377">
        <v>1879</v>
      </c>
      <c r="AZ1377" t="s">
        <v>2240</v>
      </c>
      <c r="BA1377" s="2">
        <v>43581</v>
      </c>
      <c r="BB1377">
        <v>22</v>
      </c>
      <c r="BC1377" t="s">
        <v>2242</v>
      </c>
      <c r="BD1377" s="2">
        <v>43801</v>
      </c>
      <c r="BE1377" t="s">
        <v>158</v>
      </c>
      <c r="BF1377" s="2">
        <v>43671</v>
      </c>
      <c r="BG1377">
        <v>21</v>
      </c>
      <c r="BH1377" t="s">
        <v>2247</v>
      </c>
      <c r="BI1377" t="s">
        <v>2248</v>
      </c>
    </row>
    <row r="1378" spans="1:61" x14ac:dyDescent="0.25">
      <c r="A1378" s="1">
        <v>41742</v>
      </c>
      <c r="B1378" t="s">
        <v>150</v>
      </c>
      <c r="C1378" t="s">
        <v>158</v>
      </c>
      <c r="D1378" t="s">
        <v>62</v>
      </c>
      <c r="E1378" t="s">
        <v>2485</v>
      </c>
      <c r="F1378" t="s">
        <v>2459</v>
      </c>
      <c r="G1378" t="s">
        <v>273</v>
      </c>
      <c r="H1378" t="s">
        <v>68</v>
      </c>
      <c r="I1378" t="s">
        <v>1676</v>
      </c>
      <c r="J1378" t="s">
        <v>2460</v>
      </c>
      <c r="K1378" t="s">
        <v>2486</v>
      </c>
      <c r="L1378" t="s">
        <v>877</v>
      </c>
      <c r="M1378" t="s">
        <v>1637</v>
      </c>
      <c r="N1378" t="s">
        <v>189</v>
      </c>
      <c r="O1378" t="s">
        <v>1637</v>
      </c>
      <c r="P1378" t="s">
        <v>1637</v>
      </c>
      <c r="Q1378">
        <v>34</v>
      </c>
      <c r="R1378" t="s">
        <v>64</v>
      </c>
      <c r="S1378" t="s">
        <v>68</v>
      </c>
      <c r="T1378">
        <v>14</v>
      </c>
      <c r="U1378">
        <v>1</v>
      </c>
      <c r="V1378">
        <v>3</v>
      </c>
      <c r="W1378" t="s">
        <v>110</v>
      </c>
      <c r="X1378" t="s">
        <v>121</v>
      </c>
      <c r="Y1378">
        <v>1</v>
      </c>
      <c r="Z1378">
        <v>1</v>
      </c>
      <c r="AA1378">
        <v>1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 t="s">
        <v>546</v>
      </c>
      <c r="AM1378" t="s">
        <v>274</v>
      </c>
      <c r="AN1378">
        <v>3</v>
      </c>
      <c r="AO1378" t="s">
        <v>85</v>
      </c>
      <c r="AP1378" t="s">
        <v>68</v>
      </c>
      <c r="AQ1378">
        <v>2</v>
      </c>
      <c r="AR1378">
        <v>5</v>
      </c>
      <c r="AS1378" t="s">
        <v>68</v>
      </c>
      <c r="AT1378" t="s">
        <v>423</v>
      </c>
      <c r="AU1378" t="s">
        <v>68</v>
      </c>
      <c r="AV1378" t="s">
        <v>2487</v>
      </c>
      <c r="AW1378" t="s">
        <v>2461</v>
      </c>
      <c r="AX1378">
        <v>1815</v>
      </c>
      <c r="AY1378">
        <v>1879</v>
      </c>
      <c r="AZ1378" t="s">
        <v>150</v>
      </c>
      <c r="BA1378" s="2">
        <v>43700</v>
      </c>
      <c r="BB1378">
        <v>22</v>
      </c>
      <c r="BC1378" t="s">
        <v>2244</v>
      </c>
      <c r="BD1378" s="3">
        <v>29068</v>
      </c>
      <c r="BE1378" t="s">
        <v>158</v>
      </c>
      <c r="BF1378" s="2">
        <v>43671</v>
      </c>
      <c r="BG1378">
        <v>21</v>
      </c>
      <c r="BH1378" t="s">
        <v>2247</v>
      </c>
      <c r="BI1378" t="s">
        <v>2248</v>
      </c>
    </row>
    <row r="1379" spans="1:61" x14ac:dyDescent="0.25">
      <c r="A1379" s="1">
        <v>41723</v>
      </c>
      <c r="B1379" t="s">
        <v>163</v>
      </c>
      <c r="C1379" t="s">
        <v>158</v>
      </c>
      <c r="D1379" t="s">
        <v>151</v>
      </c>
      <c r="E1379" t="s">
        <v>1974</v>
      </c>
      <c r="F1379" t="s">
        <v>2473</v>
      </c>
      <c r="G1379" t="s">
        <v>449</v>
      </c>
      <c r="H1379" t="s">
        <v>1666</v>
      </c>
      <c r="I1379" t="s">
        <v>447</v>
      </c>
      <c r="J1379" t="s">
        <v>2474</v>
      </c>
      <c r="K1379" t="s">
        <v>143</v>
      </c>
      <c r="L1379" t="s">
        <v>2475</v>
      </c>
      <c r="M1379" t="s">
        <v>142</v>
      </c>
      <c r="N1379" t="s">
        <v>1112</v>
      </c>
      <c r="O1379" t="s">
        <v>145</v>
      </c>
      <c r="P1379" t="s">
        <v>870</v>
      </c>
      <c r="Q1379">
        <v>31</v>
      </c>
      <c r="R1379" t="s">
        <v>85</v>
      </c>
      <c r="S1379" t="s">
        <v>68</v>
      </c>
      <c r="T1379">
        <v>14</v>
      </c>
      <c r="U1379">
        <v>7</v>
      </c>
      <c r="V1379">
        <v>1</v>
      </c>
      <c r="W1379" t="s">
        <v>120</v>
      </c>
      <c r="X1379" t="s">
        <v>191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1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 t="s">
        <v>144</v>
      </c>
      <c r="AM1379" t="s">
        <v>1940</v>
      </c>
      <c r="AN1379">
        <v>-16</v>
      </c>
      <c r="AO1379" t="e" vm="1">
        <f>_FV(-3,"0")</f>
        <v>#VALUE!</v>
      </c>
      <c r="AP1379" t="s">
        <v>96</v>
      </c>
      <c r="AQ1379">
        <v>3</v>
      </c>
      <c r="AR1379">
        <v>6</v>
      </c>
      <c r="AS1379" t="s">
        <v>871</v>
      </c>
      <c r="AT1379" t="s">
        <v>65</v>
      </c>
      <c r="AU1379" t="s">
        <v>1113</v>
      </c>
      <c r="AV1379" t="s">
        <v>353</v>
      </c>
      <c r="AW1379" t="s">
        <v>65</v>
      </c>
      <c r="AX1379">
        <v>1925</v>
      </c>
      <c r="AY1379">
        <v>1879</v>
      </c>
      <c r="AZ1379" t="s">
        <v>163</v>
      </c>
      <c r="BA1379" s="2">
        <v>43732</v>
      </c>
      <c r="BB1379">
        <v>24</v>
      </c>
      <c r="BC1379" t="s">
        <v>2249</v>
      </c>
      <c r="BD1379" s="2">
        <v>43600</v>
      </c>
      <c r="BE1379" t="s">
        <v>158</v>
      </c>
      <c r="BF1379" s="2">
        <v>43671</v>
      </c>
      <c r="BG1379">
        <v>21</v>
      </c>
      <c r="BH1379" t="s">
        <v>2247</v>
      </c>
      <c r="BI1379" t="s">
        <v>2248</v>
      </c>
    </row>
    <row r="1380" spans="1:61" x14ac:dyDescent="0.25">
      <c r="A1380" s="1">
        <v>41974</v>
      </c>
      <c r="B1380" t="s">
        <v>178</v>
      </c>
      <c r="C1380" t="s">
        <v>158</v>
      </c>
      <c r="D1380" t="s">
        <v>151</v>
      </c>
      <c r="E1380" t="s">
        <v>457</v>
      </c>
      <c r="F1380" t="s">
        <v>1798</v>
      </c>
      <c r="G1380" t="s">
        <v>459</v>
      </c>
      <c r="H1380" t="s">
        <v>707</v>
      </c>
      <c r="I1380" t="s">
        <v>352</v>
      </c>
      <c r="J1380" t="s">
        <v>1167</v>
      </c>
      <c r="K1380" t="s">
        <v>393</v>
      </c>
      <c r="L1380" t="s">
        <v>355</v>
      </c>
      <c r="M1380" t="s">
        <v>80</v>
      </c>
      <c r="N1380" t="s">
        <v>394</v>
      </c>
      <c r="O1380" t="s">
        <v>154</v>
      </c>
      <c r="P1380" t="s">
        <v>1823</v>
      </c>
      <c r="Q1380">
        <v>21</v>
      </c>
      <c r="R1380" t="s">
        <v>120</v>
      </c>
      <c r="S1380" t="s">
        <v>68</v>
      </c>
      <c r="T1380">
        <v>14</v>
      </c>
      <c r="U1380">
        <v>8</v>
      </c>
      <c r="V1380">
        <v>2</v>
      </c>
      <c r="W1380" t="s">
        <v>85</v>
      </c>
      <c r="X1380" t="s">
        <v>110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1</v>
      </c>
      <c r="AG1380">
        <v>1</v>
      </c>
      <c r="AH1380">
        <v>0</v>
      </c>
      <c r="AI1380">
        <v>0</v>
      </c>
      <c r="AJ1380">
        <v>0</v>
      </c>
      <c r="AK1380">
        <v>0</v>
      </c>
      <c r="AL1380" t="s">
        <v>394</v>
      </c>
      <c r="AM1380" t="s">
        <v>888</v>
      </c>
      <c r="AN1380">
        <v>-11</v>
      </c>
      <c r="AO1380" t="e" vm="1">
        <f>_FV(-8,"0")</f>
        <v>#VALUE!</v>
      </c>
      <c r="AP1380" t="s">
        <v>83</v>
      </c>
      <c r="AQ1380">
        <v>0</v>
      </c>
      <c r="AR1380">
        <v>9</v>
      </c>
      <c r="AS1380" t="s">
        <v>896</v>
      </c>
      <c r="AT1380" t="s">
        <v>68</v>
      </c>
      <c r="AU1380" t="s">
        <v>898</v>
      </c>
      <c r="AV1380" t="s">
        <v>1513</v>
      </c>
      <c r="AW1380" t="s">
        <v>2488</v>
      </c>
      <c r="AX1380">
        <v>1685</v>
      </c>
      <c r="AY1380">
        <v>1879</v>
      </c>
      <c r="AZ1380" t="s">
        <v>178</v>
      </c>
      <c r="BA1380" s="2">
        <v>43579</v>
      </c>
      <c r="BB1380">
        <v>26</v>
      </c>
      <c r="BC1380" t="s">
        <v>2250</v>
      </c>
      <c r="BD1380" s="3">
        <v>26420</v>
      </c>
      <c r="BE1380" t="s">
        <v>158</v>
      </c>
      <c r="BF1380" s="2">
        <v>43671</v>
      </c>
      <c r="BG1380">
        <v>21</v>
      </c>
      <c r="BH1380" t="s">
        <v>2247</v>
      </c>
      <c r="BI1380" t="s">
        <v>2248</v>
      </c>
    </row>
    <row r="1381" spans="1:61" x14ac:dyDescent="0.25">
      <c r="A1381" s="1">
        <v>41853</v>
      </c>
      <c r="B1381" t="s">
        <v>1432</v>
      </c>
      <c r="C1381" t="s">
        <v>158</v>
      </c>
      <c r="D1381" t="s">
        <v>101</v>
      </c>
      <c r="E1381" t="s">
        <v>1764</v>
      </c>
      <c r="F1381" s="3">
        <v>26330</v>
      </c>
      <c r="G1381" s="3">
        <v>17533</v>
      </c>
      <c r="H1381" s="2">
        <v>43678</v>
      </c>
      <c r="I1381" t="s">
        <v>354</v>
      </c>
      <c r="J1381" s="2">
        <v>43801</v>
      </c>
      <c r="K1381" t="s">
        <v>397</v>
      </c>
      <c r="L1381" t="s">
        <v>398</v>
      </c>
      <c r="M1381" t="s">
        <v>130</v>
      </c>
      <c r="N1381" t="s">
        <v>118</v>
      </c>
      <c r="O1381" t="s">
        <v>397</v>
      </c>
      <c r="P1381" t="s">
        <v>658</v>
      </c>
      <c r="Q1381">
        <v>25</v>
      </c>
      <c r="R1381" t="s">
        <v>95</v>
      </c>
      <c r="S1381" t="s">
        <v>68</v>
      </c>
      <c r="T1381">
        <v>14</v>
      </c>
      <c r="U1381">
        <v>15</v>
      </c>
      <c r="V1381">
        <v>2</v>
      </c>
      <c r="W1381" t="s">
        <v>132</v>
      </c>
      <c r="X1381" t="s">
        <v>179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1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 t="e" vm="141">
        <f>_FV(0,"72")</f>
        <v>#VALUE!</v>
      </c>
      <c r="AM1381" s="3">
        <v>23377</v>
      </c>
      <c r="AN1381">
        <v>-29</v>
      </c>
      <c r="AO1381" t="e" vm="1">
        <f>_FV(-7,"0")</f>
        <v>#VALUE!</v>
      </c>
      <c r="AP1381" t="s">
        <v>255</v>
      </c>
      <c r="AQ1381">
        <v>3</v>
      </c>
      <c r="AR1381">
        <v>6</v>
      </c>
      <c r="AS1381" t="s">
        <v>68</v>
      </c>
      <c r="AT1381" t="s">
        <v>68</v>
      </c>
      <c r="AU1381" t="s">
        <v>68</v>
      </c>
      <c r="AV1381" t="s">
        <v>97</v>
      </c>
      <c r="AW1381" s="3">
        <v>12055</v>
      </c>
      <c r="AX1381">
        <v>1656</v>
      </c>
      <c r="AY1381">
        <v>1879</v>
      </c>
      <c r="AZ1381" t="s">
        <v>1432</v>
      </c>
      <c r="BA1381" s="2">
        <v>43522</v>
      </c>
      <c r="BB1381">
        <v>17</v>
      </c>
      <c r="BC1381" t="s">
        <v>2252</v>
      </c>
      <c r="BD1381" s="2">
        <v>43527</v>
      </c>
      <c r="BE1381" t="s">
        <v>158</v>
      </c>
      <c r="BF1381" s="2">
        <v>43671</v>
      </c>
      <c r="BG1381">
        <v>21</v>
      </c>
      <c r="BH1381" t="s">
        <v>2247</v>
      </c>
      <c r="BI1381" t="s">
        <v>2248</v>
      </c>
    </row>
    <row r="1382" spans="1:61" x14ac:dyDescent="0.25">
      <c r="A1382" s="1">
        <v>41467</v>
      </c>
      <c r="B1382" t="s">
        <v>1917</v>
      </c>
      <c r="C1382" t="s">
        <v>158</v>
      </c>
      <c r="D1382" t="s">
        <v>101</v>
      </c>
      <c r="E1382" s="2">
        <v>43497</v>
      </c>
      <c r="F1382" t="s">
        <v>1820</v>
      </c>
      <c r="G1382" t="s">
        <v>1251</v>
      </c>
      <c r="H1382" t="s">
        <v>263</v>
      </c>
      <c r="I1382" t="s">
        <v>114</v>
      </c>
      <c r="J1382" t="s">
        <v>859</v>
      </c>
      <c r="K1382" t="s">
        <v>116</v>
      </c>
      <c r="L1382" t="s">
        <v>97</v>
      </c>
      <c r="M1382" t="s">
        <v>386</v>
      </c>
      <c r="N1382" t="s">
        <v>386</v>
      </c>
      <c r="O1382" t="s">
        <v>386</v>
      </c>
      <c r="P1382" t="s">
        <v>268</v>
      </c>
      <c r="Q1382">
        <v>15</v>
      </c>
      <c r="R1382" t="s">
        <v>121</v>
      </c>
      <c r="S1382" t="s">
        <v>68</v>
      </c>
      <c r="T1382">
        <v>14</v>
      </c>
      <c r="U1382">
        <v>8</v>
      </c>
      <c r="V1382">
        <v>3</v>
      </c>
      <c r="W1382" t="s">
        <v>66</v>
      </c>
      <c r="X1382" t="s">
        <v>179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 t="s">
        <v>80</v>
      </c>
      <c r="AM1382" t="s">
        <v>113</v>
      </c>
      <c r="AN1382">
        <v>-6</v>
      </c>
      <c r="AO1382" t="e" vm="1">
        <f>_FV(-8,"0")</f>
        <v>#VALUE!</v>
      </c>
      <c r="AP1382" t="s">
        <v>85</v>
      </c>
      <c r="AQ1382">
        <v>3</v>
      </c>
      <c r="AR1382">
        <v>3</v>
      </c>
      <c r="AS1382" t="s">
        <v>68</v>
      </c>
      <c r="AT1382" t="s">
        <v>68</v>
      </c>
      <c r="AU1382" t="s">
        <v>68</v>
      </c>
      <c r="AV1382" s="2">
        <v>43557</v>
      </c>
      <c r="AW1382" s="3">
        <v>41275</v>
      </c>
      <c r="AX1382">
        <v>1643</v>
      </c>
      <c r="AY1382">
        <v>1879</v>
      </c>
      <c r="AZ1382" t="s">
        <v>1917</v>
      </c>
      <c r="BA1382" s="2">
        <v>43731</v>
      </c>
      <c r="BB1382">
        <v>16</v>
      </c>
      <c r="BC1382" t="s">
        <v>2253</v>
      </c>
      <c r="BD1382" s="3">
        <v>11383</v>
      </c>
      <c r="BE1382" t="s">
        <v>158</v>
      </c>
      <c r="BF1382" s="2">
        <v>43671</v>
      </c>
      <c r="BG1382">
        <v>21</v>
      </c>
      <c r="BH1382" t="s">
        <v>2247</v>
      </c>
      <c r="BI1382" t="s">
        <v>2248</v>
      </c>
    </row>
    <row r="1383" spans="1:61" x14ac:dyDescent="0.25">
      <c r="A1383" s="1">
        <v>41531</v>
      </c>
      <c r="B1383" t="s">
        <v>182</v>
      </c>
      <c r="C1383" t="s">
        <v>158</v>
      </c>
      <c r="D1383" t="s">
        <v>101</v>
      </c>
      <c r="E1383" t="s">
        <v>180</v>
      </c>
      <c r="F1383" t="s">
        <v>64</v>
      </c>
      <c r="G1383" t="s">
        <v>63</v>
      </c>
      <c r="H1383" t="s">
        <v>180</v>
      </c>
      <c r="I1383" s="2">
        <v>43586</v>
      </c>
      <c r="J1383" s="2">
        <v>43586</v>
      </c>
      <c r="K1383" t="s">
        <v>63</v>
      </c>
      <c r="L1383" t="s">
        <v>63</v>
      </c>
      <c r="M1383" t="s">
        <v>79</v>
      </c>
      <c r="N1383" t="s">
        <v>79</v>
      </c>
      <c r="O1383" t="s">
        <v>65</v>
      </c>
      <c r="P1383" t="s">
        <v>65</v>
      </c>
      <c r="Q1383">
        <v>4</v>
      </c>
      <c r="R1383" t="s">
        <v>83</v>
      </c>
      <c r="S1383" t="s">
        <v>68</v>
      </c>
      <c r="T1383">
        <v>14</v>
      </c>
      <c r="U1383">
        <v>5</v>
      </c>
      <c r="V1383">
        <v>3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 t="s">
        <v>79</v>
      </c>
      <c r="AM1383" s="3">
        <v>45658</v>
      </c>
      <c r="AN1383">
        <v>0</v>
      </c>
      <c r="AP1383" t="s">
        <v>121</v>
      </c>
      <c r="AQ1383">
        <v>2</v>
      </c>
      <c r="AR1383">
        <v>5</v>
      </c>
      <c r="AS1383" t="s">
        <v>1753</v>
      </c>
      <c r="AT1383" t="s">
        <v>65</v>
      </c>
      <c r="AU1383" t="s">
        <v>65</v>
      </c>
      <c r="AV1383" t="s">
        <v>65</v>
      </c>
      <c r="AW1383" t="s">
        <v>65</v>
      </c>
      <c r="AX1383">
        <v>1671</v>
      </c>
      <c r="AY1383">
        <v>1879</v>
      </c>
      <c r="AZ1383" t="s">
        <v>182</v>
      </c>
      <c r="BA1383" s="2">
        <v>43491</v>
      </c>
      <c r="BB1383">
        <v>20</v>
      </c>
      <c r="BC1383" t="s">
        <v>2256</v>
      </c>
      <c r="BD1383" s="3">
        <v>12510</v>
      </c>
      <c r="BE1383" t="s">
        <v>158</v>
      </c>
      <c r="BF1383" s="2">
        <v>43671</v>
      </c>
      <c r="BG1383">
        <v>21</v>
      </c>
      <c r="BH1383" t="s">
        <v>2247</v>
      </c>
      <c r="BI1383" t="s">
        <v>2248</v>
      </c>
    </row>
    <row r="1384" spans="1:61" x14ac:dyDescent="0.25">
      <c r="A1384" s="1">
        <v>41558</v>
      </c>
      <c r="B1384" t="s">
        <v>195</v>
      </c>
      <c r="C1384" t="s">
        <v>158</v>
      </c>
      <c r="D1384" t="s">
        <v>62</v>
      </c>
      <c r="E1384" t="s">
        <v>538</v>
      </c>
      <c r="F1384" t="s">
        <v>1813</v>
      </c>
      <c r="G1384" t="s">
        <v>64</v>
      </c>
      <c r="H1384" t="s">
        <v>68</v>
      </c>
      <c r="I1384" t="s">
        <v>224</v>
      </c>
      <c r="J1384" t="s">
        <v>628</v>
      </c>
      <c r="K1384" t="s">
        <v>540</v>
      </c>
      <c r="L1384" t="s">
        <v>468</v>
      </c>
      <c r="M1384" t="s">
        <v>852</v>
      </c>
      <c r="N1384" t="s">
        <v>223</v>
      </c>
      <c r="O1384" t="s">
        <v>540</v>
      </c>
      <c r="P1384" t="s">
        <v>540</v>
      </c>
      <c r="Q1384">
        <v>11</v>
      </c>
      <c r="R1384" t="s">
        <v>119</v>
      </c>
      <c r="S1384" t="s">
        <v>68</v>
      </c>
      <c r="T1384">
        <v>14</v>
      </c>
      <c r="U1384">
        <v>19</v>
      </c>
      <c r="V1384">
        <v>5</v>
      </c>
      <c r="W1384" t="s">
        <v>84</v>
      </c>
      <c r="X1384" t="s">
        <v>83</v>
      </c>
      <c r="Y1384">
        <v>0</v>
      </c>
      <c r="Z1384">
        <v>0</v>
      </c>
      <c r="AA1384">
        <v>0</v>
      </c>
      <c r="AB1384">
        <v>1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 t="e" vm="357">
        <f>_FV(-1,"3636363636363635")</f>
        <v>#VALUE!</v>
      </c>
      <c r="AM1384" t="s">
        <v>677</v>
      </c>
      <c r="AN1384">
        <v>-15</v>
      </c>
      <c r="AO1384" t="e" vm="1">
        <f>_FV(-6,"0")</f>
        <v>#VALUE!</v>
      </c>
      <c r="AP1384" t="s">
        <v>191</v>
      </c>
      <c r="AQ1384">
        <v>4</v>
      </c>
      <c r="AR1384">
        <v>4</v>
      </c>
      <c r="AS1384" t="s">
        <v>955</v>
      </c>
      <c r="AT1384" t="s">
        <v>973</v>
      </c>
      <c r="AU1384" t="s">
        <v>542</v>
      </c>
      <c r="AV1384" t="s">
        <v>2489</v>
      </c>
      <c r="AW1384" t="s">
        <v>2490</v>
      </c>
      <c r="AX1384">
        <v>1627</v>
      </c>
      <c r="AY1384">
        <v>1879</v>
      </c>
      <c r="AZ1384" t="s">
        <v>195</v>
      </c>
      <c r="BA1384" s="2">
        <v>43732</v>
      </c>
      <c r="BB1384">
        <v>28</v>
      </c>
      <c r="BC1384" t="s">
        <v>2257</v>
      </c>
      <c r="BD1384" s="2">
        <v>43712</v>
      </c>
      <c r="BE1384" t="s">
        <v>158</v>
      </c>
      <c r="BF1384" s="2">
        <v>43671</v>
      </c>
      <c r="BG1384">
        <v>21</v>
      </c>
      <c r="BH1384" t="s">
        <v>2247</v>
      </c>
      <c r="BI1384" t="s">
        <v>2248</v>
      </c>
    </row>
    <row r="1385" spans="1:61" x14ac:dyDescent="0.25">
      <c r="A1385" s="1">
        <v>41640</v>
      </c>
      <c r="B1385" t="s">
        <v>1445</v>
      </c>
      <c r="C1385" t="s">
        <v>158</v>
      </c>
      <c r="D1385" t="s">
        <v>151</v>
      </c>
      <c r="E1385" s="2">
        <v>43497</v>
      </c>
      <c r="F1385" s="2">
        <v>43648</v>
      </c>
      <c r="G1385" s="3">
        <v>45658</v>
      </c>
      <c r="H1385" s="2">
        <v>43586</v>
      </c>
      <c r="I1385" s="2">
        <v>43586</v>
      </c>
      <c r="J1385" s="2">
        <v>43587</v>
      </c>
      <c r="K1385" t="s">
        <v>79</v>
      </c>
      <c r="L1385" t="s">
        <v>1478</v>
      </c>
      <c r="M1385" t="s">
        <v>116</v>
      </c>
      <c r="N1385" t="s">
        <v>118</v>
      </c>
      <c r="O1385" t="s">
        <v>266</v>
      </c>
      <c r="P1385" t="s">
        <v>325</v>
      </c>
      <c r="Q1385">
        <v>20</v>
      </c>
      <c r="R1385" t="s">
        <v>179</v>
      </c>
      <c r="S1385" t="s">
        <v>68</v>
      </c>
      <c r="T1385">
        <v>14</v>
      </c>
      <c r="U1385">
        <v>11</v>
      </c>
      <c r="V1385">
        <v>2</v>
      </c>
      <c r="W1385" t="s">
        <v>84</v>
      </c>
      <c r="X1385" t="s">
        <v>191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 t="e" vm="31">
        <f>_FV(0,"05")</f>
        <v>#VALUE!</v>
      </c>
      <c r="AM1385" s="3">
        <v>23743</v>
      </c>
      <c r="AN1385">
        <v>-20</v>
      </c>
      <c r="AO1385" t="e" vm="1">
        <f>_FV(-10,"0")</f>
        <v>#VALUE!</v>
      </c>
      <c r="AP1385" t="s">
        <v>192</v>
      </c>
      <c r="AQ1385">
        <v>1</v>
      </c>
      <c r="AR1385">
        <v>7</v>
      </c>
      <c r="AS1385" t="s">
        <v>1057</v>
      </c>
      <c r="AT1385" t="s">
        <v>68</v>
      </c>
      <c r="AU1385" t="s">
        <v>2051</v>
      </c>
      <c r="AV1385" t="s">
        <v>2491</v>
      </c>
      <c r="AW1385" t="s">
        <v>2492</v>
      </c>
      <c r="AX1385">
        <v>1714</v>
      </c>
      <c r="AY1385">
        <v>1879</v>
      </c>
      <c r="AZ1385" t="s">
        <v>1445</v>
      </c>
      <c r="BA1385" s="2">
        <v>43610</v>
      </c>
      <c r="BB1385">
        <v>27</v>
      </c>
      <c r="BC1385" t="s">
        <v>2260</v>
      </c>
      <c r="BD1385" s="3">
        <v>30376</v>
      </c>
      <c r="BE1385" t="s">
        <v>158</v>
      </c>
      <c r="BF1385" s="2">
        <v>43671</v>
      </c>
      <c r="BG1385">
        <v>21</v>
      </c>
      <c r="BH1385" t="s">
        <v>2247</v>
      </c>
      <c r="BI1385" t="s">
        <v>2248</v>
      </c>
    </row>
    <row r="1386" spans="1:61" x14ac:dyDescent="0.25">
      <c r="A1386" s="1">
        <v>41668</v>
      </c>
      <c r="B1386" t="s">
        <v>209</v>
      </c>
      <c r="C1386" t="s">
        <v>158</v>
      </c>
      <c r="D1386" t="s">
        <v>151</v>
      </c>
      <c r="E1386" t="s">
        <v>373</v>
      </c>
      <c r="F1386" t="s">
        <v>2493</v>
      </c>
      <c r="G1386" t="s">
        <v>569</v>
      </c>
      <c r="H1386" t="s">
        <v>377</v>
      </c>
      <c r="I1386" t="s">
        <v>967</v>
      </c>
      <c r="J1386" t="s">
        <v>2494</v>
      </c>
      <c r="K1386" t="s">
        <v>501</v>
      </c>
      <c r="L1386" t="s">
        <v>904</v>
      </c>
      <c r="M1386" t="s">
        <v>571</v>
      </c>
      <c r="N1386" t="s">
        <v>382</v>
      </c>
      <c r="O1386" t="s">
        <v>382</v>
      </c>
      <c r="P1386" t="s">
        <v>1151</v>
      </c>
      <c r="Q1386">
        <v>23</v>
      </c>
      <c r="R1386" t="s">
        <v>96</v>
      </c>
      <c r="S1386" t="s">
        <v>68</v>
      </c>
      <c r="T1386">
        <v>14</v>
      </c>
      <c r="U1386">
        <v>5</v>
      </c>
      <c r="V1386">
        <v>2</v>
      </c>
      <c r="W1386" t="s">
        <v>191</v>
      </c>
      <c r="X1386" t="s">
        <v>110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1</v>
      </c>
      <c r="AG1386">
        <v>1</v>
      </c>
      <c r="AH1386">
        <v>0</v>
      </c>
      <c r="AI1386">
        <v>0</v>
      </c>
      <c r="AJ1386">
        <v>0</v>
      </c>
      <c r="AK1386">
        <v>0</v>
      </c>
      <c r="AL1386" t="s">
        <v>728</v>
      </c>
      <c r="AM1386" t="s">
        <v>568</v>
      </c>
      <c r="AN1386">
        <v>-7</v>
      </c>
      <c r="AO1386" t="e" vm="1">
        <f>_FV(-2,"0")</f>
        <v>#VALUE!</v>
      </c>
      <c r="AP1386" t="s">
        <v>132</v>
      </c>
      <c r="AQ1386">
        <v>3</v>
      </c>
      <c r="AR1386">
        <v>6</v>
      </c>
      <c r="AS1386" t="s">
        <v>68</v>
      </c>
      <c r="AT1386" t="s">
        <v>68</v>
      </c>
      <c r="AU1386" t="s">
        <v>68</v>
      </c>
      <c r="AV1386" s="2">
        <v>43617</v>
      </c>
      <c r="AW1386" s="3">
        <v>12055</v>
      </c>
      <c r="AX1386">
        <v>1847</v>
      </c>
      <c r="AY1386">
        <v>1879</v>
      </c>
      <c r="AZ1386" t="s">
        <v>209</v>
      </c>
      <c r="BA1386" s="2">
        <v>43578</v>
      </c>
      <c r="BB1386">
        <v>21</v>
      </c>
      <c r="BC1386" t="s">
        <v>217</v>
      </c>
      <c r="BD1386" s="3">
        <v>44774</v>
      </c>
      <c r="BE1386" t="s">
        <v>158</v>
      </c>
      <c r="BF1386" s="2">
        <v>43671</v>
      </c>
      <c r="BG1386">
        <v>21</v>
      </c>
      <c r="BH1386" t="s">
        <v>2247</v>
      </c>
      <c r="BI1386" t="s">
        <v>2248</v>
      </c>
    </row>
    <row r="1387" spans="1:61" x14ac:dyDescent="0.25">
      <c r="A1387" s="1">
        <v>41376</v>
      </c>
      <c r="B1387" t="s">
        <v>218</v>
      </c>
      <c r="C1387" t="s">
        <v>158</v>
      </c>
      <c r="D1387" t="s">
        <v>151</v>
      </c>
      <c r="E1387" t="s">
        <v>371</v>
      </c>
      <c r="F1387" t="s">
        <v>2495</v>
      </c>
      <c r="G1387" t="s">
        <v>250</v>
      </c>
      <c r="H1387" t="s">
        <v>152</v>
      </c>
      <c r="I1387" t="s">
        <v>371</v>
      </c>
      <c r="J1387" t="s">
        <v>1009</v>
      </c>
      <c r="K1387" t="s">
        <v>372</v>
      </c>
      <c r="L1387" t="s">
        <v>252</v>
      </c>
      <c r="M1387" t="s">
        <v>155</v>
      </c>
      <c r="N1387" t="s">
        <v>155</v>
      </c>
      <c r="O1387" t="s">
        <v>156</v>
      </c>
      <c r="P1387" t="s">
        <v>577</v>
      </c>
      <c r="Q1387">
        <v>14</v>
      </c>
      <c r="R1387" t="s">
        <v>255</v>
      </c>
      <c r="S1387" t="s">
        <v>68</v>
      </c>
      <c r="T1387">
        <v>14</v>
      </c>
      <c r="U1387">
        <v>12</v>
      </c>
      <c r="V1387">
        <v>3</v>
      </c>
      <c r="W1387" t="s">
        <v>132</v>
      </c>
      <c r="X1387" t="s">
        <v>83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 t="e" vm="186">
        <f>_FV(0,"07142857142857142")</f>
        <v>#VALUE!</v>
      </c>
      <c r="AM1387" t="s">
        <v>1009</v>
      </c>
      <c r="AN1387">
        <v>-10</v>
      </c>
      <c r="AO1387" t="e" vm="1">
        <f>_FV(-4,"0")</f>
        <v>#VALUE!</v>
      </c>
      <c r="AP1387" t="s">
        <v>242</v>
      </c>
      <c r="AQ1387">
        <v>0</v>
      </c>
      <c r="AR1387">
        <v>9</v>
      </c>
      <c r="AS1387" t="s">
        <v>68</v>
      </c>
      <c r="AT1387" t="s">
        <v>68</v>
      </c>
      <c r="AU1387" t="s">
        <v>68</v>
      </c>
      <c r="AV1387" t="s">
        <v>64</v>
      </c>
      <c r="AW1387" s="2">
        <v>43678</v>
      </c>
      <c r="AX1387">
        <v>1662</v>
      </c>
      <c r="AY1387">
        <v>1879</v>
      </c>
      <c r="AZ1387" t="s">
        <v>218</v>
      </c>
      <c r="BA1387" s="2">
        <v>43642</v>
      </c>
      <c r="BB1387">
        <v>21</v>
      </c>
      <c r="BC1387" t="s">
        <v>2264</v>
      </c>
      <c r="BD1387" s="2">
        <v>43649</v>
      </c>
      <c r="BE1387" t="s">
        <v>158</v>
      </c>
      <c r="BF1387" s="2">
        <v>43671</v>
      </c>
      <c r="BG1387">
        <v>21</v>
      </c>
      <c r="BH1387" t="s">
        <v>2247</v>
      </c>
      <c r="BI1387" t="s">
        <v>2248</v>
      </c>
    </row>
    <row r="1388" spans="1:61" x14ac:dyDescent="0.25">
      <c r="A1388" s="1">
        <v>41566</v>
      </c>
      <c r="B1388" t="s">
        <v>228</v>
      </c>
      <c r="C1388" t="s">
        <v>158</v>
      </c>
      <c r="D1388" t="s">
        <v>151</v>
      </c>
      <c r="E1388" t="s">
        <v>400</v>
      </c>
      <c r="F1388" t="s">
        <v>780</v>
      </c>
      <c r="G1388" t="s">
        <v>625</v>
      </c>
      <c r="H1388" t="s">
        <v>68</v>
      </c>
      <c r="I1388" t="s">
        <v>68</v>
      </c>
      <c r="J1388" t="s">
        <v>318</v>
      </c>
      <c r="K1388" t="s">
        <v>79</v>
      </c>
      <c r="L1388" t="s">
        <v>63</v>
      </c>
      <c r="M1388" t="s">
        <v>323</v>
      </c>
      <c r="N1388" t="s">
        <v>79</v>
      </c>
      <c r="O1388" t="s">
        <v>79</v>
      </c>
      <c r="P1388" t="s">
        <v>322</v>
      </c>
      <c r="Q1388">
        <v>8</v>
      </c>
      <c r="R1388" t="s">
        <v>191</v>
      </c>
      <c r="S1388" t="s">
        <v>68</v>
      </c>
      <c r="T1388">
        <v>14</v>
      </c>
      <c r="U1388">
        <v>13</v>
      </c>
      <c r="V1388">
        <v>5</v>
      </c>
      <c r="W1388" t="s">
        <v>66</v>
      </c>
      <c r="X1388" t="s">
        <v>120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 t="s">
        <v>79</v>
      </c>
      <c r="AM1388" t="s">
        <v>399</v>
      </c>
      <c r="AN1388">
        <v>-5</v>
      </c>
      <c r="AO1388" t="e" vm="1">
        <f>_FV(-6,"0")</f>
        <v>#VALUE!</v>
      </c>
      <c r="AP1388" t="s">
        <v>179</v>
      </c>
      <c r="AQ1388">
        <v>1</v>
      </c>
      <c r="AR1388">
        <v>7</v>
      </c>
      <c r="AS1388" t="s">
        <v>817</v>
      </c>
      <c r="AT1388" t="s">
        <v>1944</v>
      </c>
      <c r="AU1388" t="s">
        <v>916</v>
      </c>
      <c r="AV1388" t="s">
        <v>2496</v>
      </c>
      <c r="AW1388" t="s">
        <v>2497</v>
      </c>
      <c r="AX1388">
        <v>1671</v>
      </c>
      <c r="AY1388">
        <v>1879</v>
      </c>
      <c r="AZ1388" t="s">
        <v>228</v>
      </c>
      <c r="BA1388" s="2">
        <v>43549</v>
      </c>
      <c r="BB1388">
        <v>22</v>
      </c>
      <c r="BC1388" t="s">
        <v>2267</v>
      </c>
      <c r="BD1388" s="2">
        <v>43588</v>
      </c>
      <c r="BE1388" t="s">
        <v>158</v>
      </c>
      <c r="BF1388" s="2">
        <v>43671</v>
      </c>
      <c r="BG1388">
        <v>21</v>
      </c>
      <c r="BH1388" t="s">
        <v>2247</v>
      </c>
      <c r="BI1388" t="s">
        <v>2248</v>
      </c>
    </row>
    <row r="1389" spans="1:61" x14ac:dyDescent="0.25">
      <c r="A1389" s="1">
        <v>41744</v>
      </c>
      <c r="B1389" t="s">
        <v>60</v>
      </c>
      <c r="C1389" t="s">
        <v>228</v>
      </c>
      <c r="D1389" t="s">
        <v>62</v>
      </c>
      <c r="E1389" t="s">
        <v>945</v>
      </c>
      <c r="F1389" t="s">
        <v>309</v>
      </c>
      <c r="G1389" t="s">
        <v>273</v>
      </c>
      <c r="H1389" t="s">
        <v>186</v>
      </c>
      <c r="I1389" t="s">
        <v>1831</v>
      </c>
      <c r="J1389" t="s">
        <v>309</v>
      </c>
      <c r="K1389" t="s">
        <v>1718</v>
      </c>
      <c r="L1389" t="s">
        <v>280</v>
      </c>
      <c r="M1389" t="s">
        <v>490</v>
      </c>
      <c r="N1389" t="s">
        <v>278</v>
      </c>
      <c r="O1389" t="s">
        <v>490</v>
      </c>
      <c r="P1389" t="s">
        <v>490</v>
      </c>
      <c r="Q1389">
        <v>34</v>
      </c>
      <c r="R1389" t="s">
        <v>66</v>
      </c>
      <c r="S1389" t="s">
        <v>191</v>
      </c>
      <c r="T1389">
        <v>14</v>
      </c>
      <c r="U1389">
        <v>5</v>
      </c>
      <c r="V1389">
        <v>9</v>
      </c>
      <c r="W1389" t="s">
        <v>132</v>
      </c>
      <c r="X1389" t="s">
        <v>96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 t="s">
        <v>278</v>
      </c>
      <c r="AM1389" t="e" vm="291">
        <f>_FV(0,"20588235294117646")</f>
        <v>#VALUE!</v>
      </c>
      <c r="AN1389">
        <v>27</v>
      </c>
      <c r="AO1389" t="e" vm="1">
        <f>_FV(-1,"0")</f>
        <v>#VALUE!</v>
      </c>
      <c r="AP1389" t="e" vm="1">
        <f>_FV(-9,"0")</f>
        <v>#VALUE!</v>
      </c>
      <c r="AQ1389">
        <v>9</v>
      </c>
      <c r="AR1389">
        <v>0</v>
      </c>
      <c r="AS1389" t="s">
        <v>68</v>
      </c>
      <c r="AT1389" t="s">
        <v>68</v>
      </c>
      <c r="AU1389" t="s">
        <v>68</v>
      </c>
      <c r="AV1389" s="2">
        <v>43678</v>
      </c>
      <c r="AW1389" s="3">
        <v>45658</v>
      </c>
      <c r="AX1389">
        <v>1873</v>
      </c>
      <c r="AY1389">
        <v>1671</v>
      </c>
      <c r="AZ1389" t="s">
        <v>60</v>
      </c>
      <c r="BA1389" s="2">
        <v>43700</v>
      </c>
      <c r="BB1389">
        <v>30</v>
      </c>
      <c r="BC1389" t="s">
        <v>2228</v>
      </c>
      <c r="BD1389" s="3">
        <v>36373</v>
      </c>
      <c r="BE1389" t="s">
        <v>228</v>
      </c>
      <c r="BF1389" s="2">
        <v>43549</v>
      </c>
      <c r="BG1389">
        <v>22</v>
      </c>
      <c r="BH1389" t="s">
        <v>2267</v>
      </c>
      <c r="BI1389" s="2">
        <v>43588</v>
      </c>
    </row>
    <row r="1390" spans="1:61" x14ac:dyDescent="0.25">
      <c r="A1390" s="1">
        <v>41853</v>
      </c>
      <c r="B1390" t="s">
        <v>73</v>
      </c>
      <c r="C1390" t="s">
        <v>228</v>
      </c>
      <c r="D1390" t="s">
        <v>151</v>
      </c>
      <c r="E1390" s="2">
        <v>43678</v>
      </c>
      <c r="F1390" t="s">
        <v>354</v>
      </c>
      <c r="G1390" s="3">
        <v>13150</v>
      </c>
      <c r="H1390" s="3">
        <v>11689</v>
      </c>
      <c r="I1390" s="2">
        <v>43678</v>
      </c>
      <c r="J1390" t="s">
        <v>2425</v>
      </c>
      <c r="K1390" t="s">
        <v>129</v>
      </c>
      <c r="L1390" t="s">
        <v>118</v>
      </c>
      <c r="M1390" t="s">
        <v>346</v>
      </c>
      <c r="N1390" t="s">
        <v>130</v>
      </c>
      <c r="O1390" t="s">
        <v>397</v>
      </c>
      <c r="P1390" t="s">
        <v>129</v>
      </c>
      <c r="Q1390">
        <v>25</v>
      </c>
      <c r="R1390" t="s">
        <v>110</v>
      </c>
      <c r="S1390" t="s">
        <v>191</v>
      </c>
      <c r="T1390">
        <v>14</v>
      </c>
      <c r="U1390">
        <v>10</v>
      </c>
      <c r="V1390">
        <v>18</v>
      </c>
      <c r="W1390" t="s">
        <v>85</v>
      </c>
      <c r="X1390" t="s">
        <v>85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 t="e" vm="356">
        <f>_FV(0,"28")</f>
        <v>#VALUE!</v>
      </c>
      <c r="AM1390" t="e" vm="10">
        <f>_FV(0,"36")</f>
        <v>#VALUE!</v>
      </c>
      <c r="AN1390">
        <v>5</v>
      </c>
      <c r="AO1390" t="s">
        <v>65</v>
      </c>
      <c r="AP1390" t="s">
        <v>64</v>
      </c>
      <c r="AQ1390">
        <v>4</v>
      </c>
      <c r="AR1390">
        <v>4</v>
      </c>
      <c r="AS1390" t="s">
        <v>68</v>
      </c>
      <c r="AT1390" t="s">
        <v>755</v>
      </c>
      <c r="AU1390" t="s">
        <v>68</v>
      </c>
      <c r="AV1390" s="2">
        <v>43497</v>
      </c>
      <c r="AW1390" t="s">
        <v>2498</v>
      </c>
      <c r="AX1390">
        <v>1668</v>
      </c>
      <c r="AY1390">
        <v>1671</v>
      </c>
      <c r="AZ1390" t="s">
        <v>73</v>
      </c>
      <c r="BA1390" t="s">
        <v>243</v>
      </c>
      <c r="BB1390">
        <v>20</v>
      </c>
      <c r="BC1390" t="s">
        <v>2229</v>
      </c>
      <c r="BD1390" s="3">
        <v>15401</v>
      </c>
      <c r="BE1390" t="s">
        <v>228</v>
      </c>
      <c r="BF1390" s="2">
        <v>43549</v>
      </c>
      <c r="BG1390">
        <v>22</v>
      </c>
      <c r="BH1390" t="s">
        <v>2267</v>
      </c>
      <c r="BI1390" s="2">
        <v>43588</v>
      </c>
    </row>
    <row r="1391" spans="1:61" x14ac:dyDescent="0.25">
      <c r="A1391" s="1">
        <v>41944</v>
      </c>
      <c r="B1391" t="s">
        <v>2230</v>
      </c>
      <c r="C1391" t="s">
        <v>228</v>
      </c>
      <c r="D1391" t="s">
        <v>151</v>
      </c>
      <c r="E1391" t="s">
        <v>670</v>
      </c>
      <c r="F1391" t="s">
        <v>389</v>
      </c>
      <c r="G1391" t="s">
        <v>892</v>
      </c>
      <c r="H1391" t="s">
        <v>353</v>
      </c>
      <c r="I1391" t="s">
        <v>152</v>
      </c>
      <c r="J1391" t="s">
        <v>670</v>
      </c>
      <c r="K1391" t="s">
        <v>394</v>
      </c>
      <c r="L1391" t="s">
        <v>154</v>
      </c>
      <c r="M1391" t="s">
        <v>393</v>
      </c>
      <c r="N1391" t="s">
        <v>895</v>
      </c>
      <c r="O1391" t="s">
        <v>155</v>
      </c>
      <c r="P1391" t="s">
        <v>155</v>
      </c>
      <c r="Q1391">
        <v>21</v>
      </c>
      <c r="R1391" t="s">
        <v>239</v>
      </c>
      <c r="S1391" t="s">
        <v>191</v>
      </c>
      <c r="T1391">
        <v>14</v>
      </c>
      <c r="U1391">
        <v>17</v>
      </c>
      <c r="V1391">
        <v>19</v>
      </c>
      <c r="W1391" t="s">
        <v>66</v>
      </c>
      <c r="X1391" t="s">
        <v>64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 t="e" vm="374">
        <f>_FV(0,"8095238095238095")</f>
        <v>#VALUE!</v>
      </c>
      <c r="AM1391" t="e" vm="286">
        <f>_FV(0,"5238095238095238")</f>
        <v>#VALUE!</v>
      </c>
      <c r="AN1391">
        <v>3</v>
      </c>
      <c r="AO1391" t="s">
        <v>64</v>
      </c>
      <c r="AP1391" t="s">
        <v>85</v>
      </c>
      <c r="AQ1391">
        <v>0</v>
      </c>
      <c r="AR1391">
        <v>3</v>
      </c>
      <c r="AS1391" t="s">
        <v>596</v>
      </c>
      <c r="AT1391" t="s">
        <v>68</v>
      </c>
      <c r="AU1391" t="s">
        <v>597</v>
      </c>
      <c r="AV1391" t="s">
        <v>597</v>
      </c>
      <c r="AW1391" t="s">
        <v>2499</v>
      </c>
      <c r="AX1391">
        <v>1594</v>
      </c>
      <c r="AY1391">
        <v>1671</v>
      </c>
      <c r="AZ1391" t="s">
        <v>2230</v>
      </c>
      <c r="BA1391" s="2">
        <v>43640</v>
      </c>
      <c r="BB1391">
        <v>36</v>
      </c>
      <c r="BC1391" t="s">
        <v>2231</v>
      </c>
      <c r="BD1391" s="3">
        <v>13547</v>
      </c>
      <c r="BE1391" t="s">
        <v>228</v>
      </c>
      <c r="BF1391" s="2">
        <v>43549</v>
      </c>
      <c r="BG1391">
        <v>22</v>
      </c>
      <c r="BH1391" t="s">
        <v>2267</v>
      </c>
      <c r="BI1391" s="2">
        <v>43588</v>
      </c>
    </row>
    <row r="1392" spans="1:61" x14ac:dyDescent="0.25">
      <c r="A1392" s="1">
        <v>41668</v>
      </c>
      <c r="B1392" t="s">
        <v>123</v>
      </c>
      <c r="C1392" t="s">
        <v>228</v>
      </c>
      <c r="D1392" t="s">
        <v>101</v>
      </c>
      <c r="E1392" t="s">
        <v>967</v>
      </c>
      <c r="F1392" t="s">
        <v>566</v>
      </c>
      <c r="G1392" t="s">
        <v>570</v>
      </c>
      <c r="H1392" t="s">
        <v>902</v>
      </c>
      <c r="I1392" t="s">
        <v>2500</v>
      </c>
      <c r="J1392" t="s">
        <v>1453</v>
      </c>
      <c r="K1392" t="s">
        <v>1852</v>
      </c>
      <c r="L1392" t="s">
        <v>382</v>
      </c>
      <c r="M1392" t="s">
        <v>728</v>
      </c>
      <c r="N1392" t="s">
        <v>906</v>
      </c>
      <c r="O1392" t="s">
        <v>382</v>
      </c>
      <c r="P1392" t="s">
        <v>572</v>
      </c>
      <c r="Q1392">
        <v>23</v>
      </c>
      <c r="R1392" t="s">
        <v>84</v>
      </c>
      <c r="S1392" t="s">
        <v>191</v>
      </c>
      <c r="T1392">
        <v>14</v>
      </c>
      <c r="U1392">
        <v>3</v>
      </c>
      <c r="V1392">
        <v>18</v>
      </c>
      <c r="W1392" t="s">
        <v>110</v>
      </c>
      <c r="X1392" t="s">
        <v>66</v>
      </c>
      <c r="Y1392">
        <v>1</v>
      </c>
      <c r="Z1392">
        <v>1</v>
      </c>
      <c r="AA1392">
        <v>1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 t="s">
        <v>68</v>
      </c>
      <c r="AM1392" t="e" vm="375">
        <f>_FV(0,"4782608695652174")</f>
        <v>#VALUE!</v>
      </c>
      <c r="AN1392">
        <v>31</v>
      </c>
      <c r="AO1392" t="s">
        <v>192</v>
      </c>
      <c r="AP1392" t="e" vm="1">
        <f>_FV(-10,"0")</f>
        <v>#VALUE!</v>
      </c>
      <c r="AQ1392">
        <v>6</v>
      </c>
      <c r="AR1392">
        <v>3</v>
      </c>
      <c r="AS1392" t="s">
        <v>68</v>
      </c>
      <c r="AT1392" t="s">
        <v>68</v>
      </c>
      <c r="AU1392" t="s">
        <v>68</v>
      </c>
      <c r="AV1392" s="2">
        <v>43498</v>
      </c>
      <c r="AW1392" s="3">
        <v>12055</v>
      </c>
      <c r="AX1392">
        <v>1881</v>
      </c>
      <c r="AY1392">
        <v>1671</v>
      </c>
      <c r="AZ1392" t="s">
        <v>123</v>
      </c>
      <c r="BA1392" s="2">
        <v>43700</v>
      </c>
      <c r="BB1392">
        <v>40</v>
      </c>
      <c r="BC1392" t="s">
        <v>2232</v>
      </c>
      <c r="BD1392" s="3">
        <v>42339</v>
      </c>
      <c r="BE1392" t="s">
        <v>228</v>
      </c>
      <c r="BF1392" s="2">
        <v>43549</v>
      </c>
      <c r="BG1392">
        <v>22</v>
      </c>
      <c r="BH1392" t="s">
        <v>2267</v>
      </c>
      <c r="BI1392" s="2">
        <v>43588</v>
      </c>
    </row>
    <row r="1393" spans="1:61" x14ac:dyDescent="0.25">
      <c r="A1393" s="1">
        <v>41345</v>
      </c>
      <c r="B1393" t="s">
        <v>2233</v>
      </c>
      <c r="C1393" t="s">
        <v>228</v>
      </c>
      <c r="D1393" t="s">
        <v>62</v>
      </c>
      <c r="E1393" t="s">
        <v>63</v>
      </c>
      <c r="F1393" t="s">
        <v>152</v>
      </c>
      <c r="G1393" t="s">
        <v>352</v>
      </c>
      <c r="H1393" t="s">
        <v>68</v>
      </c>
      <c r="I1393" t="s">
        <v>63</v>
      </c>
      <c r="J1393" t="s">
        <v>369</v>
      </c>
      <c r="K1393" t="s">
        <v>154</v>
      </c>
      <c r="L1393" t="s">
        <v>372</v>
      </c>
      <c r="M1393" t="s">
        <v>670</v>
      </c>
      <c r="N1393" t="s">
        <v>156</v>
      </c>
      <c r="O1393" t="s">
        <v>577</v>
      </c>
      <c r="P1393" t="s">
        <v>155</v>
      </c>
      <c r="Q1393">
        <v>14</v>
      </c>
      <c r="R1393" t="s">
        <v>192</v>
      </c>
      <c r="S1393" t="s">
        <v>191</v>
      </c>
      <c r="T1393">
        <v>14</v>
      </c>
      <c r="U1393">
        <v>20</v>
      </c>
      <c r="V1393">
        <v>15</v>
      </c>
      <c r="W1393" t="s">
        <v>66</v>
      </c>
      <c r="X1393" t="s">
        <v>132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 t="e" vm="376">
        <f>_FV(-1,"0714285714285714")</f>
        <v>#VALUE!</v>
      </c>
      <c r="AM1393" t="e" vm="33">
        <f>_FV(0,"14285714285714285")</f>
        <v>#VALUE!</v>
      </c>
      <c r="AN1393">
        <v>-6</v>
      </c>
      <c r="AO1393" t="e" vm="1">
        <f>_FV(-1,"0")</f>
        <v>#VALUE!</v>
      </c>
      <c r="AP1393" t="e" vm="1">
        <f>_FV(-2,"0")</f>
        <v>#VALUE!</v>
      </c>
      <c r="AQ1393">
        <v>1</v>
      </c>
      <c r="AR1393">
        <v>1</v>
      </c>
      <c r="AS1393" t="s">
        <v>68</v>
      </c>
      <c r="AT1393" t="s">
        <v>68</v>
      </c>
      <c r="AU1393" t="s">
        <v>68</v>
      </c>
      <c r="AV1393" t="s">
        <v>79</v>
      </c>
      <c r="AW1393" s="2">
        <v>43678</v>
      </c>
      <c r="AX1393">
        <v>1530</v>
      </c>
      <c r="AY1393">
        <v>1671</v>
      </c>
      <c r="AZ1393" t="s">
        <v>2233</v>
      </c>
      <c r="BA1393" s="2">
        <v>43522</v>
      </c>
      <c r="BB1393">
        <v>24</v>
      </c>
      <c r="BC1393" t="s">
        <v>2234</v>
      </c>
      <c r="BD1393" s="3">
        <v>20821</v>
      </c>
      <c r="BE1393" t="s">
        <v>228</v>
      </c>
      <c r="BF1393" s="2">
        <v>43549</v>
      </c>
      <c r="BG1393">
        <v>22</v>
      </c>
      <c r="BH1393" t="s">
        <v>2267</v>
      </c>
      <c r="BI1393" s="2">
        <v>43588</v>
      </c>
    </row>
    <row r="1394" spans="1:61" x14ac:dyDescent="0.25">
      <c r="A1394" s="1">
        <v>41642</v>
      </c>
      <c r="B1394" t="s">
        <v>127</v>
      </c>
      <c r="C1394" t="s">
        <v>228</v>
      </c>
      <c r="D1394" t="s">
        <v>62</v>
      </c>
      <c r="E1394" t="s">
        <v>694</v>
      </c>
      <c r="F1394" t="s">
        <v>696</v>
      </c>
      <c r="G1394" t="s">
        <v>68</v>
      </c>
      <c r="H1394" t="s">
        <v>210</v>
      </c>
      <c r="I1394" t="s">
        <v>340</v>
      </c>
      <c r="J1394" t="s">
        <v>696</v>
      </c>
      <c r="K1394" t="s">
        <v>94</v>
      </c>
      <c r="L1394" t="s">
        <v>607</v>
      </c>
      <c r="M1394" t="s">
        <v>608</v>
      </c>
      <c r="N1394" t="s">
        <v>94</v>
      </c>
      <c r="O1394" t="s">
        <v>80</v>
      </c>
      <c r="P1394" t="s">
        <v>607</v>
      </c>
      <c r="Q1394">
        <v>27</v>
      </c>
      <c r="R1394" t="s">
        <v>132</v>
      </c>
      <c r="S1394" t="s">
        <v>191</v>
      </c>
      <c r="T1394">
        <v>14</v>
      </c>
      <c r="U1394">
        <v>5</v>
      </c>
      <c r="V1394">
        <v>10</v>
      </c>
      <c r="W1394" t="s">
        <v>66</v>
      </c>
      <c r="X1394" t="s">
        <v>120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 t="s">
        <v>638</v>
      </c>
      <c r="AM1394" t="e" vm="223">
        <f>_FV(0,"18518518518518517")</f>
        <v>#VALUE!</v>
      </c>
      <c r="AN1394">
        <v>17</v>
      </c>
      <c r="AO1394" t="e" vm="1">
        <f>_FV(-6,"0")</f>
        <v>#VALUE!</v>
      </c>
      <c r="AP1394" t="e" vm="1">
        <f>_FV(-8,"0")</f>
        <v>#VALUE!</v>
      </c>
      <c r="AQ1394">
        <v>9</v>
      </c>
      <c r="AR1394">
        <v>0</v>
      </c>
      <c r="AS1394" t="s">
        <v>461</v>
      </c>
      <c r="AT1394" t="s">
        <v>68</v>
      </c>
      <c r="AU1394" t="s">
        <v>610</v>
      </c>
      <c r="AV1394" t="s">
        <v>2501</v>
      </c>
      <c r="AW1394" t="s">
        <v>2283</v>
      </c>
      <c r="AX1394">
        <v>1801</v>
      </c>
      <c r="AY1394">
        <v>1671</v>
      </c>
      <c r="AZ1394" t="s">
        <v>127</v>
      </c>
      <c r="BA1394" s="2">
        <v>43733</v>
      </c>
      <c r="BB1394">
        <v>22</v>
      </c>
      <c r="BC1394" t="s">
        <v>2237</v>
      </c>
      <c r="BD1394" s="3">
        <v>45839</v>
      </c>
      <c r="BE1394" t="s">
        <v>228</v>
      </c>
      <c r="BF1394" s="2">
        <v>43549</v>
      </c>
      <c r="BG1394">
        <v>22</v>
      </c>
      <c r="BH1394" t="s">
        <v>2267</v>
      </c>
      <c r="BI1394" s="2">
        <v>43588</v>
      </c>
    </row>
    <row r="1395" spans="1:61" x14ac:dyDescent="0.25">
      <c r="A1395" s="1">
        <v>41640</v>
      </c>
      <c r="B1395" t="s">
        <v>136</v>
      </c>
      <c r="C1395" t="s">
        <v>228</v>
      </c>
      <c r="D1395" t="s">
        <v>62</v>
      </c>
      <c r="E1395" t="s">
        <v>796</v>
      </c>
      <c r="F1395" t="s">
        <v>444</v>
      </c>
      <c r="G1395" s="2">
        <v>43587</v>
      </c>
      <c r="H1395" s="2">
        <v>43556</v>
      </c>
      <c r="I1395" t="s">
        <v>124</v>
      </c>
      <c r="J1395" t="s">
        <v>180</v>
      </c>
      <c r="K1395" t="s">
        <v>79</v>
      </c>
      <c r="L1395" t="s">
        <v>797</v>
      </c>
      <c r="M1395" t="s">
        <v>1478</v>
      </c>
      <c r="N1395" t="s">
        <v>63</v>
      </c>
      <c r="O1395" t="s">
        <v>1254</v>
      </c>
      <c r="P1395" t="s">
        <v>266</v>
      </c>
      <c r="Q1395">
        <v>20</v>
      </c>
      <c r="R1395" t="s">
        <v>67</v>
      </c>
      <c r="S1395" t="s">
        <v>191</v>
      </c>
      <c r="T1395">
        <v>14</v>
      </c>
      <c r="U1395">
        <v>18</v>
      </c>
      <c r="V1395">
        <v>19</v>
      </c>
      <c r="W1395" t="s">
        <v>96</v>
      </c>
      <c r="X1395" t="s">
        <v>64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 t="e" vm="124">
        <f>_FV(-1,"1")</f>
        <v>#VALUE!</v>
      </c>
      <c r="AM1395" t="e" vm="3">
        <f>_FV(0,"5")</f>
        <v>#VALUE!</v>
      </c>
      <c r="AN1395">
        <v>1</v>
      </c>
      <c r="AO1395" t="s">
        <v>66</v>
      </c>
      <c r="AP1395" t="s">
        <v>96</v>
      </c>
      <c r="AQ1395">
        <v>3</v>
      </c>
      <c r="AR1395">
        <v>6</v>
      </c>
      <c r="AS1395" t="s">
        <v>678</v>
      </c>
      <c r="AT1395" t="s">
        <v>68</v>
      </c>
      <c r="AU1395" t="s">
        <v>2075</v>
      </c>
      <c r="AV1395" t="s">
        <v>2502</v>
      </c>
      <c r="AW1395" t="s">
        <v>2503</v>
      </c>
      <c r="AX1395">
        <v>1667</v>
      </c>
      <c r="AY1395">
        <v>1671</v>
      </c>
      <c r="AZ1395" t="s">
        <v>136</v>
      </c>
      <c r="BA1395" s="2">
        <v>43580</v>
      </c>
      <c r="BB1395">
        <v>33</v>
      </c>
      <c r="BC1395" t="s">
        <v>2239</v>
      </c>
      <c r="BD1395" s="3">
        <v>13575</v>
      </c>
      <c r="BE1395" t="s">
        <v>228</v>
      </c>
      <c r="BF1395" s="2">
        <v>43549</v>
      </c>
      <c r="BG1395">
        <v>22</v>
      </c>
      <c r="BH1395" t="s">
        <v>2267</v>
      </c>
      <c r="BI1395" s="2">
        <v>43588</v>
      </c>
    </row>
    <row r="1396" spans="1:61" x14ac:dyDescent="0.25">
      <c r="A1396" s="1">
        <v>41545</v>
      </c>
      <c r="B1396" t="s">
        <v>2240</v>
      </c>
      <c r="C1396" t="s">
        <v>228</v>
      </c>
      <c r="D1396" t="s">
        <v>62</v>
      </c>
      <c r="E1396" t="s">
        <v>74</v>
      </c>
      <c r="F1396" t="s">
        <v>355</v>
      </c>
      <c r="G1396" t="s">
        <v>76</v>
      </c>
      <c r="H1396" t="s">
        <v>355</v>
      </c>
      <c r="I1396" t="s">
        <v>76</v>
      </c>
      <c r="J1396" t="s">
        <v>74</v>
      </c>
      <c r="K1396" t="s">
        <v>80</v>
      </c>
      <c r="L1396" t="s">
        <v>82</v>
      </c>
      <c r="M1396" t="s">
        <v>80</v>
      </c>
      <c r="N1396" t="s">
        <v>80</v>
      </c>
      <c r="O1396" t="s">
        <v>82</v>
      </c>
      <c r="P1396" t="s">
        <v>80</v>
      </c>
      <c r="Q1396">
        <v>6</v>
      </c>
      <c r="R1396" t="s">
        <v>242</v>
      </c>
      <c r="S1396" t="s">
        <v>191</v>
      </c>
      <c r="T1396">
        <v>14</v>
      </c>
      <c r="U1396">
        <v>11</v>
      </c>
      <c r="V1396">
        <v>14</v>
      </c>
      <c r="W1396" t="s">
        <v>85</v>
      </c>
      <c r="X1396" t="s">
        <v>132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 t="e" vm="2">
        <f>_FV(0,"3333333333333333")</f>
        <v>#VALUE!</v>
      </c>
      <c r="AM1396" t="s">
        <v>65</v>
      </c>
      <c r="AN1396">
        <v>2</v>
      </c>
      <c r="AO1396" t="s">
        <v>64</v>
      </c>
      <c r="AP1396" t="s">
        <v>84</v>
      </c>
      <c r="AQ1396">
        <v>1</v>
      </c>
      <c r="AR1396">
        <v>4</v>
      </c>
      <c r="AS1396" t="s">
        <v>68</v>
      </c>
      <c r="AT1396" t="s">
        <v>1396</v>
      </c>
      <c r="AU1396" t="s">
        <v>68</v>
      </c>
      <c r="AV1396" t="s">
        <v>68</v>
      </c>
      <c r="AW1396" t="s">
        <v>2504</v>
      </c>
      <c r="AX1396">
        <v>1530</v>
      </c>
      <c r="AY1396">
        <v>1671</v>
      </c>
      <c r="AZ1396" t="s">
        <v>2240</v>
      </c>
      <c r="BA1396" s="2">
        <v>43581</v>
      </c>
      <c r="BB1396">
        <v>22</v>
      </c>
      <c r="BC1396" t="s">
        <v>2242</v>
      </c>
      <c r="BD1396" s="2">
        <v>43801</v>
      </c>
      <c r="BE1396" t="s">
        <v>228</v>
      </c>
      <c r="BF1396" s="2">
        <v>43549</v>
      </c>
      <c r="BG1396">
        <v>22</v>
      </c>
      <c r="BH1396" t="s">
        <v>2267</v>
      </c>
      <c r="BI1396" s="2">
        <v>43588</v>
      </c>
    </row>
    <row r="1397" spans="1:61" x14ac:dyDescent="0.25">
      <c r="A1397" s="1">
        <v>41467</v>
      </c>
      <c r="B1397" t="s">
        <v>150</v>
      </c>
      <c r="C1397" t="s">
        <v>228</v>
      </c>
      <c r="D1397" t="s">
        <v>62</v>
      </c>
      <c r="E1397" t="s">
        <v>64</v>
      </c>
      <c r="F1397" t="s">
        <v>124</v>
      </c>
      <c r="G1397" t="s">
        <v>483</v>
      </c>
      <c r="H1397" t="s">
        <v>68</v>
      </c>
      <c r="I1397" s="2">
        <v>43678</v>
      </c>
      <c r="J1397" t="s">
        <v>1251</v>
      </c>
      <c r="K1397" t="s">
        <v>484</v>
      </c>
      <c r="L1397" t="s">
        <v>118</v>
      </c>
      <c r="M1397" t="s">
        <v>118</v>
      </c>
      <c r="N1397" t="s">
        <v>117</v>
      </c>
      <c r="O1397" t="s">
        <v>118</v>
      </c>
      <c r="P1397" t="s">
        <v>386</v>
      </c>
      <c r="Q1397">
        <v>15</v>
      </c>
      <c r="R1397" t="s">
        <v>64</v>
      </c>
      <c r="S1397" t="s">
        <v>191</v>
      </c>
      <c r="T1397">
        <v>14</v>
      </c>
      <c r="U1397">
        <v>4</v>
      </c>
      <c r="V1397">
        <v>17</v>
      </c>
      <c r="W1397" t="s">
        <v>85</v>
      </c>
      <c r="X1397" t="s">
        <v>66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 t="s">
        <v>1251</v>
      </c>
      <c r="AM1397" t="e" vm="26">
        <f>_FV(0,"2")</f>
        <v>#VALUE!</v>
      </c>
      <c r="AN1397">
        <v>14</v>
      </c>
      <c r="AO1397" t="s">
        <v>84</v>
      </c>
      <c r="AP1397" t="e" vm="1">
        <f>_FV(-11,"0")</f>
        <v>#VALUE!</v>
      </c>
      <c r="AQ1397">
        <v>4</v>
      </c>
      <c r="AR1397">
        <v>4</v>
      </c>
      <c r="AS1397" t="s">
        <v>2430</v>
      </c>
      <c r="AT1397" t="s">
        <v>68</v>
      </c>
      <c r="AU1397" t="s">
        <v>2505</v>
      </c>
      <c r="AV1397" t="s">
        <v>2506</v>
      </c>
      <c r="AW1397" t="s">
        <v>2507</v>
      </c>
      <c r="AX1397">
        <v>1815</v>
      </c>
      <c r="AY1397">
        <v>1671</v>
      </c>
      <c r="AZ1397" t="s">
        <v>150</v>
      </c>
      <c r="BA1397" s="2">
        <v>43700</v>
      </c>
      <c r="BB1397">
        <v>22</v>
      </c>
      <c r="BC1397" t="s">
        <v>2244</v>
      </c>
      <c r="BD1397" s="3">
        <v>29068</v>
      </c>
      <c r="BE1397" t="s">
        <v>228</v>
      </c>
      <c r="BF1397" s="2">
        <v>43549</v>
      </c>
      <c r="BG1397">
        <v>22</v>
      </c>
      <c r="BH1397" t="s">
        <v>2267</v>
      </c>
      <c r="BI1397" s="2">
        <v>43588</v>
      </c>
    </row>
    <row r="1398" spans="1:61" x14ac:dyDescent="0.25">
      <c r="A1398" s="1">
        <v>41948</v>
      </c>
      <c r="B1398" t="s">
        <v>158</v>
      </c>
      <c r="C1398" t="s">
        <v>228</v>
      </c>
      <c r="D1398" t="s">
        <v>62</v>
      </c>
      <c r="E1398" t="s">
        <v>2508</v>
      </c>
      <c r="F1398" t="s">
        <v>1067</v>
      </c>
      <c r="G1398" t="s">
        <v>844</v>
      </c>
      <c r="H1398" t="s">
        <v>1588</v>
      </c>
      <c r="I1398" t="s">
        <v>2429</v>
      </c>
      <c r="J1398" t="s">
        <v>1067</v>
      </c>
      <c r="K1398" t="s">
        <v>1068</v>
      </c>
      <c r="L1398" t="s">
        <v>173</v>
      </c>
      <c r="M1398" t="s">
        <v>204</v>
      </c>
      <c r="N1398" t="s">
        <v>63</v>
      </c>
      <c r="O1398" t="s">
        <v>843</v>
      </c>
      <c r="P1398" t="s">
        <v>1014</v>
      </c>
      <c r="Q1398">
        <v>38</v>
      </c>
      <c r="R1398" t="s">
        <v>68</v>
      </c>
      <c r="S1398" t="s">
        <v>191</v>
      </c>
      <c r="T1398">
        <v>14</v>
      </c>
      <c r="U1398">
        <v>1</v>
      </c>
      <c r="V1398">
        <v>12</v>
      </c>
      <c r="W1398" t="s">
        <v>191</v>
      </c>
      <c r="X1398" t="s">
        <v>84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1</v>
      </c>
      <c r="AI1398">
        <v>0</v>
      </c>
      <c r="AJ1398">
        <v>0</v>
      </c>
      <c r="AK1398">
        <v>0</v>
      </c>
      <c r="AL1398" t="s">
        <v>1269</v>
      </c>
      <c r="AM1398" t="e" vm="377">
        <f>_FV(0,"23684210526315788")</f>
        <v>#VALUE!</v>
      </c>
      <c r="AN1398">
        <v>43</v>
      </c>
      <c r="AO1398" t="s">
        <v>120</v>
      </c>
      <c r="AP1398" t="e" vm="1">
        <f>_FV(-12,"0")</f>
        <v>#VALUE!</v>
      </c>
      <c r="AQ1398">
        <v>7</v>
      </c>
      <c r="AR1398">
        <v>1</v>
      </c>
      <c r="AS1398" t="s">
        <v>68</v>
      </c>
      <c r="AT1398" t="s">
        <v>68</v>
      </c>
      <c r="AU1398" t="s">
        <v>68</v>
      </c>
      <c r="AV1398" s="2">
        <v>43619</v>
      </c>
      <c r="AW1398" s="3">
        <v>45292</v>
      </c>
      <c r="AX1398">
        <v>1879</v>
      </c>
      <c r="AY1398">
        <v>1671</v>
      </c>
      <c r="AZ1398" t="s">
        <v>158</v>
      </c>
      <c r="BA1398" s="2">
        <v>43671</v>
      </c>
      <c r="BB1398">
        <v>21</v>
      </c>
      <c r="BC1398" t="s">
        <v>2247</v>
      </c>
      <c r="BD1398" t="s">
        <v>2248</v>
      </c>
      <c r="BE1398" t="s">
        <v>228</v>
      </c>
      <c r="BF1398" s="2">
        <v>43549</v>
      </c>
      <c r="BG1398">
        <v>22</v>
      </c>
      <c r="BH1398" t="s">
        <v>2267</v>
      </c>
      <c r="BI1398" s="2">
        <v>43588</v>
      </c>
    </row>
    <row r="1399" spans="1:61" x14ac:dyDescent="0.25">
      <c r="A1399" s="1">
        <v>41629</v>
      </c>
      <c r="B1399" t="s">
        <v>163</v>
      </c>
      <c r="C1399" t="s">
        <v>228</v>
      </c>
      <c r="D1399" t="s">
        <v>62</v>
      </c>
      <c r="E1399" t="s">
        <v>546</v>
      </c>
      <c r="F1399" t="s">
        <v>993</v>
      </c>
      <c r="G1399" t="s">
        <v>489</v>
      </c>
      <c r="H1399" t="s">
        <v>489</v>
      </c>
      <c r="I1399" t="s">
        <v>546</v>
      </c>
      <c r="J1399" t="s">
        <v>545</v>
      </c>
      <c r="K1399" t="s">
        <v>188</v>
      </c>
      <c r="L1399" t="s">
        <v>189</v>
      </c>
      <c r="M1399" t="s">
        <v>280</v>
      </c>
      <c r="N1399" t="s">
        <v>278</v>
      </c>
      <c r="O1399" t="s">
        <v>190</v>
      </c>
      <c r="P1399" t="s">
        <v>280</v>
      </c>
      <c r="Q1399">
        <v>17</v>
      </c>
      <c r="R1399" t="s">
        <v>85</v>
      </c>
      <c r="S1399" t="s">
        <v>191</v>
      </c>
      <c r="T1399">
        <v>14</v>
      </c>
      <c r="U1399">
        <v>8</v>
      </c>
      <c r="V1399">
        <v>17</v>
      </c>
      <c r="W1399" t="s">
        <v>132</v>
      </c>
      <c r="X1399" t="s">
        <v>66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 t="s">
        <v>187</v>
      </c>
      <c r="AM1399" t="e" vm="63">
        <f>_FV(0,"35294117647058826")</f>
        <v>#VALUE!</v>
      </c>
      <c r="AN1399">
        <v>11</v>
      </c>
      <c r="AO1399" t="s">
        <v>68</v>
      </c>
      <c r="AP1399" t="e" vm="1">
        <f>_FV(-6,"0")</f>
        <v>#VALUE!</v>
      </c>
      <c r="AQ1399">
        <v>7</v>
      </c>
      <c r="AR1399">
        <v>1</v>
      </c>
      <c r="AS1399" t="s">
        <v>547</v>
      </c>
      <c r="AT1399" t="s">
        <v>1902</v>
      </c>
      <c r="AU1399" t="s">
        <v>549</v>
      </c>
      <c r="AV1399" t="s">
        <v>549</v>
      </c>
      <c r="AW1399" t="s">
        <v>2509</v>
      </c>
      <c r="AX1399">
        <v>1925</v>
      </c>
      <c r="AY1399">
        <v>1671</v>
      </c>
      <c r="AZ1399" t="s">
        <v>163</v>
      </c>
      <c r="BA1399" s="2">
        <v>43732</v>
      </c>
      <c r="BB1399">
        <v>24</v>
      </c>
      <c r="BC1399" t="s">
        <v>2249</v>
      </c>
      <c r="BD1399" s="2">
        <v>43600</v>
      </c>
      <c r="BE1399" t="s">
        <v>228</v>
      </c>
      <c r="BF1399" s="2">
        <v>43549</v>
      </c>
      <c r="BG1399">
        <v>22</v>
      </c>
      <c r="BH1399" t="s">
        <v>2267</v>
      </c>
      <c r="BI1399" s="2">
        <v>43588</v>
      </c>
    </row>
    <row r="1400" spans="1:61" x14ac:dyDescent="0.25">
      <c r="A1400" s="1">
        <v>41510</v>
      </c>
      <c r="B1400" t="s">
        <v>178</v>
      </c>
      <c r="C1400" t="s">
        <v>228</v>
      </c>
      <c r="D1400" t="s">
        <v>101</v>
      </c>
      <c r="E1400" t="s">
        <v>65</v>
      </c>
      <c r="F1400" t="s">
        <v>68</v>
      </c>
      <c r="G1400" t="s">
        <v>64</v>
      </c>
      <c r="H1400" t="s">
        <v>65</v>
      </c>
      <c r="I1400" t="s">
        <v>65</v>
      </c>
      <c r="J1400" s="2">
        <v>43586</v>
      </c>
      <c r="K1400" t="s">
        <v>65</v>
      </c>
      <c r="L1400" t="s">
        <v>63</v>
      </c>
      <c r="M1400" t="s">
        <v>63</v>
      </c>
      <c r="N1400" t="s">
        <v>65</v>
      </c>
      <c r="O1400" t="s">
        <v>65</v>
      </c>
      <c r="P1400" t="s">
        <v>65</v>
      </c>
      <c r="Q1400">
        <v>2</v>
      </c>
      <c r="R1400" t="s">
        <v>120</v>
      </c>
      <c r="S1400" t="s">
        <v>191</v>
      </c>
      <c r="T1400">
        <v>14</v>
      </c>
      <c r="U1400">
        <v>19</v>
      </c>
      <c r="V1400">
        <v>4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 t="e" vm="1">
        <f>_FV(-2,"0")</f>
        <v>#VALUE!</v>
      </c>
      <c r="AM1400" t="s">
        <v>68</v>
      </c>
      <c r="AN1400">
        <v>-3</v>
      </c>
      <c r="AP1400" t="e" vm="1">
        <f>_FV(-3,"0")</f>
        <v>#VALUE!</v>
      </c>
      <c r="AQ1400">
        <v>4</v>
      </c>
      <c r="AR1400">
        <v>4</v>
      </c>
      <c r="AS1400" t="s">
        <v>68</v>
      </c>
      <c r="AT1400" t="s">
        <v>68</v>
      </c>
      <c r="AU1400" t="s">
        <v>68</v>
      </c>
      <c r="AV1400" t="s">
        <v>79</v>
      </c>
      <c r="AW1400" s="3">
        <v>46023</v>
      </c>
      <c r="AX1400">
        <v>1685</v>
      </c>
      <c r="AY1400">
        <v>1671</v>
      </c>
      <c r="AZ1400" t="s">
        <v>178</v>
      </c>
      <c r="BA1400" s="2">
        <v>43579</v>
      </c>
      <c r="BB1400">
        <v>26</v>
      </c>
      <c r="BC1400" t="s">
        <v>2250</v>
      </c>
      <c r="BD1400" s="3">
        <v>26420</v>
      </c>
      <c r="BE1400" t="s">
        <v>228</v>
      </c>
      <c r="BF1400" s="2">
        <v>43549</v>
      </c>
      <c r="BG1400">
        <v>22</v>
      </c>
      <c r="BH1400" t="s">
        <v>2267</v>
      </c>
      <c r="BI1400" s="2">
        <v>43588</v>
      </c>
    </row>
    <row r="1401" spans="1:61" x14ac:dyDescent="0.25">
      <c r="A1401" s="1">
        <v>41528</v>
      </c>
      <c r="B1401" t="s">
        <v>1432</v>
      </c>
      <c r="C1401" t="s">
        <v>228</v>
      </c>
      <c r="D1401" t="s">
        <v>62</v>
      </c>
      <c r="E1401" t="s">
        <v>468</v>
      </c>
      <c r="F1401" t="s">
        <v>852</v>
      </c>
      <c r="G1401" t="s">
        <v>629</v>
      </c>
      <c r="H1401" t="s">
        <v>852</v>
      </c>
      <c r="I1401" t="s">
        <v>852</v>
      </c>
      <c r="J1401" t="s">
        <v>537</v>
      </c>
      <c r="K1401" t="s">
        <v>226</v>
      </c>
      <c r="L1401" t="s">
        <v>226</v>
      </c>
      <c r="M1401" t="s">
        <v>468</v>
      </c>
      <c r="N1401" t="s">
        <v>224</v>
      </c>
      <c r="O1401" t="s">
        <v>226</v>
      </c>
      <c r="P1401" t="s">
        <v>224</v>
      </c>
      <c r="Q1401">
        <v>11</v>
      </c>
      <c r="R1401" t="s">
        <v>95</v>
      </c>
      <c r="S1401" t="s">
        <v>191</v>
      </c>
      <c r="T1401">
        <v>14</v>
      </c>
      <c r="U1401">
        <v>18</v>
      </c>
      <c r="V1401">
        <v>15</v>
      </c>
      <c r="W1401" t="s">
        <v>66</v>
      </c>
      <c r="X1401" t="s">
        <v>132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 t="e" vm="116">
        <f>_FV(-1,"2727272727272727")</f>
        <v>#VALUE!</v>
      </c>
      <c r="AM1401" t="s">
        <v>65</v>
      </c>
      <c r="AN1401">
        <v>-2</v>
      </c>
      <c r="AO1401" t="e" vm="1">
        <f>_FV(-1,"0")</f>
        <v>#VALUE!</v>
      </c>
      <c r="AP1401" t="s">
        <v>132</v>
      </c>
      <c r="AQ1401">
        <v>1</v>
      </c>
      <c r="AR1401">
        <v>4</v>
      </c>
      <c r="AS1401" t="s">
        <v>541</v>
      </c>
      <c r="AT1401" t="s">
        <v>68</v>
      </c>
      <c r="AU1401" t="s">
        <v>542</v>
      </c>
      <c r="AV1401" t="s">
        <v>543</v>
      </c>
      <c r="AW1401" t="s">
        <v>2408</v>
      </c>
      <c r="AX1401">
        <v>1656</v>
      </c>
      <c r="AY1401">
        <v>1671</v>
      </c>
      <c r="AZ1401" t="s">
        <v>1432</v>
      </c>
      <c r="BA1401" s="2">
        <v>43522</v>
      </c>
      <c r="BB1401">
        <v>17</v>
      </c>
      <c r="BC1401" t="s">
        <v>2252</v>
      </c>
      <c r="BD1401" s="2">
        <v>43527</v>
      </c>
      <c r="BE1401" t="s">
        <v>228</v>
      </c>
      <c r="BF1401" s="2">
        <v>43549</v>
      </c>
      <c r="BG1401">
        <v>22</v>
      </c>
      <c r="BH1401" t="s">
        <v>2267</v>
      </c>
      <c r="BI1401" s="2">
        <v>43588</v>
      </c>
    </row>
    <row r="1402" spans="1:61" x14ac:dyDescent="0.25">
      <c r="A1402" s="1">
        <v>41532</v>
      </c>
      <c r="B1402" t="s">
        <v>1917</v>
      </c>
      <c r="C1402" t="s">
        <v>228</v>
      </c>
      <c r="D1402" t="s">
        <v>101</v>
      </c>
      <c r="E1402" t="s">
        <v>63</v>
      </c>
      <c r="F1402" t="s">
        <v>63</v>
      </c>
      <c r="G1402" t="s">
        <v>63</v>
      </c>
      <c r="H1402" t="s">
        <v>79</v>
      </c>
      <c r="I1402" t="s">
        <v>68</v>
      </c>
      <c r="J1402" t="s">
        <v>68</v>
      </c>
      <c r="K1402" t="s">
        <v>79</v>
      </c>
      <c r="L1402" t="s">
        <v>79</v>
      </c>
      <c r="M1402" t="s">
        <v>79</v>
      </c>
      <c r="N1402" t="s">
        <v>79</v>
      </c>
      <c r="O1402" t="s">
        <v>79</v>
      </c>
      <c r="P1402" t="s">
        <v>79</v>
      </c>
      <c r="Q1402">
        <v>4</v>
      </c>
      <c r="R1402" t="s">
        <v>121</v>
      </c>
      <c r="S1402" t="s">
        <v>191</v>
      </c>
      <c r="T1402">
        <v>14</v>
      </c>
      <c r="U1402">
        <v>10</v>
      </c>
      <c r="V1402">
        <v>8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 t="s">
        <v>65</v>
      </c>
      <c r="AM1402" t="s">
        <v>79</v>
      </c>
      <c r="AN1402">
        <v>0</v>
      </c>
      <c r="AP1402" t="e" vm="1">
        <f>_FV(-5,"0")</f>
        <v>#VALUE!</v>
      </c>
      <c r="AQ1402">
        <v>1</v>
      </c>
      <c r="AR1402">
        <v>4</v>
      </c>
      <c r="AS1402" t="s">
        <v>68</v>
      </c>
      <c r="AT1402" t="s">
        <v>68</v>
      </c>
      <c r="AU1402" t="s">
        <v>68</v>
      </c>
      <c r="AV1402" t="s">
        <v>180</v>
      </c>
      <c r="AW1402" s="3">
        <v>42005</v>
      </c>
      <c r="AX1402">
        <v>1643</v>
      </c>
      <c r="AY1402">
        <v>1671</v>
      </c>
      <c r="AZ1402" t="s">
        <v>1917</v>
      </c>
      <c r="BA1402" s="2">
        <v>43731</v>
      </c>
      <c r="BB1402">
        <v>16</v>
      </c>
      <c r="BC1402" t="s">
        <v>2253</v>
      </c>
      <c r="BD1402" s="3">
        <v>11383</v>
      </c>
      <c r="BE1402" t="s">
        <v>228</v>
      </c>
      <c r="BF1402" s="2">
        <v>43549</v>
      </c>
      <c r="BG1402">
        <v>22</v>
      </c>
      <c r="BH1402" t="s">
        <v>2267</v>
      </c>
      <c r="BI1402" s="2">
        <v>43588</v>
      </c>
    </row>
    <row r="1403" spans="1:61" x14ac:dyDescent="0.25">
      <c r="A1403" s="1">
        <v>41713</v>
      </c>
      <c r="B1403" t="s">
        <v>182</v>
      </c>
      <c r="C1403" t="s">
        <v>228</v>
      </c>
      <c r="D1403" t="s">
        <v>62</v>
      </c>
      <c r="E1403" t="s">
        <v>744</v>
      </c>
      <c r="F1403" t="s">
        <v>478</v>
      </c>
      <c r="G1403" t="s">
        <v>103</v>
      </c>
      <c r="H1403" t="s">
        <v>102</v>
      </c>
      <c r="I1403" t="s">
        <v>1696</v>
      </c>
      <c r="J1403" t="s">
        <v>478</v>
      </c>
      <c r="K1403" t="s">
        <v>748</v>
      </c>
      <c r="L1403" t="s">
        <v>479</v>
      </c>
      <c r="M1403" t="s">
        <v>481</v>
      </c>
      <c r="N1403" t="s">
        <v>482</v>
      </c>
      <c r="O1403" t="s">
        <v>107</v>
      </c>
      <c r="P1403" t="s">
        <v>748</v>
      </c>
      <c r="Q1403">
        <v>29</v>
      </c>
      <c r="R1403" t="s">
        <v>83</v>
      </c>
      <c r="S1403" t="s">
        <v>191</v>
      </c>
      <c r="T1403">
        <v>14</v>
      </c>
      <c r="U1403">
        <v>11</v>
      </c>
      <c r="V1403">
        <v>8</v>
      </c>
      <c r="W1403" t="s">
        <v>121</v>
      </c>
      <c r="X1403" t="s">
        <v>179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1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 t="e" vm="378">
        <f>_FV(0,"4827586206896552")</f>
        <v>#VALUE!</v>
      </c>
      <c r="AM1403" t="e" vm="255">
        <f>_FV(0,"13793103448275862")</f>
        <v>#VALUE!</v>
      </c>
      <c r="AN1403">
        <v>-1</v>
      </c>
      <c r="AO1403" t="e" vm="1">
        <f>_FV(-4,"0")</f>
        <v>#VALUE!</v>
      </c>
      <c r="AP1403" t="e" vm="1">
        <f>_FV(-4,"0")</f>
        <v>#VALUE!</v>
      </c>
      <c r="AQ1403">
        <v>4</v>
      </c>
      <c r="AR1403">
        <v>4</v>
      </c>
      <c r="AS1403" t="s">
        <v>2433</v>
      </c>
      <c r="AT1403" t="s">
        <v>2510</v>
      </c>
      <c r="AU1403" t="s">
        <v>452</v>
      </c>
      <c r="AV1403" t="s">
        <v>2511</v>
      </c>
      <c r="AW1403" t="s">
        <v>2512</v>
      </c>
      <c r="AX1403">
        <v>1671</v>
      </c>
      <c r="AY1403">
        <v>1671</v>
      </c>
      <c r="AZ1403" t="s">
        <v>182</v>
      </c>
      <c r="BA1403" s="2">
        <v>43491</v>
      </c>
      <c r="BB1403">
        <v>20</v>
      </c>
      <c r="BC1403" t="s">
        <v>2256</v>
      </c>
      <c r="BD1403" s="3">
        <v>12510</v>
      </c>
      <c r="BE1403" t="s">
        <v>228</v>
      </c>
      <c r="BF1403" s="2">
        <v>43549</v>
      </c>
      <c r="BG1403">
        <v>22</v>
      </c>
      <c r="BH1403" t="s">
        <v>2267</v>
      </c>
      <c r="BI1403" s="2">
        <v>43588</v>
      </c>
    </row>
    <row r="1404" spans="1:61" x14ac:dyDescent="0.25">
      <c r="A1404" s="1">
        <v>41729</v>
      </c>
      <c r="B1404" t="s">
        <v>195</v>
      </c>
      <c r="C1404" t="s">
        <v>228</v>
      </c>
      <c r="D1404" t="s">
        <v>151</v>
      </c>
      <c r="E1404" t="s">
        <v>978</v>
      </c>
      <c r="F1404" t="s">
        <v>367</v>
      </c>
      <c r="G1404" t="s">
        <v>631</v>
      </c>
      <c r="H1404" t="s">
        <v>1075</v>
      </c>
      <c r="I1404" t="s">
        <v>990</v>
      </c>
      <c r="J1404" t="s">
        <v>367</v>
      </c>
      <c r="K1404" t="s">
        <v>321</v>
      </c>
      <c r="L1404" t="s">
        <v>414</v>
      </c>
      <c r="M1404" t="s">
        <v>751</v>
      </c>
      <c r="N1404" t="s">
        <v>1173</v>
      </c>
      <c r="O1404" t="s">
        <v>933</v>
      </c>
      <c r="P1404" t="s">
        <v>933</v>
      </c>
      <c r="Q1404">
        <v>32</v>
      </c>
      <c r="R1404" t="s">
        <v>119</v>
      </c>
      <c r="S1404" t="s">
        <v>191</v>
      </c>
      <c r="T1404">
        <v>14</v>
      </c>
      <c r="U1404">
        <v>13</v>
      </c>
      <c r="V1404">
        <v>6</v>
      </c>
      <c r="W1404" t="s">
        <v>68</v>
      </c>
      <c r="X1404" t="s">
        <v>96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 t="e" vm="89">
        <f>_FV(0,"75")</f>
        <v>#VALUE!</v>
      </c>
      <c r="AM1404" t="e" vm="229">
        <f>_FV(0,"21875")</f>
        <v>#VALUE!</v>
      </c>
      <c r="AN1404">
        <v>-9</v>
      </c>
      <c r="AO1404" t="e" vm="1">
        <f>_FV(-5,"0")</f>
        <v>#VALUE!</v>
      </c>
      <c r="AP1404" t="s">
        <v>68</v>
      </c>
      <c r="AQ1404">
        <v>5</v>
      </c>
      <c r="AR1404">
        <v>2</v>
      </c>
      <c r="AS1404" t="s">
        <v>68</v>
      </c>
      <c r="AT1404" t="s">
        <v>68</v>
      </c>
      <c r="AU1404" t="s">
        <v>68</v>
      </c>
      <c r="AV1404" t="s">
        <v>180</v>
      </c>
      <c r="AW1404" s="3">
        <v>46023</v>
      </c>
      <c r="AX1404">
        <v>1627</v>
      </c>
      <c r="AY1404">
        <v>1671</v>
      </c>
      <c r="AZ1404" t="s">
        <v>195</v>
      </c>
      <c r="BA1404" s="2">
        <v>43732</v>
      </c>
      <c r="BB1404">
        <v>28</v>
      </c>
      <c r="BC1404" t="s">
        <v>2257</v>
      </c>
      <c r="BD1404" s="2">
        <v>43712</v>
      </c>
      <c r="BE1404" t="s">
        <v>228</v>
      </c>
      <c r="BF1404" s="2">
        <v>43549</v>
      </c>
      <c r="BG1404">
        <v>22</v>
      </c>
      <c r="BH1404" t="s">
        <v>2267</v>
      </c>
      <c r="BI1404" s="2">
        <v>43588</v>
      </c>
    </row>
    <row r="1405" spans="1:61" x14ac:dyDescent="0.25">
      <c r="A1405" s="1">
        <v>41574</v>
      </c>
      <c r="B1405" t="s">
        <v>1445</v>
      </c>
      <c r="C1405" t="s">
        <v>228</v>
      </c>
      <c r="D1405" t="s">
        <v>101</v>
      </c>
      <c r="E1405" t="s">
        <v>90</v>
      </c>
      <c r="F1405" t="s">
        <v>88</v>
      </c>
      <c r="G1405" t="s">
        <v>210</v>
      </c>
      <c r="H1405" t="s">
        <v>88</v>
      </c>
      <c r="I1405" t="s">
        <v>92</v>
      </c>
      <c r="J1405" t="s">
        <v>88</v>
      </c>
      <c r="K1405" t="s">
        <v>80</v>
      </c>
      <c r="L1405" t="s">
        <v>216</v>
      </c>
      <c r="M1405" t="s">
        <v>94</v>
      </c>
      <c r="N1405" t="s">
        <v>94</v>
      </c>
      <c r="O1405" t="s">
        <v>93</v>
      </c>
      <c r="P1405" t="s">
        <v>216</v>
      </c>
      <c r="Q1405">
        <v>9</v>
      </c>
      <c r="R1405" t="s">
        <v>179</v>
      </c>
      <c r="S1405" t="s">
        <v>191</v>
      </c>
      <c r="T1405">
        <v>14</v>
      </c>
      <c r="U1405">
        <v>11</v>
      </c>
      <c r="V1405">
        <v>15</v>
      </c>
      <c r="W1405" t="s">
        <v>85</v>
      </c>
      <c r="X1405" t="s">
        <v>66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 t="s">
        <v>93</v>
      </c>
      <c r="AM1405" t="s">
        <v>65</v>
      </c>
      <c r="AN1405">
        <v>2</v>
      </c>
      <c r="AO1405" t="s">
        <v>84</v>
      </c>
      <c r="AP1405" t="e" vm="1">
        <f>_FV(-1,"0")</f>
        <v>#VALUE!</v>
      </c>
      <c r="AQ1405">
        <v>3</v>
      </c>
      <c r="AR1405">
        <v>3</v>
      </c>
      <c r="AS1405" t="s">
        <v>97</v>
      </c>
      <c r="AT1405" t="s">
        <v>68</v>
      </c>
      <c r="AU1405" t="s">
        <v>2085</v>
      </c>
      <c r="AV1405" t="s">
        <v>2086</v>
      </c>
      <c r="AW1405" t="s">
        <v>2513</v>
      </c>
      <c r="AX1405">
        <v>1714</v>
      </c>
      <c r="AY1405">
        <v>1671</v>
      </c>
      <c r="AZ1405" t="s">
        <v>1445</v>
      </c>
      <c r="BA1405" s="2">
        <v>43610</v>
      </c>
      <c r="BB1405">
        <v>27</v>
      </c>
      <c r="BC1405" t="s">
        <v>2260</v>
      </c>
      <c r="BD1405" s="3">
        <v>30376</v>
      </c>
      <c r="BE1405" t="s">
        <v>228</v>
      </c>
      <c r="BF1405" s="2">
        <v>43549</v>
      </c>
      <c r="BG1405">
        <v>22</v>
      </c>
      <c r="BH1405" t="s">
        <v>2267</v>
      </c>
      <c r="BI1405" s="2">
        <v>43588</v>
      </c>
    </row>
    <row r="1406" spans="1:61" x14ac:dyDescent="0.25">
      <c r="A1406" s="1">
        <v>41435</v>
      </c>
      <c r="B1406" t="s">
        <v>209</v>
      </c>
      <c r="C1406" t="s">
        <v>228</v>
      </c>
      <c r="D1406" t="s">
        <v>151</v>
      </c>
      <c r="E1406" t="s">
        <v>152</v>
      </c>
      <c r="F1406" t="s">
        <v>252</v>
      </c>
      <c r="G1406" t="s">
        <v>155</v>
      </c>
      <c r="H1406" t="s">
        <v>670</v>
      </c>
      <c r="I1406" t="s">
        <v>370</v>
      </c>
      <c r="J1406" t="s">
        <v>670</v>
      </c>
      <c r="K1406" t="s">
        <v>252</v>
      </c>
      <c r="L1406" t="s">
        <v>154</v>
      </c>
      <c r="M1406" t="s">
        <v>154</v>
      </c>
      <c r="N1406" t="s">
        <v>156</v>
      </c>
      <c r="O1406" t="s">
        <v>154</v>
      </c>
      <c r="P1406" t="s">
        <v>155</v>
      </c>
      <c r="Q1406">
        <v>7</v>
      </c>
      <c r="R1406" t="s">
        <v>96</v>
      </c>
      <c r="S1406" t="s">
        <v>191</v>
      </c>
      <c r="T1406">
        <v>14</v>
      </c>
      <c r="U1406">
        <v>3</v>
      </c>
      <c r="V1406">
        <v>17</v>
      </c>
      <c r="W1406" t="s">
        <v>120</v>
      </c>
      <c r="X1406" t="s">
        <v>64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 t="s">
        <v>252</v>
      </c>
      <c r="AM1406" t="e" vm="33">
        <f>_FV(0,"14285714285714285")</f>
        <v>#VALUE!</v>
      </c>
      <c r="AN1406">
        <v>8</v>
      </c>
      <c r="AO1406" t="s">
        <v>121</v>
      </c>
      <c r="AP1406" t="e" vm="1">
        <f>_FV(-7,"0")</f>
        <v>#VALUE!</v>
      </c>
      <c r="AQ1406">
        <v>7</v>
      </c>
      <c r="AR1406">
        <v>1</v>
      </c>
      <c r="AS1406" t="s">
        <v>788</v>
      </c>
      <c r="AT1406" t="s">
        <v>201</v>
      </c>
      <c r="AU1406" t="s">
        <v>2514</v>
      </c>
      <c r="AV1406" t="s">
        <v>2515</v>
      </c>
      <c r="AW1406" t="s">
        <v>2516</v>
      </c>
      <c r="AX1406">
        <v>1847</v>
      </c>
      <c r="AY1406">
        <v>1671</v>
      </c>
      <c r="AZ1406" t="s">
        <v>209</v>
      </c>
      <c r="BA1406" s="2">
        <v>43578</v>
      </c>
      <c r="BB1406">
        <v>21</v>
      </c>
      <c r="BC1406" t="s">
        <v>217</v>
      </c>
      <c r="BD1406" s="3">
        <v>44774</v>
      </c>
      <c r="BE1406" t="s">
        <v>228</v>
      </c>
      <c r="BF1406" s="2">
        <v>43549</v>
      </c>
      <c r="BG1406">
        <v>22</v>
      </c>
      <c r="BH1406" t="s">
        <v>2267</v>
      </c>
      <c r="BI1406" s="2">
        <v>43588</v>
      </c>
    </row>
    <row r="1407" spans="1:61" x14ac:dyDescent="0.25">
      <c r="A1407" s="1">
        <v>41755</v>
      </c>
      <c r="B1407" t="s">
        <v>218</v>
      </c>
      <c r="C1407" t="s">
        <v>228</v>
      </c>
      <c r="D1407" t="s">
        <v>62</v>
      </c>
      <c r="E1407" t="s">
        <v>76</v>
      </c>
      <c r="F1407" t="s">
        <v>430</v>
      </c>
      <c r="G1407" s="2">
        <v>43586</v>
      </c>
      <c r="H1407" t="s">
        <v>90</v>
      </c>
      <c r="I1407" t="s">
        <v>68</v>
      </c>
      <c r="J1407" t="s">
        <v>1578</v>
      </c>
      <c r="K1407" t="s">
        <v>215</v>
      </c>
      <c r="L1407" t="s">
        <v>341</v>
      </c>
      <c r="M1407" t="s">
        <v>1194</v>
      </c>
      <c r="N1407" t="s">
        <v>63</v>
      </c>
      <c r="O1407" t="s">
        <v>81</v>
      </c>
      <c r="P1407" t="s">
        <v>215</v>
      </c>
      <c r="Q1407">
        <v>36</v>
      </c>
      <c r="R1407" t="s">
        <v>255</v>
      </c>
      <c r="S1407" t="s">
        <v>191</v>
      </c>
      <c r="T1407">
        <v>14</v>
      </c>
      <c r="U1407">
        <v>14</v>
      </c>
      <c r="V1407">
        <v>12</v>
      </c>
      <c r="W1407" t="s">
        <v>121</v>
      </c>
      <c r="X1407" t="s">
        <v>96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 t="e" vm="2">
        <f>_FV(0,"3333333333333333")</f>
        <v>#VALUE!</v>
      </c>
      <c r="AM1407" t="e" vm="42">
        <f>_FV(0,"2777777777777778")</f>
        <v>#VALUE!</v>
      </c>
      <c r="AN1407">
        <v>-1</v>
      </c>
      <c r="AO1407" t="s">
        <v>64</v>
      </c>
      <c r="AP1407" t="s">
        <v>66</v>
      </c>
      <c r="AQ1407">
        <v>2</v>
      </c>
      <c r="AR1407">
        <v>5</v>
      </c>
      <c r="AS1407" t="s">
        <v>68</v>
      </c>
      <c r="AT1407" t="s">
        <v>68</v>
      </c>
      <c r="AU1407" t="s">
        <v>68</v>
      </c>
      <c r="AV1407" s="2">
        <v>43617</v>
      </c>
      <c r="AW1407" s="3">
        <v>11689</v>
      </c>
      <c r="AX1407">
        <v>1662</v>
      </c>
      <c r="AY1407">
        <v>1671</v>
      </c>
      <c r="AZ1407" t="s">
        <v>218</v>
      </c>
      <c r="BA1407" s="2">
        <v>43642</v>
      </c>
      <c r="BB1407">
        <v>21</v>
      </c>
      <c r="BC1407" t="s">
        <v>2264</v>
      </c>
      <c r="BD1407" s="2">
        <v>43649</v>
      </c>
      <c r="BE1407" t="s">
        <v>228</v>
      </c>
      <c r="BF1407" s="2">
        <v>43549</v>
      </c>
      <c r="BG1407">
        <v>22</v>
      </c>
      <c r="BH1407" t="s">
        <v>2267</v>
      </c>
      <c r="BI1407" s="2">
        <v>43588</v>
      </c>
    </row>
    <row r="1408" spans="1:61" x14ac:dyDescent="0.25">
      <c r="A1408" s="1">
        <v>41757</v>
      </c>
      <c r="B1408" t="s">
        <v>60</v>
      </c>
      <c r="C1408" t="s">
        <v>178</v>
      </c>
      <c r="D1408" t="s">
        <v>62</v>
      </c>
      <c r="E1408" t="s">
        <v>718</v>
      </c>
      <c r="F1408" t="s">
        <v>78</v>
      </c>
      <c r="G1408" t="s">
        <v>504</v>
      </c>
      <c r="H1408" s="2">
        <v>43586</v>
      </c>
      <c r="I1408" t="s">
        <v>211</v>
      </c>
      <c r="J1408" t="s">
        <v>1193</v>
      </c>
      <c r="K1408" t="s">
        <v>426</v>
      </c>
      <c r="L1408" t="s">
        <v>214</v>
      </c>
      <c r="M1408" t="s">
        <v>215</v>
      </c>
      <c r="N1408" t="s">
        <v>1265</v>
      </c>
      <c r="O1408" t="s">
        <v>215</v>
      </c>
      <c r="P1408" t="s">
        <v>93</v>
      </c>
      <c r="Q1408">
        <v>36</v>
      </c>
      <c r="R1408" t="s">
        <v>66</v>
      </c>
      <c r="S1408" t="s">
        <v>120</v>
      </c>
      <c r="T1408">
        <v>14</v>
      </c>
      <c r="U1408">
        <v>4</v>
      </c>
      <c r="V1408">
        <v>8</v>
      </c>
      <c r="W1408" t="s">
        <v>121</v>
      </c>
      <c r="X1408" t="s">
        <v>65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1</v>
      </c>
      <c r="AI1408">
        <v>1</v>
      </c>
      <c r="AJ1408">
        <v>0</v>
      </c>
      <c r="AK1408">
        <v>0</v>
      </c>
      <c r="AL1408" t="s">
        <v>426</v>
      </c>
      <c r="AM1408" t="e" vm="53">
        <f>_FV(0,"4166666666666667")</f>
        <v>#VALUE!</v>
      </c>
      <c r="AN1408">
        <v>24</v>
      </c>
      <c r="AO1408" t="s">
        <v>121</v>
      </c>
      <c r="AP1408" t="e" vm="1">
        <f>_FV(-6,"0")</f>
        <v>#VALUE!</v>
      </c>
      <c r="AQ1408">
        <v>9</v>
      </c>
      <c r="AR1408">
        <v>0</v>
      </c>
      <c r="AS1408" t="s">
        <v>68</v>
      </c>
      <c r="AT1408" t="s">
        <v>68</v>
      </c>
      <c r="AU1408" t="s">
        <v>68</v>
      </c>
      <c r="AV1408" t="s">
        <v>64</v>
      </c>
      <c r="AW1408" s="3">
        <v>11689</v>
      </c>
      <c r="AX1408">
        <v>1873</v>
      </c>
      <c r="AY1408">
        <v>1685</v>
      </c>
      <c r="AZ1408" t="s">
        <v>60</v>
      </c>
      <c r="BA1408" s="2">
        <v>43700</v>
      </c>
      <c r="BB1408">
        <v>30</v>
      </c>
      <c r="BC1408" t="s">
        <v>2228</v>
      </c>
      <c r="BD1408" s="3">
        <v>36373</v>
      </c>
      <c r="BE1408" t="s">
        <v>178</v>
      </c>
      <c r="BF1408" s="2">
        <v>43579</v>
      </c>
      <c r="BG1408">
        <v>26</v>
      </c>
      <c r="BH1408" t="s">
        <v>2250</v>
      </c>
      <c r="BI1408" s="3">
        <v>26420</v>
      </c>
    </row>
    <row r="1409" spans="1:61" x14ac:dyDescent="0.25">
      <c r="A1409" s="1">
        <v>41531</v>
      </c>
      <c r="B1409" t="s">
        <v>73</v>
      </c>
      <c r="C1409" t="s">
        <v>178</v>
      </c>
      <c r="D1409" t="s">
        <v>151</v>
      </c>
      <c r="E1409" t="s">
        <v>68</v>
      </c>
      <c r="F1409" t="s">
        <v>79</v>
      </c>
      <c r="G1409" t="s">
        <v>68</v>
      </c>
      <c r="H1409" t="s">
        <v>68</v>
      </c>
      <c r="I1409" t="s">
        <v>180</v>
      </c>
      <c r="J1409" t="s">
        <v>68</v>
      </c>
      <c r="K1409" t="s">
        <v>79</v>
      </c>
      <c r="L1409" t="s">
        <v>79</v>
      </c>
      <c r="M1409" t="s">
        <v>63</v>
      </c>
      <c r="N1409" t="s">
        <v>79</v>
      </c>
      <c r="O1409" t="s">
        <v>65</v>
      </c>
      <c r="P1409" t="s">
        <v>79</v>
      </c>
      <c r="Q1409">
        <v>4</v>
      </c>
      <c r="R1409" t="s">
        <v>110</v>
      </c>
      <c r="S1409" t="s">
        <v>120</v>
      </c>
      <c r="T1409">
        <v>14</v>
      </c>
      <c r="U1409">
        <v>13</v>
      </c>
      <c r="V1409">
        <v>12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 t="s">
        <v>65</v>
      </c>
      <c r="AM1409" t="e" vm="89">
        <f>_FV(0,"75")</f>
        <v>#VALUE!</v>
      </c>
      <c r="AN1409">
        <v>-1</v>
      </c>
      <c r="AP1409" t="s">
        <v>132</v>
      </c>
      <c r="AQ1409">
        <v>1</v>
      </c>
      <c r="AR1409">
        <v>7</v>
      </c>
      <c r="AS1409" t="s">
        <v>68</v>
      </c>
      <c r="AT1409" t="s">
        <v>1753</v>
      </c>
      <c r="AU1409" t="s">
        <v>68</v>
      </c>
      <c r="AV1409" t="s">
        <v>64</v>
      </c>
      <c r="AW1409" t="s">
        <v>2517</v>
      </c>
      <c r="AX1409">
        <v>1668</v>
      </c>
      <c r="AY1409">
        <v>1685</v>
      </c>
      <c r="AZ1409" t="s">
        <v>73</v>
      </c>
      <c r="BA1409" t="s">
        <v>243</v>
      </c>
      <c r="BB1409">
        <v>20</v>
      </c>
      <c r="BC1409" t="s">
        <v>2229</v>
      </c>
      <c r="BD1409" s="3">
        <v>15401</v>
      </c>
      <c r="BE1409" t="s">
        <v>178</v>
      </c>
      <c r="BF1409" s="2">
        <v>43579</v>
      </c>
      <c r="BG1409">
        <v>26</v>
      </c>
      <c r="BH1409" t="s">
        <v>2250</v>
      </c>
      <c r="BI1409" s="3">
        <v>26420</v>
      </c>
    </row>
    <row r="1410" spans="1:61" x14ac:dyDescent="0.25">
      <c r="A1410" s="1">
        <v>41404</v>
      </c>
      <c r="B1410" t="s">
        <v>2230</v>
      </c>
      <c r="C1410" t="s">
        <v>178</v>
      </c>
      <c r="D1410" t="s">
        <v>151</v>
      </c>
      <c r="E1410" t="s">
        <v>152</v>
      </c>
      <c r="F1410" t="s">
        <v>68</v>
      </c>
      <c r="G1410" t="s">
        <v>68</v>
      </c>
      <c r="H1410" t="s">
        <v>352</v>
      </c>
      <c r="I1410" t="s">
        <v>250</v>
      </c>
      <c r="J1410" t="s">
        <v>68</v>
      </c>
      <c r="K1410" t="s">
        <v>155</v>
      </c>
      <c r="L1410" t="s">
        <v>155</v>
      </c>
      <c r="M1410" t="s">
        <v>155</v>
      </c>
      <c r="N1410" t="s">
        <v>156</v>
      </c>
      <c r="O1410" t="s">
        <v>155</v>
      </c>
      <c r="P1410" t="s">
        <v>154</v>
      </c>
      <c r="Q1410">
        <v>7</v>
      </c>
      <c r="R1410" t="s">
        <v>239</v>
      </c>
      <c r="S1410" t="s">
        <v>120</v>
      </c>
      <c r="T1410">
        <v>14</v>
      </c>
      <c r="U1410">
        <v>11</v>
      </c>
      <c r="V1410">
        <v>16</v>
      </c>
      <c r="W1410" t="s">
        <v>121</v>
      </c>
      <c r="X1410" t="s">
        <v>85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 t="e" vm="33">
        <f>_FV(0,"14285714285714285")</f>
        <v>#VALUE!</v>
      </c>
      <c r="AM1410" t="e" vm="151">
        <f>_FV(0,"5714285714285714")</f>
        <v>#VALUE!</v>
      </c>
      <c r="AN1410">
        <v>1</v>
      </c>
      <c r="AO1410" t="s">
        <v>68</v>
      </c>
      <c r="AP1410" t="s">
        <v>120</v>
      </c>
      <c r="AQ1410">
        <v>1</v>
      </c>
      <c r="AR1410">
        <v>1</v>
      </c>
      <c r="AS1410" t="s">
        <v>68</v>
      </c>
      <c r="AT1410" t="s">
        <v>68</v>
      </c>
      <c r="AU1410" t="s">
        <v>68</v>
      </c>
      <c r="AV1410" t="s">
        <v>68</v>
      </c>
      <c r="AW1410" s="3">
        <v>43101</v>
      </c>
      <c r="AX1410">
        <v>1594</v>
      </c>
      <c r="AY1410">
        <v>1685</v>
      </c>
      <c r="AZ1410" t="s">
        <v>2230</v>
      </c>
      <c r="BA1410" s="2">
        <v>43640</v>
      </c>
      <c r="BB1410">
        <v>36</v>
      </c>
      <c r="BC1410" t="s">
        <v>2231</v>
      </c>
      <c r="BD1410" s="3">
        <v>13547</v>
      </c>
      <c r="BE1410" t="s">
        <v>178</v>
      </c>
      <c r="BF1410" s="2">
        <v>43579</v>
      </c>
      <c r="BG1410">
        <v>26</v>
      </c>
      <c r="BH1410" t="s">
        <v>2250</v>
      </c>
      <c r="BI1410" s="3">
        <v>26420</v>
      </c>
    </row>
    <row r="1411" spans="1:61" x14ac:dyDescent="0.25">
      <c r="A1411" s="1">
        <v>41853</v>
      </c>
      <c r="B1411" t="s">
        <v>123</v>
      </c>
      <c r="C1411" t="s">
        <v>178</v>
      </c>
      <c r="D1411" t="s">
        <v>62</v>
      </c>
      <c r="E1411" s="3">
        <v>27760</v>
      </c>
      <c r="F1411" s="3">
        <v>46753</v>
      </c>
      <c r="G1411" t="s">
        <v>124</v>
      </c>
      <c r="H1411" s="3">
        <v>45292</v>
      </c>
      <c r="I1411" s="2">
        <v>43801</v>
      </c>
      <c r="J1411" s="3">
        <v>17533</v>
      </c>
      <c r="K1411" t="s">
        <v>1835</v>
      </c>
      <c r="L1411" t="s">
        <v>346</v>
      </c>
      <c r="M1411" t="s">
        <v>1097</v>
      </c>
      <c r="N1411" t="s">
        <v>347</v>
      </c>
      <c r="O1411" t="s">
        <v>118</v>
      </c>
      <c r="P1411" t="s">
        <v>131</v>
      </c>
      <c r="Q1411">
        <v>25</v>
      </c>
      <c r="R1411" t="s">
        <v>84</v>
      </c>
      <c r="S1411" t="s">
        <v>120</v>
      </c>
      <c r="T1411">
        <v>14</v>
      </c>
      <c r="U1411">
        <v>3</v>
      </c>
      <c r="V1411">
        <v>8</v>
      </c>
      <c r="W1411" t="s">
        <v>191</v>
      </c>
      <c r="X1411" t="s">
        <v>66</v>
      </c>
      <c r="Y1411">
        <v>0</v>
      </c>
      <c r="Z1411">
        <v>1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 t="s">
        <v>354</v>
      </c>
      <c r="AM1411" t="s">
        <v>2426</v>
      </c>
      <c r="AN1411">
        <v>16</v>
      </c>
      <c r="AO1411" t="s">
        <v>83</v>
      </c>
      <c r="AP1411" t="e" vm="1">
        <f>_FV(-7,"0")</f>
        <v>#VALUE!</v>
      </c>
      <c r="AQ1411">
        <v>3</v>
      </c>
      <c r="AR1411">
        <v>6</v>
      </c>
      <c r="AS1411" t="s">
        <v>68</v>
      </c>
      <c r="AT1411" t="s">
        <v>593</v>
      </c>
      <c r="AU1411" t="s">
        <v>68</v>
      </c>
      <c r="AV1411" s="2">
        <v>43617</v>
      </c>
      <c r="AW1411" t="s">
        <v>2518</v>
      </c>
      <c r="AX1411">
        <v>1881</v>
      </c>
      <c r="AY1411">
        <v>1685</v>
      </c>
      <c r="AZ1411" t="s">
        <v>123</v>
      </c>
      <c r="BA1411" s="2">
        <v>43700</v>
      </c>
      <c r="BB1411">
        <v>40</v>
      </c>
      <c r="BC1411" t="s">
        <v>2232</v>
      </c>
      <c r="BD1411" s="3">
        <v>42339</v>
      </c>
      <c r="BE1411" t="s">
        <v>178</v>
      </c>
      <c r="BF1411" s="2">
        <v>43579</v>
      </c>
      <c r="BG1411">
        <v>26</v>
      </c>
      <c r="BH1411" t="s">
        <v>2250</v>
      </c>
      <c r="BI1411" s="3">
        <v>26420</v>
      </c>
    </row>
    <row r="1412" spans="1:61" x14ac:dyDescent="0.25">
      <c r="A1412" s="1">
        <v>41629</v>
      </c>
      <c r="B1412" t="s">
        <v>2233</v>
      </c>
      <c r="C1412" t="s">
        <v>178</v>
      </c>
      <c r="D1412" t="s">
        <v>151</v>
      </c>
      <c r="E1412" t="s">
        <v>877</v>
      </c>
      <c r="F1412" t="s">
        <v>183</v>
      </c>
      <c r="G1412" t="s">
        <v>184</v>
      </c>
      <c r="H1412" t="s">
        <v>186</v>
      </c>
      <c r="I1412" t="s">
        <v>993</v>
      </c>
      <c r="J1412" t="s">
        <v>274</v>
      </c>
      <c r="K1412" t="s">
        <v>190</v>
      </c>
      <c r="L1412" t="s">
        <v>278</v>
      </c>
      <c r="M1412" t="s">
        <v>877</v>
      </c>
      <c r="N1412" t="s">
        <v>280</v>
      </c>
      <c r="O1412" t="s">
        <v>1292</v>
      </c>
      <c r="P1412" t="s">
        <v>189</v>
      </c>
      <c r="Q1412">
        <v>17</v>
      </c>
      <c r="R1412" t="s">
        <v>192</v>
      </c>
      <c r="S1412" t="s">
        <v>120</v>
      </c>
      <c r="T1412">
        <v>14</v>
      </c>
      <c r="U1412">
        <v>18</v>
      </c>
      <c r="V1412">
        <v>6</v>
      </c>
      <c r="W1412" t="s">
        <v>83</v>
      </c>
      <c r="X1412" t="s">
        <v>120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 t="e" vm="73">
        <f>_FV(0,"7647058823529411")</f>
        <v>#VALUE!</v>
      </c>
      <c r="AM1412" t="e" vm="171">
        <f>_FV(0,"058823529411764705")</f>
        <v>#VALUE!</v>
      </c>
      <c r="AN1412">
        <v>-14</v>
      </c>
      <c r="AO1412" t="e" vm="1">
        <f>_FV(-1,"0")</f>
        <v>#VALUE!</v>
      </c>
      <c r="AP1412" t="s">
        <v>68</v>
      </c>
      <c r="AQ1412">
        <v>1</v>
      </c>
      <c r="AR1412">
        <v>1</v>
      </c>
      <c r="AS1412" t="s">
        <v>68</v>
      </c>
      <c r="AT1412" t="s">
        <v>68</v>
      </c>
      <c r="AU1412" t="s">
        <v>68</v>
      </c>
      <c r="AV1412" t="s">
        <v>124</v>
      </c>
      <c r="AW1412" s="2">
        <v>43770</v>
      </c>
      <c r="AX1412">
        <v>1530</v>
      </c>
      <c r="AY1412">
        <v>1685</v>
      </c>
      <c r="AZ1412" t="s">
        <v>2233</v>
      </c>
      <c r="BA1412" s="2">
        <v>43522</v>
      </c>
      <c r="BB1412">
        <v>24</v>
      </c>
      <c r="BC1412" t="s">
        <v>2234</v>
      </c>
      <c r="BD1412" s="3">
        <v>20821</v>
      </c>
      <c r="BE1412" t="s">
        <v>178</v>
      </c>
      <c r="BF1412" s="2">
        <v>43579</v>
      </c>
      <c r="BG1412">
        <v>26</v>
      </c>
      <c r="BH1412" t="s">
        <v>2250</v>
      </c>
      <c r="BI1412" s="3">
        <v>26420</v>
      </c>
    </row>
    <row r="1413" spans="1:61" x14ac:dyDescent="0.25">
      <c r="A1413" s="1">
        <v>41547</v>
      </c>
      <c r="B1413" t="s">
        <v>127</v>
      </c>
      <c r="C1413" t="s">
        <v>178</v>
      </c>
      <c r="D1413" t="s">
        <v>62</v>
      </c>
      <c r="E1413" t="s">
        <v>68</v>
      </c>
      <c r="F1413" t="s">
        <v>74</v>
      </c>
      <c r="G1413" t="s">
        <v>355</v>
      </c>
      <c r="H1413" t="s">
        <v>90</v>
      </c>
      <c r="I1413" s="2">
        <v>43586</v>
      </c>
      <c r="J1413" t="s">
        <v>76</v>
      </c>
      <c r="K1413" t="s">
        <v>80</v>
      </c>
      <c r="L1413" t="s">
        <v>80</v>
      </c>
      <c r="M1413" t="s">
        <v>65</v>
      </c>
      <c r="N1413" t="s">
        <v>80</v>
      </c>
      <c r="O1413" t="s">
        <v>63</v>
      </c>
      <c r="P1413" t="s">
        <v>82</v>
      </c>
      <c r="Q1413">
        <v>6</v>
      </c>
      <c r="R1413" t="s">
        <v>132</v>
      </c>
      <c r="S1413" t="s">
        <v>120</v>
      </c>
      <c r="T1413">
        <v>14</v>
      </c>
      <c r="U1413">
        <v>6</v>
      </c>
      <c r="V1413">
        <v>12</v>
      </c>
      <c r="W1413" t="s">
        <v>83</v>
      </c>
      <c r="X1413" t="s">
        <v>85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1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 t="s">
        <v>80</v>
      </c>
      <c r="AM1413" t="e" vm="3">
        <f>_FV(0,"5")</f>
        <v>#VALUE!</v>
      </c>
      <c r="AN1413">
        <v>2</v>
      </c>
      <c r="AO1413" t="s">
        <v>64</v>
      </c>
      <c r="AP1413" t="e" vm="1">
        <f>_FV(-5,"0")</f>
        <v>#VALUE!</v>
      </c>
      <c r="AQ1413">
        <v>7</v>
      </c>
      <c r="AR1413">
        <v>1</v>
      </c>
      <c r="AS1413" t="s">
        <v>68</v>
      </c>
      <c r="AT1413" t="s">
        <v>735</v>
      </c>
      <c r="AU1413" t="s">
        <v>68</v>
      </c>
      <c r="AV1413" t="s">
        <v>68</v>
      </c>
      <c r="AW1413" t="s">
        <v>2519</v>
      </c>
      <c r="AX1413">
        <v>1801</v>
      </c>
      <c r="AY1413">
        <v>1685</v>
      </c>
      <c r="AZ1413" t="s">
        <v>127</v>
      </c>
      <c r="BA1413" s="2">
        <v>43733</v>
      </c>
      <c r="BB1413">
        <v>22</v>
      </c>
      <c r="BC1413" t="s">
        <v>2237</v>
      </c>
      <c r="BD1413" s="3">
        <v>45839</v>
      </c>
      <c r="BE1413" t="s">
        <v>178</v>
      </c>
      <c r="BF1413" s="2">
        <v>43579</v>
      </c>
      <c r="BG1413">
        <v>26</v>
      </c>
      <c r="BH1413" t="s">
        <v>2250</v>
      </c>
      <c r="BI1413" s="3">
        <v>26420</v>
      </c>
    </row>
    <row r="1414" spans="1:61" x14ac:dyDescent="0.25">
      <c r="A1414" s="1">
        <v>41713</v>
      </c>
      <c r="B1414" t="s">
        <v>136</v>
      </c>
      <c r="C1414" t="s">
        <v>178</v>
      </c>
      <c r="D1414" t="s">
        <v>62</v>
      </c>
      <c r="E1414" t="s">
        <v>744</v>
      </c>
      <c r="F1414" t="s">
        <v>474</v>
      </c>
      <c r="G1414" t="s">
        <v>1338</v>
      </c>
      <c r="H1414" t="s">
        <v>476</v>
      </c>
      <c r="I1414" t="s">
        <v>1571</v>
      </c>
      <c r="J1414" t="s">
        <v>1052</v>
      </c>
      <c r="K1414" t="s">
        <v>480</v>
      </c>
      <c r="L1414" t="s">
        <v>482</v>
      </c>
      <c r="M1414" t="s">
        <v>1004</v>
      </c>
      <c r="N1414" t="s">
        <v>1003</v>
      </c>
      <c r="O1414" t="s">
        <v>1699</v>
      </c>
      <c r="P1414" t="s">
        <v>747</v>
      </c>
      <c r="Q1414">
        <v>29</v>
      </c>
      <c r="R1414" t="s">
        <v>67</v>
      </c>
      <c r="S1414" t="s">
        <v>120</v>
      </c>
      <c r="T1414">
        <v>14</v>
      </c>
      <c r="U1414">
        <v>18</v>
      </c>
      <c r="V1414">
        <v>6</v>
      </c>
      <c r="W1414" t="s">
        <v>64</v>
      </c>
      <c r="X1414" t="s">
        <v>96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1</v>
      </c>
      <c r="AI1414">
        <v>0</v>
      </c>
      <c r="AJ1414">
        <v>0</v>
      </c>
      <c r="AK1414">
        <v>0</v>
      </c>
      <c r="AL1414" t="e" vm="379">
        <f>_FV(-1,"1724137931034482")</f>
        <v>#VALUE!</v>
      </c>
      <c r="AM1414" t="e" vm="380">
        <f>_FV(0,"06896551724137931")</f>
        <v>#VALUE!</v>
      </c>
      <c r="AN1414">
        <v>-22</v>
      </c>
      <c r="AO1414" t="e" vm="1">
        <f>_FV(-4,"0")</f>
        <v>#VALUE!</v>
      </c>
      <c r="AP1414" t="s">
        <v>83</v>
      </c>
      <c r="AQ1414">
        <v>3</v>
      </c>
      <c r="AR1414">
        <v>6</v>
      </c>
      <c r="AS1414" t="s">
        <v>68</v>
      </c>
      <c r="AT1414" t="s">
        <v>68</v>
      </c>
      <c r="AU1414" t="s">
        <v>68</v>
      </c>
      <c r="AV1414" s="2">
        <v>43497</v>
      </c>
      <c r="AW1414" s="3">
        <v>44562</v>
      </c>
      <c r="AX1414">
        <v>1667</v>
      </c>
      <c r="AY1414">
        <v>1685</v>
      </c>
      <c r="AZ1414" t="s">
        <v>136</v>
      </c>
      <c r="BA1414" s="2">
        <v>43580</v>
      </c>
      <c r="BB1414">
        <v>33</v>
      </c>
      <c r="BC1414" t="s">
        <v>2239</v>
      </c>
      <c r="BD1414" s="3">
        <v>13575</v>
      </c>
      <c r="BE1414" t="s">
        <v>178</v>
      </c>
      <c r="BF1414" s="2">
        <v>43579</v>
      </c>
      <c r="BG1414">
        <v>26</v>
      </c>
      <c r="BH1414" t="s">
        <v>2250</v>
      </c>
      <c r="BI1414" s="3">
        <v>26420</v>
      </c>
    </row>
    <row r="1415" spans="1:61" x14ac:dyDescent="0.25">
      <c r="A1415" s="1">
        <v>41642</v>
      </c>
      <c r="B1415" t="s">
        <v>2240</v>
      </c>
      <c r="C1415" t="s">
        <v>178</v>
      </c>
      <c r="D1415" t="s">
        <v>151</v>
      </c>
      <c r="E1415" t="s">
        <v>1652</v>
      </c>
      <c r="F1415" t="s">
        <v>409</v>
      </c>
      <c r="G1415" t="s">
        <v>407</v>
      </c>
      <c r="H1415" t="s">
        <v>327</v>
      </c>
      <c r="I1415" t="s">
        <v>371</v>
      </c>
      <c r="J1415" t="s">
        <v>353</v>
      </c>
      <c r="K1415" t="s">
        <v>155</v>
      </c>
      <c r="L1415" t="s">
        <v>156</v>
      </c>
      <c r="M1415" t="s">
        <v>253</v>
      </c>
      <c r="N1415" t="s">
        <v>1304</v>
      </c>
      <c r="O1415" t="s">
        <v>372</v>
      </c>
      <c r="P1415" t="s">
        <v>154</v>
      </c>
      <c r="Q1415">
        <v>28</v>
      </c>
      <c r="R1415" t="s">
        <v>242</v>
      </c>
      <c r="S1415" t="s">
        <v>120</v>
      </c>
      <c r="T1415">
        <v>14</v>
      </c>
      <c r="U1415">
        <v>7</v>
      </c>
      <c r="V1415">
        <v>5</v>
      </c>
      <c r="W1415" t="s">
        <v>85</v>
      </c>
      <c r="X1415" t="s">
        <v>66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 t="e" vm="186">
        <f>_FV(0,"07142857142857142")</f>
        <v>#VALUE!</v>
      </c>
      <c r="AM1415" t="e" vm="302">
        <f>_FV(0,"17857142857142858")</f>
        <v>#VALUE!</v>
      </c>
      <c r="AN1415">
        <v>-10</v>
      </c>
      <c r="AO1415" t="s">
        <v>84</v>
      </c>
      <c r="AP1415" t="s">
        <v>96</v>
      </c>
      <c r="AQ1415">
        <v>3</v>
      </c>
      <c r="AR1415">
        <v>0</v>
      </c>
      <c r="AS1415" t="s">
        <v>68</v>
      </c>
      <c r="AT1415" t="s">
        <v>68</v>
      </c>
      <c r="AU1415" t="s">
        <v>68</v>
      </c>
      <c r="AV1415" s="2">
        <v>43678</v>
      </c>
      <c r="AW1415" s="3">
        <v>46023</v>
      </c>
      <c r="AX1415">
        <v>1530</v>
      </c>
      <c r="AY1415">
        <v>1685</v>
      </c>
      <c r="AZ1415" t="s">
        <v>2240</v>
      </c>
      <c r="BA1415" s="2">
        <v>43581</v>
      </c>
      <c r="BB1415">
        <v>22</v>
      </c>
      <c r="BC1415" t="s">
        <v>2242</v>
      </c>
      <c r="BD1415" s="2">
        <v>43801</v>
      </c>
      <c r="BE1415" t="s">
        <v>178</v>
      </c>
      <c r="BF1415" s="2">
        <v>43579</v>
      </c>
      <c r="BG1415">
        <v>26</v>
      </c>
      <c r="BH1415" t="s">
        <v>2250</v>
      </c>
      <c r="BI1415" s="3">
        <v>26420</v>
      </c>
    </row>
    <row r="1416" spans="1:61" x14ac:dyDescent="0.25">
      <c r="A1416" s="1">
        <v>41948</v>
      </c>
      <c r="B1416" t="s">
        <v>150</v>
      </c>
      <c r="C1416" t="s">
        <v>178</v>
      </c>
      <c r="D1416" t="s">
        <v>62</v>
      </c>
      <c r="E1416" t="s">
        <v>2520</v>
      </c>
      <c r="F1416" t="s">
        <v>196</v>
      </c>
      <c r="G1416" t="s">
        <v>1588</v>
      </c>
      <c r="H1416" s="2">
        <v>43586</v>
      </c>
      <c r="I1416" t="s">
        <v>2213</v>
      </c>
      <c r="J1416" t="s">
        <v>1588</v>
      </c>
      <c r="K1416" t="s">
        <v>920</v>
      </c>
      <c r="L1416" t="s">
        <v>406</v>
      </c>
      <c r="M1416" t="s">
        <v>204</v>
      </c>
      <c r="N1416" t="s">
        <v>172</v>
      </c>
      <c r="O1416" t="s">
        <v>204</v>
      </c>
      <c r="P1416" t="s">
        <v>171</v>
      </c>
      <c r="Q1416">
        <v>38</v>
      </c>
      <c r="R1416" t="s">
        <v>64</v>
      </c>
      <c r="S1416" t="s">
        <v>120</v>
      </c>
      <c r="T1416">
        <v>14</v>
      </c>
      <c r="U1416">
        <v>2</v>
      </c>
      <c r="V1416">
        <v>9</v>
      </c>
      <c r="W1416" t="s">
        <v>120</v>
      </c>
      <c r="X1416" t="s">
        <v>84</v>
      </c>
      <c r="Y1416">
        <v>0</v>
      </c>
      <c r="Z1416">
        <v>1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1</v>
      </c>
      <c r="AI1416">
        <v>0</v>
      </c>
      <c r="AJ1416">
        <v>0</v>
      </c>
      <c r="AK1416">
        <v>0</v>
      </c>
      <c r="AL1416" t="s">
        <v>201</v>
      </c>
      <c r="AM1416" t="e" vm="48">
        <f>_FV(0,"39473684210526316")</f>
        <v>#VALUE!</v>
      </c>
      <c r="AN1416">
        <v>32</v>
      </c>
      <c r="AO1416" t="s">
        <v>85</v>
      </c>
      <c r="AP1416" t="e" vm="1">
        <f>_FV(-8,"0")</f>
        <v>#VALUE!</v>
      </c>
      <c r="AQ1416">
        <v>5</v>
      </c>
      <c r="AR1416">
        <v>2</v>
      </c>
      <c r="AS1416" t="s">
        <v>68</v>
      </c>
      <c r="AT1416" t="s">
        <v>68</v>
      </c>
      <c r="AU1416" t="s">
        <v>68</v>
      </c>
      <c r="AV1416" s="3">
        <v>45689</v>
      </c>
      <c r="AW1416" s="3">
        <v>45292</v>
      </c>
      <c r="AX1416">
        <v>1815</v>
      </c>
      <c r="AY1416">
        <v>1685</v>
      </c>
      <c r="AZ1416" t="s">
        <v>150</v>
      </c>
      <c r="BA1416" s="2">
        <v>43700</v>
      </c>
      <c r="BB1416">
        <v>22</v>
      </c>
      <c r="BC1416" t="s">
        <v>2244</v>
      </c>
      <c r="BD1416" s="3">
        <v>29068</v>
      </c>
      <c r="BE1416" t="s">
        <v>178</v>
      </c>
      <c r="BF1416" s="2">
        <v>43579</v>
      </c>
      <c r="BG1416">
        <v>26</v>
      </c>
      <c r="BH1416" t="s">
        <v>2250</v>
      </c>
      <c r="BI1416" s="3">
        <v>26420</v>
      </c>
    </row>
    <row r="1417" spans="1:61" x14ac:dyDescent="0.25">
      <c r="A1417" s="1">
        <v>41505</v>
      </c>
      <c r="B1417" t="s">
        <v>158</v>
      </c>
      <c r="C1417" t="s">
        <v>178</v>
      </c>
      <c r="D1417" t="s">
        <v>62</v>
      </c>
      <c r="E1417" t="s">
        <v>65</v>
      </c>
      <c r="F1417" t="s">
        <v>65</v>
      </c>
      <c r="G1417" t="s">
        <v>65</v>
      </c>
      <c r="H1417" t="s">
        <v>65</v>
      </c>
      <c r="I1417" t="s">
        <v>65</v>
      </c>
      <c r="J1417" t="s">
        <v>65</v>
      </c>
      <c r="K1417" t="s">
        <v>65</v>
      </c>
      <c r="L1417" t="s">
        <v>65</v>
      </c>
      <c r="M1417" t="s">
        <v>65</v>
      </c>
      <c r="N1417" t="s">
        <v>65</v>
      </c>
      <c r="O1417" t="s">
        <v>65</v>
      </c>
      <c r="P1417" t="s">
        <v>65</v>
      </c>
      <c r="Q1417">
        <v>1</v>
      </c>
      <c r="R1417" t="s">
        <v>68</v>
      </c>
      <c r="S1417" t="s">
        <v>120</v>
      </c>
      <c r="T1417">
        <v>14</v>
      </c>
      <c r="U1417">
        <v>10</v>
      </c>
      <c r="V1417">
        <v>20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 t="s">
        <v>65</v>
      </c>
      <c r="AM1417" t="s">
        <v>65</v>
      </c>
      <c r="AN1417">
        <v>0</v>
      </c>
      <c r="AP1417" t="e" vm="1">
        <f>_FV(-9,"0")</f>
        <v>#VALUE!</v>
      </c>
      <c r="AQ1417">
        <v>9</v>
      </c>
      <c r="AR1417">
        <v>0</v>
      </c>
      <c r="AS1417" t="s">
        <v>68</v>
      </c>
      <c r="AT1417" t="s">
        <v>68</v>
      </c>
      <c r="AU1417" t="s">
        <v>68</v>
      </c>
      <c r="AV1417" t="s">
        <v>64</v>
      </c>
      <c r="AW1417" s="3">
        <v>45292</v>
      </c>
      <c r="AX1417">
        <v>1879</v>
      </c>
      <c r="AY1417">
        <v>1685</v>
      </c>
      <c r="AZ1417" t="s">
        <v>158</v>
      </c>
      <c r="BA1417" s="2">
        <v>43671</v>
      </c>
      <c r="BB1417">
        <v>21</v>
      </c>
      <c r="BC1417" t="s">
        <v>2247</v>
      </c>
      <c r="BD1417" t="s">
        <v>2248</v>
      </c>
      <c r="BE1417" t="s">
        <v>178</v>
      </c>
      <c r="BF1417" s="2">
        <v>43579</v>
      </c>
      <c r="BG1417">
        <v>26</v>
      </c>
      <c r="BH1417" t="s">
        <v>2250</v>
      </c>
      <c r="BI1417" s="3">
        <v>26420</v>
      </c>
    </row>
    <row r="1418" spans="1:61" x14ac:dyDescent="0.25">
      <c r="A1418" s="1">
        <v>41467</v>
      </c>
      <c r="B1418" t="s">
        <v>163</v>
      </c>
      <c r="C1418" t="s">
        <v>178</v>
      </c>
      <c r="D1418" t="s">
        <v>151</v>
      </c>
      <c r="E1418" t="s">
        <v>114</v>
      </c>
      <c r="F1418" t="s">
        <v>672</v>
      </c>
      <c r="G1418" s="2">
        <v>43497</v>
      </c>
      <c r="H1418" s="2">
        <v>43556</v>
      </c>
      <c r="I1418" t="s">
        <v>114</v>
      </c>
      <c r="J1418" t="s">
        <v>1023</v>
      </c>
      <c r="K1418" t="s">
        <v>116</v>
      </c>
      <c r="L1418" t="s">
        <v>117</v>
      </c>
      <c r="M1418" t="s">
        <v>386</v>
      </c>
      <c r="N1418" t="s">
        <v>80</v>
      </c>
      <c r="O1418" t="s">
        <v>386</v>
      </c>
      <c r="P1418" t="s">
        <v>115</v>
      </c>
      <c r="Q1418">
        <v>15</v>
      </c>
      <c r="R1418" t="s">
        <v>85</v>
      </c>
      <c r="S1418" t="s">
        <v>120</v>
      </c>
      <c r="T1418">
        <v>14</v>
      </c>
      <c r="U1418">
        <v>9</v>
      </c>
      <c r="V1418">
        <v>7</v>
      </c>
      <c r="W1418" t="s">
        <v>121</v>
      </c>
      <c r="X1418" t="s">
        <v>179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1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 t="s">
        <v>386</v>
      </c>
      <c r="AM1418" t="e" vm="62">
        <f>_FV(0,"13333333333333333")</f>
        <v>#VALUE!</v>
      </c>
      <c r="AN1418">
        <v>-1</v>
      </c>
      <c r="AO1418" t="e" vm="1">
        <f>_FV(-4,"0")</f>
        <v>#VALUE!</v>
      </c>
      <c r="AP1418" t="e" vm="1">
        <f>_FV(-3,"0")</f>
        <v>#VALUE!</v>
      </c>
      <c r="AQ1418">
        <v>6</v>
      </c>
      <c r="AR1418">
        <v>3</v>
      </c>
      <c r="AS1418" t="s">
        <v>68</v>
      </c>
      <c r="AT1418" t="s">
        <v>68</v>
      </c>
      <c r="AU1418" t="s">
        <v>68</v>
      </c>
      <c r="AV1418" s="2">
        <v>43497</v>
      </c>
      <c r="AW1418" s="3">
        <v>41275</v>
      </c>
      <c r="AX1418">
        <v>1925</v>
      </c>
      <c r="AY1418">
        <v>1685</v>
      </c>
      <c r="AZ1418" t="s">
        <v>163</v>
      </c>
      <c r="BA1418" s="2">
        <v>43732</v>
      </c>
      <c r="BB1418">
        <v>24</v>
      </c>
      <c r="BC1418" t="s">
        <v>2249</v>
      </c>
      <c r="BD1418" s="2">
        <v>43600</v>
      </c>
      <c r="BE1418" t="s">
        <v>178</v>
      </c>
      <c r="BF1418" s="2">
        <v>43579</v>
      </c>
      <c r="BG1418">
        <v>26</v>
      </c>
      <c r="BH1418" t="s">
        <v>2250</v>
      </c>
      <c r="BI1418" s="3">
        <v>26420</v>
      </c>
    </row>
    <row r="1419" spans="1:61" x14ac:dyDescent="0.25">
      <c r="A1419" s="1">
        <v>41667</v>
      </c>
      <c r="B1419" t="s">
        <v>1432</v>
      </c>
      <c r="C1419" t="s">
        <v>178</v>
      </c>
      <c r="D1419" t="s">
        <v>101</v>
      </c>
      <c r="E1419" t="s">
        <v>1453</v>
      </c>
      <c r="F1419" t="s">
        <v>726</v>
      </c>
      <c r="G1419" t="s">
        <v>374</v>
      </c>
      <c r="H1419" t="s">
        <v>376</v>
      </c>
      <c r="I1419" t="s">
        <v>68</v>
      </c>
      <c r="J1419" t="s">
        <v>1757</v>
      </c>
      <c r="K1419" t="s">
        <v>572</v>
      </c>
      <c r="L1419" t="s">
        <v>381</v>
      </c>
      <c r="M1419" t="s">
        <v>381</v>
      </c>
      <c r="N1419" t="s">
        <v>378</v>
      </c>
      <c r="O1419" t="s">
        <v>571</v>
      </c>
      <c r="P1419" t="s">
        <v>728</v>
      </c>
      <c r="Q1419">
        <v>23</v>
      </c>
      <c r="R1419" t="s">
        <v>95</v>
      </c>
      <c r="S1419" t="s">
        <v>120</v>
      </c>
      <c r="T1419">
        <v>14</v>
      </c>
      <c r="U1419">
        <v>12</v>
      </c>
      <c r="V1419">
        <v>8</v>
      </c>
      <c r="W1419" t="s">
        <v>66</v>
      </c>
      <c r="X1419" t="s">
        <v>96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 t="e" vm="284">
        <f>_FV(0,"7391304347826086")</f>
        <v>#VALUE!</v>
      </c>
      <c r="AM1419" t="s">
        <v>382</v>
      </c>
      <c r="AN1419">
        <v>-13</v>
      </c>
      <c r="AO1419" t="e" vm="1">
        <f>_FV(-2,"0")</f>
        <v>#VALUE!</v>
      </c>
      <c r="AP1419" t="s">
        <v>121</v>
      </c>
      <c r="AQ1419">
        <v>1</v>
      </c>
      <c r="AR1419">
        <v>7</v>
      </c>
      <c r="AS1419" t="s">
        <v>68</v>
      </c>
      <c r="AT1419" t="s">
        <v>68</v>
      </c>
      <c r="AU1419" t="s">
        <v>68</v>
      </c>
      <c r="AV1419" t="s">
        <v>124</v>
      </c>
      <c r="AW1419" s="3">
        <v>12055</v>
      </c>
      <c r="AX1419">
        <v>1656</v>
      </c>
      <c r="AY1419">
        <v>1685</v>
      </c>
      <c r="AZ1419" t="s">
        <v>1432</v>
      </c>
      <c r="BA1419" s="2">
        <v>43522</v>
      </c>
      <c r="BB1419">
        <v>17</v>
      </c>
      <c r="BC1419" t="s">
        <v>2252</v>
      </c>
      <c r="BD1419" s="2">
        <v>43527</v>
      </c>
      <c r="BE1419" t="s">
        <v>178</v>
      </c>
      <c r="BF1419" s="2">
        <v>43579</v>
      </c>
      <c r="BG1419">
        <v>26</v>
      </c>
      <c r="BH1419" t="s">
        <v>2250</v>
      </c>
      <c r="BI1419" s="3">
        <v>26420</v>
      </c>
    </row>
    <row r="1420" spans="1:61" x14ac:dyDescent="0.25">
      <c r="A1420" s="1">
        <v>41727</v>
      </c>
      <c r="B1420" t="s">
        <v>1917</v>
      </c>
      <c r="C1420" t="s">
        <v>178</v>
      </c>
      <c r="D1420" t="s">
        <v>62</v>
      </c>
      <c r="E1420" t="s">
        <v>1664</v>
      </c>
      <c r="F1420" t="s">
        <v>865</v>
      </c>
      <c r="G1420" t="s">
        <v>867</v>
      </c>
      <c r="H1420" t="s">
        <v>556</v>
      </c>
      <c r="I1420" t="s">
        <v>138</v>
      </c>
      <c r="J1420" t="s">
        <v>1973</v>
      </c>
      <c r="K1420" t="s">
        <v>558</v>
      </c>
      <c r="L1420" t="s">
        <v>144</v>
      </c>
      <c r="M1420" t="s">
        <v>142</v>
      </c>
      <c r="N1420" t="s">
        <v>558</v>
      </c>
      <c r="O1420" t="s">
        <v>142</v>
      </c>
      <c r="P1420" t="s">
        <v>870</v>
      </c>
      <c r="Q1420">
        <v>31</v>
      </c>
      <c r="R1420" t="s">
        <v>121</v>
      </c>
      <c r="S1420" t="s">
        <v>120</v>
      </c>
      <c r="T1420">
        <v>14</v>
      </c>
      <c r="U1420">
        <v>9</v>
      </c>
      <c r="V1420">
        <v>8</v>
      </c>
      <c r="W1420" t="s">
        <v>83</v>
      </c>
      <c r="X1420" t="s">
        <v>83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 t="s">
        <v>145</v>
      </c>
      <c r="AM1420" t="e" vm="113">
        <f>_FV(0,"06451612903225806")</f>
        <v>#VALUE!</v>
      </c>
      <c r="AN1420">
        <v>-1</v>
      </c>
      <c r="AO1420" t="s">
        <v>65</v>
      </c>
      <c r="AP1420" t="e" vm="1">
        <f>_FV(-2,"0")</f>
        <v>#VALUE!</v>
      </c>
      <c r="AQ1420">
        <v>4</v>
      </c>
      <c r="AR1420">
        <v>4</v>
      </c>
      <c r="AS1420" t="s">
        <v>68</v>
      </c>
      <c r="AT1420" t="s">
        <v>68</v>
      </c>
      <c r="AU1420" t="s">
        <v>68</v>
      </c>
      <c r="AV1420" s="2">
        <v>43678</v>
      </c>
      <c r="AW1420" s="3">
        <v>47119</v>
      </c>
      <c r="AX1420">
        <v>1643</v>
      </c>
      <c r="AY1420">
        <v>1685</v>
      </c>
      <c r="AZ1420" t="s">
        <v>1917</v>
      </c>
      <c r="BA1420" s="2">
        <v>43731</v>
      </c>
      <c r="BB1420">
        <v>16</v>
      </c>
      <c r="BC1420" t="s">
        <v>2253</v>
      </c>
      <c r="BD1420" s="3">
        <v>11383</v>
      </c>
      <c r="BE1420" t="s">
        <v>178</v>
      </c>
      <c r="BF1420" s="2">
        <v>43579</v>
      </c>
      <c r="BG1420">
        <v>26</v>
      </c>
      <c r="BH1420" t="s">
        <v>2250</v>
      </c>
      <c r="BI1420" s="3">
        <v>26420</v>
      </c>
    </row>
    <row r="1421" spans="1:61" x14ac:dyDescent="0.25">
      <c r="A1421" s="1">
        <v>41977</v>
      </c>
      <c r="B1421" t="s">
        <v>182</v>
      </c>
      <c r="C1421" t="s">
        <v>178</v>
      </c>
      <c r="D1421" t="s">
        <v>62</v>
      </c>
      <c r="E1421" t="s">
        <v>1138</v>
      </c>
      <c r="F1421" t="s">
        <v>467</v>
      </c>
      <c r="G1421" t="s">
        <v>678</v>
      </c>
      <c r="H1421" t="s">
        <v>645</v>
      </c>
      <c r="I1421" t="s">
        <v>1136</v>
      </c>
      <c r="J1421" t="s">
        <v>643</v>
      </c>
      <c r="K1421" t="s">
        <v>471</v>
      </c>
      <c r="L1421" t="s">
        <v>472</v>
      </c>
      <c r="M1421" t="s">
        <v>224</v>
      </c>
      <c r="N1421" t="s">
        <v>472</v>
      </c>
      <c r="O1421" t="s">
        <v>471</v>
      </c>
      <c r="P1421" t="s">
        <v>1244</v>
      </c>
      <c r="Q1421">
        <v>33</v>
      </c>
      <c r="R1421" t="s">
        <v>83</v>
      </c>
      <c r="S1421" t="s">
        <v>120</v>
      </c>
      <c r="T1421">
        <v>14</v>
      </c>
      <c r="U1421">
        <v>9</v>
      </c>
      <c r="V1421">
        <v>8</v>
      </c>
      <c r="W1421" t="s">
        <v>191</v>
      </c>
      <c r="X1421" t="s">
        <v>96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 t="e" vm="381">
        <f>_FV(0,"24242424242424243")</f>
        <v>#VALUE!</v>
      </c>
      <c r="AM1421" t="e" vm="116">
        <f>_FV(0,"2727272727272727")</f>
        <v>#VALUE!</v>
      </c>
      <c r="AN1421">
        <v>-6</v>
      </c>
      <c r="AO1421" t="s">
        <v>85</v>
      </c>
      <c r="AP1421" t="e" vm="1">
        <f>_FV(-1,"0")</f>
        <v>#VALUE!</v>
      </c>
      <c r="AQ1421">
        <v>3</v>
      </c>
      <c r="AR1421">
        <v>6</v>
      </c>
      <c r="AS1421" t="s">
        <v>68</v>
      </c>
      <c r="AT1421" t="s">
        <v>2205</v>
      </c>
      <c r="AU1421" t="s">
        <v>68</v>
      </c>
      <c r="AV1421" s="2">
        <v>43617</v>
      </c>
      <c r="AW1421" t="s">
        <v>1507</v>
      </c>
      <c r="AX1421">
        <v>1671</v>
      </c>
      <c r="AY1421">
        <v>1685</v>
      </c>
      <c r="AZ1421" t="s">
        <v>182</v>
      </c>
      <c r="BA1421" s="2">
        <v>43491</v>
      </c>
      <c r="BB1421">
        <v>20</v>
      </c>
      <c r="BC1421" t="s">
        <v>2256</v>
      </c>
      <c r="BD1421" s="3">
        <v>12510</v>
      </c>
      <c r="BE1421" t="s">
        <v>178</v>
      </c>
      <c r="BF1421" s="2">
        <v>43579</v>
      </c>
      <c r="BG1421">
        <v>26</v>
      </c>
      <c r="BH1421" t="s">
        <v>2250</v>
      </c>
      <c r="BI1421" s="3">
        <v>26420</v>
      </c>
    </row>
    <row r="1422" spans="1:61" x14ac:dyDescent="0.25">
      <c r="A1422" s="1">
        <v>41574</v>
      </c>
      <c r="B1422" t="s">
        <v>195</v>
      </c>
      <c r="C1422" t="s">
        <v>178</v>
      </c>
      <c r="D1422" t="s">
        <v>62</v>
      </c>
      <c r="E1422" t="s">
        <v>356</v>
      </c>
      <c r="F1422" t="s">
        <v>210</v>
      </c>
      <c r="G1422" t="s">
        <v>1680</v>
      </c>
      <c r="H1422" t="s">
        <v>212</v>
      </c>
      <c r="I1422" t="s">
        <v>93</v>
      </c>
      <c r="J1422" t="s">
        <v>210</v>
      </c>
      <c r="K1422" t="s">
        <v>65</v>
      </c>
      <c r="L1422" t="s">
        <v>80</v>
      </c>
      <c r="M1422" t="s">
        <v>91</v>
      </c>
      <c r="N1422" t="s">
        <v>80</v>
      </c>
      <c r="O1422" t="s">
        <v>93</v>
      </c>
      <c r="P1422" t="s">
        <v>216</v>
      </c>
      <c r="Q1422">
        <v>9</v>
      </c>
      <c r="R1422" t="s">
        <v>119</v>
      </c>
      <c r="S1422" t="s">
        <v>120</v>
      </c>
      <c r="T1422">
        <v>14</v>
      </c>
      <c r="U1422">
        <v>20</v>
      </c>
      <c r="V1422">
        <v>10</v>
      </c>
      <c r="W1422" t="s">
        <v>65</v>
      </c>
      <c r="X1422" t="s">
        <v>85</v>
      </c>
      <c r="Y1422">
        <v>0</v>
      </c>
      <c r="Z1422">
        <v>0</v>
      </c>
      <c r="AA1422">
        <v>0</v>
      </c>
      <c r="AB1422">
        <v>1</v>
      </c>
      <c r="AC1422">
        <v>1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 t="e" vm="45">
        <f>_FV(-1,"6666666666666667")</f>
        <v>#VALUE!</v>
      </c>
      <c r="AM1422" t="e" vm="2">
        <f>_FV(0,"3333333333333333")</f>
        <v>#VALUE!</v>
      </c>
      <c r="AN1422">
        <v>-10</v>
      </c>
      <c r="AO1422" t="e" vm="1">
        <f>_FV(-7,"0")</f>
        <v>#VALUE!</v>
      </c>
      <c r="AP1422" t="s">
        <v>66</v>
      </c>
      <c r="AQ1422">
        <v>5</v>
      </c>
      <c r="AR1422">
        <v>2</v>
      </c>
      <c r="AS1422" t="s">
        <v>68</v>
      </c>
      <c r="AT1422" s="2">
        <v>43556</v>
      </c>
      <c r="AU1422" t="s">
        <v>68</v>
      </c>
      <c r="AV1422" t="s">
        <v>124</v>
      </c>
      <c r="AW1422" t="s">
        <v>2521</v>
      </c>
      <c r="AX1422">
        <v>1627</v>
      </c>
      <c r="AY1422">
        <v>1685</v>
      </c>
      <c r="AZ1422" t="s">
        <v>195</v>
      </c>
      <c r="BA1422" s="2">
        <v>43732</v>
      </c>
      <c r="BB1422">
        <v>28</v>
      </c>
      <c r="BC1422" t="s">
        <v>2257</v>
      </c>
      <c r="BD1422" s="2">
        <v>43712</v>
      </c>
      <c r="BE1422" t="s">
        <v>178</v>
      </c>
      <c r="BF1422" s="2">
        <v>43579</v>
      </c>
      <c r="BG1422">
        <v>26</v>
      </c>
      <c r="BH1422" t="s">
        <v>2250</v>
      </c>
      <c r="BI1422" s="3">
        <v>26420</v>
      </c>
    </row>
    <row r="1423" spans="1:61" x14ac:dyDescent="0.25">
      <c r="A1423" s="1">
        <v>41376</v>
      </c>
      <c r="B1423" t="s">
        <v>1445</v>
      </c>
      <c r="C1423" t="s">
        <v>178</v>
      </c>
      <c r="D1423" t="s">
        <v>62</v>
      </c>
      <c r="E1423" t="s">
        <v>408</v>
      </c>
      <c r="F1423" t="s">
        <v>327</v>
      </c>
      <c r="G1423" t="s">
        <v>327</v>
      </c>
      <c r="H1423" t="s">
        <v>153</v>
      </c>
      <c r="I1423" t="s">
        <v>371</v>
      </c>
      <c r="J1423" t="s">
        <v>247</v>
      </c>
      <c r="K1423" t="s">
        <v>155</v>
      </c>
      <c r="L1423" t="s">
        <v>63</v>
      </c>
      <c r="M1423" t="s">
        <v>156</v>
      </c>
      <c r="N1423" t="s">
        <v>155</v>
      </c>
      <c r="O1423" t="s">
        <v>372</v>
      </c>
      <c r="P1423" t="s">
        <v>154</v>
      </c>
      <c r="Q1423">
        <v>14</v>
      </c>
      <c r="R1423" t="s">
        <v>179</v>
      </c>
      <c r="S1423" t="s">
        <v>120</v>
      </c>
      <c r="T1423">
        <v>14</v>
      </c>
      <c r="U1423">
        <v>13</v>
      </c>
      <c r="V1423">
        <v>6</v>
      </c>
      <c r="W1423" t="s">
        <v>132</v>
      </c>
      <c r="X1423" t="s">
        <v>179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 t="e" vm="33">
        <f>_FV(0,"14285714285714285")</f>
        <v>#VALUE!</v>
      </c>
      <c r="AM1423" t="s">
        <v>577</v>
      </c>
      <c r="AN1423">
        <v>-8</v>
      </c>
      <c r="AO1423" t="e" vm="1">
        <f>_FV(-7,"0")</f>
        <v>#VALUE!</v>
      </c>
      <c r="AP1423" t="s">
        <v>64</v>
      </c>
      <c r="AQ1423">
        <v>6</v>
      </c>
      <c r="AR1423">
        <v>3</v>
      </c>
      <c r="AS1423" t="s">
        <v>68</v>
      </c>
      <c r="AT1423" t="s">
        <v>68</v>
      </c>
      <c r="AU1423" t="s">
        <v>68</v>
      </c>
      <c r="AV1423" t="s">
        <v>64</v>
      </c>
      <c r="AW1423" s="2">
        <v>43678</v>
      </c>
      <c r="AX1423">
        <v>1714</v>
      </c>
      <c r="AY1423">
        <v>1685</v>
      </c>
      <c r="AZ1423" t="s">
        <v>1445</v>
      </c>
      <c r="BA1423" s="2">
        <v>43610</v>
      </c>
      <c r="BB1423">
        <v>27</v>
      </c>
      <c r="BC1423" t="s">
        <v>2260</v>
      </c>
      <c r="BD1423" s="3">
        <v>30376</v>
      </c>
      <c r="BE1423" t="s">
        <v>178</v>
      </c>
      <c r="BF1423" s="2">
        <v>43579</v>
      </c>
      <c r="BG1423">
        <v>26</v>
      </c>
      <c r="BH1423" t="s">
        <v>2250</v>
      </c>
      <c r="BI1423" s="3">
        <v>26420</v>
      </c>
    </row>
    <row r="1424" spans="1:61" x14ac:dyDescent="0.25">
      <c r="A1424" s="1">
        <v>41558</v>
      </c>
      <c r="B1424" t="s">
        <v>209</v>
      </c>
      <c r="C1424" t="s">
        <v>178</v>
      </c>
      <c r="D1424" t="s">
        <v>151</v>
      </c>
      <c r="E1424" t="s">
        <v>801</v>
      </c>
      <c r="F1424" t="s">
        <v>222</v>
      </c>
      <c r="G1424" t="s">
        <v>337</v>
      </c>
      <c r="H1424" t="s">
        <v>644</v>
      </c>
      <c r="I1424" t="s">
        <v>629</v>
      </c>
      <c r="J1424" t="s">
        <v>222</v>
      </c>
      <c r="K1424" t="s">
        <v>468</v>
      </c>
      <c r="L1424" t="s">
        <v>224</v>
      </c>
      <c r="M1424" t="s">
        <v>226</v>
      </c>
      <c r="N1424" t="s">
        <v>224</v>
      </c>
      <c r="O1424" t="s">
        <v>226</v>
      </c>
      <c r="P1424" t="s">
        <v>226</v>
      </c>
      <c r="Q1424">
        <v>11</v>
      </c>
      <c r="R1424" t="s">
        <v>96</v>
      </c>
      <c r="S1424" t="s">
        <v>120</v>
      </c>
      <c r="T1424">
        <v>14</v>
      </c>
      <c r="U1424">
        <v>4</v>
      </c>
      <c r="V1424">
        <v>9</v>
      </c>
      <c r="W1424" t="s">
        <v>121</v>
      </c>
      <c r="X1424" t="s">
        <v>85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 t="s">
        <v>224</v>
      </c>
      <c r="AM1424" t="e" vm="75">
        <f>_FV(0,"18181818181818182")</f>
        <v>#VALUE!</v>
      </c>
      <c r="AN1424">
        <v>6</v>
      </c>
      <c r="AO1424" t="s">
        <v>68</v>
      </c>
      <c r="AP1424" t="e" vm="1">
        <f>_FV(-4,"0")</f>
        <v>#VALUE!</v>
      </c>
      <c r="AQ1424">
        <v>6</v>
      </c>
      <c r="AR1424">
        <v>3</v>
      </c>
      <c r="AS1424" t="s">
        <v>68</v>
      </c>
      <c r="AT1424" t="s">
        <v>68</v>
      </c>
      <c r="AU1424" t="s">
        <v>68</v>
      </c>
      <c r="AV1424" t="s">
        <v>68</v>
      </c>
      <c r="AW1424" s="2">
        <v>43525</v>
      </c>
      <c r="AX1424">
        <v>1847</v>
      </c>
      <c r="AY1424">
        <v>1685</v>
      </c>
      <c r="AZ1424" t="s">
        <v>209</v>
      </c>
      <c r="BA1424" s="2">
        <v>43578</v>
      </c>
      <c r="BB1424">
        <v>21</v>
      </c>
      <c r="BC1424" t="s">
        <v>217</v>
      </c>
      <c r="BD1424" s="3">
        <v>44774</v>
      </c>
      <c r="BE1424" t="s">
        <v>178</v>
      </c>
      <c r="BF1424" s="2">
        <v>43579</v>
      </c>
      <c r="BG1424">
        <v>26</v>
      </c>
      <c r="BH1424" t="s">
        <v>2250</v>
      </c>
      <c r="BI1424" s="3">
        <v>26420</v>
      </c>
    </row>
    <row r="1425" spans="1:61" x14ac:dyDescent="0.25">
      <c r="A1425" s="1">
        <v>41640</v>
      </c>
      <c r="B1425" t="s">
        <v>218</v>
      </c>
      <c r="C1425" t="s">
        <v>178</v>
      </c>
      <c r="D1425" t="s">
        <v>62</v>
      </c>
      <c r="E1425" s="2">
        <v>43466</v>
      </c>
      <c r="F1425" s="3">
        <v>16438</v>
      </c>
      <c r="G1425" s="3">
        <v>12785</v>
      </c>
      <c r="H1425" s="2">
        <v>43497</v>
      </c>
      <c r="I1425" t="s">
        <v>444</v>
      </c>
      <c r="J1425" s="3">
        <v>23743</v>
      </c>
      <c r="K1425" t="s">
        <v>797</v>
      </c>
      <c r="L1425" t="s">
        <v>63</v>
      </c>
      <c r="M1425" t="s">
        <v>159</v>
      </c>
      <c r="N1425" t="s">
        <v>266</v>
      </c>
      <c r="O1425" t="s">
        <v>682</v>
      </c>
      <c r="P1425" t="s">
        <v>797</v>
      </c>
      <c r="Q1425">
        <v>20</v>
      </c>
      <c r="R1425" t="s">
        <v>255</v>
      </c>
      <c r="S1425" t="s">
        <v>120</v>
      </c>
      <c r="T1425">
        <v>14</v>
      </c>
      <c r="U1425">
        <v>15</v>
      </c>
      <c r="V1425">
        <v>8</v>
      </c>
      <c r="W1425" t="s">
        <v>84</v>
      </c>
      <c r="X1425" t="s">
        <v>120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 t="e" vm="14">
        <f>_FV(0,"25")</f>
        <v>#VALUE!</v>
      </c>
      <c r="AM1425" t="s">
        <v>79</v>
      </c>
      <c r="AN1425">
        <v>-15</v>
      </c>
      <c r="AO1425" t="e" vm="1">
        <f>_FV(-7,"0")</f>
        <v>#VALUE!</v>
      </c>
      <c r="AP1425" t="s">
        <v>85</v>
      </c>
      <c r="AQ1425">
        <v>1</v>
      </c>
      <c r="AR1425">
        <v>7</v>
      </c>
      <c r="AS1425" t="s">
        <v>68</v>
      </c>
      <c r="AT1425" t="s">
        <v>68</v>
      </c>
      <c r="AU1425" t="s">
        <v>68</v>
      </c>
      <c r="AV1425" s="2">
        <v>43556</v>
      </c>
      <c r="AW1425" s="3">
        <v>42370</v>
      </c>
      <c r="AX1425">
        <v>1662</v>
      </c>
      <c r="AY1425">
        <v>1685</v>
      </c>
      <c r="AZ1425" t="s">
        <v>218</v>
      </c>
      <c r="BA1425" s="2">
        <v>43642</v>
      </c>
      <c r="BB1425">
        <v>21</v>
      </c>
      <c r="BC1425" t="s">
        <v>2264</v>
      </c>
      <c r="BD1425" s="2">
        <v>43649</v>
      </c>
      <c r="BE1425" t="s">
        <v>178</v>
      </c>
      <c r="BF1425" s="2">
        <v>43579</v>
      </c>
      <c r="BG1425">
        <v>26</v>
      </c>
      <c r="BH1425" t="s">
        <v>2250</v>
      </c>
      <c r="BI1425" s="3">
        <v>26420</v>
      </c>
    </row>
    <row r="1426" spans="1:61" x14ac:dyDescent="0.25">
      <c r="A1426" s="1">
        <v>41657</v>
      </c>
      <c r="B1426" t="s">
        <v>228</v>
      </c>
      <c r="C1426" t="s">
        <v>178</v>
      </c>
      <c r="D1426" t="s">
        <v>151</v>
      </c>
      <c r="E1426" t="s">
        <v>802</v>
      </c>
      <c r="F1426" t="s">
        <v>335</v>
      </c>
      <c r="G1426" t="s">
        <v>678</v>
      </c>
      <c r="H1426" t="s">
        <v>334</v>
      </c>
      <c r="I1426" t="s">
        <v>801</v>
      </c>
      <c r="J1426" s="2">
        <v>43586</v>
      </c>
      <c r="K1426" t="s">
        <v>226</v>
      </c>
      <c r="L1426" t="s">
        <v>337</v>
      </c>
      <c r="M1426" t="s">
        <v>63</v>
      </c>
      <c r="N1426" t="s">
        <v>224</v>
      </c>
      <c r="O1426" t="s">
        <v>223</v>
      </c>
      <c r="P1426" t="s">
        <v>338</v>
      </c>
      <c r="Q1426">
        <v>22</v>
      </c>
      <c r="R1426" t="s">
        <v>191</v>
      </c>
      <c r="S1426" t="s">
        <v>120</v>
      </c>
      <c r="T1426">
        <v>14</v>
      </c>
      <c r="U1426">
        <v>17</v>
      </c>
      <c r="V1426">
        <v>8</v>
      </c>
      <c r="W1426" t="s">
        <v>66</v>
      </c>
      <c r="X1426" t="s">
        <v>96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 t="e" vm="220">
        <f>_FV(0,"4090909090909091")</f>
        <v>#VALUE!</v>
      </c>
      <c r="AM1426" t="s">
        <v>540</v>
      </c>
      <c r="AN1426">
        <v>-15</v>
      </c>
      <c r="AO1426" t="e" vm="1">
        <f>_FV(-2,"0")</f>
        <v>#VALUE!</v>
      </c>
      <c r="AP1426" t="s">
        <v>84</v>
      </c>
      <c r="AQ1426">
        <v>5</v>
      </c>
      <c r="AR1426">
        <v>2</v>
      </c>
      <c r="AS1426" t="s">
        <v>68</v>
      </c>
      <c r="AT1426" t="s">
        <v>68</v>
      </c>
      <c r="AU1426" t="s">
        <v>68</v>
      </c>
      <c r="AV1426" s="2">
        <v>43556</v>
      </c>
      <c r="AW1426" s="3">
        <v>12055</v>
      </c>
      <c r="AX1426">
        <v>1671</v>
      </c>
      <c r="AY1426">
        <v>1685</v>
      </c>
      <c r="AZ1426" t="s">
        <v>228</v>
      </c>
      <c r="BA1426" s="2">
        <v>43549</v>
      </c>
      <c r="BB1426">
        <v>22</v>
      </c>
      <c r="BC1426" t="s">
        <v>2267</v>
      </c>
      <c r="BD1426" s="2">
        <v>43588</v>
      </c>
      <c r="BE1426" t="s">
        <v>178</v>
      </c>
      <c r="BF1426" s="2">
        <v>43579</v>
      </c>
      <c r="BG1426">
        <v>26</v>
      </c>
      <c r="BH1426" t="s">
        <v>2250</v>
      </c>
      <c r="BI1426" s="3">
        <v>26420</v>
      </c>
    </row>
    <row r="1427" spans="1:61" x14ac:dyDescent="0.25">
      <c r="A1427" s="1">
        <v>41734</v>
      </c>
      <c r="B1427" t="s">
        <v>60</v>
      </c>
      <c r="C1427" t="s">
        <v>218</v>
      </c>
      <c r="D1427" t="s">
        <v>62</v>
      </c>
      <c r="E1427" t="s">
        <v>1158</v>
      </c>
      <c r="F1427" t="s">
        <v>1324</v>
      </c>
      <c r="G1427" t="s">
        <v>613</v>
      </c>
      <c r="H1427" t="s">
        <v>1157</v>
      </c>
      <c r="I1427" t="s">
        <v>1325</v>
      </c>
      <c r="J1427" t="s">
        <v>290</v>
      </c>
      <c r="K1427" t="s">
        <v>1160</v>
      </c>
      <c r="L1427" t="s">
        <v>617</v>
      </c>
      <c r="M1427" t="s">
        <v>617</v>
      </c>
      <c r="N1427" t="s">
        <v>295</v>
      </c>
      <c r="O1427" t="s">
        <v>617</v>
      </c>
      <c r="P1427" t="s">
        <v>619</v>
      </c>
      <c r="Q1427">
        <v>37</v>
      </c>
      <c r="R1427" t="s">
        <v>66</v>
      </c>
      <c r="S1427" t="s">
        <v>255</v>
      </c>
      <c r="T1427">
        <v>14</v>
      </c>
      <c r="U1427">
        <v>4</v>
      </c>
      <c r="V1427">
        <v>15</v>
      </c>
      <c r="W1427" t="s">
        <v>120</v>
      </c>
      <c r="X1427" t="s">
        <v>85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 t="s">
        <v>1618</v>
      </c>
      <c r="AM1427" t="e" vm="180">
        <f>_FV(0,"35135135135135137")</f>
        <v>#VALUE!</v>
      </c>
      <c r="AN1427">
        <v>37</v>
      </c>
      <c r="AO1427" t="s">
        <v>84</v>
      </c>
      <c r="AP1427" t="e" vm="1">
        <f>_FV(-13,"0")</f>
        <v>#VALUE!</v>
      </c>
      <c r="AQ1427">
        <v>7</v>
      </c>
      <c r="AR1427">
        <v>1</v>
      </c>
      <c r="AS1427" t="s">
        <v>68</v>
      </c>
      <c r="AT1427" t="s">
        <v>68</v>
      </c>
      <c r="AU1427" t="s">
        <v>68</v>
      </c>
      <c r="AV1427" s="3">
        <v>45689</v>
      </c>
      <c r="AW1427" s="3">
        <v>46753</v>
      </c>
      <c r="AX1427">
        <v>1873</v>
      </c>
      <c r="AY1427">
        <v>1662</v>
      </c>
      <c r="AZ1427" t="s">
        <v>60</v>
      </c>
      <c r="BA1427" s="2">
        <v>43700</v>
      </c>
      <c r="BB1427">
        <v>30</v>
      </c>
      <c r="BC1427" t="s">
        <v>2228</v>
      </c>
      <c r="BD1427" s="3">
        <v>36373</v>
      </c>
      <c r="BE1427" t="s">
        <v>218</v>
      </c>
      <c r="BF1427" s="2">
        <v>43642</v>
      </c>
      <c r="BG1427">
        <v>21</v>
      </c>
      <c r="BH1427" t="s">
        <v>2264</v>
      </c>
      <c r="BI1427" s="2">
        <v>43649</v>
      </c>
    </row>
    <row r="1428" spans="1:61" x14ac:dyDescent="0.25">
      <c r="A1428" s="1">
        <v>41668</v>
      </c>
      <c r="B1428" t="s">
        <v>73</v>
      </c>
      <c r="C1428" t="s">
        <v>218</v>
      </c>
      <c r="D1428" t="s">
        <v>62</v>
      </c>
      <c r="E1428" t="s">
        <v>566</v>
      </c>
      <c r="F1428" t="s">
        <v>901</v>
      </c>
      <c r="G1428" t="s">
        <v>373</v>
      </c>
      <c r="H1428" t="s">
        <v>373</v>
      </c>
      <c r="I1428" t="s">
        <v>901</v>
      </c>
      <c r="J1428" t="s">
        <v>566</v>
      </c>
      <c r="K1428" t="s">
        <v>572</v>
      </c>
      <c r="L1428" t="s">
        <v>382</v>
      </c>
      <c r="M1428" t="s">
        <v>380</v>
      </c>
      <c r="N1428" t="s">
        <v>378</v>
      </c>
      <c r="O1428" t="s">
        <v>572</v>
      </c>
      <c r="P1428" t="s">
        <v>380</v>
      </c>
      <c r="Q1428">
        <v>23</v>
      </c>
      <c r="R1428" t="s">
        <v>110</v>
      </c>
      <c r="S1428" t="s">
        <v>255</v>
      </c>
      <c r="T1428">
        <v>14</v>
      </c>
      <c r="U1428">
        <v>10</v>
      </c>
      <c r="V1428">
        <v>13</v>
      </c>
      <c r="W1428" t="s">
        <v>132</v>
      </c>
      <c r="X1428" t="s">
        <v>96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 t="e" vm="382">
        <f>_FV(0,"30434782608695654")</f>
        <v>#VALUE!</v>
      </c>
      <c r="AM1428" t="e" vm="285">
        <f>_FV(0,"21739130434782608")</f>
        <v>#VALUE!</v>
      </c>
      <c r="AN1428">
        <v>2</v>
      </c>
      <c r="AO1428" t="e" vm="1">
        <f>_FV(-1,"0")</f>
        <v>#VALUE!</v>
      </c>
      <c r="AP1428" t="e" vm="1">
        <f>_FV(-2,"0")</f>
        <v>#VALUE!</v>
      </c>
      <c r="AQ1428">
        <v>3</v>
      </c>
      <c r="AR1428">
        <v>3</v>
      </c>
      <c r="AS1428" t="s">
        <v>68</v>
      </c>
      <c r="AT1428" t="s">
        <v>68</v>
      </c>
      <c r="AU1428" t="s">
        <v>68</v>
      </c>
      <c r="AV1428" t="s">
        <v>116</v>
      </c>
      <c r="AW1428" s="3">
        <v>12055</v>
      </c>
      <c r="AX1428">
        <v>1668</v>
      </c>
      <c r="AY1428">
        <v>1662</v>
      </c>
      <c r="AZ1428" t="s">
        <v>73</v>
      </c>
      <c r="BA1428" t="s">
        <v>243</v>
      </c>
      <c r="BB1428">
        <v>20</v>
      </c>
      <c r="BC1428" t="s">
        <v>2229</v>
      </c>
      <c r="BD1428" s="3">
        <v>15401</v>
      </c>
      <c r="BE1428" t="s">
        <v>218</v>
      </c>
      <c r="BF1428" s="2">
        <v>43642</v>
      </c>
      <c r="BG1428">
        <v>21</v>
      </c>
      <c r="BH1428" t="s">
        <v>2264</v>
      </c>
      <c r="BI1428" s="2">
        <v>43649</v>
      </c>
    </row>
    <row r="1429" spans="1:61" x14ac:dyDescent="0.25">
      <c r="A1429" s="1">
        <v>41622</v>
      </c>
      <c r="B1429" t="s">
        <v>2230</v>
      </c>
      <c r="C1429" t="s">
        <v>218</v>
      </c>
      <c r="D1429" t="s">
        <v>62</v>
      </c>
      <c r="E1429" t="s">
        <v>1183</v>
      </c>
      <c r="F1429" t="s">
        <v>367</v>
      </c>
      <c r="G1429" t="s">
        <v>317</v>
      </c>
      <c r="H1429" s="3">
        <v>447424</v>
      </c>
      <c r="I1429" t="s">
        <v>400</v>
      </c>
      <c r="J1429" t="s">
        <v>750</v>
      </c>
      <c r="K1429" t="s">
        <v>321</v>
      </c>
      <c r="L1429" t="s">
        <v>321</v>
      </c>
      <c r="M1429" t="s">
        <v>319</v>
      </c>
      <c r="N1429" t="s">
        <v>323</v>
      </c>
      <c r="O1429" t="s">
        <v>320</v>
      </c>
      <c r="P1429" t="s">
        <v>323</v>
      </c>
      <c r="Q1429">
        <v>16</v>
      </c>
      <c r="R1429" t="s">
        <v>239</v>
      </c>
      <c r="S1429" t="s">
        <v>255</v>
      </c>
      <c r="T1429">
        <v>14</v>
      </c>
      <c r="U1429">
        <v>16</v>
      </c>
      <c r="V1429">
        <v>15</v>
      </c>
      <c r="W1429" t="s">
        <v>64</v>
      </c>
      <c r="X1429" t="s">
        <v>64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 t="e" vm="122">
        <f>_FV(0,"6875")</f>
        <v>#VALUE!</v>
      </c>
      <c r="AM1429" t="e" vm="14">
        <f>_FV(0,"25")</f>
        <v>#VALUE!</v>
      </c>
      <c r="AN1429">
        <v>-1</v>
      </c>
      <c r="AO1429" t="s">
        <v>65</v>
      </c>
      <c r="AP1429" t="s">
        <v>84</v>
      </c>
      <c r="AQ1429">
        <v>1</v>
      </c>
      <c r="AR1429">
        <v>1</v>
      </c>
      <c r="AS1429" t="s">
        <v>68</v>
      </c>
      <c r="AT1429" t="s">
        <v>68</v>
      </c>
      <c r="AU1429" t="s">
        <v>68</v>
      </c>
      <c r="AV1429" t="s">
        <v>68</v>
      </c>
      <c r="AW1429" s="2">
        <v>43770</v>
      </c>
      <c r="AX1429">
        <v>1594</v>
      </c>
      <c r="AY1429">
        <v>1662</v>
      </c>
      <c r="AZ1429" t="s">
        <v>2230</v>
      </c>
      <c r="BA1429" s="2">
        <v>43640</v>
      </c>
      <c r="BB1429">
        <v>36</v>
      </c>
      <c r="BC1429" t="s">
        <v>2231</v>
      </c>
      <c r="BD1429" s="3">
        <v>13547</v>
      </c>
      <c r="BE1429" t="s">
        <v>218</v>
      </c>
      <c r="BF1429" s="2">
        <v>43642</v>
      </c>
      <c r="BG1429">
        <v>21</v>
      </c>
      <c r="BH1429" t="s">
        <v>2264</v>
      </c>
      <c r="BI1429" s="2">
        <v>43649</v>
      </c>
    </row>
    <row r="1430" spans="1:61" x14ac:dyDescent="0.25">
      <c r="A1430" s="1">
        <v>41528</v>
      </c>
      <c r="B1430" t="s">
        <v>123</v>
      </c>
      <c r="C1430" t="s">
        <v>218</v>
      </c>
      <c r="D1430" t="s">
        <v>101</v>
      </c>
      <c r="E1430" t="s">
        <v>644</v>
      </c>
      <c r="F1430" t="s">
        <v>537</v>
      </c>
      <c r="G1430" t="s">
        <v>852</v>
      </c>
      <c r="H1430" t="s">
        <v>537</v>
      </c>
      <c r="I1430" t="s">
        <v>629</v>
      </c>
      <c r="J1430" t="s">
        <v>219</v>
      </c>
      <c r="K1430" t="s">
        <v>468</v>
      </c>
      <c r="L1430" t="s">
        <v>223</v>
      </c>
      <c r="M1430" t="s">
        <v>226</v>
      </c>
      <c r="N1430" t="s">
        <v>223</v>
      </c>
      <c r="O1430" t="s">
        <v>226</v>
      </c>
      <c r="P1430" t="s">
        <v>224</v>
      </c>
      <c r="Q1430">
        <v>11</v>
      </c>
      <c r="R1430" t="s">
        <v>84</v>
      </c>
      <c r="S1430" t="s">
        <v>255</v>
      </c>
      <c r="T1430">
        <v>14</v>
      </c>
      <c r="U1430">
        <v>2</v>
      </c>
      <c r="V1430">
        <v>11</v>
      </c>
      <c r="W1430" t="s">
        <v>120</v>
      </c>
      <c r="X1430" t="s">
        <v>121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 t="s">
        <v>852</v>
      </c>
      <c r="AM1430" t="s">
        <v>65</v>
      </c>
      <c r="AN1430">
        <v>7</v>
      </c>
      <c r="AO1430" t="s">
        <v>64</v>
      </c>
      <c r="AP1430" t="e" vm="1">
        <f>_FV(-14,"0")</f>
        <v>#VALUE!</v>
      </c>
      <c r="AQ1430">
        <v>3</v>
      </c>
      <c r="AR1430">
        <v>6</v>
      </c>
      <c r="AS1430" t="s">
        <v>68</v>
      </c>
      <c r="AT1430" t="s">
        <v>68</v>
      </c>
      <c r="AU1430" t="s">
        <v>68</v>
      </c>
      <c r="AV1430" s="2">
        <v>43557</v>
      </c>
      <c r="AW1430" s="2">
        <v>43525</v>
      </c>
      <c r="AX1430">
        <v>1881</v>
      </c>
      <c r="AY1430">
        <v>1662</v>
      </c>
      <c r="AZ1430" t="s">
        <v>123</v>
      </c>
      <c r="BA1430" s="2">
        <v>43700</v>
      </c>
      <c r="BB1430">
        <v>40</v>
      </c>
      <c r="BC1430" t="s">
        <v>2232</v>
      </c>
      <c r="BD1430" s="3">
        <v>42339</v>
      </c>
      <c r="BE1430" t="s">
        <v>218</v>
      </c>
      <c r="BF1430" s="2">
        <v>43642</v>
      </c>
      <c r="BG1430">
        <v>21</v>
      </c>
      <c r="BH1430" t="s">
        <v>2264</v>
      </c>
      <c r="BI1430" s="2">
        <v>43649</v>
      </c>
    </row>
    <row r="1431" spans="1:61" x14ac:dyDescent="0.25">
      <c r="A1431" s="1">
        <v>41853</v>
      </c>
      <c r="B1431" t="s">
        <v>2233</v>
      </c>
      <c r="C1431" t="s">
        <v>218</v>
      </c>
      <c r="D1431" t="s">
        <v>62</v>
      </c>
      <c r="E1431" t="s">
        <v>97</v>
      </c>
      <c r="F1431" s="2">
        <v>43800</v>
      </c>
      <c r="G1431" s="3">
        <v>11689</v>
      </c>
      <c r="H1431" s="3">
        <v>13150</v>
      </c>
      <c r="I1431" t="s">
        <v>1536</v>
      </c>
      <c r="J1431" t="s">
        <v>1536</v>
      </c>
      <c r="K1431" t="s">
        <v>129</v>
      </c>
      <c r="L1431" t="s">
        <v>131</v>
      </c>
      <c r="M1431" t="s">
        <v>97</v>
      </c>
      <c r="N1431" t="s">
        <v>347</v>
      </c>
      <c r="O1431" t="s">
        <v>658</v>
      </c>
      <c r="P1431" t="s">
        <v>346</v>
      </c>
      <c r="Q1431">
        <v>25</v>
      </c>
      <c r="R1431" t="s">
        <v>192</v>
      </c>
      <c r="S1431" t="s">
        <v>255</v>
      </c>
      <c r="T1431">
        <v>14</v>
      </c>
      <c r="U1431">
        <v>17</v>
      </c>
      <c r="V1431">
        <v>16</v>
      </c>
      <c r="W1431" t="s">
        <v>85</v>
      </c>
      <c r="X1431" t="s">
        <v>132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 t="e" vm="141">
        <f>_FV(0,"72")</f>
        <v>#VALUE!</v>
      </c>
      <c r="AM1431" t="e" vm="209">
        <f>_FV(0,"24")</f>
        <v>#VALUE!</v>
      </c>
      <c r="AN1431">
        <v>0</v>
      </c>
      <c r="AO1431" t="s">
        <v>64</v>
      </c>
      <c r="AP1431" t="e" vm="1">
        <f>_FV(-6,"0")</f>
        <v>#VALUE!</v>
      </c>
      <c r="AQ1431">
        <v>0</v>
      </c>
      <c r="AR1431">
        <v>3</v>
      </c>
      <c r="AS1431" t="s">
        <v>68</v>
      </c>
      <c r="AT1431" t="s">
        <v>68</v>
      </c>
      <c r="AU1431" t="s">
        <v>68</v>
      </c>
      <c r="AV1431" t="s">
        <v>68</v>
      </c>
      <c r="AW1431" s="3">
        <v>12055</v>
      </c>
      <c r="AX1431">
        <v>1530</v>
      </c>
      <c r="AY1431">
        <v>1662</v>
      </c>
      <c r="AZ1431" t="s">
        <v>2233</v>
      </c>
      <c r="BA1431" s="2">
        <v>43522</v>
      </c>
      <c r="BB1431">
        <v>24</v>
      </c>
      <c r="BC1431" t="s">
        <v>2234</v>
      </c>
      <c r="BD1431" s="3">
        <v>20821</v>
      </c>
      <c r="BE1431" t="s">
        <v>218</v>
      </c>
      <c r="BF1431" s="2">
        <v>43642</v>
      </c>
      <c r="BG1431">
        <v>21</v>
      </c>
      <c r="BH1431" t="s">
        <v>2264</v>
      </c>
      <c r="BI1431" s="2">
        <v>43649</v>
      </c>
    </row>
    <row r="1432" spans="1:61" x14ac:dyDescent="0.25">
      <c r="A1432" s="1">
        <v>41510</v>
      </c>
      <c r="B1432" t="s">
        <v>127</v>
      </c>
      <c r="C1432" t="s">
        <v>218</v>
      </c>
      <c r="D1432" t="s">
        <v>101</v>
      </c>
      <c r="E1432" t="s">
        <v>68</v>
      </c>
      <c r="F1432" t="s">
        <v>65</v>
      </c>
      <c r="G1432" t="s">
        <v>68</v>
      </c>
      <c r="H1432" t="s">
        <v>63</v>
      </c>
      <c r="I1432" t="s">
        <v>63</v>
      </c>
      <c r="J1432" t="s">
        <v>65</v>
      </c>
      <c r="K1432" t="s">
        <v>65</v>
      </c>
      <c r="L1432" t="s">
        <v>65</v>
      </c>
      <c r="M1432" t="s">
        <v>65</v>
      </c>
      <c r="N1432" t="s">
        <v>63</v>
      </c>
      <c r="O1432" t="s">
        <v>63</v>
      </c>
      <c r="P1432" t="s">
        <v>65</v>
      </c>
      <c r="Q1432">
        <v>2</v>
      </c>
      <c r="R1432" t="s">
        <v>132</v>
      </c>
      <c r="S1432" t="s">
        <v>255</v>
      </c>
      <c r="T1432">
        <v>14</v>
      </c>
      <c r="U1432">
        <v>9</v>
      </c>
      <c r="V1432">
        <v>12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 t="s">
        <v>65</v>
      </c>
      <c r="AM1432" t="e" vm="3">
        <f>_FV(0,"5")</f>
        <v>#VALUE!</v>
      </c>
      <c r="AN1432">
        <v>1</v>
      </c>
      <c r="AP1432" t="e" vm="1">
        <f>_FV(-12,"0")</f>
        <v>#VALUE!</v>
      </c>
      <c r="AQ1432">
        <v>6</v>
      </c>
      <c r="AR1432">
        <v>3</v>
      </c>
      <c r="AS1432" t="s">
        <v>68</v>
      </c>
      <c r="AT1432" t="s">
        <v>68</v>
      </c>
      <c r="AU1432" t="s">
        <v>68</v>
      </c>
      <c r="AV1432" t="s">
        <v>2522</v>
      </c>
      <c r="AW1432" s="3">
        <v>46023</v>
      </c>
      <c r="AX1432">
        <v>1801</v>
      </c>
      <c r="AY1432">
        <v>1662</v>
      </c>
      <c r="AZ1432" t="s">
        <v>127</v>
      </c>
      <c r="BA1432" s="2">
        <v>43733</v>
      </c>
      <c r="BB1432">
        <v>22</v>
      </c>
      <c r="BC1432" t="s">
        <v>2237</v>
      </c>
      <c r="BD1432" s="3">
        <v>45839</v>
      </c>
      <c r="BE1432" t="s">
        <v>218</v>
      </c>
      <c r="BF1432" s="2">
        <v>43642</v>
      </c>
      <c r="BG1432">
        <v>21</v>
      </c>
      <c r="BH1432" t="s">
        <v>2264</v>
      </c>
      <c r="BI1432" s="2">
        <v>43649</v>
      </c>
    </row>
    <row r="1433" spans="1:61" x14ac:dyDescent="0.25">
      <c r="A1433" s="1">
        <v>41531</v>
      </c>
      <c r="B1433" t="s">
        <v>136</v>
      </c>
      <c r="C1433" t="s">
        <v>218</v>
      </c>
      <c r="D1433" t="s">
        <v>101</v>
      </c>
      <c r="E1433" t="s">
        <v>63</v>
      </c>
      <c r="F1433" t="s">
        <v>65</v>
      </c>
      <c r="G1433" t="s">
        <v>68</v>
      </c>
      <c r="H1433" t="s">
        <v>180</v>
      </c>
      <c r="I1433" t="s">
        <v>180</v>
      </c>
      <c r="J1433" t="s">
        <v>79</v>
      </c>
      <c r="K1433" t="s">
        <v>79</v>
      </c>
      <c r="L1433" t="s">
        <v>65</v>
      </c>
      <c r="M1433" t="s">
        <v>63</v>
      </c>
      <c r="N1433" t="s">
        <v>63</v>
      </c>
      <c r="O1433" t="s">
        <v>65</v>
      </c>
      <c r="P1433" t="s">
        <v>79</v>
      </c>
      <c r="Q1433">
        <v>4</v>
      </c>
      <c r="R1433" t="s">
        <v>67</v>
      </c>
      <c r="S1433" t="s">
        <v>255</v>
      </c>
      <c r="T1433">
        <v>14</v>
      </c>
      <c r="U1433">
        <v>17</v>
      </c>
      <c r="V1433">
        <v>20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 t="e" vm="3">
        <f>_FV(0,"5")</f>
        <v>#VALUE!</v>
      </c>
      <c r="AM1433" t="e" vm="89">
        <f>_FV(0,"75")</f>
        <v>#VALUE!</v>
      </c>
      <c r="AN1433">
        <v>2</v>
      </c>
      <c r="AP1433" t="s">
        <v>64</v>
      </c>
      <c r="AQ1433">
        <v>7</v>
      </c>
      <c r="AR1433">
        <v>1</v>
      </c>
      <c r="AS1433" t="s">
        <v>68</v>
      </c>
      <c r="AT1433" t="s">
        <v>68</v>
      </c>
      <c r="AU1433" t="s">
        <v>68</v>
      </c>
      <c r="AV1433" t="s">
        <v>395</v>
      </c>
      <c r="AW1433" s="3">
        <v>42005</v>
      </c>
      <c r="AX1433">
        <v>1667</v>
      </c>
      <c r="AY1433">
        <v>1662</v>
      </c>
      <c r="AZ1433" t="s">
        <v>136</v>
      </c>
      <c r="BA1433" s="2">
        <v>43580</v>
      </c>
      <c r="BB1433">
        <v>33</v>
      </c>
      <c r="BC1433" t="s">
        <v>2239</v>
      </c>
      <c r="BD1433" s="3">
        <v>13575</v>
      </c>
      <c r="BE1433" t="s">
        <v>218</v>
      </c>
      <c r="BF1433" s="2">
        <v>43642</v>
      </c>
      <c r="BG1433">
        <v>21</v>
      </c>
      <c r="BH1433" t="s">
        <v>2264</v>
      </c>
      <c r="BI1433" s="2">
        <v>43649</v>
      </c>
    </row>
    <row r="1434" spans="1:61" x14ac:dyDescent="0.25">
      <c r="A1434" s="1">
        <v>41720</v>
      </c>
      <c r="B1434" t="s">
        <v>2240</v>
      </c>
      <c r="C1434" t="s">
        <v>218</v>
      </c>
      <c r="D1434" t="s">
        <v>62</v>
      </c>
      <c r="E1434" t="s">
        <v>68</v>
      </c>
      <c r="F1434" s="2">
        <v>43466</v>
      </c>
      <c r="G1434" t="s">
        <v>765</v>
      </c>
      <c r="H1434" t="s">
        <v>2029</v>
      </c>
      <c r="I1434" t="s">
        <v>68</v>
      </c>
      <c r="J1434" t="s">
        <v>263</v>
      </c>
      <c r="K1434" t="s">
        <v>386</v>
      </c>
      <c r="L1434" t="s">
        <v>82</v>
      </c>
      <c r="M1434" t="s">
        <v>63</v>
      </c>
      <c r="N1434" t="s">
        <v>673</v>
      </c>
      <c r="O1434" t="s">
        <v>118</v>
      </c>
      <c r="P1434" t="s">
        <v>267</v>
      </c>
      <c r="Q1434">
        <v>30</v>
      </c>
      <c r="R1434" t="s">
        <v>242</v>
      </c>
      <c r="S1434" t="s">
        <v>255</v>
      </c>
      <c r="T1434">
        <v>14</v>
      </c>
      <c r="U1434">
        <v>12</v>
      </c>
      <c r="V1434">
        <v>15</v>
      </c>
      <c r="W1434" t="s">
        <v>96</v>
      </c>
      <c r="X1434" t="s">
        <v>132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 t="e" vm="235">
        <f>_FV(0,"23333333333333334")</f>
        <v>#VALUE!</v>
      </c>
      <c r="AM1434" t="e" vm="2">
        <f>_FV(0,"3333333333333333")</f>
        <v>#VALUE!</v>
      </c>
      <c r="AN1434">
        <v>2</v>
      </c>
      <c r="AO1434" t="s">
        <v>68</v>
      </c>
      <c r="AP1434" t="e" vm="1">
        <f>_FV(-1,"0")</f>
        <v>#VALUE!</v>
      </c>
      <c r="AQ1434">
        <v>1</v>
      </c>
      <c r="AR1434">
        <v>1</v>
      </c>
      <c r="AS1434" t="s">
        <v>68</v>
      </c>
      <c r="AT1434" t="s">
        <v>68</v>
      </c>
      <c r="AU1434" t="s">
        <v>68</v>
      </c>
      <c r="AV1434" t="s">
        <v>116</v>
      </c>
      <c r="AW1434" s="3">
        <v>46023</v>
      </c>
      <c r="AX1434">
        <v>1530</v>
      </c>
      <c r="AY1434">
        <v>1662</v>
      </c>
      <c r="AZ1434" t="s">
        <v>2240</v>
      </c>
      <c r="BA1434" s="2">
        <v>43581</v>
      </c>
      <c r="BB1434">
        <v>22</v>
      </c>
      <c r="BC1434" t="s">
        <v>2242</v>
      </c>
      <c r="BD1434" s="2">
        <v>43801</v>
      </c>
      <c r="BE1434" t="s">
        <v>218</v>
      </c>
      <c r="BF1434" s="2">
        <v>43642</v>
      </c>
      <c r="BG1434">
        <v>21</v>
      </c>
      <c r="BH1434" t="s">
        <v>2264</v>
      </c>
      <c r="BI1434" s="2">
        <v>43649</v>
      </c>
    </row>
    <row r="1435" spans="1:61" x14ac:dyDescent="0.25">
      <c r="A1435" s="1">
        <v>41573</v>
      </c>
      <c r="B1435" t="s">
        <v>150</v>
      </c>
      <c r="C1435" t="s">
        <v>218</v>
      </c>
      <c r="D1435" t="s">
        <v>62</v>
      </c>
      <c r="E1435" t="s">
        <v>89</v>
      </c>
      <c r="F1435" t="s">
        <v>91</v>
      </c>
      <c r="G1435" t="s">
        <v>91</v>
      </c>
      <c r="H1435" t="s">
        <v>355</v>
      </c>
      <c r="I1435" t="s">
        <v>606</v>
      </c>
      <c r="J1435" t="s">
        <v>92</v>
      </c>
      <c r="K1435" t="s">
        <v>356</v>
      </c>
      <c r="L1435" t="s">
        <v>216</v>
      </c>
      <c r="M1435" t="s">
        <v>93</v>
      </c>
      <c r="N1435" t="s">
        <v>216</v>
      </c>
      <c r="O1435" t="s">
        <v>216</v>
      </c>
      <c r="P1435" t="s">
        <v>94</v>
      </c>
      <c r="Q1435">
        <v>9</v>
      </c>
      <c r="R1435" t="s">
        <v>64</v>
      </c>
      <c r="S1435" t="s">
        <v>255</v>
      </c>
      <c r="T1435">
        <v>14</v>
      </c>
      <c r="U1435">
        <v>3</v>
      </c>
      <c r="V1435">
        <v>12</v>
      </c>
      <c r="W1435" t="s">
        <v>121</v>
      </c>
      <c r="X1435" t="s">
        <v>83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 t="s">
        <v>355</v>
      </c>
      <c r="AM1435" t="s">
        <v>93</v>
      </c>
      <c r="AN1435">
        <v>7</v>
      </c>
      <c r="AO1435" t="e" vm="1">
        <f>_FV(-1,"0")</f>
        <v>#VALUE!</v>
      </c>
      <c r="AP1435" t="e" vm="1">
        <f>_FV(-15,"0")</f>
        <v>#VALUE!</v>
      </c>
      <c r="AQ1435">
        <v>0</v>
      </c>
      <c r="AR1435">
        <v>9</v>
      </c>
      <c r="AS1435" t="s">
        <v>68</v>
      </c>
      <c r="AT1435" t="s">
        <v>68</v>
      </c>
      <c r="AU1435" t="s">
        <v>68</v>
      </c>
      <c r="AV1435" s="2">
        <v>43497</v>
      </c>
      <c r="AW1435" s="3">
        <v>44562</v>
      </c>
      <c r="AX1435">
        <v>1815</v>
      </c>
      <c r="AY1435">
        <v>1662</v>
      </c>
      <c r="AZ1435" t="s">
        <v>150</v>
      </c>
      <c r="BA1435" s="2">
        <v>43700</v>
      </c>
      <c r="BB1435">
        <v>22</v>
      </c>
      <c r="BC1435" t="s">
        <v>2244</v>
      </c>
      <c r="BD1435" s="3">
        <v>29068</v>
      </c>
      <c r="BE1435" t="s">
        <v>218</v>
      </c>
      <c r="BF1435" s="2">
        <v>43642</v>
      </c>
      <c r="BG1435">
        <v>21</v>
      </c>
      <c r="BH1435" t="s">
        <v>2264</v>
      </c>
      <c r="BI1435" s="2">
        <v>43649</v>
      </c>
    </row>
    <row r="1436" spans="1:61" x14ac:dyDescent="0.25">
      <c r="A1436" s="1">
        <v>41750</v>
      </c>
      <c r="B1436" t="s">
        <v>158</v>
      </c>
      <c r="C1436" t="s">
        <v>218</v>
      </c>
      <c r="D1436" t="s">
        <v>62</v>
      </c>
      <c r="E1436" s="2">
        <v>43618</v>
      </c>
      <c r="F1436" t="s">
        <v>664</v>
      </c>
      <c r="G1436" t="s">
        <v>68</v>
      </c>
      <c r="H1436" t="s">
        <v>1608</v>
      </c>
      <c r="I1436" t="s">
        <v>2350</v>
      </c>
      <c r="J1436" t="s">
        <v>1093</v>
      </c>
      <c r="K1436" t="s">
        <v>1827</v>
      </c>
      <c r="L1436" t="s">
        <v>1095</v>
      </c>
      <c r="M1436" t="s">
        <v>1095</v>
      </c>
      <c r="N1436" t="s">
        <v>666</v>
      </c>
      <c r="O1436" t="s">
        <v>154</v>
      </c>
      <c r="P1436" t="s">
        <v>156</v>
      </c>
      <c r="Q1436">
        <v>35</v>
      </c>
      <c r="R1436" t="s">
        <v>68</v>
      </c>
      <c r="S1436" t="s">
        <v>255</v>
      </c>
      <c r="T1436">
        <v>14</v>
      </c>
      <c r="U1436">
        <v>2</v>
      </c>
      <c r="V1436">
        <v>13</v>
      </c>
      <c r="W1436" t="s">
        <v>121</v>
      </c>
      <c r="X1436" t="s">
        <v>132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 s="2">
        <v>43617</v>
      </c>
      <c r="AM1436" t="e" vm="194">
        <f>_FV(0,"37142857142857144")</f>
        <v>#VALUE!</v>
      </c>
      <c r="AN1436">
        <v>41</v>
      </c>
      <c r="AO1436" t="s">
        <v>84</v>
      </c>
      <c r="AP1436" t="e" vm="1">
        <f>_FV(-16,"0")</f>
        <v>#VALUE!</v>
      </c>
      <c r="AQ1436">
        <v>9</v>
      </c>
      <c r="AR1436">
        <v>0</v>
      </c>
      <c r="AS1436" t="s">
        <v>68</v>
      </c>
      <c r="AT1436" t="s">
        <v>590</v>
      </c>
      <c r="AU1436" t="s">
        <v>68</v>
      </c>
      <c r="AV1436" t="s">
        <v>84</v>
      </c>
      <c r="AW1436" t="s">
        <v>2523</v>
      </c>
      <c r="AX1436">
        <v>1879</v>
      </c>
      <c r="AY1436">
        <v>1662</v>
      </c>
      <c r="AZ1436" t="s">
        <v>158</v>
      </c>
      <c r="BA1436" s="2">
        <v>43671</v>
      </c>
      <c r="BB1436">
        <v>21</v>
      </c>
      <c r="BC1436" t="s">
        <v>2247</v>
      </c>
      <c r="BD1436" t="s">
        <v>2248</v>
      </c>
      <c r="BE1436" t="s">
        <v>218</v>
      </c>
      <c r="BF1436" s="2">
        <v>43642</v>
      </c>
      <c r="BG1436">
        <v>21</v>
      </c>
      <c r="BH1436" t="s">
        <v>2264</v>
      </c>
      <c r="BI1436" s="2">
        <v>43649</v>
      </c>
    </row>
    <row r="1437" spans="1:61" x14ac:dyDescent="0.25">
      <c r="A1437" s="1">
        <v>41545</v>
      </c>
      <c r="B1437" t="s">
        <v>163</v>
      </c>
      <c r="C1437" t="s">
        <v>218</v>
      </c>
      <c r="D1437" t="s">
        <v>151</v>
      </c>
      <c r="E1437" t="s">
        <v>76</v>
      </c>
      <c r="F1437" t="s">
        <v>355</v>
      </c>
      <c r="G1437" t="s">
        <v>68</v>
      </c>
      <c r="H1437" t="s">
        <v>355</v>
      </c>
      <c r="I1437" t="s">
        <v>76</v>
      </c>
      <c r="J1437" t="s">
        <v>74</v>
      </c>
      <c r="K1437" t="s">
        <v>80</v>
      </c>
      <c r="L1437" t="s">
        <v>82</v>
      </c>
      <c r="M1437" t="s">
        <v>80</v>
      </c>
      <c r="N1437" t="s">
        <v>80</v>
      </c>
      <c r="O1437" t="s">
        <v>82</v>
      </c>
      <c r="P1437" t="s">
        <v>80</v>
      </c>
      <c r="Q1437">
        <v>6</v>
      </c>
      <c r="R1437" t="s">
        <v>85</v>
      </c>
      <c r="S1437" t="s">
        <v>255</v>
      </c>
      <c r="T1437">
        <v>14</v>
      </c>
      <c r="U1437">
        <v>8</v>
      </c>
      <c r="V1437">
        <v>15</v>
      </c>
      <c r="W1437" t="s">
        <v>85</v>
      </c>
      <c r="X1437" t="s">
        <v>132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 t="s">
        <v>82</v>
      </c>
      <c r="AM1437" t="s">
        <v>65</v>
      </c>
      <c r="AN1437">
        <v>2</v>
      </c>
      <c r="AO1437" t="s">
        <v>64</v>
      </c>
      <c r="AP1437" t="e" vm="1">
        <f>_FV(-10,"0")</f>
        <v>#VALUE!</v>
      </c>
      <c r="AQ1437">
        <v>7</v>
      </c>
      <c r="AR1437">
        <v>1</v>
      </c>
      <c r="AS1437" t="s">
        <v>68</v>
      </c>
      <c r="AT1437" t="s">
        <v>1457</v>
      </c>
      <c r="AU1437" t="s">
        <v>68</v>
      </c>
      <c r="AV1437" s="2">
        <v>43556</v>
      </c>
      <c r="AW1437" t="s">
        <v>2524</v>
      </c>
      <c r="AX1437">
        <v>1925</v>
      </c>
      <c r="AY1437">
        <v>1662</v>
      </c>
      <c r="AZ1437" t="s">
        <v>163</v>
      </c>
      <c r="BA1437" s="2">
        <v>43732</v>
      </c>
      <c r="BB1437">
        <v>24</v>
      </c>
      <c r="BC1437" t="s">
        <v>2249</v>
      </c>
      <c r="BD1437" s="2">
        <v>43600</v>
      </c>
      <c r="BE1437" t="s">
        <v>218</v>
      </c>
      <c r="BF1437" s="2">
        <v>43642</v>
      </c>
      <c r="BG1437">
        <v>21</v>
      </c>
      <c r="BH1437" t="s">
        <v>2264</v>
      </c>
      <c r="BI1437" s="2">
        <v>43649</v>
      </c>
    </row>
    <row r="1438" spans="1:61" x14ac:dyDescent="0.25">
      <c r="A1438" s="1">
        <v>41608</v>
      </c>
      <c r="B1438" t="s">
        <v>178</v>
      </c>
      <c r="C1438" t="s">
        <v>218</v>
      </c>
      <c r="D1438" t="s">
        <v>62</v>
      </c>
      <c r="E1438" t="s">
        <v>360</v>
      </c>
      <c r="F1438" t="s">
        <v>233</v>
      </c>
      <c r="G1438" t="s">
        <v>360</v>
      </c>
      <c r="H1438" t="s">
        <v>233</v>
      </c>
      <c r="I1438" t="s">
        <v>359</v>
      </c>
      <c r="J1438" t="s">
        <v>494</v>
      </c>
      <c r="K1438" t="s">
        <v>236</v>
      </c>
      <c r="L1438" t="s">
        <v>363</v>
      </c>
      <c r="M1438" t="s">
        <v>235</v>
      </c>
      <c r="N1438" t="s">
        <v>363</v>
      </c>
      <c r="O1438" t="s">
        <v>238</v>
      </c>
      <c r="P1438" t="s">
        <v>236</v>
      </c>
      <c r="Q1438">
        <v>13</v>
      </c>
      <c r="R1438" t="s">
        <v>120</v>
      </c>
      <c r="S1438" t="s">
        <v>255</v>
      </c>
      <c r="T1438">
        <v>14</v>
      </c>
      <c r="U1438">
        <v>8</v>
      </c>
      <c r="V1438">
        <v>11</v>
      </c>
      <c r="W1438" t="s">
        <v>120</v>
      </c>
      <c r="X1438" t="s">
        <v>96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 t="s">
        <v>65</v>
      </c>
      <c r="AM1438" t="s">
        <v>65</v>
      </c>
      <c r="AN1438">
        <v>5</v>
      </c>
      <c r="AO1438" t="s">
        <v>66</v>
      </c>
      <c r="AP1438" t="e" vm="1">
        <f>_FV(-7,"0")</f>
        <v>#VALUE!</v>
      </c>
      <c r="AQ1438">
        <v>7</v>
      </c>
      <c r="AR1438">
        <v>1</v>
      </c>
      <c r="AS1438" t="s">
        <v>68</v>
      </c>
      <c r="AT1438" t="s">
        <v>68</v>
      </c>
      <c r="AU1438" t="s">
        <v>68</v>
      </c>
      <c r="AV1438" s="2">
        <v>43678</v>
      </c>
      <c r="AW1438" s="2">
        <v>43556</v>
      </c>
      <c r="AX1438">
        <v>1685</v>
      </c>
      <c r="AY1438">
        <v>1662</v>
      </c>
      <c r="AZ1438" t="s">
        <v>178</v>
      </c>
      <c r="BA1438" s="2">
        <v>43579</v>
      </c>
      <c r="BB1438">
        <v>26</v>
      </c>
      <c r="BC1438" t="s">
        <v>2250</v>
      </c>
      <c r="BD1438" s="3">
        <v>26420</v>
      </c>
      <c r="BE1438" t="s">
        <v>218</v>
      </c>
      <c r="BF1438" s="2">
        <v>43642</v>
      </c>
      <c r="BG1438">
        <v>21</v>
      </c>
      <c r="BH1438" t="s">
        <v>2264</v>
      </c>
      <c r="BI1438" s="2">
        <v>43649</v>
      </c>
    </row>
    <row r="1439" spans="1:61" x14ac:dyDescent="0.25">
      <c r="A1439" s="1">
        <v>41763</v>
      </c>
      <c r="B1439" t="s">
        <v>1432</v>
      </c>
      <c r="C1439" t="s">
        <v>218</v>
      </c>
      <c r="D1439" t="s">
        <v>151</v>
      </c>
      <c r="E1439" t="s">
        <v>464</v>
      </c>
      <c r="F1439" t="s">
        <v>1138</v>
      </c>
      <c r="G1439" t="s">
        <v>677</v>
      </c>
      <c r="H1439" t="s">
        <v>644</v>
      </c>
      <c r="I1439" t="s">
        <v>473</v>
      </c>
      <c r="J1439" t="s">
        <v>473</v>
      </c>
      <c r="K1439" t="s">
        <v>469</v>
      </c>
      <c r="L1439" t="s">
        <v>226</v>
      </c>
      <c r="M1439" t="s">
        <v>1139</v>
      </c>
      <c r="N1439" t="s">
        <v>224</v>
      </c>
      <c r="O1439" t="s">
        <v>469</v>
      </c>
      <c r="P1439" t="s">
        <v>472</v>
      </c>
      <c r="Q1439">
        <v>33</v>
      </c>
      <c r="R1439" t="s">
        <v>95</v>
      </c>
      <c r="S1439" t="s">
        <v>255</v>
      </c>
      <c r="T1439">
        <v>14</v>
      </c>
      <c r="U1439">
        <v>14</v>
      </c>
      <c r="V1439">
        <v>13</v>
      </c>
      <c r="W1439" t="s">
        <v>66</v>
      </c>
      <c r="X1439" t="s">
        <v>85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 t="e" vm="352">
        <f>_FV(0,"7575757575757576")</f>
        <v>#VALUE!</v>
      </c>
      <c r="AM1439" t="e" vm="2">
        <f>_FV(0,"3333333333333333")</f>
        <v>#VALUE!</v>
      </c>
      <c r="AN1439">
        <v>0</v>
      </c>
      <c r="AO1439" t="e" vm="1">
        <f>_FV(-3,"0")</f>
        <v>#VALUE!</v>
      </c>
      <c r="AP1439" t="s">
        <v>68</v>
      </c>
      <c r="AQ1439">
        <v>6</v>
      </c>
      <c r="AR1439">
        <v>3</v>
      </c>
      <c r="AS1439" t="s">
        <v>68</v>
      </c>
      <c r="AT1439" t="s">
        <v>68</v>
      </c>
      <c r="AU1439" t="s">
        <v>68</v>
      </c>
      <c r="AV1439" t="s">
        <v>124</v>
      </c>
      <c r="AW1439" s="3">
        <v>45658</v>
      </c>
      <c r="AX1439">
        <v>1656</v>
      </c>
      <c r="AY1439">
        <v>1662</v>
      </c>
      <c r="AZ1439" t="s">
        <v>1432</v>
      </c>
      <c r="BA1439" s="2">
        <v>43522</v>
      </c>
      <c r="BB1439">
        <v>17</v>
      </c>
      <c r="BC1439" t="s">
        <v>2252</v>
      </c>
      <c r="BD1439" s="2">
        <v>43527</v>
      </c>
      <c r="BE1439" t="s">
        <v>218</v>
      </c>
      <c r="BF1439" s="2">
        <v>43642</v>
      </c>
      <c r="BG1439">
        <v>21</v>
      </c>
      <c r="BH1439" t="s">
        <v>2264</v>
      </c>
      <c r="BI1439" s="2">
        <v>43649</v>
      </c>
    </row>
    <row r="1440" spans="1:61" x14ac:dyDescent="0.25">
      <c r="A1440" s="1">
        <v>41944</v>
      </c>
      <c r="B1440" t="s">
        <v>1917</v>
      </c>
      <c r="C1440" t="s">
        <v>218</v>
      </c>
      <c r="D1440" t="s">
        <v>62</v>
      </c>
      <c r="E1440" t="s">
        <v>390</v>
      </c>
      <c r="F1440" t="s">
        <v>707</v>
      </c>
      <c r="G1440" t="s">
        <v>707</v>
      </c>
      <c r="H1440" t="s">
        <v>153</v>
      </c>
      <c r="I1440" t="s">
        <v>153</v>
      </c>
      <c r="J1440" t="s">
        <v>68</v>
      </c>
      <c r="K1440" t="s">
        <v>80</v>
      </c>
      <c r="L1440" t="s">
        <v>394</v>
      </c>
      <c r="M1440" t="s">
        <v>80</v>
      </c>
      <c r="N1440" t="s">
        <v>80</v>
      </c>
      <c r="O1440" t="s">
        <v>155</v>
      </c>
      <c r="P1440" t="s">
        <v>156</v>
      </c>
      <c r="Q1440">
        <v>21</v>
      </c>
      <c r="R1440" t="s">
        <v>121</v>
      </c>
      <c r="S1440" t="s">
        <v>255</v>
      </c>
      <c r="T1440">
        <v>14</v>
      </c>
      <c r="U1440">
        <v>9</v>
      </c>
      <c r="V1440">
        <v>14</v>
      </c>
      <c r="W1440" t="s">
        <v>66</v>
      </c>
      <c r="X1440" t="s">
        <v>96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 t="s">
        <v>154</v>
      </c>
      <c r="AM1440" t="e" vm="59">
        <f>_FV(0,"19047619047619047")</f>
        <v>#VALUE!</v>
      </c>
      <c r="AN1440">
        <v>6</v>
      </c>
      <c r="AO1440" t="e" vm="1">
        <f>_FV(-2,"0")</f>
        <v>#VALUE!</v>
      </c>
      <c r="AP1440" t="e" vm="1">
        <f>_FV(-9,"0")</f>
        <v>#VALUE!</v>
      </c>
      <c r="AQ1440">
        <v>3</v>
      </c>
      <c r="AR1440">
        <v>6</v>
      </c>
      <c r="AS1440" t="s">
        <v>68</v>
      </c>
      <c r="AT1440" t="s">
        <v>68</v>
      </c>
      <c r="AU1440" t="s">
        <v>68</v>
      </c>
      <c r="AV1440" s="2">
        <v>43678</v>
      </c>
      <c r="AW1440" s="3">
        <v>45292</v>
      </c>
      <c r="AX1440">
        <v>1643</v>
      </c>
      <c r="AY1440">
        <v>1662</v>
      </c>
      <c r="AZ1440" t="s">
        <v>1917</v>
      </c>
      <c r="BA1440" s="2">
        <v>43731</v>
      </c>
      <c r="BB1440">
        <v>16</v>
      </c>
      <c r="BC1440" t="s">
        <v>2253</v>
      </c>
      <c r="BD1440" s="3">
        <v>11383</v>
      </c>
      <c r="BE1440" t="s">
        <v>218</v>
      </c>
      <c r="BF1440" s="2">
        <v>43642</v>
      </c>
      <c r="BG1440">
        <v>21</v>
      </c>
      <c r="BH1440" t="s">
        <v>2264</v>
      </c>
      <c r="BI1440" s="2">
        <v>43649</v>
      </c>
    </row>
    <row r="1441" spans="1:61" x14ac:dyDescent="0.25">
      <c r="A1441" s="1">
        <v>41566</v>
      </c>
      <c r="B1441" t="s">
        <v>182</v>
      </c>
      <c r="C1441" t="s">
        <v>218</v>
      </c>
      <c r="D1441" t="s">
        <v>101</v>
      </c>
      <c r="E1441" t="s">
        <v>63</v>
      </c>
      <c r="F1441" t="s">
        <v>400</v>
      </c>
      <c r="G1441" t="s">
        <v>400</v>
      </c>
      <c r="H1441" t="s">
        <v>180</v>
      </c>
      <c r="I1441" t="s">
        <v>400</v>
      </c>
      <c r="J1441" t="s">
        <v>399</v>
      </c>
      <c r="K1441" t="s">
        <v>79</v>
      </c>
      <c r="L1441" t="s">
        <v>79</v>
      </c>
      <c r="M1441" t="s">
        <v>63</v>
      </c>
      <c r="N1441" t="s">
        <v>79</v>
      </c>
      <c r="O1441" t="s">
        <v>322</v>
      </c>
      <c r="P1441" t="s">
        <v>323</v>
      </c>
      <c r="Q1441">
        <v>8</v>
      </c>
      <c r="R1441" t="s">
        <v>83</v>
      </c>
      <c r="S1441" t="s">
        <v>255</v>
      </c>
      <c r="T1441">
        <v>14</v>
      </c>
      <c r="U1441">
        <v>16</v>
      </c>
      <c r="V1441">
        <v>12</v>
      </c>
      <c r="W1441" t="s">
        <v>66</v>
      </c>
      <c r="X1441" t="s">
        <v>121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 t="e" vm="37">
        <f>_FV(0,"375")</f>
        <v>#VALUE!</v>
      </c>
      <c r="AM1441" t="s">
        <v>322</v>
      </c>
      <c r="AN1441">
        <v>-2</v>
      </c>
      <c r="AO1441" t="e" vm="1">
        <f>_FV(-4,"0")</f>
        <v>#VALUE!</v>
      </c>
      <c r="AP1441" t="e" vm="1">
        <f>_FV(-8,"0")</f>
        <v>#VALUE!</v>
      </c>
      <c r="AQ1441">
        <v>4</v>
      </c>
      <c r="AR1441">
        <v>4</v>
      </c>
      <c r="AS1441" t="s">
        <v>68</v>
      </c>
      <c r="AT1441" t="s">
        <v>68</v>
      </c>
      <c r="AU1441" t="s">
        <v>68</v>
      </c>
      <c r="AV1441" t="s">
        <v>180</v>
      </c>
      <c r="AW1441" s="3">
        <v>42736</v>
      </c>
      <c r="AX1441">
        <v>1671</v>
      </c>
      <c r="AY1441">
        <v>1662</v>
      </c>
      <c r="AZ1441" t="s">
        <v>182</v>
      </c>
      <c r="BA1441" s="2">
        <v>43491</v>
      </c>
      <c r="BB1441">
        <v>20</v>
      </c>
      <c r="BC1441" t="s">
        <v>2256</v>
      </c>
      <c r="BD1441" s="3">
        <v>12510</v>
      </c>
      <c r="BE1441" t="s">
        <v>218</v>
      </c>
      <c r="BF1441" s="2">
        <v>43642</v>
      </c>
      <c r="BG1441">
        <v>21</v>
      </c>
      <c r="BH1441" t="s">
        <v>2264</v>
      </c>
      <c r="BI1441" s="2">
        <v>43649</v>
      </c>
    </row>
    <row r="1442" spans="1:61" x14ac:dyDescent="0.25">
      <c r="A1442" s="1">
        <v>41825</v>
      </c>
      <c r="B1442" t="s">
        <v>195</v>
      </c>
      <c r="C1442" t="s">
        <v>218</v>
      </c>
      <c r="D1442" t="s">
        <v>62</v>
      </c>
      <c r="E1442" t="s">
        <v>1616</v>
      </c>
      <c r="F1442" t="s">
        <v>1324</v>
      </c>
      <c r="G1442" t="s">
        <v>2037</v>
      </c>
      <c r="H1442" t="s">
        <v>1157</v>
      </c>
      <c r="I1442" t="s">
        <v>2215</v>
      </c>
      <c r="J1442" t="s">
        <v>290</v>
      </c>
      <c r="K1442" t="s">
        <v>292</v>
      </c>
      <c r="L1442" t="s">
        <v>617</v>
      </c>
      <c r="M1442" t="s">
        <v>1122</v>
      </c>
      <c r="N1442" t="s">
        <v>295</v>
      </c>
      <c r="O1442" t="s">
        <v>656</v>
      </c>
      <c r="P1442" t="s">
        <v>619</v>
      </c>
      <c r="Q1442">
        <v>37</v>
      </c>
      <c r="R1442" t="s">
        <v>119</v>
      </c>
      <c r="S1442" t="s">
        <v>255</v>
      </c>
      <c r="T1442">
        <v>14</v>
      </c>
      <c r="U1442">
        <v>16</v>
      </c>
      <c r="V1442">
        <v>15</v>
      </c>
      <c r="W1442" t="s">
        <v>120</v>
      </c>
      <c r="X1442" t="s">
        <v>85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 t="e" vm="383">
        <f>_FV(0,"5135135135135135")</f>
        <v>#VALUE!</v>
      </c>
      <c r="AM1442" t="e" vm="180">
        <f>_FV(0,"35135135135135137")</f>
        <v>#VALUE!</v>
      </c>
      <c r="AN1442">
        <v>-1</v>
      </c>
      <c r="AO1442" t="s">
        <v>84</v>
      </c>
      <c r="AP1442" t="e" vm="1">
        <f>_FV(-3,"0")</f>
        <v>#VALUE!</v>
      </c>
      <c r="AQ1442">
        <v>0</v>
      </c>
      <c r="AR1442">
        <v>9</v>
      </c>
      <c r="AS1442" t="s">
        <v>68</v>
      </c>
      <c r="AT1442" t="s">
        <v>297</v>
      </c>
      <c r="AU1442" t="s">
        <v>68</v>
      </c>
      <c r="AV1442" s="3">
        <v>45658</v>
      </c>
      <c r="AW1442" t="s">
        <v>2525</v>
      </c>
      <c r="AX1442">
        <v>1627</v>
      </c>
      <c r="AY1442">
        <v>1662</v>
      </c>
      <c r="AZ1442" t="s">
        <v>195</v>
      </c>
      <c r="BA1442" s="2">
        <v>43732</v>
      </c>
      <c r="BB1442">
        <v>28</v>
      </c>
      <c r="BC1442" t="s">
        <v>2257</v>
      </c>
      <c r="BD1442" s="2">
        <v>43712</v>
      </c>
      <c r="BE1442" t="s">
        <v>218</v>
      </c>
      <c r="BF1442" s="2">
        <v>43642</v>
      </c>
      <c r="BG1442">
        <v>21</v>
      </c>
      <c r="BH1442" t="s">
        <v>2264</v>
      </c>
      <c r="BI1442" s="2">
        <v>43649</v>
      </c>
    </row>
    <row r="1443" spans="1:61" x14ac:dyDescent="0.25">
      <c r="A1443" s="1">
        <v>41713</v>
      </c>
      <c r="B1443" t="s">
        <v>1445</v>
      </c>
      <c r="C1443" t="s">
        <v>218</v>
      </c>
      <c r="D1443" t="s">
        <v>151</v>
      </c>
      <c r="E1443" t="s">
        <v>474</v>
      </c>
      <c r="F1443" t="s">
        <v>478</v>
      </c>
      <c r="G1443" t="s">
        <v>742</v>
      </c>
      <c r="H1443" t="s">
        <v>103</v>
      </c>
      <c r="I1443" t="s">
        <v>68</v>
      </c>
      <c r="J1443" t="s">
        <v>1000</v>
      </c>
      <c r="K1443" t="s">
        <v>748</v>
      </c>
      <c r="L1443" t="s">
        <v>747</v>
      </c>
      <c r="M1443" t="s">
        <v>482</v>
      </c>
      <c r="N1443" t="s">
        <v>1003</v>
      </c>
      <c r="O1443" t="s">
        <v>479</v>
      </c>
      <c r="P1443" t="s">
        <v>482</v>
      </c>
      <c r="Q1443">
        <v>29</v>
      </c>
      <c r="R1443" t="s">
        <v>179</v>
      </c>
      <c r="S1443" t="s">
        <v>255</v>
      </c>
      <c r="T1443">
        <v>14</v>
      </c>
      <c r="U1443">
        <v>12</v>
      </c>
      <c r="V1443">
        <v>15</v>
      </c>
      <c r="W1443" t="s">
        <v>132</v>
      </c>
      <c r="X1443" t="s">
        <v>84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 t="e" vm="255">
        <f>_FV(0,"13793103448275862")</f>
        <v>#VALUE!</v>
      </c>
      <c r="AM1443" t="e" vm="6">
        <f>_FV(0,"3793103448275862")</f>
        <v>#VALUE!</v>
      </c>
      <c r="AN1443">
        <v>4</v>
      </c>
      <c r="AO1443" t="s">
        <v>64</v>
      </c>
      <c r="AP1443" t="e" vm="1">
        <f>_FV(-5,"0")</f>
        <v>#VALUE!</v>
      </c>
      <c r="AQ1443">
        <v>6</v>
      </c>
      <c r="AR1443">
        <v>3</v>
      </c>
      <c r="AS1443" t="s">
        <v>68</v>
      </c>
      <c r="AT1443" t="s">
        <v>68</v>
      </c>
      <c r="AU1443" t="s">
        <v>68</v>
      </c>
      <c r="AV1443" t="s">
        <v>147</v>
      </c>
      <c r="AW1443" s="3">
        <v>44562</v>
      </c>
      <c r="AX1443">
        <v>1714</v>
      </c>
      <c r="AY1443">
        <v>1662</v>
      </c>
      <c r="AZ1443" t="s">
        <v>1445</v>
      </c>
      <c r="BA1443" s="2">
        <v>43610</v>
      </c>
      <c r="BB1443">
        <v>27</v>
      </c>
      <c r="BC1443" t="s">
        <v>2260</v>
      </c>
      <c r="BD1443" s="3">
        <v>30376</v>
      </c>
      <c r="BE1443" t="s">
        <v>218</v>
      </c>
      <c r="BF1443" s="2">
        <v>43642</v>
      </c>
      <c r="BG1443">
        <v>21</v>
      </c>
      <c r="BH1443" t="s">
        <v>2264</v>
      </c>
      <c r="BI1443" s="2">
        <v>43649</v>
      </c>
    </row>
    <row r="1444" spans="1:61" x14ac:dyDescent="0.25">
      <c r="A1444" s="1">
        <v>41634</v>
      </c>
      <c r="B1444" t="s">
        <v>209</v>
      </c>
      <c r="C1444" t="s">
        <v>218</v>
      </c>
      <c r="D1444" t="s">
        <v>101</v>
      </c>
      <c r="E1444" t="s">
        <v>68</v>
      </c>
      <c r="F1444" t="s">
        <v>68</v>
      </c>
      <c r="G1444" t="s">
        <v>1193</v>
      </c>
      <c r="H1444" t="s">
        <v>1193</v>
      </c>
      <c r="I1444" t="s">
        <v>340</v>
      </c>
      <c r="J1444" t="s">
        <v>88</v>
      </c>
      <c r="K1444" t="s">
        <v>63</v>
      </c>
      <c r="L1444" t="s">
        <v>82</v>
      </c>
      <c r="M1444" t="s">
        <v>341</v>
      </c>
      <c r="N1444" t="s">
        <v>214</v>
      </c>
      <c r="O1444" t="s">
        <v>82</v>
      </c>
      <c r="P1444" t="s">
        <v>214</v>
      </c>
      <c r="Q1444">
        <v>18</v>
      </c>
      <c r="R1444" t="s">
        <v>96</v>
      </c>
      <c r="S1444" t="s">
        <v>255</v>
      </c>
      <c r="T1444">
        <v>14</v>
      </c>
      <c r="U1444">
        <v>7</v>
      </c>
      <c r="V1444">
        <v>16</v>
      </c>
      <c r="W1444" t="s">
        <v>120</v>
      </c>
      <c r="X1444" t="s">
        <v>68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1</v>
      </c>
      <c r="AI1444">
        <v>0</v>
      </c>
      <c r="AJ1444">
        <v>0</v>
      </c>
      <c r="AK1444">
        <v>0</v>
      </c>
      <c r="AL1444" t="e" vm="42">
        <f>_FV(0,"2777777777777778")</f>
        <v>#VALUE!</v>
      </c>
      <c r="AM1444" t="e" vm="42">
        <f>_FV(0,"2777777777777778")</f>
        <v>#VALUE!</v>
      </c>
      <c r="AN1444">
        <v>14</v>
      </c>
      <c r="AO1444" t="s">
        <v>83</v>
      </c>
      <c r="AP1444" t="e" vm="1">
        <f>_FV(-11,"0")</f>
        <v>#VALUE!</v>
      </c>
      <c r="AQ1444">
        <v>7</v>
      </c>
      <c r="AR1444">
        <v>1</v>
      </c>
      <c r="AS1444" t="s">
        <v>68</v>
      </c>
      <c r="AT1444" t="s">
        <v>68</v>
      </c>
      <c r="AU1444" t="s">
        <v>68</v>
      </c>
      <c r="AV1444" t="s">
        <v>180</v>
      </c>
      <c r="AW1444" s="3">
        <v>41640</v>
      </c>
      <c r="AX1444">
        <v>1847</v>
      </c>
      <c r="AY1444">
        <v>1662</v>
      </c>
      <c r="AZ1444" t="s">
        <v>209</v>
      </c>
      <c r="BA1444" s="2">
        <v>43578</v>
      </c>
      <c r="BB1444">
        <v>21</v>
      </c>
      <c r="BC1444" t="s">
        <v>217</v>
      </c>
      <c r="BD1444" s="3">
        <v>44774</v>
      </c>
      <c r="BE1444" t="s">
        <v>218</v>
      </c>
      <c r="BF1444" s="2">
        <v>43642</v>
      </c>
      <c r="BG1444">
        <v>21</v>
      </c>
      <c r="BH1444" t="s">
        <v>2264</v>
      </c>
      <c r="BI1444" s="2">
        <v>43649</v>
      </c>
    </row>
    <row r="1445" spans="1:61" x14ac:dyDescent="0.25">
      <c r="A1445" s="1">
        <v>41636</v>
      </c>
      <c r="B1445" t="s">
        <v>228</v>
      </c>
      <c r="C1445" t="s">
        <v>218</v>
      </c>
      <c r="D1445" t="s">
        <v>101</v>
      </c>
      <c r="E1445" t="s">
        <v>302</v>
      </c>
      <c r="F1445" t="s">
        <v>68</v>
      </c>
      <c r="G1445" t="s">
        <v>201</v>
      </c>
      <c r="H1445" t="s">
        <v>786</v>
      </c>
      <c r="I1445" t="s">
        <v>1625</v>
      </c>
      <c r="J1445" t="s">
        <v>305</v>
      </c>
      <c r="K1445" t="s">
        <v>204</v>
      </c>
      <c r="L1445" t="s">
        <v>204</v>
      </c>
      <c r="M1445" t="s">
        <v>788</v>
      </c>
      <c r="N1445" t="s">
        <v>203</v>
      </c>
      <c r="O1445" t="s">
        <v>170</v>
      </c>
      <c r="P1445" t="s">
        <v>304</v>
      </c>
      <c r="Q1445">
        <v>19</v>
      </c>
      <c r="R1445" t="s">
        <v>191</v>
      </c>
      <c r="S1445" t="s">
        <v>255</v>
      </c>
      <c r="T1445">
        <v>14</v>
      </c>
      <c r="U1445">
        <v>19</v>
      </c>
      <c r="V1445">
        <v>15</v>
      </c>
      <c r="W1445" t="s">
        <v>68</v>
      </c>
      <c r="X1445" t="s">
        <v>64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1</v>
      </c>
      <c r="AI1445">
        <v>0</v>
      </c>
      <c r="AJ1445">
        <v>0</v>
      </c>
      <c r="AK1445">
        <v>0</v>
      </c>
      <c r="AL1445" t="e" vm="69">
        <f>_FV(0,"5263157894736842")</f>
        <v>#VALUE!</v>
      </c>
      <c r="AM1445" t="e" vm="170">
        <f>_FV(0,"2631578947368421")</f>
        <v>#VALUE!</v>
      </c>
      <c r="AN1445">
        <v>-3</v>
      </c>
      <c r="AO1445" t="e" vm="1">
        <f>_FV(-1,"0")</f>
        <v>#VALUE!</v>
      </c>
      <c r="AP1445" t="e" vm="1">
        <f>_FV(-4,"0")</f>
        <v>#VALUE!</v>
      </c>
      <c r="AQ1445">
        <v>5</v>
      </c>
      <c r="AR1445">
        <v>2</v>
      </c>
      <c r="AS1445" t="s">
        <v>68</v>
      </c>
      <c r="AT1445" t="s">
        <v>1070</v>
      </c>
      <c r="AU1445" t="s">
        <v>68</v>
      </c>
      <c r="AV1445" t="s">
        <v>124</v>
      </c>
      <c r="AW1445" t="s">
        <v>2526</v>
      </c>
      <c r="AX1445">
        <v>1671</v>
      </c>
      <c r="AY1445">
        <v>1662</v>
      </c>
      <c r="AZ1445" t="s">
        <v>228</v>
      </c>
      <c r="BA1445" s="2">
        <v>43549</v>
      </c>
      <c r="BB1445">
        <v>22</v>
      </c>
      <c r="BC1445" t="s">
        <v>2267</v>
      </c>
      <c r="BD1445" s="2">
        <v>43588</v>
      </c>
      <c r="BE1445" t="s">
        <v>218</v>
      </c>
      <c r="BF1445" s="2">
        <v>43642</v>
      </c>
      <c r="BG1445">
        <v>21</v>
      </c>
      <c r="BH1445" t="s">
        <v>2264</v>
      </c>
      <c r="BI1445" s="2">
        <v>43649</v>
      </c>
    </row>
    <row r="1446" spans="1:61" x14ac:dyDescent="0.25">
      <c r="A1446" s="1">
        <v>41867</v>
      </c>
      <c r="B1446" t="s">
        <v>60</v>
      </c>
      <c r="C1446" t="s">
        <v>2233</v>
      </c>
      <c r="D1446" t="s">
        <v>62</v>
      </c>
      <c r="E1446" t="s">
        <v>65</v>
      </c>
      <c r="F1446" t="s">
        <v>65</v>
      </c>
      <c r="G1446" t="s">
        <v>65</v>
      </c>
      <c r="H1446" t="s">
        <v>65</v>
      </c>
      <c r="I1446" t="s">
        <v>65</v>
      </c>
      <c r="J1446" t="s">
        <v>65</v>
      </c>
      <c r="K1446" t="s">
        <v>65</v>
      </c>
      <c r="L1446" t="s">
        <v>65</v>
      </c>
      <c r="M1446" t="s">
        <v>65</v>
      </c>
      <c r="N1446" t="s">
        <v>65</v>
      </c>
      <c r="O1446" t="s">
        <v>65</v>
      </c>
      <c r="P1446" t="s">
        <v>65</v>
      </c>
      <c r="Q1446">
        <v>1</v>
      </c>
      <c r="R1446" t="s">
        <v>84</v>
      </c>
      <c r="S1446" t="s">
        <v>120</v>
      </c>
      <c r="T1446">
        <v>15</v>
      </c>
      <c r="U1446">
        <v>1</v>
      </c>
      <c r="V1446">
        <v>11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 t="s">
        <v>65</v>
      </c>
      <c r="AM1446" t="s">
        <v>65</v>
      </c>
      <c r="AN1446">
        <v>0</v>
      </c>
      <c r="AP1446" t="e" vm="1">
        <f>_FV(-7,"0")</f>
        <v>#VALUE!</v>
      </c>
      <c r="AQ1446">
        <v>6</v>
      </c>
      <c r="AR1446">
        <v>0</v>
      </c>
      <c r="AS1446" t="s">
        <v>68</v>
      </c>
      <c r="AT1446" t="s">
        <v>68</v>
      </c>
      <c r="AU1446" t="s">
        <v>68</v>
      </c>
      <c r="AV1446" t="s">
        <v>675</v>
      </c>
      <c r="AW1446" s="3">
        <v>46388</v>
      </c>
      <c r="AX1446">
        <v>1848</v>
      </c>
      <c r="AY1446">
        <v>1602</v>
      </c>
      <c r="AZ1446" t="s">
        <v>60</v>
      </c>
      <c r="BA1446" t="s">
        <v>2527</v>
      </c>
      <c r="BB1446">
        <v>29</v>
      </c>
      <c r="BC1446" t="s">
        <v>2528</v>
      </c>
      <c r="BD1446" s="3">
        <v>23255</v>
      </c>
      <c r="BE1446" t="s">
        <v>2233</v>
      </c>
      <c r="BF1446" t="s">
        <v>2529</v>
      </c>
      <c r="BG1446">
        <v>25</v>
      </c>
      <c r="BH1446" t="s">
        <v>2530</v>
      </c>
      <c r="BI1446" s="3">
        <v>41306</v>
      </c>
    </row>
    <row r="1447" spans="1:61" x14ac:dyDescent="0.25">
      <c r="A1447" s="1">
        <v>42005</v>
      </c>
      <c r="B1447" t="s">
        <v>73</v>
      </c>
      <c r="C1447" t="s">
        <v>2233</v>
      </c>
      <c r="D1447" t="s">
        <v>101</v>
      </c>
      <c r="E1447" t="s">
        <v>1130</v>
      </c>
      <c r="F1447" t="s">
        <v>68</v>
      </c>
      <c r="G1447" s="2">
        <v>43466</v>
      </c>
      <c r="H1447" s="2">
        <v>43586</v>
      </c>
      <c r="I1447" s="2">
        <v>43586</v>
      </c>
      <c r="J1447" t="s">
        <v>124</v>
      </c>
      <c r="K1447" t="s">
        <v>79</v>
      </c>
      <c r="L1447" t="s">
        <v>797</v>
      </c>
      <c r="M1447" t="s">
        <v>116</v>
      </c>
      <c r="N1447" t="s">
        <v>682</v>
      </c>
      <c r="O1447" t="s">
        <v>266</v>
      </c>
      <c r="P1447" t="s">
        <v>159</v>
      </c>
      <c r="Q1447">
        <v>20</v>
      </c>
      <c r="R1447" t="s">
        <v>255</v>
      </c>
      <c r="S1447" t="s">
        <v>120</v>
      </c>
      <c r="T1447">
        <v>15</v>
      </c>
      <c r="U1447">
        <v>13</v>
      </c>
      <c r="V1447">
        <v>18</v>
      </c>
      <c r="W1447" t="s">
        <v>132</v>
      </c>
      <c r="X1447" t="s">
        <v>84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 t="e" vm="289">
        <f>_FV(0,"55")</f>
        <v>#VALUE!</v>
      </c>
      <c r="AM1447" t="e" vm="3">
        <f>_FV(0,"5")</f>
        <v>#VALUE!</v>
      </c>
      <c r="AN1447">
        <v>5</v>
      </c>
      <c r="AO1447" t="s">
        <v>64</v>
      </c>
      <c r="AP1447" t="s">
        <v>85</v>
      </c>
      <c r="AQ1447">
        <v>3</v>
      </c>
      <c r="AR1447">
        <v>6</v>
      </c>
      <c r="AS1447" t="s">
        <v>68</v>
      </c>
      <c r="AT1447" t="s">
        <v>337</v>
      </c>
      <c r="AU1447" t="s">
        <v>68</v>
      </c>
      <c r="AV1447" t="s">
        <v>68</v>
      </c>
      <c r="AW1447" t="s">
        <v>337</v>
      </c>
      <c r="AX1447">
        <v>1638</v>
      </c>
      <c r="AY1447">
        <v>1602</v>
      </c>
      <c r="AZ1447" t="s">
        <v>73</v>
      </c>
      <c r="BA1447" s="2">
        <v>43548</v>
      </c>
      <c r="BB1447">
        <v>20</v>
      </c>
      <c r="BC1447" t="s">
        <v>1886</v>
      </c>
      <c r="BD1447" s="3">
        <v>12479</v>
      </c>
      <c r="BE1447" t="s">
        <v>2233</v>
      </c>
      <c r="BF1447" t="s">
        <v>2529</v>
      </c>
      <c r="BG1447">
        <v>25</v>
      </c>
      <c r="BH1447" t="s">
        <v>2530</v>
      </c>
      <c r="BI1447" s="3">
        <v>41306</v>
      </c>
    </row>
    <row r="1448" spans="1:61" x14ac:dyDescent="0.25">
      <c r="A1448" s="1">
        <v>42021</v>
      </c>
      <c r="B1448" t="s">
        <v>2531</v>
      </c>
      <c r="C1448" t="s">
        <v>2233</v>
      </c>
      <c r="D1448" t="s">
        <v>151</v>
      </c>
      <c r="E1448" t="s">
        <v>1237</v>
      </c>
      <c r="F1448" t="s">
        <v>68</v>
      </c>
      <c r="G1448" s="2">
        <v>43586</v>
      </c>
      <c r="H1448" t="s">
        <v>220</v>
      </c>
      <c r="I1448" t="s">
        <v>537</v>
      </c>
      <c r="J1448" t="s">
        <v>537</v>
      </c>
      <c r="K1448" t="s">
        <v>226</v>
      </c>
      <c r="L1448" t="s">
        <v>226</v>
      </c>
      <c r="M1448" t="s">
        <v>225</v>
      </c>
      <c r="N1448" t="s">
        <v>225</v>
      </c>
      <c r="O1448" t="s">
        <v>224</v>
      </c>
      <c r="P1448" t="s">
        <v>224</v>
      </c>
      <c r="Q1448">
        <v>22</v>
      </c>
      <c r="R1448" t="s">
        <v>67</v>
      </c>
      <c r="S1448" t="s">
        <v>120</v>
      </c>
      <c r="T1448">
        <v>15</v>
      </c>
      <c r="U1448">
        <v>17</v>
      </c>
      <c r="V1448">
        <v>15</v>
      </c>
      <c r="W1448" t="s">
        <v>132</v>
      </c>
      <c r="X1448" t="s">
        <v>132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 t="e" vm="193">
        <f>_FV(0,"6363636363636364")</f>
        <v>#VALUE!</v>
      </c>
      <c r="AM1448" t="e" vm="220">
        <f>_FV(0,"4090909090909091")</f>
        <v>#VALUE!</v>
      </c>
      <c r="AN1448">
        <v>0</v>
      </c>
      <c r="AO1448" t="s">
        <v>65</v>
      </c>
      <c r="AP1448" t="s">
        <v>83</v>
      </c>
      <c r="AQ1448">
        <v>1</v>
      </c>
      <c r="AR1448">
        <v>1</v>
      </c>
      <c r="AS1448" t="s">
        <v>68</v>
      </c>
      <c r="AT1448" t="s">
        <v>68</v>
      </c>
      <c r="AU1448" t="s">
        <v>68</v>
      </c>
      <c r="AV1448" t="s">
        <v>1252</v>
      </c>
      <c r="AW1448" t="s">
        <v>2279</v>
      </c>
      <c r="AX1448">
        <v>1600</v>
      </c>
      <c r="AY1448">
        <v>1602</v>
      </c>
      <c r="AZ1448" t="s">
        <v>2531</v>
      </c>
      <c r="BA1448" s="2">
        <v>43610</v>
      </c>
      <c r="BB1448">
        <v>13</v>
      </c>
      <c r="BC1448" t="s">
        <v>2532</v>
      </c>
      <c r="BD1448" s="3">
        <v>44927</v>
      </c>
      <c r="BE1448" t="s">
        <v>2233</v>
      </c>
      <c r="BF1448" t="s">
        <v>2529</v>
      </c>
      <c r="BG1448">
        <v>25</v>
      </c>
      <c r="BH1448" t="s">
        <v>2530</v>
      </c>
      <c r="BI1448" s="3">
        <v>41306</v>
      </c>
    </row>
    <row r="1449" spans="1:61" x14ac:dyDescent="0.25">
      <c r="A1449" s="1">
        <v>42068</v>
      </c>
      <c r="B1449" t="s">
        <v>123</v>
      </c>
      <c r="C1449" t="s">
        <v>2233</v>
      </c>
      <c r="D1449" t="s">
        <v>62</v>
      </c>
      <c r="E1449" t="s">
        <v>2020</v>
      </c>
      <c r="F1449" s="2">
        <v>43497</v>
      </c>
      <c r="G1449" t="s">
        <v>702</v>
      </c>
      <c r="H1449" t="s">
        <v>1072</v>
      </c>
      <c r="I1449" t="s">
        <v>1114</v>
      </c>
      <c r="J1449" s="2">
        <v>43497</v>
      </c>
      <c r="K1449" t="s">
        <v>542</v>
      </c>
      <c r="L1449" t="s">
        <v>587</v>
      </c>
      <c r="M1449" t="s">
        <v>2028</v>
      </c>
      <c r="N1449" t="s">
        <v>116</v>
      </c>
      <c r="O1449" t="s">
        <v>585</v>
      </c>
      <c r="P1449" t="s">
        <v>793</v>
      </c>
      <c r="Q1449">
        <v>35</v>
      </c>
      <c r="R1449" t="s">
        <v>68</v>
      </c>
      <c r="S1449" t="s">
        <v>120</v>
      </c>
      <c r="T1449">
        <v>15</v>
      </c>
      <c r="U1449">
        <v>1</v>
      </c>
      <c r="V1449">
        <v>11</v>
      </c>
      <c r="W1449" t="s">
        <v>191</v>
      </c>
      <c r="X1449" t="s">
        <v>83</v>
      </c>
      <c r="Y1449">
        <v>0</v>
      </c>
      <c r="Z1449">
        <v>1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1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 t="s">
        <v>664</v>
      </c>
      <c r="AM1449" t="e" vm="33">
        <f>_FV(0,"14285714285714285")</f>
        <v>#VALUE!</v>
      </c>
      <c r="AN1449">
        <v>38</v>
      </c>
      <c r="AO1449" t="s">
        <v>66</v>
      </c>
      <c r="AP1449" t="e" vm="1">
        <f>_FV(-9,"0")</f>
        <v>#VALUE!</v>
      </c>
      <c r="AQ1449">
        <v>6</v>
      </c>
      <c r="AR1449">
        <v>3</v>
      </c>
      <c r="AS1449" t="s">
        <v>68</v>
      </c>
      <c r="AT1449" t="s">
        <v>68</v>
      </c>
      <c r="AU1449" t="s">
        <v>68</v>
      </c>
      <c r="AV1449" s="2">
        <v>43497</v>
      </c>
      <c r="AW1449" s="2">
        <v>43466</v>
      </c>
      <c r="AX1449">
        <v>1923</v>
      </c>
      <c r="AY1449">
        <v>1602</v>
      </c>
      <c r="AZ1449" t="s">
        <v>123</v>
      </c>
      <c r="BA1449" s="2">
        <v>43731</v>
      </c>
      <c r="BB1449">
        <v>28</v>
      </c>
      <c r="BC1449" t="s">
        <v>2533</v>
      </c>
      <c r="BD1449" t="s">
        <v>2534</v>
      </c>
      <c r="BE1449" t="s">
        <v>2233</v>
      </c>
      <c r="BF1449" t="s">
        <v>2529</v>
      </c>
      <c r="BG1449">
        <v>25</v>
      </c>
      <c r="BH1449" t="s">
        <v>2530</v>
      </c>
      <c r="BI1449" s="3">
        <v>41306</v>
      </c>
    </row>
    <row r="1450" spans="1:61" x14ac:dyDescent="0.25">
      <c r="A1450" s="1">
        <v>41903</v>
      </c>
      <c r="B1450" t="s">
        <v>127</v>
      </c>
      <c r="C1450" t="s">
        <v>2233</v>
      </c>
      <c r="D1450" t="s">
        <v>151</v>
      </c>
      <c r="E1450" s="2">
        <v>43678</v>
      </c>
      <c r="F1450" t="s">
        <v>68</v>
      </c>
      <c r="G1450" t="s">
        <v>64</v>
      </c>
      <c r="H1450" s="2">
        <v>43617</v>
      </c>
      <c r="I1450" t="s">
        <v>68</v>
      </c>
      <c r="J1450" t="s">
        <v>116</v>
      </c>
      <c r="K1450" t="s">
        <v>118</v>
      </c>
      <c r="L1450" t="s">
        <v>65</v>
      </c>
      <c r="M1450" t="s">
        <v>118</v>
      </c>
      <c r="N1450" t="s">
        <v>116</v>
      </c>
      <c r="O1450" t="s">
        <v>116</v>
      </c>
      <c r="P1450" t="s">
        <v>116</v>
      </c>
      <c r="Q1450">
        <v>5</v>
      </c>
      <c r="R1450" t="s">
        <v>192</v>
      </c>
      <c r="S1450" t="s">
        <v>120</v>
      </c>
      <c r="T1450">
        <v>15</v>
      </c>
      <c r="U1450">
        <v>11</v>
      </c>
      <c r="V1450">
        <v>17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 t="e" vm="26">
        <f>_FV(0,"2")</f>
        <v>#VALUE!</v>
      </c>
      <c r="AM1450" t="e" vm="25">
        <f>_FV(0,"6")</f>
        <v>#VALUE!</v>
      </c>
      <c r="AN1450">
        <v>3</v>
      </c>
      <c r="AP1450" t="s">
        <v>68</v>
      </c>
      <c r="AQ1450">
        <v>1</v>
      </c>
      <c r="AR1450">
        <v>4</v>
      </c>
      <c r="AS1450" t="s">
        <v>68</v>
      </c>
      <c r="AT1450" t="s">
        <v>68</v>
      </c>
      <c r="AU1450" t="s">
        <v>68</v>
      </c>
      <c r="AV1450" t="s">
        <v>365</v>
      </c>
      <c r="AW1450" s="3">
        <v>45658</v>
      </c>
      <c r="AX1450">
        <v>1817</v>
      </c>
      <c r="AY1450">
        <v>1602</v>
      </c>
      <c r="AZ1450" t="s">
        <v>127</v>
      </c>
      <c r="BA1450" s="2">
        <v>43548</v>
      </c>
      <c r="BB1450">
        <v>19</v>
      </c>
      <c r="BC1450" t="s">
        <v>2535</v>
      </c>
      <c r="BD1450" s="3">
        <v>16163</v>
      </c>
      <c r="BE1450" t="s">
        <v>2233</v>
      </c>
      <c r="BF1450" t="s">
        <v>2529</v>
      </c>
      <c r="BG1450">
        <v>25</v>
      </c>
      <c r="BH1450" t="s">
        <v>2530</v>
      </c>
      <c r="BI1450" s="3">
        <v>41306</v>
      </c>
    </row>
    <row r="1451" spans="1:61" x14ac:dyDescent="0.25">
      <c r="A1451" s="1">
        <v>41739</v>
      </c>
      <c r="B1451" t="s">
        <v>2240</v>
      </c>
      <c r="C1451" t="s">
        <v>2233</v>
      </c>
      <c r="D1451" t="s">
        <v>62</v>
      </c>
      <c r="E1451" t="s">
        <v>153</v>
      </c>
      <c r="F1451" t="s">
        <v>353</v>
      </c>
      <c r="G1451" t="s">
        <v>352</v>
      </c>
      <c r="H1451" t="s">
        <v>353</v>
      </c>
      <c r="I1451" t="s">
        <v>152</v>
      </c>
      <c r="J1451" t="s">
        <v>250</v>
      </c>
      <c r="K1451" t="s">
        <v>154</v>
      </c>
      <c r="L1451" t="s">
        <v>155</v>
      </c>
      <c r="M1451" t="s">
        <v>155</v>
      </c>
      <c r="N1451" t="s">
        <v>155</v>
      </c>
      <c r="O1451" t="s">
        <v>156</v>
      </c>
      <c r="P1451" t="s">
        <v>155</v>
      </c>
      <c r="Q1451">
        <v>7</v>
      </c>
      <c r="R1451" t="s">
        <v>95</v>
      </c>
      <c r="S1451" t="s">
        <v>120</v>
      </c>
      <c r="T1451">
        <v>15</v>
      </c>
      <c r="U1451">
        <v>16</v>
      </c>
      <c r="V1451">
        <v>9</v>
      </c>
      <c r="W1451" t="s">
        <v>84</v>
      </c>
      <c r="X1451" t="s">
        <v>121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 t="e" vm="84">
        <f>_FV(0,"2857142857142857")</f>
        <v>#VALUE!</v>
      </c>
      <c r="AM1451" t="s">
        <v>65</v>
      </c>
      <c r="AN1451">
        <v>-2</v>
      </c>
      <c r="AO1451" t="e" vm="1">
        <f>_FV(-5,"0")</f>
        <v>#VALUE!</v>
      </c>
      <c r="AP1451" t="s">
        <v>121</v>
      </c>
      <c r="AQ1451">
        <v>0</v>
      </c>
      <c r="AR1451">
        <v>6</v>
      </c>
      <c r="AS1451" t="s">
        <v>68</v>
      </c>
      <c r="AT1451" t="s">
        <v>199</v>
      </c>
      <c r="AU1451" t="s">
        <v>68</v>
      </c>
      <c r="AV1451" t="s">
        <v>68</v>
      </c>
      <c r="AW1451" t="s">
        <v>2536</v>
      </c>
      <c r="AX1451">
        <v>1562</v>
      </c>
      <c r="AY1451">
        <v>1602</v>
      </c>
      <c r="AZ1451" t="s">
        <v>2240</v>
      </c>
      <c r="BA1451" s="2">
        <v>43491</v>
      </c>
      <c r="BB1451">
        <v>24</v>
      </c>
      <c r="BC1451" t="s">
        <v>2537</v>
      </c>
      <c r="BD1451" s="3">
        <v>17958</v>
      </c>
      <c r="BE1451" t="s">
        <v>2233</v>
      </c>
      <c r="BF1451" t="s">
        <v>2529</v>
      </c>
      <c r="BG1451">
        <v>25</v>
      </c>
      <c r="BH1451" t="s">
        <v>2530</v>
      </c>
      <c r="BI1451" s="3">
        <v>41306</v>
      </c>
    </row>
    <row r="1452" spans="1:61" x14ac:dyDescent="0.25">
      <c r="A1452" s="1">
        <v>42187</v>
      </c>
      <c r="B1452" t="s">
        <v>2538</v>
      </c>
      <c r="C1452" t="s">
        <v>2233</v>
      </c>
      <c r="D1452" t="s">
        <v>151</v>
      </c>
      <c r="E1452" t="s">
        <v>400</v>
      </c>
      <c r="F1452" t="s">
        <v>769</v>
      </c>
      <c r="G1452" t="s">
        <v>691</v>
      </c>
      <c r="H1452" t="s">
        <v>75</v>
      </c>
      <c r="I1452" t="s">
        <v>1580</v>
      </c>
      <c r="J1452" t="s">
        <v>833</v>
      </c>
      <c r="K1452" t="s">
        <v>82</v>
      </c>
      <c r="L1452" t="s">
        <v>693</v>
      </c>
      <c r="M1452" t="s">
        <v>426</v>
      </c>
      <c r="N1452" t="s">
        <v>81</v>
      </c>
      <c r="O1452" t="s">
        <v>693</v>
      </c>
      <c r="P1452" t="s">
        <v>80</v>
      </c>
      <c r="Q1452">
        <v>24</v>
      </c>
      <c r="R1452" t="s">
        <v>119</v>
      </c>
      <c r="S1452" t="s">
        <v>120</v>
      </c>
      <c r="T1452">
        <v>15</v>
      </c>
      <c r="U1452">
        <v>20</v>
      </c>
      <c r="V1452">
        <v>13</v>
      </c>
      <c r="W1452" t="s">
        <v>85</v>
      </c>
      <c r="X1452" t="s">
        <v>121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 t="e" vm="35">
        <f>_FV(0,"6666666666666666")</f>
        <v>#VALUE!</v>
      </c>
      <c r="AM1452" t="e" vm="37">
        <f>_FV(0,"375")</f>
        <v>#VALUE!</v>
      </c>
      <c r="AN1452">
        <v>-6</v>
      </c>
      <c r="AO1452" t="e" vm="1">
        <f>_FV(-1,"0")</f>
        <v>#VALUE!</v>
      </c>
      <c r="AP1452" t="s">
        <v>66</v>
      </c>
      <c r="AQ1452">
        <v>0</v>
      </c>
      <c r="AR1452">
        <v>3</v>
      </c>
      <c r="AS1452" t="s">
        <v>68</v>
      </c>
      <c r="AT1452" t="s">
        <v>68</v>
      </c>
      <c r="AU1452" t="s">
        <v>68</v>
      </c>
      <c r="AV1452" t="s">
        <v>97</v>
      </c>
      <c r="AW1452" s="2">
        <v>43709</v>
      </c>
      <c r="AX1452">
        <v>1645</v>
      </c>
      <c r="AY1452">
        <v>1602</v>
      </c>
      <c r="AZ1452" t="s">
        <v>2538</v>
      </c>
      <c r="BA1452" s="2">
        <v>43733</v>
      </c>
      <c r="BB1452">
        <v>18</v>
      </c>
      <c r="BC1452" t="s">
        <v>2539</v>
      </c>
      <c r="BD1452" s="3">
        <v>18629</v>
      </c>
      <c r="BE1452" t="s">
        <v>2233</v>
      </c>
      <c r="BF1452" t="s">
        <v>2529</v>
      </c>
      <c r="BG1452">
        <v>25</v>
      </c>
      <c r="BH1452" t="s">
        <v>2530</v>
      </c>
      <c r="BI1452" s="3">
        <v>41306</v>
      </c>
    </row>
    <row r="1453" spans="1:61" x14ac:dyDescent="0.25">
      <c r="A1453" s="1">
        <v>42140</v>
      </c>
      <c r="B1453" t="s">
        <v>150</v>
      </c>
      <c r="C1453" t="s">
        <v>2233</v>
      </c>
      <c r="D1453" t="s">
        <v>151</v>
      </c>
      <c r="E1453" t="s">
        <v>289</v>
      </c>
      <c r="F1453" t="s">
        <v>1062</v>
      </c>
      <c r="G1453" t="s">
        <v>758</v>
      </c>
      <c r="H1453" t="s">
        <v>289</v>
      </c>
      <c r="I1453" t="s">
        <v>1121</v>
      </c>
      <c r="J1453" t="s">
        <v>1324</v>
      </c>
      <c r="K1453" t="s">
        <v>294</v>
      </c>
      <c r="L1453" t="s">
        <v>655</v>
      </c>
      <c r="M1453" t="s">
        <v>296</v>
      </c>
      <c r="N1453" t="s">
        <v>1159</v>
      </c>
      <c r="O1453" t="s">
        <v>656</v>
      </c>
      <c r="P1453" t="s">
        <v>292</v>
      </c>
      <c r="Q1453">
        <v>37</v>
      </c>
      <c r="R1453" t="s">
        <v>96</v>
      </c>
      <c r="S1453" t="s">
        <v>120</v>
      </c>
      <c r="T1453">
        <v>15</v>
      </c>
      <c r="U1453">
        <v>5</v>
      </c>
      <c r="V1453">
        <v>11</v>
      </c>
      <c r="W1453" t="s">
        <v>121</v>
      </c>
      <c r="X1453" t="s">
        <v>84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 t="s">
        <v>655</v>
      </c>
      <c r="AM1453" t="e" vm="384">
        <f>_FV(0,"1891891891891892")</f>
        <v>#VALUE!</v>
      </c>
      <c r="AN1453">
        <v>20</v>
      </c>
      <c r="AO1453" t="s">
        <v>132</v>
      </c>
      <c r="AP1453" t="e" vm="1">
        <f>_FV(-4,"0")</f>
        <v>#VALUE!</v>
      </c>
      <c r="AQ1453">
        <v>4</v>
      </c>
      <c r="AR1453">
        <v>4</v>
      </c>
      <c r="AS1453" t="s">
        <v>68</v>
      </c>
      <c r="AT1453" t="s">
        <v>573</v>
      </c>
      <c r="AU1453" t="s">
        <v>68</v>
      </c>
      <c r="AV1453" s="2">
        <v>43678</v>
      </c>
      <c r="AW1453" t="s">
        <v>2540</v>
      </c>
      <c r="AX1453">
        <v>1882</v>
      </c>
      <c r="AY1453">
        <v>1602</v>
      </c>
      <c r="AZ1453" t="s">
        <v>150</v>
      </c>
      <c r="BA1453" s="2">
        <v>43578</v>
      </c>
      <c r="BB1453">
        <v>21</v>
      </c>
      <c r="BC1453" t="s">
        <v>2541</v>
      </c>
      <c r="BD1453" s="3">
        <v>41852</v>
      </c>
      <c r="BE1453" t="s">
        <v>2233</v>
      </c>
      <c r="BF1453" t="s">
        <v>2529</v>
      </c>
      <c r="BG1453">
        <v>25</v>
      </c>
      <c r="BH1453" t="s">
        <v>2530</v>
      </c>
      <c r="BI1453" s="3">
        <v>41306</v>
      </c>
    </row>
    <row r="1454" spans="1:61" x14ac:dyDescent="0.25">
      <c r="A1454" s="1">
        <v>41993</v>
      </c>
      <c r="B1454" t="s">
        <v>158</v>
      </c>
      <c r="C1454" t="s">
        <v>2233</v>
      </c>
      <c r="D1454" t="s">
        <v>62</v>
      </c>
      <c r="E1454" t="s">
        <v>1456</v>
      </c>
      <c r="F1454" t="s">
        <v>489</v>
      </c>
      <c r="G1454" t="s">
        <v>545</v>
      </c>
      <c r="H1454" t="s">
        <v>184</v>
      </c>
      <c r="I1454" t="s">
        <v>1845</v>
      </c>
      <c r="J1454" t="s">
        <v>259</v>
      </c>
      <c r="K1454" t="s">
        <v>877</v>
      </c>
      <c r="L1454" t="s">
        <v>189</v>
      </c>
      <c r="M1454" t="s">
        <v>281</v>
      </c>
      <c r="N1454" t="s">
        <v>188</v>
      </c>
      <c r="O1454" t="s">
        <v>189</v>
      </c>
      <c r="P1454" t="s">
        <v>187</v>
      </c>
      <c r="Q1454">
        <v>17</v>
      </c>
      <c r="R1454" t="s">
        <v>64</v>
      </c>
      <c r="S1454" t="s">
        <v>120</v>
      </c>
      <c r="T1454">
        <v>15</v>
      </c>
      <c r="U1454">
        <v>2</v>
      </c>
      <c r="V1454">
        <v>16</v>
      </c>
      <c r="W1454" t="s">
        <v>110</v>
      </c>
      <c r="X1454" t="s">
        <v>96</v>
      </c>
      <c r="Y1454">
        <v>1</v>
      </c>
      <c r="Z1454">
        <v>1</v>
      </c>
      <c r="AA1454">
        <v>1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 t="s">
        <v>489</v>
      </c>
      <c r="AM1454" t="e" vm="16">
        <f>_FV(0,"29411764705882354")</f>
        <v>#VALUE!</v>
      </c>
      <c r="AN1454">
        <v>21</v>
      </c>
      <c r="AO1454" t="s">
        <v>83</v>
      </c>
      <c r="AP1454" t="e" vm="1">
        <f>_FV(-8,"0")</f>
        <v>#VALUE!</v>
      </c>
      <c r="AQ1454">
        <v>6</v>
      </c>
      <c r="AR1454">
        <v>0</v>
      </c>
      <c r="AS1454" t="s">
        <v>68</v>
      </c>
      <c r="AT1454" t="s">
        <v>68</v>
      </c>
      <c r="AU1454" t="s">
        <v>68</v>
      </c>
      <c r="AV1454" t="s">
        <v>64</v>
      </c>
      <c r="AW1454" t="s">
        <v>68</v>
      </c>
      <c r="AX1454">
        <v>1934</v>
      </c>
      <c r="AY1454">
        <v>1602</v>
      </c>
      <c r="AZ1454" t="s">
        <v>158</v>
      </c>
      <c r="BA1454" s="2">
        <v>43580</v>
      </c>
      <c r="BB1454">
        <v>29</v>
      </c>
      <c r="BC1454" t="s">
        <v>2542</v>
      </c>
      <c r="BD1454" t="s">
        <v>2543</v>
      </c>
      <c r="BE1454" t="s">
        <v>2233</v>
      </c>
      <c r="BF1454" t="s">
        <v>2529</v>
      </c>
      <c r="BG1454">
        <v>25</v>
      </c>
      <c r="BH1454" t="s">
        <v>2530</v>
      </c>
      <c r="BI1454" s="3">
        <v>41306</v>
      </c>
    </row>
    <row r="1455" spans="1:61" x14ac:dyDescent="0.25">
      <c r="A1455" s="1">
        <v>41862</v>
      </c>
      <c r="B1455" t="s">
        <v>163</v>
      </c>
      <c r="C1455" t="s">
        <v>2233</v>
      </c>
      <c r="D1455" t="s">
        <v>62</v>
      </c>
      <c r="E1455" t="s">
        <v>644</v>
      </c>
      <c r="F1455" t="s">
        <v>222</v>
      </c>
      <c r="G1455" t="s">
        <v>222</v>
      </c>
      <c r="H1455" t="s">
        <v>628</v>
      </c>
      <c r="I1455" t="s">
        <v>219</v>
      </c>
      <c r="J1455" t="s">
        <v>801</v>
      </c>
      <c r="K1455" t="s">
        <v>223</v>
      </c>
      <c r="L1455" t="s">
        <v>226</v>
      </c>
      <c r="M1455" t="s">
        <v>223</v>
      </c>
      <c r="N1455" t="s">
        <v>337</v>
      </c>
      <c r="O1455" t="s">
        <v>224</v>
      </c>
      <c r="P1455" t="s">
        <v>223</v>
      </c>
      <c r="Q1455">
        <v>11</v>
      </c>
      <c r="R1455" t="s">
        <v>66</v>
      </c>
      <c r="S1455" t="s">
        <v>120</v>
      </c>
      <c r="T1455">
        <v>15</v>
      </c>
      <c r="U1455">
        <v>10</v>
      </c>
      <c r="V1455">
        <v>17</v>
      </c>
      <c r="W1455" t="s">
        <v>121</v>
      </c>
      <c r="X1455" t="s">
        <v>66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 t="s">
        <v>226</v>
      </c>
      <c r="AM1455" t="e" vm="221">
        <f>_FV(0,"45454545454545453")</f>
        <v>#VALUE!</v>
      </c>
      <c r="AN1455">
        <v>4</v>
      </c>
      <c r="AO1455" t="s">
        <v>66</v>
      </c>
      <c r="AP1455" t="e" vm="1">
        <f>_FV(-6,"0")</f>
        <v>#VALUE!</v>
      </c>
      <c r="AQ1455">
        <v>6</v>
      </c>
      <c r="AR1455">
        <v>0</v>
      </c>
      <c r="AS1455" t="s">
        <v>68</v>
      </c>
      <c r="AT1455" t="s">
        <v>973</v>
      </c>
      <c r="AU1455" t="s">
        <v>68</v>
      </c>
      <c r="AV1455" t="s">
        <v>64</v>
      </c>
      <c r="AW1455" s="2">
        <v>43556</v>
      </c>
      <c r="AX1455">
        <v>1829</v>
      </c>
      <c r="AY1455">
        <v>1602</v>
      </c>
      <c r="AZ1455" t="s">
        <v>163</v>
      </c>
      <c r="BA1455" s="2">
        <v>43731</v>
      </c>
      <c r="BB1455">
        <v>25</v>
      </c>
      <c r="BC1455" t="s">
        <v>2544</v>
      </c>
      <c r="BD1455" s="3">
        <v>42339</v>
      </c>
      <c r="BE1455" t="s">
        <v>2233</v>
      </c>
      <c r="BF1455" t="s">
        <v>2529</v>
      </c>
      <c r="BG1455">
        <v>25</v>
      </c>
      <c r="BH1455" t="s">
        <v>2530</v>
      </c>
      <c r="BI1455" s="3">
        <v>41306</v>
      </c>
    </row>
    <row r="1456" spans="1:61" x14ac:dyDescent="0.25">
      <c r="A1456" s="1">
        <v>41881</v>
      </c>
      <c r="B1456" t="s">
        <v>178</v>
      </c>
      <c r="C1456" t="s">
        <v>2233</v>
      </c>
      <c r="D1456" t="s">
        <v>101</v>
      </c>
      <c r="E1456" t="s">
        <v>65</v>
      </c>
      <c r="F1456" t="s">
        <v>355</v>
      </c>
      <c r="G1456" t="s">
        <v>355</v>
      </c>
      <c r="H1456" t="s">
        <v>340</v>
      </c>
      <c r="I1456" t="s">
        <v>80</v>
      </c>
      <c r="J1456" t="s">
        <v>65</v>
      </c>
      <c r="K1456" t="s">
        <v>65</v>
      </c>
      <c r="L1456" t="s">
        <v>65</v>
      </c>
      <c r="M1456" t="s">
        <v>80</v>
      </c>
      <c r="N1456" t="s">
        <v>355</v>
      </c>
      <c r="O1456" t="s">
        <v>80</v>
      </c>
      <c r="P1456" t="s">
        <v>65</v>
      </c>
      <c r="Q1456">
        <v>3</v>
      </c>
      <c r="R1456" t="s">
        <v>110</v>
      </c>
      <c r="S1456" t="s">
        <v>120</v>
      </c>
      <c r="T1456">
        <v>15</v>
      </c>
      <c r="U1456">
        <v>17</v>
      </c>
      <c r="V1456">
        <v>18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 t="e" vm="35">
        <f>_FV(0,"6666666666666666")</f>
        <v>#VALUE!</v>
      </c>
      <c r="AM1456" t="e" vm="1">
        <f>_FV(-1,"0")</f>
        <v>#VALUE!</v>
      </c>
      <c r="AN1456">
        <v>1</v>
      </c>
      <c r="AP1456" t="s">
        <v>132</v>
      </c>
      <c r="AQ1456">
        <v>6</v>
      </c>
      <c r="AR1456">
        <v>0</v>
      </c>
      <c r="AS1456" t="s">
        <v>68</v>
      </c>
      <c r="AT1456" t="s">
        <v>68</v>
      </c>
      <c r="AU1456" t="s">
        <v>68</v>
      </c>
      <c r="AV1456" t="s">
        <v>124</v>
      </c>
      <c r="AW1456" s="3">
        <v>44562</v>
      </c>
      <c r="AX1456">
        <v>1624</v>
      </c>
      <c r="AY1456">
        <v>1602</v>
      </c>
      <c r="AZ1456" t="s">
        <v>178</v>
      </c>
      <c r="BA1456" s="2">
        <v>43730</v>
      </c>
      <c r="BB1456">
        <v>26</v>
      </c>
      <c r="BC1456" t="s">
        <v>2545</v>
      </c>
      <c r="BD1456" s="3">
        <v>12114</v>
      </c>
      <c r="BE1456" t="s">
        <v>2233</v>
      </c>
      <c r="BF1456" t="s">
        <v>2529</v>
      </c>
      <c r="BG1456">
        <v>25</v>
      </c>
      <c r="BH1456" t="s">
        <v>2530</v>
      </c>
      <c r="BI1456" s="3">
        <v>41306</v>
      </c>
    </row>
    <row r="1457" spans="1:61" x14ac:dyDescent="0.25">
      <c r="A1457" s="1">
        <v>42001</v>
      </c>
      <c r="B1457" t="s">
        <v>1436</v>
      </c>
      <c r="C1457" t="s">
        <v>2233</v>
      </c>
      <c r="D1457" t="s">
        <v>101</v>
      </c>
      <c r="E1457" t="s">
        <v>196</v>
      </c>
      <c r="F1457" t="s">
        <v>1067</v>
      </c>
      <c r="G1457" t="s">
        <v>403</v>
      </c>
      <c r="H1457" t="s">
        <v>199</v>
      </c>
      <c r="I1457" t="s">
        <v>305</v>
      </c>
      <c r="J1457" t="s">
        <v>302</v>
      </c>
      <c r="K1457" t="s">
        <v>170</v>
      </c>
      <c r="L1457" t="s">
        <v>204</v>
      </c>
      <c r="M1457" t="s">
        <v>169</v>
      </c>
      <c r="N1457" t="s">
        <v>172</v>
      </c>
      <c r="O1457" t="s">
        <v>171</v>
      </c>
      <c r="P1457" t="s">
        <v>202</v>
      </c>
      <c r="Q1457">
        <v>19</v>
      </c>
      <c r="R1457" t="s">
        <v>239</v>
      </c>
      <c r="S1457" t="s">
        <v>120</v>
      </c>
      <c r="T1457">
        <v>15</v>
      </c>
      <c r="U1457">
        <v>16</v>
      </c>
      <c r="V1457">
        <v>18</v>
      </c>
      <c r="W1457" t="s">
        <v>96</v>
      </c>
      <c r="X1457" t="s">
        <v>64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 t="e" vm="143">
        <f>_FV(0,"6842105263157895")</f>
        <v>#VALUE!</v>
      </c>
      <c r="AM1457" t="e" vm="69">
        <f>_FV(0,"5263157894736842")</f>
        <v>#VALUE!</v>
      </c>
      <c r="AN1457">
        <v>2</v>
      </c>
      <c r="AO1457" t="s">
        <v>66</v>
      </c>
      <c r="AP1457" t="s">
        <v>120</v>
      </c>
      <c r="AQ1457">
        <v>1</v>
      </c>
      <c r="AR1457">
        <v>1</v>
      </c>
      <c r="AS1457" t="s">
        <v>68</v>
      </c>
      <c r="AT1457" t="s">
        <v>68</v>
      </c>
      <c r="AU1457" t="s">
        <v>68</v>
      </c>
      <c r="AV1457" s="2">
        <v>43557</v>
      </c>
      <c r="AW1457" s="2">
        <v>43497</v>
      </c>
      <c r="AX1457">
        <v>1558</v>
      </c>
      <c r="AY1457">
        <v>1602</v>
      </c>
      <c r="AZ1457" t="s">
        <v>1436</v>
      </c>
      <c r="BA1457" s="2">
        <v>43490</v>
      </c>
      <c r="BB1457">
        <v>24</v>
      </c>
      <c r="BC1457" t="s">
        <v>2546</v>
      </c>
      <c r="BD1457" s="3">
        <v>29618</v>
      </c>
      <c r="BE1457" t="s">
        <v>2233</v>
      </c>
      <c r="BF1457" t="s">
        <v>2529</v>
      </c>
      <c r="BG1457">
        <v>25</v>
      </c>
      <c r="BH1457" t="s">
        <v>2530</v>
      </c>
      <c r="BI1457" s="3">
        <v>41306</v>
      </c>
    </row>
    <row r="1458" spans="1:61" x14ac:dyDescent="0.25">
      <c r="A1458" s="1">
        <v>42066</v>
      </c>
      <c r="B1458" t="s">
        <v>1917</v>
      </c>
      <c r="C1458" t="s">
        <v>2233</v>
      </c>
      <c r="D1458" t="s">
        <v>62</v>
      </c>
      <c r="E1458" t="s">
        <v>327</v>
      </c>
      <c r="F1458" t="s">
        <v>407</v>
      </c>
      <c r="G1458" t="s">
        <v>670</v>
      </c>
      <c r="H1458" t="s">
        <v>327</v>
      </c>
      <c r="I1458" t="s">
        <v>247</v>
      </c>
      <c r="J1458" t="s">
        <v>371</v>
      </c>
      <c r="K1458" t="s">
        <v>63</v>
      </c>
      <c r="L1458" t="s">
        <v>79</v>
      </c>
      <c r="M1458" t="s">
        <v>251</v>
      </c>
      <c r="N1458" t="s">
        <v>1304</v>
      </c>
      <c r="O1458" t="s">
        <v>154</v>
      </c>
      <c r="P1458" t="s">
        <v>251</v>
      </c>
      <c r="Q1458">
        <v>28</v>
      </c>
      <c r="R1458" t="s">
        <v>85</v>
      </c>
      <c r="S1458" t="s">
        <v>120</v>
      </c>
      <c r="T1458">
        <v>15</v>
      </c>
      <c r="U1458">
        <v>7</v>
      </c>
      <c r="V1458">
        <v>12</v>
      </c>
      <c r="W1458" t="s">
        <v>66</v>
      </c>
      <c r="X1458" t="s">
        <v>85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 t="s">
        <v>576</v>
      </c>
      <c r="AM1458" t="e" vm="14">
        <f>_FV(0,"25")</f>
        <v>#VALUE!</v>
      </c>
      <c r="AN1458">
        <v>16</v>
      </c>
      <c r="AO1458" t="e" vm="1">
        <f>_FV(-3,"0")</f>
        <v>#VALUE!</v>
      </c>
      <c r="AP1458" t="e" vm="1">
        <f>_FV(-3,"0")</f>
        <v>#VALUE!</v>
      </c>
      <c r="AQ1458">
        <v>9</v>
      </c>
      <c r="AR1458">
        <v>0</v>
      </c>
      <c r="AS1458" t="s">
        <v>68</v>
      </c>
      <c r="AT1458" t="s">
        <v>68</v>
      </c>
      <c r="AU1458" t="s">
        <v>68</v>
      </c>
      <c r="AV1458" t="s">
        <v>97</v>
      </c>
      <c r="AW1458" s="3">
        <v>41640</v>
      </c>
      <c r="AX1458">
        <v>1723</v>
      </c>
      <c r="AY1458">
        <v>1602</v>
      </c>
      <c r="AZ1458" t="s">
        <v>1917</v>
      </c>
      <c r="BA1458" s="2">
        <v>43608</v>
      </c>
      <c r="BB1458">
        <v>20</v>
      </c>
      <c r="BC1458" t="s">
        <v>2547</v>
      </c>
      <c r="BD1458" s="2">
        <v>43620</v>
      </c>
      <c r="BE1458" t="s">
        <v>2233</v>
      </c>
      <c r="BF1458" t="s">
        <v>2529</v>
      </c>
      <c r="BG1458">
        <v>25</v>
      </c>
      <c r="BH1458" t="s">
        <v>2530</v>
      </c>
      <c r="BI1458" s="3">
        <v>41306</v>
      </c>
    </row>
    <row r="1459" spans="1:61" x14ac:dyDescent="0.25">
      <c r="A1459" s="1">
        <v>42084</v>
      </c>
      <c r="B1459" t="s">
        <v>182</v>
      </c>
      <c r="C1459" t="s">
        <v>2233</v>
      </c>
      <c r="D1459" t="s">
        <v>151</v>
      </c>
      <c r="E1459" s="2">
        <v>43466</v>
      </c>
      <c r="F1459" t="s">
        <v>483</v>
      </c>
      <c r="G1459" t="s">
        <v>76</v>
      </c>
      <c r="H1459" t="s">
        <v>90</v>
      </c>
      <c r="I1459" s="2">
        <v>43556</v>
      </c>
      <c r="J1459" s="2">
        <v>43466</v>
      </c>
      <c r="K1459" t="s">
        <v>116</v>
      </c>
      <c r="L1459" t="s">
        <v>386</v>
      </c>
      <c r="M1459" t="s">
        <v>673</v>
      </c>
      <c r="N1459" t="s">
        <v>116</v>
      </c>
      <c r="O1459" t="s">
        <v>118</v>
      </c>
      <c r="P1459" t="s">
        <v>266</v>
      </c>
      <c r="Q1459">
        <v>30</v>
      </c>
      <c r="R1459" t="s">
        <v>83</v>
      </c>
      <c r="S1459" t="s">
        <v>120</v>
      </c>
      <c r="T1459">
        <v>15</v>
      </c>
      <c r="U1459">
        <v>8</v>
      </c>
      <c r="V1459">
        <v>11</v>
      </c>
      <c r="W1459" t="s">
        <v>83</v>
      </c>
      <c r="X1459" t="s">
        <v>85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 t="e" vm="168">
        <f>_FV(0,"06666666666666667")</f>
        <v>#VALUE!</v>
      </c>
      <c r="AM1459" t="e" vm="26">
        <f>_FV(0,"2")</f>
        <v>#VALUE!</v>
      </c>
      <c r="AN1459">
        <v>9</v>
      </c>
      <c r="AO1459" t="s">
        <v>64</v>
      </c>
      <c r="AP1459" t="e" vm="1">
        <f>_FV(-1,"0")</f>
        <v>#VALUE!</v>
      </c>
      <c r="AQ1459">
        <v>4</v>
      </c>
      <c r="AR1459">
        <v>4</v>
      </c>
      <c r="AS1459" t="s">
        <v>68</v>
      </c>
      <c r="AT1459" t="s">
        <v>674</v>
      </c>
      <c r="AU1459" t="s">
        <v>68</v>
      </c>
      <c r="AV1459" s="2">
        <v>43617</v>
      </c>
      <c r="AW1459" t="s">
        <v>2548</v>
      </c>
      <c r="AX1459">
        <v>1679</v>
      </c>
      <c r="AY1459">
        <v>1602</v>
      </c>
      <c r="AZ1459" t="s">
        <v>182</v>
      </c>
      <c r="BA1459" s="2">
        <v>43581</v>
      </c>
      <c r="BB1459">
        <v>23</v>
      </c>
      <c r="BC1459" t="s">
        <v>2549</v>
      </c>
      <c r="BD1459" s="2">
        <v>43528</v>
      </c>
      <c r="BE1459" t="s">
        <v>2233</v>
      </c>
      <c r="BF1459" t="s">
        <v>2529</v>
      </c>
      <c r="BG1459">
        <v>25</v>
      </c>
      <c r="BH1459" t="s">
        <v>2530</v>
      </c>
      <c r="BI1459" s="3">
        <v>41306</v>
      </c>
    </row>
    <row r="1460" spans="1:61" x14ac:dyDescent="0.25">
      <c r="A1460" s="1">
        <v>42312</v>
      </c>
      <c r="B1460" t="s">
        <v>195</v>
      </c>
      <c r="C1460" t="s">
        <v>2233</v>
      </c>
      <c r="D1460" t="s">
        <v>151</v>
      </c>
      <c r="E1460" t="s">
        <v>180</v>
      </c>
      <c r="F1460" t="s">
        <v>368</v>
      </c>
      <c r="G1460" t="s">
        <v>317</v>
      </c>
      <c r="H1460" s="3">
        <v>447424</v>
      </c>
      <c r="I1460" t="s">
        <v>978</v>
      </c>
      <c r="J1460" t="s">
        <v>630</v>
      </c>
      <c r="K1460" t="s">
        <v>1076</v>
      </c>
      <c r="L1460" t="s">
        <v>320</v>
      </c>
      <c r="M1460" t="s">
        <v>323</v>
      </c>
      <c r="N1460" t="s">
        <v>323</v>
      </c>
      <c r="O1460" t="s">
        <v>319</v>
      </c>
      <c r="P1460" t="s">
        <v>414</v>
      </c>
      <c r="Q1460">
        <v>32</v>
      </c>
      <c r="R1460" t="s">
        <v>242</v>
      </c>
      <c r="S1460" t="s">
        <v>120</v>
      </c>
      <c r="T1460">
        <v>15</v>
      </c>
      <c r="U1460">
        <v>15</v>
      </c>
      <c r="V1460">
        <v>11</v>
      </c>
      <c r="W1460" t="s">
        <v>66</v>
      </c>
      <c r="X1460" t="s">
        <v>179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 t="e" vm="92">
        <f>_FV(0,"625")</f>
        <v>#VALUE!</v>
      </c>
      <c r="AM1460" t="e" vm="93">
        <f>_FV(0,"125")</f>
        <v>#VALUE!</v>
      </c>
      <c r="AN1460">
        <v>-10</v>
      </c>
      <c r="AO1460" t="e" vm="1">
        <f>_FV(-8,"0")</f>
        <v>#VALUE!</v>
      </c>
      <c r="AP1460" t="s">
        <v>96</v>
      </c>
      <c r="AQ1460">
        <v>4</v>
      </c>
      <c r="AR1460">
        <v>4</v>
      </c>
      <c r="AS1460" t="s">
        <v>68</v>
      </c>
      <c r="AT1460" t="s">
        <v>68</v>
      </c>
      <c r="AU1460" t="s">
        <v>68</v>
      </c>
      <c r="AV1460" t="s">
        <v>97</v>
      </c>
      <c r="AW1460" s="3">
        <v>41640</v>
      </c>
      <c r="AX1460">
        <v>1635</v>
      </c>
      <c r="AY1460">
        <v>1602</v>
      </c>
      <c r="AZ1460" t="s">
        <v>195</v>
      </c>
      <c r="BA1460" s="2">
        <v>43701</v>
      </c>
      <c r="BB1460">
        <v>20</v>
      </c>
      <c r="BC1460" t="s">
        <v>2550</v>
      </c>
      <c r="BD1460" s="3">
        <v>14305</v>
      </c>
      <c r="BE1460" t="s">
        <v>2233</v>
      </c>
      <c r="BF1460" t="s">
        <v>2529</v>
      </c>
      <c r="BG1460">
        <v>25</v>
      </c>
      <c r="BH1460" t="s">
        <v>2530</v>
      </c>
      <c r="BI1460" s="3">
        <v>41306</v>
      </c>
    </row>
    <row r="1461" spans="1:61" x14ac:dyDescent="0.25">
      <c r="A1461" s="1">
        <v>41972</v>
      </c>
      <c r="B1461" t="s">
        <v>1445</v>
      </c>
      <c r="C1461" t="s">
        <v>2233</v>
      </c>
      <c r="D1461" t="s">
        <v>101</v>
      </c>
      <c r="E1461" t="s">
        <v>362</v>
      </c>
      <c r="F1461" t="s">
        <v>360</v>
      </c>
      <c r="G1461" t="s">
        <v>68</v>
      </c>
      <c r="H1461" t="s">
        <v>429</v>
      </c>
      <c r="I1461" t="s">
        <v>358</v>
      </c>
      <c r="J1461" t="s">
        <v>496</v>
      </c>
      <c r="K1461" t="s">
        <v>237</v>
      </c>
      <c r="L1461" t="s">
        <v>363</v>
      </c>
      <c r="M1461" t="s">
        <v>235</v>
      </c>
      <c r="N1461" t="s">
        <v>236</v>
      </c>
      <c r="O1461" t="s">
        <v>363</v>
      </c>
      <c r="P1461" t="s">
        <v>363</v>
      </c>
      <c r="Q1461">
        <v>13</v>
      </c>
      <c r="R1461" t="s">
        <v>121</v>
      </c>
      <c r="S1461" t="s">
        <v>120</v>
      </c>
      <c r="T1461">
        <v>15</v>
      </c>
      <c r="U1461">
        <v>7</v>
      </c>
      <c r="V1461">
        <v>15</v>
      </c>
      <c r="W1461" t="s">
        <v>85</v>
      </c>
      <c r="X1461" t="s">
        <v>66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 t="s">
        <v>363</v>
      </c>
      <c r="AM1461" t="e" vm="71">
        <f>_FV(0,"3076923076923077")</f>
        <v>#VALUE!</v>
      </c>
      <c r="AN1461">
        <v>6</v>
      </c>
      <c r="AO1461" t="s">
        <v>84</v>
      </c>
      <c r="AP1461" t="e" vm="1">
        <f>_FV(-2,"0")</f>
        <v>#VALUE!</v>
      </c>
      <c r="AQ1461">
        <v>4</v>
      </c>
      <c r="AR1461">
        <v>1</v>
      </c>
      <c r="AS1461" t="s">
        <v>68</v>
      </c>
      <c r="AT1461" t="s">
        <v>68</v>
      </c>
      <c r="AU1461" t="s">
        <v>68</v>
      </c>
      <c r="AV1461" s="2">
        <v>43678</v>
      </c>
      <c r="AW1461" s="3">
        <v>43466</v>
      </c>
      <c r="AX1461">
        <v>1687</v>
      </c>
      <c r="AY1461">
        <v>1602</v>
      </c>
      <c r="AZ1461" t="s">
        <v>1445</v>
      </c>
      <c r="BA1461" s="2">
        <v>43548</v>
      </c>
      <c r="BB1461">
        <v>30</v>
      </c>
      <c r="BC1461" t="s">
        <v>2551</v>
      </c>
      <c r="BD1461" s="3">
        <v>36192</v>
      </c>
      <c r="BE1461" t="s">
        <v>2233</v>
      </c>
      <c r="BF1461" t="s">
        <v>2529</v>
      </c>
      <c r="BG1461">
        <v>25</v>
      </c>
      <c r="BH1461" t="s">
        <v>2530</v>
      </c>
      <c r="BI1461" s="3">
        <v>41306</v>
      </c>
    </row>
    <row r="1462" spans="1:61" x14ac:dyDescent="0.25">
      <c r="A1462" s="1">
        <v>41802</v>
      </c>
      <c r="B1462" t="s">
        <v>209</v>
      </c>
      <c r="C1462" t="s">
        <v>2233</v>
      </c>
      <c r="D1462" t="s">
        <v>101</v>
      </c>
      <c r="E1462" s="2">
        <v>43497</v>
      </c>
      <c r="F1462" s="2">
        <v>43497</v>
      </c>
      <c r="G1462" s="2">
        <v>43556</v>
      </c>
      <c r="H1462" t="s">
        <v>1023</v>
      </c>
      <c r="I1462" t="s">
        <v>90</v>
      </c>
      <c r="J1462" t="s">
        <v>1251</v>
      </c>
      <c r="K1462" t="s">
        <v>116</v>
      </c>
      <c r="L1462" t="s">
        <v>118</v>
      </c>
      <c r="M1462" t="s">
        <v>116</v>
      </c>
      <c r="N1462" t="s">
        <v>117</v>
      </c>
      <c r="O1462" t="s">
        <v>115</v>
      </c>
      <c r="P1462" t="s">
        <v>386</v>
      </c>
      <c r="Q1462">
        <v>15</v>
      </c>
      <c r="R1462" t="s">
        <v>132</v>
      </c>
      <c r="S1462" t="s">
        <v>120</v>
      </c>
      <c r="T1462">
        <v>15</v>
      </c>
      <c r="U1462">
        <v>10</v>
      </c>
      <c r="V1462">
        <v>15</v>
      </c>
      <c r="W1462" t="s">
        <v>83</v>
      </c>
      <c r="X1462" t="s">
        <v>66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 t="e" vm="26">
        <f>_FV(0,"2")</f>
        <v>#VALUE!</v>
      </c>
      <c r="AM1462" t="e" vm="2">
        <f>_FV(0,"3333333333333333")</f>
        <v>#VALUE!</v>
      </c>
      <c r="AN1462">
        <v>7</v>
      </c>
      <c r="AO1462" t="s">
        <v>132</v>
      </c>
      <c r="AP1462" t="e" vm="1">
        <f>_FV(-5,"0")</f>
        <v>#VALUE!</v>
      </c>
      <c r="AQ1462">
        <v>6</v>
      </c>
      <c r="AR1462">
        <v>0</v>
      </c>
      <c r="AS1462" t="s">
        <v>68</v>
      </c>
      <c r="AT1462" t="s">
        <v>68</v>
      </c>
      <c r="AU1462" t="s">
        <v>68</v>
      </c>
      <c r="AV1462" t="s">
        <v>68</v>
      </c>
      <c r="AW1462" s="2">
        <v>43770</v>
      </c>
      <c r="AX1462">
        <v>1779</v>
      </c>
      <c r="AY1462">
        <v>1602</v>
      </c>
      <c r="AZ1462" t="s">
        <v>209</v>
      </c>
      <c r="BA1462" s="2">
        <v>43669</v>
      </c>
      <c r="BB1462">
        <v>25</v>
      </c>
      <c r="BC1462" t="s">
        <v>2552</v>
      </c>
      <c r="BD1462" s="2">
        <v>43472</v>
      </c>
      <c r="BE1462" t="s">
        <v>2233</v>
      </c>
      <c r="BF1462" t="s">
        <v>2529</v>
      </c>
      <c r="BG1462">
        <v>25</v>
      </c>
      <c r="BH1462" t="s">
        <v>2530</v>
      </c>
      <c r="BI1462" s="3">
        <v>41306</v>
      </c>
    </row>
    <row r="1463" spans="1:61" x14ac:dyDescent="0.25">
      <c r="A1463" s="1">
        <v>41937</v>
      </c>
      <c r="B1463" t="s">
        <v>218</v>
      </c>
      <c r="C1463" t="s">
        <v>2233</v>
      </c>
      <c r="D1463" t="s">
        <v>101</v>
      </c>
      <c r="E1463" t="s">
        <v>92</v>
      </c>
      <c r="F1463" t="s">
        <v>210</v>
      </c>
      <c r="G1463" t="s">
        <v>210</v>
      </c>
      <c r="H1463" t="s">
        <v>212</v>
      </c>
      <c r="I1463" t="s">
        <v>68</v>
      </c>
      <c r="J1463" t="s">
        <v>88</v>
      </c>
      <c r="K1463" t="s">
        <v>216</v>
      </c>
      <c r="L1463" t="s">
        <v>216</v>
      </c>
      <c r="M1463" t="s">
        <v>80</v>
      </c>
      <c r="N1463" t="s">
        <v>94</v>
      </c>
      <c r="O1463" t="s">
        <v>80</v>
      </c>
      <c r="P1463" t="s">
        <v>216</v>
      </c>
      <c r="Q1463">
        <v>9</v>
      </c>
      <c r="R1463" t="s">
        <v>191</v>
      </c>
      <c r="S1463" t="s">
        <v>120</v>
      </c>
      <c r="T1463">
        <v>15</v>
      </c>
      <c r="U1463">
        <v>14</v>
      </c>
      <c r="V1463">
        <v>16</v>
      </c>
      <c r="W1463" t="s">
        <v>85</v>
      </c>
      <c r="X1463" t="s">
        <v>85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 t="e" vm="136">
        <f>_FV(0,"1111111111111111")</f>
        <v>#VALUE!</v>
      </c>
      <c r="AM1463" t="e" vm="2">
        <f>_FV(0,"3333333333333333")</f>
        <v>#VALUE!</v>
      </c>
      <c r="AN1463">
        <v>1</v>
      </c>
      <c r="AO1463" t="s">
        <v>65</v>
      </c>
      <c r="AP1463" t="s">
        <v>84</v>
      </c>
      <c r="AQ1463">
        <v>3</v>
      </c>
      <c r="AR1463">
        <v>3</v>
      </c>
      <c r="AS1463" t="s">
        <v>68</v>
      </c>
      <c r="AT1463" t="s">
        <v>68</v>
      </c>
      <c r="AU1463" t="s">
        <v>68</v>
      </c>
      <c r="AV1463" s="2">
        <v>43678</v>
      </c>
      <c r="AW1463" s="3">
        <v>44927</v>
      </c>
      <c r="AX1463">
        <v>1610</v>
      </c>
      <c r="AY1463">
        <v>1602</v>
      </c>
      <c r="AZ1463" t="s">
        <v>218</v>
      </c>
      <c r="BA1463" s="2">
        <v>43610</v>
      </c>
      <c r="BB1463">
        <v>22</v>
      </c>
      <c r="BC1463" t="s">
        <v>2553</v>
      </c>
      <c r="BD1463" s="3">
        <v>35096</v>
      </c>
      <c r="BE1463" t="s">
        <v>2233</v>
      </c>
      <c r="BF1463" t="s">
        <v>2529</v>
      </c>
      <c r="BG1463">
        <v>25</v>
      </c>
      <c r="BH1463" t="s">
        <v>2530</v>
      </c>
      <c r="BI1463" s="3">
        <v>41306</v>
      </c>
    </row>
    <row r="1464" spans="1:61" x14ac:dyDescent="0.25">
      <c r="A1464" s="1">
        <v>42063</v>
      </c>
      <c r="B1464" t="s">
        <v>228</v>
      </c>
      <c r="C1464" t="s">
        <v>2233</v>
      </c>
      <c r="D1464" t="s">
        <v>151</v>
      </c>
      <c r="E1464" t="s">
        <v>635</v>
      </c>
      <c r="F1464" t="s">
        <v>696</v>
      </c>
      <c r="G1464" t="s">
        <v>92</v>
      </c>
      <c r="H1464" t="s">
        <v>694</v>
      </c>
      <c r="I1464" t="s">
        <v>89</v>
      </c>
      <c r="J1464" t="s">
        <v>68</v>
      </c>
      <c r="K1464" t="s">
        <v>638</v>
      </c>
      <c r="L1464" t="s">
        <v>216</v>
      </c>
      <c r="M1464" t="s">
        <v>607</v>
      </c>
      <c r="N1464" t="s">
        <v>1232</v>
      </c>
      <c r="O1464" t="s">
        <v>80</v>
      </c>
      <c r="P1464" t="s">
        <v>80</v>
      </c>
      <c r="Q1464">
        <v>27</v>
      </c>
      <c r="R1464" t="s">
        <v>179</v>
      </c>
      <c r="S1464" t="s">
        <v>120</v>
      </c>
      <c r="T1464">
        <v>15</v>
      </c>
      <c r="U1464">
        <v>6</v>
      </c>
      <c r="V1464">
        <v>11</v>
      </c>
      <c r="W1464" t="s">
        <v>96</v>
      </c>
      <c r="X1464" t="s">
        <v>85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 t="s">
        <v>637</v>
      </c>
      <c r="AM1464" t="e" vm="2">
        <f>_FV(0,"3333333333333333")</f>
        <v>#VALUE!</v>
      </c>
      <c r="AN1464">
        <v>12</v>
      </c>
      <c r="AO1464" t="e" vm="1">
        <f>_FV(-1,"0")</f>
        <v>#VALUE!</v>
      </c>
      <c r="AP1464" t="s">
        <v>64</v>
      </c>
      <c r="AQ1464">
        <v>3</v>
      </c>
      <c r="AR1464">
        <v>6</v>
      </c>
      <c r="AS1464" t="s">
        <v>68</v>
      </c>
      <c r="AT1464" t="s">
        <v>68</v>
      </c>
      <c r="AU1464" t="s">
        <v>68</v>
      </c>
      <c r="AV1464" t="s">
        <v>1981</v>
      </c>
      <c r="AW1464" s="3">
        <v>42736</v>
      </c>
      <c r="AX1464">
        <v>1646</v>
      </c>
      <c r="AY1464">
        <v>1602</v>
      </c>
      <c r="AZ1464" t="s">
        <v>228</v>
      </c>
      <c r="BA1464" s="2">
        <v>43701</v>
      </c>
      <c r="BB1464">
        <v>21</v>
      </c>
      <c r="BC1464" t="s">
        <v>2554</v>
      </c>
      <c r="BD1464" s="3">
        <v>15401</v>
      </c>
      <c r="BE1464" t="s">
        <v>2233</v>
      </c>
      <c r="BF1464" t="s">
        <v>2529</v>
      </c>
      <c r="BG1464">
        <v>25</v>
      </c>
      <c r="BH1464" t="s">
        <v>2530</v>
      </c>
      <c r="BI1464" s="3">
        <v>41306</v>
      </c>
    </row>
    <row r="1465" spans="1:61" x14ac:dyDescent="0.25">
      <c r="A1465" s="1">
        <v>41895</v>
      </c>
      <c r="B1465" t="s">
        <v>60</v>
      </c>
      <c r="C1465" t="s">
        <v>158</v>
      </c>
      <c r="D1465" t="s">
        <v>101</v>
      </c>
      <c r="E1465" s="3">
        <v>45658</v>
      </c>
      <c r="F1465" s="3">
        <v>45658</v>
      </c>
      <c r="G1465" t="s">
        <v>68</v>
      </c>
      <c r="H1465" t="s">
        <v>63</v>
      </c>
      <c r="I1465" s="3">
        <v>45658</v>
      </c>
      <c r="J1465" s="2">
        <v>43586</v>
      </c>
      <c r="K1465" t="s">
        <v>79</v>
      </c>
      <c r="L1465" t="s">
        <v>63</v>
      </c>
      <c r="M1465" t="s">
        <v>65</v>
      </c>
      <c r="N1465" t="s">
        <v>79</v>
      </c>
      <c r="O1465" t="s">
        <v>63</v>
      </c>
      <c r="P1465" t="s">
        <v>65</v>
      </c>
      <c r="Q1465">
        <v>4</v>
      </c>
      <c r="R1465" t="s">
        <v>84</v>
      </c>
      <c r="S1465" t="s">
        <v>64</v>
      </c>
      <c r="T1465">
        <v>15</v>
      </c>
      <c r="U1465">
        <v>7</v>
      </c>
      <c r="V1465">
        <v>4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 t="s">
        <v>79</v>
      </c>
      <c r="AM1465" t="s">
        <v>180</v>
      </c>
      <c r="AN1465">
        <v>-1</v>
      </c>
      <c r="AP1465" t="s">
        <v>68</v>
      </c>
      <c r="AQ1465">
        <v>1</v>
      </c>
      <c r="AR1465">
        <v>7</v>
      </c>
      <c r="AS1465" t="s">
        <v>1753</v>
      </c>
      <c r="AT1465" t="s">
        <v>68</v>
      </c>
      <c r="AU1465" t="s">
        <v>65</v>
      </c>
      <c r="AV1465" t="s">
        <v>65</v>
      </c>
      <c r="AW1465" t="s">
        <v>2555</v>
      </c>
      <c r="AX1465">
        <v>1848</v>
      </c>
      <c r="AY1465">
        <v>1934</v>
      </c>
      <c r="AZ1465" t="s">
        <v>60</v>
      </c>
      <c r="BA1465" t="s">
        <v>2527</v>
      </c>
      <c r="BB1465">
        <v>29</v>
      </c>
      <c r="BC1465" t="s">
        <v>2528</v>
      </c>
      <c r="BD1465" s="3">
        <v>23255</v>
      </c>
      <c r="BE1465" t="s">
        <v>158</v>
      </c>
      <c r="BF1465" s="2">
        <v>43580</v>
      </c>
      <c r="BG1465">
        <v>29</v>
      </c>
      <c r="BH1465" t="s">
        <v>2542</v>
      </c>
      <c r="BI1465" t="s">
        <v>2543</v>
      </c>
    </row>
    <row r="1466" spans="1:61" x14ac:dyDescent="0.25">
      <c r="A1466" s="1">
        <v>41739</v>
      </c>
      <c r="B1466" t="s">
        <v>73</v>
      </c>
      <c r="C1466" t="s">
        <v>158</v>
      </c>
      <c r="D1466" t="s">
        <v>151</v>
      </c>
      <c r="E1466" t="s">
        <v>252</v>
      </c>
      <c r="F1466" t="s">
        <v>391</v>
      </c>
      <c r="G1466" t="s">
        <v>68</v>
      </c>
      <c r="H1466" t="s">
        <v>68</v>
      </c>
      <c r="I1466" t="s">
        <v>353</v>
      </c>
      <c r="J1466" t="s">
        <v>352</v>
      </c>
      <c r="K1466" t="s">
        <v>156</v>
      </c>
      <c r="L1466" t="s">
        <v>156</v>
      </c>
      <c r="M1466" t="s">
        <v>155</v>
      </c>
      <c r="N1466" t="s">
        <v>154</v>
      </c>
      <c r="O1466" t="s">
        <v>154</v>
      </c>
      <c r="P1466" t="s">
        <v>155</v>
      </c>
      <c r="Q1466">
        <v>7</v>
      </c>
      <c r="R1466" t="s">
        <v>255</v>
      </c>
      <c r="S1466" t="s">
        <v>64</v>
      </c>
      <c r="T1466">
        <v>15</v>
      </c>
      <c r="U1466">
        <v>6</v>
      </c>
      <c r="V1466">
        <v>3</v>
      </c>
      <c r="W1466" t="s">
        <v>85</v>
      </c>
      <c r="X1466" t="s">
        <v>121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 t="e" vm="12">
        <f>_FV(0,"42857142857142855")</f>
        <v>#VALUE!</v>
      </c>
      <c r="AM1466" t="s">
        <v>670</v>
      </c>
      <c r="AN1466">
        <v>-1</v>
      </c>
      <c r="AO1466" t="e" vm="1">
        <f>_FV(-1,"0")</f>
        <v>#VALUE!</v>
      </c>
      <c r="AP1466" t="s">
        <v>110</v>
      </c>
      <c r="AQ1466">
        <v>3</v>
      </c>
      <c r="AR1466">
        <v>6</v>
      </c>
      <c r="AS1466" t="s">
        <v>68</v>
      </c>
      <c r="AT1466" t="s">
        <v>68</v>
      </c>
      <c r="AU1466" t="s">
        <v>68</v>
      </c>
      <c r="AV1466" s="3">
        <v>45658</v>
      </c>
      <c r="AW1466" s="3">
        <v>45292</v>
      </c>
      <c r="AX1466">
        <v>1638</v>
      </c>
      <c r="AY1466">
        <v>1934</v>
      </c>
      <c r="AZ1466" t="s">
        <v>73</v>
      </c>
      <c r="BA1466" s="2">
        <v>43548</v>
      </c>
      <c r="BB1466">
        <v>20</v>
      </c>
      <c r="BC1466" t="s">
        <v>1886</v>
      </c>
      <c r="BD1466" s="3">
        <v>12479</v>
      </c>
      <c r="BE1466" t="s">
        <v>158</v>
      </c>
      <c r="BF1466" s="2">
        <v>43580</v>
      </c>
      <c r="BG1466">
        <v>29</v>
      </c>
      <c r="BH1466" t="s">
        <v>2542</v>
      </c>
      <c r="BI1466" t="s">
        <v>2543</v>
      </c>
    </row>
    <row r="1467" spans="1:61" x14ac:dyDescent="0.25">
      <c r="A1467" s="1">
        <v>42077</v>
      </c>
      <c r="B1467" t="s">
        <v>2531</v>
      </c>
      <c r="C1467" t="s">
        <v>158</v>
      </c>
      <c r="D1467" t="s">
        <v>62</v>
      </c>
      <c r="E1467" t="s">
        <v>1000</v>
      </c>
      <c r="F1467" t="s">
        <v>2039</v>
      </c>
      <c r="G1467" t="s">
        <v>1088</v>
      </c>
      <c r="H1467" t="s">
        <v>475</v>
      </c>
      <c r="I1467" t="s">
        <v>1438</v>
      </c>
      <c r="J1467" t="s">
        <v>64</v>
      </c>
      <c r="K1467" t="s">
        <v>747</v>
      </c>
      <c r="L1467" t="s">
        <v>1340</v>
      </c>
      <c r="M1467" t="s">
        <v>108</v>
      </c>
      <c r="N1467" t="s">
        <v>747</v>
      </c>
      <c r="O1467" t="s">
        <v>573</v>
      </c>
      <c r="P1467" t="s">
        <v>748</v>
      </c>
      <c r="Q1467">
        <v>29</v>
      </c>
      <c r="R1467" t="s">
        <v>67</v>
      </c>
      <c r="S1467" t="s">
        <v>64</v>
      </c>
      <c r="T1467">
        <v>15</v>
      </c>
      <c r="U1467">
        <v>17</v>
      </c>
      <c r="V1467">
        <v>2</v>
      </c>
      <c r="W1467" t="s">
        <v>64</v>
      </c>
      <c r="X1467" t="s">
        <v>120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 t="e" vm="127">
        <f>_FV(0,"7586206896551724")</f>
        <v>#VALUE!</v>
      </c>
      <c r="AM1467" t="s">
        <v>106</v>
      </c>
      <c r="AN1467">
        <v>-36</v>
      </c>
      <c r="AO1467" t="e" vm="1">
        <f>_FV(-8,"0")</f>
        <v>#VALUE!</v>
      </c>
      <c r="AP1467" t="s">
        <v>255</v>
      </c>
      <c r="AQ1467">
        <v>2</v>
      </c>
      <c r="AR1467">
        <v>5</v>
      </c>
      <c r="AS1467" t="s">
        <v>2040</v>
      </c>
      <c r="AT1467" t="s">
        <v>2556</v>
      </c>
      <c r="AU1467" t="s">
        <v>937</v>
      </c>
      <c r="AV1467" t="s">
        <v>2557</v>
      </c>
      <c r="AW1467" t="s">
        <v>2558</v>
      </c>
      <c r="AX1467">
        <v>1600</v>
      </c>
      <c r="AY1467">
        <v>1934</v>
      </c>
      <c r="AZ1467" t="s">
        <v>2531</v>
      </c>
      <c r="BA1467" s="2">
        <v>43610</v>
      </c>
      <c r="BB1467">
        <v>13</v>
      </c>
      <c r="BC1467" t="s">
        <v>2532</v>
      </c>
      <c r="BD1467" s="3">
        <v>44927</v>
      </c>
      <c r="BE1467" t="s">
        <v>158</v>
      </c>
      <c r="BF1467" s="2">
        <v>43580</v>
      </c>
      <c r="BG1467">
        <v>29</v>
      </c>
      <c r="BH1467" t="s">
        <v>2542</v>
      </c>
      <c r="BI1467" t="s">
        <v>2543</v>
      </c>
    </row>
    <row r="1468" spans="1:61" x14ac:dyDescent="0.25">
      <c r="A1468" s="1">
        <v>42035</v>
      </c>
      <c r="B1468" t="s">
        <v>123</v>
      </c>
      <c r="C1468" t="s">
        <v>158</v>
      </c>
      <c r="D1468" t="s">
        <v>101</v>
      </c>
      <c r="E1468" t="s">
        <v>1543</v>
      </c>
      <c r="F1468" t="s">
        <v>965</v>
      </c>
      <c r="G1468" t="s">
        <v>499</v>
      </c>
      <c r="H1468" t="s">
        <v>566</v>
      </c>
      <c r="I1468" t="s">
        <v>2559</v>
      </c>
      <c r="J1468" t="s">
        <v>2560</v>
      </c>
      <c r="K1468" t="s">
        <v>904</v>
      </c>
      <c r="L1468" t="s">
        <v>1853</v>
      </c>
      <c r="M1468" t="s">
        <v>1151</v>
      </c>
      <c r="N1468" t="s">
        <v>728</v>
      </c>
      <c r="O1468" t="s">
        <v>382</v>
      </c>
      <c r="P1468" t="s">
        <v>571</v>
      </c>
      <c r="Q1468">
        <v>23</v>
      </c>
      <c r="R1468" t="s">
        <v>68</v>
      </c>
      <c r="S1468" t="s">
        <v>64</v>
      </c>
      <c r="T1468">
        <v>15</v>
      </c>
      <c r="U1468">
        <v>1</v>
      </c>
      <c r="V1468">
        <v>2</v>
      </c>
      <c r="W1468" t="s">
        <v>120</v>
      </c>
      <c r="X1468" t="s">
        <v>121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 t="s">
        <v>726</v>
      </c>
      <c r="AM1468" t="s">
        <v>68</v>
      </c>
      <c r="AN1468">
        <v>5</v>
      </c>
      <c r="AO1468" t="s">
        <v>64</v>
      </c>
      <c r="AP1468" t="e" vm="1">
        <f>_FV(-1,"0")</f>
        <v>#VALUE!</v>
      </c>
      <c r="AQ1468">
        <v>7</v>
      </c>
      <c r="AR1468">
        <v>1</v>
      </c>
      <c r="AS1468" t="s">
        <v>68</v>
      </c>
      <c r="AT1468" t="s">
        <v>68</v>
      </c>
      <c r="AU1468" t="s">
        <v>68</v>
      </c>
      <c r="AV1468" s="3">
        <v>45689</v>
      </c>
      <c r="AW1468" s="2">
        <v>43647</v>
      </c>
      <c r="AX1468">
        <v>1923</v>
      </c>
      <c r="AY1468">
        <v>1934</v>
      </c>
      <c r="AZ1468" t="s">
        <v>123</v>
      </c>
      <c r="BA1468" s="2">
        <v>43731</v>
      </c>
      <c r="BB1468">
        <v>28</v>
      </c>
      <c r="BC1468" t="s">
        <v>2533</v>
      </c>
      <c r="BD1468" t="s">
        <v>2534</v>
      </c>
      <c r="BE1468" t="s">
        <v>158</v>
      </c>
      <c r="BF1468" s="2">
        <v>43580</v>
      </c>
      <c r="BG1468">
        <v>29</v>
      </c>
      <c r="BH1468" t="s">
        <v>2542</v>
      </c>
      <c r="BI1468" t="s">
        <v>2543</v>
      </c>
    </row>
    <row r="1469" spans="1:61" x14ac:dyDescent="0.25">
      <c r="A1469" s="1">
        <v>42159</v>
      </c>
      <c r="B1469" t="s">
        <v>2233</v>
      </c>
      <c r="C1469" t="s">
        <v>158</v>
      </c>
      <c r="D1469" t="s">
        <v>62</v>
      </c>
      <c r="E1469" t="s">
        <v>553</v>
      </c>
      <c r="F1469" t="s">
        <v>64</v>
      </c>
      <c r="G1469" t="s">
        <v>554</v>
      </c>
      <c r="H1469" t="s">
        <v>1666</v>
      </c>
      <c r="I1469" t="s">
        <v>553</v>
      </c>
      <c r="J1469" t="s">
        <v>2561</v>
      </c>
      <c r="K1469" t="s">
        <v>142</v>
      </c>
      <c r="L1469" t="s">
        <v>1204</v>
      </c>
      <c r="M1469" t="s">
        <v>558</v>
      </c>
      <c r="N1469" t="s">
        <v>1112</v>
      </c>
      <c r="O1469" t="s">
        <v>142</v>
      </c>
      <c r="P1469" t="s">
        <v>141</v>
      </c>
      <c r="Q1469">
        <v>31</v>
      </c>
      <c r="R1469" t="s">
        <v>120</v>
      </c>
      <c r="S1469" t="s">
        <v>64</v>
      </c>
      <c r="T1469">
        <v>15</v>
      </c>
      <c r="U1469">
        <v>9</v>
      </c>
      <c r="V1469">
        <v>2</v>
      </c>
      <c r="W1469" t="s">
        <v>83</v>
      </c>
      <c r="X1469" t="s">
        <v>83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 t="e" vm="214">
        <f>_FV(0,"16129032258064516")</f>
        <v>#VALUE!</v>
      </c>
      <c r="AM1469" t="s">
        <v>449</v>
      </c>
      <c r="AN1469">
        <v>-25</v>
      </c>
      <c r="AO1469" t="s">
        <v>65</v>
      </c>
      <c r="AP1469" t="s">
        <v>121</v>
      </c>
      <c r="AQ1469">
        <v>0</v>
      </c>
      <c r="AR1469">
        <v>9</v>
      </c>
      <c r="AS1469" t="s">
        <v>871</v>
      </c>
      <c r="AT1469" t="s">
        <v>68</v>
      </c>
      <c r="AU1469" t="s">
        <v>1113</v>
      </c>
      <c r="AV1469" t="s">
        <v>90</v>
      </c>
      <c r="AW1469" t="s">
        <v>2562</v>
      </c>
      <c r="AX1469">
        <v>1602</v>
      </c>
      <c r="AY1469">
        <v>1934</v>
      </c>
      <c r="AZ1469" t="s">
        <v>2233</v>
      </c>
      <c r="BA1469" t="s">
        <v>2529</v>
      </c>
      <c r="BB1469">
        <v>25</v>
      </c>
      <c r="BC1469" t="s">
        <v>2530</v>
      </c>
      <c r="BD1469" s="3">
        <v>41306</v>
      </c>
      <c r="BE1469" t="s">
        <v>158</v>
      </c>
      <c r="BF1469" s="2">
        <v>43580</v>
      </c>
      <c r="BG1469">
        <v>29</v>
      </c>
      <c r="BH1469" t="s">
        <v>2542</v>
      </c>
      <c r="BI1469" t="s">
        <v>2543</v>
      </c>
    </row>
    <row r="1470" spans="1:61" x14ac:dyDescent="0.25">
      <c r="A1470" s="1">
        <v>42278</v>
      </c>
      <c r="B1470" t="s">
        <v>127</v>
      </c>
      <c r="C1470" t="s">
        <v>158</v>
      </c>
      <c r="D1470" t="s">
        <v>101</v>
      </c>
      <c r="E1470" t="s">
        <v>457</v>
      </c>
      <c r="F1470" t="s">
        <v>1167</v>
      </c>
      <c r="G1470" t="s">
        <v>352</v>
      </c>
      <c r="H1470" t="s">
        <v>389</v>
      </c>
      <c r="I1470" t="s">
        <v>68</v>
      </c>
      <c r="J1470" t="s">
        <v>2334</v>
      </c>
      <c r="K1470" t="s">
        <v>889</v>
      </c>
      <c r="L1470" t="s">
        <v>355</v>
      </c>
      <c r="M1470" t="s">
        <v>156</v>
      </c>
      <c r="N1470" t="s">
        <v>1823</v>
      </c>
      <c r="O1470" t="s">
        <v>155</v>
      </c>
      <c r="P1470" t="s">
        <v>394</v>
      </c>
      <c r="Q1470">
        <v>21</v>
      </c>
      <c r="R1470" t="s">
        <v>192</v>
      </c>
      <c r="S1470" t="s">
        <v>64</v>
      </c>
      <c r="T1470">
        <v>15</v>
      </c>
      <c r="U1470">
        <v>13</v>
      </c>
      <c r="V1470">
        <v>2</v>
      </c>
      <c r="W1470" t="s">
        <v>84</v>
      </c>
      <c r="X1470" t="s">
        <v>191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1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 t="e" vm="59">
        <f>_FV(0,"19047619047619047")</f>
        <v>#VALUE!</v>
      </c>
      <c r="AM1470" t="s">
        <v>459</v>
      </c>
      <c r="AN1470">
        <v>-25</v>
      </c>
      <c r="AO1470" t="e" vm="1">
        <f>_FV(-10,"0")</f>
        <v>#VALUE!</v>
      </c>
      <c r="AP1470" t="s">
        <v>83</v>
      </c>
      <c r="AQ1470">
        <v>0</v>
      </c>
      <c r="AR1470">
        <v>9</v>
      </c>
      <c r="AS1470" t="s">
        <v>896</v>
      </c>
      <c r="AT1470" t="s">
        <v>708</v>
      </c>
      <c r="AU1470" t="s">
        <v>898</v>
      </c>
      <c r="AV1470" t="s">
        <v>2563</v>
      </c>
      <c r="AW1470" t="s">
        <v>2564</v>
      </c>
      <c r="AX1470">
        <v>1817</v>
      </c>
      <c r="AY1470">
        <v>1934</v>
      </c>
      <c r="AZ1470" t="s">
        <v>127</v>
      </c>
      <c r="BA1470" s="2">
        <v>43548</v>
      </c>
      <c r="BB1470">
        <v>19</v>
      </c>
      <c r="BC1470" t="s">
        <v>2535</v>
      </c>
      <c r="BD1470" s="3">
        <v>16163</v>
      </c>
      <c r="BE1470" t="s">
        <v>158</v>
      </c>
      <c r="BF1470" s="2">
        <v>43580</v>
      </c>
      <c r="BG1470">
        <v>29</v>
      </c>
      <c r="BH1470" t="s">
        <v>2542</v>
      </c>
      <c r="BI1470" t="s">
        <v>2543</v>
      </c>
    </row>
    <row r="1471" spans="1:61" x14ac:dyDescent="0.25">
      <c r="A1471" s="1">
        <v>41909</v>
      </c>
      <c r="B1471" t="s">
        <v>2240</v>
      </c>
      <c r="C1471" t="s">
        <v>158</v>
      </c>
      <c r="D1471" t="s">
        <v>151</v>
      </c>
      <c r="E1471" t="s">
        <v>76</v>
      </c>
      <c r="F1471" t="s">
        <v>90</v>
      </c>
      <c r="G1471" t="s">
        <v>76</v>
      </c>
      <c r="H1471" t="s">
        <v>74</v>
      </c>
      <c r="I1471" t="s">
        <v>68</v>
      </c>
      <c r="J1471" t="s">
        <v>90</v>
      </c>
      <c r="K1471" t="s">
        <v>82</v>
      </c>
      <c r="L1471" t="s">
        <v>80</v>
      </c>
      <c r="M1471" t="s">
        <v>82</v>
      </c>
      <c r="N1471" t="s">
        <v>82</v>
      </c>
      <c r="O1471" t="s">
        <v>63</v>
      </c>
      <c r="P1471" t="s">
        <v>80</v>
      </c>
      <c r="Q1471">
        <v>6</v>
      </c>
      <c r="R1471" t="s">
        <v>95</v>
      </c>
      <c r="S1471" t="s">
        <v>64</v>
      </c>
      <c r="T1471">
        <v>15</v>
      </c>
      <c r="U1471">
        <v>10</v>
      </c>
      <c r="V1471">
        <v>6</v>
      </c>
      <c r="W1471" t="s">
        <v>96</v>
      </c>
      <c r="X1471" t="s">
        <v>121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 t="s">
        <v>65</v>
      </c>
      <c r="AM1471" t="s">
        <v>63</v>
      </c>
      <c r="AN1471">
        <v>-2</v>
      </c>
      <c r="AO1471" t="e" vm="1">
        <f>_FV(-2,"0")</f>
        <v>#VALUE!</v>
      </c>
      <c r="AP1471" t="s">
        <v>242</v>
      </c>
      <c r="AQ1471">
        <v>3</v>
      </c>
      <c r="AR1471">
        <v>6</v>
      </c>
      <c r="AS1471" t="s">
        <v>459</v>
      </c>
      <c r="AT1471" t="s">
        <v>1396</v>
      </c>
      <c r="AU1471" t="s">
        <v>65</v>
      </c>
      <c r="AV1471" t="s">
        <v>65</v>
      </c>
      <c r="AW1471" t="s">
        <v>2565</v>
      </c>
      <c r="AX1471">
        <v>1562</v>
      </c>
      <c r="AY1471">
        <v>1934</v>
      </c>
      <c r="AZ1471" t="s">
        <v>2240</v>
      </c>
      <c r="BA1471" s="2">
        <v>43491</v>
      </c>
      <c r="BB1471">
        <v>24</v>
      </c>
      <c r="BC1471" t="s">
        <v>2537</v>
      </c>
      <c r="BD1471" s="3">
        <v>17958</v>
      </c>
      <c r="BE1471" t="s">
        <v>158</v>
      </c>
      <c r="BF1471" s="2">
        <v>43580</v>
      </c>
      <c r="BG1471">
        <v>29</v>
      </c>
      <c r="BH1471" t="s">
        <v>2542</v>
      </c>
      <c r="BI1471" t="s">
        <v>2543</v>
      </c>
    </row>
    <row r="1472" spans="1:61" x14ac:dyDescent="0.25">
      <c r="A1472" s="1">
        <v>41986</v>
      </c>
      <c r="B1472" t="s">
        <v>2538</v>
      </c>
      <c r="C1472" t="s">
        <v>158</v>
      </c>
      <c r="D1472" t="s">
        <v>151</v>
      </c>
      <c r="E1472" t="s">
        <v>750</v>
      </c>
      <c r="F1472" t="s">
        <v>64</v>
      </c>
      <c r="G1472" t="s">
        <v>318</v>
      </c>
      <c r="H1472" t="s">
        <v>400</v>
      </c>
      <c r="I1472" t="s">
        <v>625</v>
      </c>
      <c r="J1472" t="s">
        <v>781</v>
      </c>
      <c r="K1472" t="s">
        <v>322</v>
      </c>
      <c r="L1472" t="s">
        <v>625</v>
      </c>
      <c r="M1472" t="s">
        <v>751</v>
      </c>
      <c r="N1472" t="s">
        <v>322</v>
      </c>
      <c r="O1472" t="s">
        <v>79</v>
      </c>
      <c r="P1472" t="s">
        <v>321</v>
      </c>
      <c r="Q1472">
        <v>16</v>
      </c>
      <c r="R1472" t="s">
        <v>119</v>
      </c>
      <c r="S1472" t="s">
        <v>64</v>
      </c>
      <c r="T1472">
        <v>15</v>
      </c>
      <c r="U1472">
        <v>20</v>
      </c>
      <c r="V1472">
        <v>2</v>
      </c>
      <c r="W1472" t="s">
        <v>68</v>
      </c>
      <c r="X1472" t="s">
        <v>191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 t="e" vm="122">
        <f>_FV(0,"6875")</f>
        <v>#VALUE!</v>
      </c>
      <c r="AM1472" t="s">
        <v>399</v>
      </c>
      <c r="AN1472">
        <v>-23</v>
      </c>
      <c r="AO1472" t="e" vm="1">
        <f>_FV(-12,"0")</f>
        <v>#VALUE!</v>
      </c>
      <c r="AP1472" t="s">
        <v>179</v>
      </c>
      <c r="AQ1472">
        <v>1</v>
      </c>
      <c r="AR1472">
        <v>1</v>
      </c>
      <c r="AS1472" t="s">
        <v>273</v>
      </c>
      <c r="AT1472" t="s">
        <v>68</v>
      </c>
      <c r="AU1472" t="s">
        <v>753</v>
      </c>
      <c r="AV1472" t="s">
        <v>2566</v>
      </c>
      <c r="AW1472" t="s">
        <v>2567</v>
      </c>
      <c r="AX1472">
        <v>1645</v>
      </c>
      <c r="AY1472">
        <v>1934</v>
      </c>
      <c r="AZ1472" t="s">
        <v>2538</v>
      </c>
      <c r="BA1472" s="2">
        <v>43733</v>
      </c>
      <c r="BB1472">
        <v>18</v>
      </c>
      <c r="BC1472" t="s">
        <v>2539</v>
      </c>
      <c r="BD1472" s="3">
        <v>18629</v>
      </c>
      <c r="BE1472" t="s">
        <v>158</v>
      </c>
      <c r="BF1472" s="2">
        <v>43580</v>
      </c>
      <c r="BG1472">
        <v>29</v>
      </c>
      <c r="BH1472" t="s">
        <v>2542</v>
      </c>
      <c r="BI1472" t="s">
        <v>2543</v>
      </c>
    </row>
    <row r="1473" spans="1:61" x14ac:dyDescent="0.25">
      <c r="A1473" s="1">
        <v>42007</v>
      </c>
      <c r="B1473" t="s">
        <v>150</v>
      </c>
      <c r="C1473" t="s">
        <v>158</v>
      </c>
      <c r="D1473" t="s">
        <v>62</v>
      </c>
      <c r="E1473" t="s">
        <v>635</v>
      </c>
      <c r="F1473" t="s">
        <v>1134</v>
      </c>
      <c r="G1473" t="s">
        <v>697</v>
      </c>
      <c r="H1473" t="s">
        <v>632</v>
      </c>
      <c r="I1473" t="s">
        <v>340</v>
      </c>
      <c r="J1473" t="s">
        <v>1955</v>
      </c>
      <c r="K1473" t="s">
        <v>609</v>
      </c>
      <c r="L1473" t="s">
        <v>1127</v>
      </c>
      <c r="M1473" t="s">
        <v>607</v>
      </c>
      <c r="N1473" t="s">
        <v>93</v>
      </c>
      <c r="O1473" t="s">
        <v>216</v>
      </c>
      <c r="P1473" t="s">
        <v>607</v>
      </c>
      <c r="Q1473">
        <v>27</v>
      </c>
      <c r="R1473" t="s">
        <v>96</v>
      </c>
      <c r="S1473" t="s">
        <v>64</v>
      </c>
      <c r="T1473">
        <v>15</v>
      </c>
      <c r="U1473">
        <v>5</v>
      </c>
      <c r="V1473">
        <v>1</v>
      </c>
      <c r="W1473" t="s">
        <v>191</v>
      </c>
      <c r="X1473" t="s">
        <v>121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 t="s">
        <v>80</v>
      </c>
      <c r="AM1473" t="s">
        <v>732</v>
      </c>
      <c r="AN1473">
        <v>-10</v>
      </c>
      <c r="AO1473" t="s">
        <v>132</v>
      </c>
      <c r="AP1473" t="s">
        <v>66</v>
      </c>
      <c r="AQ1473">
        <v>3</v>
      </c>
      <c r="AR1473">
        <v>6</v>
      </c>
      <c r="AS1473" t="s">
        <v>1038</v>
      </c>
      <c r="AT1473" t="s">
        <v>68</v>
      </c>
      <c r="AU1473" t="s">
        <v>610</v>
      </c>
      <c r="AV1473" t="s">
        <v>2568</v>
      </c>
      <c r="AW1473" t="s">
        <v>2522</v>
      </c>
      <c r="AX1473">
        <v>1882</v>
      </c>
      <c r="AY1473">
        <v>1934</v>
      </c>
      <c r="AZ1473" t="s">
        <v>150</v>
      </c>
      <c r="BA1473" s="2">
        <v>43578</v>
      </c>
      <c r="BB1473">
        <v>21</v>
      </c>
      <c r="BC1473" t="s">
        <v>2541</v>
      </c>
      <c r="BD1473" s="3">
        <v>41852</v>
      </c>
      <c r="BE1473" t="s">
        <v>158</v>
      </c>
      <c r="BF1473" s="2">
        <v>43580</v>
      </c>
      <c r="BG1473">
        <v>29</v>
      </c>
      <c r="BH1473" t="s">
        <v>2542</v>
      </c>
      <c r="BI1473" t="s">
        <v>2543</v>
      </c>
    </row>
    <row r="1474" spans="1:61" x14ac:dyDescent="0.25">
      <c r="A1474" s="1">
        <v>42342</v>
      </c>
      <c r="B1474" t="s">
        <v>163</v>
      </c>
      <c r="C1474" t="s">
        <v>158</v>
      </c>
      <c r="D1474" t="s">
        <v>62</v>
      </c>
      <c r="E1474" t="s">
        <v>989</v>
      </c>
      <c r="F1474" t="s">
        <v>979</v>
      </c>
      <c r="G1474" t="s">
        <v>400</v>
      </c>
      <c r="H1474" t="s">
        <v>750</v>
      </c>
      <c r="I1474" s="3">
        <v>2730190</v>
      </c>
      <c r="J1474" t="s">
        <v>1888</v>
      </c>
      <c r="K1474" t="s">
        <v>751</v>
      </c>
      <c r="L1474" t="s">
        <v>751</v>
      </c>
      <c r="M1474" t="s">
        <v>1076</v>
      </c>
      <c r="N1474" t="s">
        <v>321</v>
      </c>
      <c r="O1474" t="s">
        <v>79</v>
      </c>
      <c r="P1474" t="s">
        <v>933</v>
      </c>
      <c r="Q1474">
        <v>32</v>
      </c>
      <c r="R1474" t="s">
        <v>66</v>
      </c>
      <c r="S1474" t="s">
        <v>64</v>
      </c>
      <c r="T1474">
        <v>15</v>
      </c>
      <c r="U1474">
        <v>3</v>
      </c>
      <c r="V1474">
        <v>4</v>
      </c>
      <c r="W1474" t="s">
        <v>110</v>
      </c>
      <c r="X1474" t="s">
        <v>96</v>
      </c>
      <c r="Y1474">
        <v>1</v>
      </c>
      <c r="Z1474">
        <v>1</v>
      </c>
      <c r="AA1474">
        <v>1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 t="s">
        <v>931</v>
      </c>
      <c r="AM1474" t="s">
        <v>411</v>
      </c>
      <c r="AN1474">
        <v>1</v>
      </c>
      <c r="AO1474" t="s">
        <v>83</v>
      </c>
      <c r="AP1474" t="s">
        <v>64</v>
      </c>
      <c r="AQ1474">
        <v>0</v>
      </c>
      <c r="AR1474">
        <v>9</v>
      </c>
      <c r="AS1474" t="s">
        <v>935</v>
      </c>
      <c r="AT1474" t="s">
        <v>68</v>
      </c>
      <c r="AU1474" t="s">
        <v>937</v>
      </c>
      <c r="AV1474" t="s">
        <v>2569</v>
      </c>
      <c r="AW1474" t="s">
        <v>2570</v>
      </c>
      <c r="AX1474">
        <v>1829</v>
      </c>
      <c r="AY1474">
        <v>1934</v>
      </c>
      <c r="AZ1474" t="s">
        <v>163</v>
      </c>
      <c r="BA1474" s="2">
        <v>43731</v>
      </c>
      <c r="BB1474">
        <v>25</v>
      </c>
      <c r="BC1474" t="s">
        <v>2544</v>
      </c>
      <c r="BD1474" s="3">
        <v>42339</v>
      </c>
      <c r="BE1474" t="s">
        <v>158</v>
      </c>
      <c r="BF1474" s="2">
        <v>43580</v>
      </c>
      <c r="BG1474">
        <v>29</v>
      </c>
      <c r="BH1474" t="s">
        <v>2542</v>
      </c>
      <c r="BI1474" t="s">
        <v>2543</v>
      </c>
    </row>
    <row r="1475" spans="1:61" x14ac:dyDescent="0.25">
      <c r="A1475" s="1">
        <v>41868</v>
      </c>
      <c r="B1475" t="s">
        <v>178</v>
      </c>
      <c r="C1475" t="s">
        <v>158</v>
      </c>
      <c r="D1475" t="s">
        <v>151</v>
      </c>
      <c r="E1475" t="s">
        <v>65</v>
      </c>
      <c r="F1475" t="s">
        <v>65</v>
      </c>
      <c r="G1475" t="s">
        <v>65</v>
      </c>
      <c r="H1475" t="s">
        <v>65</v>
      </c>
      <c r="I1475" t="s">
        <v>65</v>
      </c>
      <c r="J1475" t="s">
        <v>65</v>
      </c>
      <c r="K1475" t="s">
        <v>65</v>
      </c>
      <c r="L1475" t="s">
        <v>65</v>
      </c>
      <c r="M1475" t="s">
        <v>65</v>
      </c>
      <c r="N1475" t="s">
        <v>65</v>
      </c>
      <c r="O1475" t="s">
        <v>65</v>
      </c>
      <c r="P1475" t="s">
        <v>65</v>
      </c>
      <c r="Q1475">
        <v>1</v>
      </c>
      <c r="R1475" t="s">
        <v>110</v>
      </c>
      <c r="S1475" t="s">
        <v>64</v>
      </c>
      <c r="T1475">
        <v>15</v>
      </c>
      <c r="U1475">
        <v>9</v>
      </c>
      <c r="V1475">
        <v>19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 t="s">
        <v>65</v>
      </c>
      <c r="AM1475" t="s">
        <v>65</v>
      </c>
      <c r="AN1475">
        <v>0</v>
      </c>
      <c r="AP1475" t="s">
        <v>191</v>
      </c>
      <c r="AQ1475">
        <v>0</v>
      </c>
      <c r="AR1475">
        <v>9</v>
      </c>
      <c r="AS1475" t="s">
        <v>68</v>
      </c>
      <c r="AT1475" t="s">
        <v>68</v>
      </c>
      <c r="AU1475" t="s">
        <v>68</v>
      </c>
      <c r="AV1475" t="s">
        <v>1252</v>
      </c>
      <c r="AW1475" s="3">
        <v>46388</v>
      </c>
      <c r="AX1475">
        <v>1624</v>
      </c>
      <c r="AY1475">
        <v>1934</v>
      </c>
      <c r="AZ1475" t="s">
        <v>178</v>
      </c>
      <c r="BA1475" s="2">
        <v>43730</v>
      </c>
      <c r="BB1475">
        <v>26</v>
      </c>
      <c r="BC1475" t="s">
        <v>2545</v>
      </c>
      <c r="BD1475" s="3">
        <v>12114</v>
      </c>
      <c r="BE1475" t="s">
        <v>158</v>
      </c>
      <c r="BF1475" s="2">
        <v>43580</v>
      </c>
      <c r="BG1475">
        <v>29</v>
      </c>
      <c r="BH1475" t="s">
        <v>2542</v>
      </c>
      <c r="BI1475" t="s">
        <v>2543</v>
      </c>
    </row>
    <row r="1476" spans="1:61" x14ac:dyDescent="0.25">
      <c r="A1476" s="1">
        <v>41862</v>
      </c>
      <c r="B1476" t="s">
        <v>1436</v>
      </c>
      <c r="C1476" t="s">
        <v>158</v>
      </c>
      <c r="D1476" t="s">
        <v>101</v>
      </c>
      <c r="E1476" t="s">
        <v>801</v>
      </c>
      <c r="F1476" t="s">
        <v>629</v>
      </c>
      <c r="G1476" t="s">
        <v>629</v>
      </c>
      <c r="H1476" t="s">
        <v>537</v>
      </c>
      <c r="I1476" t="s">
        <v>538</v>
      </c>
      <c r="J1476" t="s">
        <v>629</v>
      </c>
      <c r="K1476" t="s">
        <v>226</v>
      </c>
      <c r="L1476" t="s">
        <v>468</v>
      </c>
      <c r="M1476" t="s">
        <v>538</v>
      </c>
      <c r="N1476" t="s">
        <v>226</v>
      </c>
      <c r="O1476" t="s">
        <v>540</v>
      </c>
      <c r="P1476" t="s">
        <v>226</v>
      </c>
      <c r="Q1476">
        <v>11</v>
      </c>
      <c r="R1476" t="s">
        <v>239</v>
      </c>
      <c r="S1476" t="s">
        <v>64</v>
      </c>
      <c r="T1476">
        <v>15</v>
      </c>
      <c r="U1476">
        <v>19</v>
      </c>
      <c r="V1476">
        <v>3</v>
      </c>
      <c r="W1476" t="s">
        <v>84</v>
      </c>
      <c r="X1476" t="s">
        <v>179</v>
      </c>
      <c r="Y1476">
        <v>0</v>
      </c>
      <c r="Z1476">
        <v>0</v>
      </c>
      <c r="AA1476">
        <v>0</v>
      </c>
      <c r="AB1476">
        <v>1</v>
      </c>
      <c r="AC1476">
        <v>0</v>
      </c>
      <c r="AD1476">
        <v>0</v>
      </c>
      <c r="AE1476">
        <v>0</v>
      </c>
      <c r="AF1476">
        <v>1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 t="e" vm="1">
        <f>_FV(-1,"0")</f>
        <v>#VALUE!</v>
      </c>
      <c r="AM1476" t="s">
        <v>537</v>
      </c>
      <c r="AN1476">
        <v>-13</v>
      </c>
      <c r="AO1476" t="e" vm="1">
        <f>_FV(-9,"0")</f>
        <v>#VALUE!</v>
      </c>
      <c r="AP1476" t="s">
        <v>95</v>
      </c>
      <c r="AQ1476">
        <v>1</v>
      </c>
      <c r="AR1476">
        <v>7</v>
      </c>
      <c r="AS1476" t="s">
        <v>955</v>
      </c>
      <c r="AT1476" t="s">
        <v>68</v>
      </c>
      <c r="AU1476" t="s">
        <v>542</v>
      </c>
      <c r="AV1476" t="s">
        <v>354</v>
      </c>
      <c r="AW1476" t="s">
        <v>1981</v>
      </c>
      <c r="AX1476">
        <v>1558</v>
      </c>
      <c r="AY1476">
        <v>1934</v>
      </c>
      <c r="AZ1476" t="s">
        <v>1436</v>
      </c>
      <c r="BA1476" s="2">
        <v>43490</v>
      </c>
      <c r="BB1476">
        <v>24</v>
      </c>
      <c r="BC1476" t="s">
        <v>2546</v>
      </c>
      <c r="BD1476" s="3">
        <v>29618</v>
      </c>
      <c r="BE1476" t="s">
        <v>158</v>
      </c>
      <c r="BF1476" s="2">
        <v>43580</v>
      </c>
      <c r="BG1476">
        <v>29</v>
      </c>
      <c r="BH1476" t="s">
        <v>2542</v>
      </c>
      <c r="BI1476" t="s">
        <v>2543</v>
      </c>
    </row>
    <row r="1477" spans="1:61" x14ac:dyDescent="0.25">
      <c r="A1477" s="1">
        <v>41973</v>
      </c>
      <c r="B1477" t="s">
        <v>1917</v>
      </c>
      <c r="C1477" t="s">
        <v>158</v>
      </c>
      <c r="D1477" t="s">
        <v>151</v>
      </c>
      <c r="E1477" t="s">
        <v>1259</v>
      </c>
      <c r="F1477" t="s">
        <v>1259</v>
      </c>
      <c r="G1477" t="s">
        <v>236</v>
      </c>
      <c r="H1477" t="s">
        <v>68</v>
      </c>
      <c r="I1477" t="s">
        <v>64</v>
      </c>
      <c r="J1477" t="s">
        <v>1259</v>
      </c>
      <c r="K1477" t="s">
        <v>232</v>
      </c>
      <c r="L1477" t="s">
        <v>364</v>
      </c>
      <c r="M1477" t="s">
        <v>238</v>
      </c>
      <c r="N1477" t="s">
        <v>238</v>
      </c>
      <c r="O1477" t="s">
        <v>238</v>
      </c>
      <c r="P1477" t="s">
        <v>363</v>
      </c>
      <c r="Q1477">
        <v>13</v>
      </c>
      <c r="R1477" t="s">
        <v>85</v>
      </c>
      <c r="S1477" t="s">
        <v>64</v>
      </c>
      <c r="T1477">
        <v>15</v>
      </c>
      <c r="U1477">
        <v>2</v>
      </c>
      <c r="V1477">
        <v>3</v>
      </c>
      <c r="W1477" t="s">
        <v>191</v>
      </c>
      <c r="X1477" t="s">
        <v>120</v>
      </c>
      <c r="Y1477">
        <v>0</v>
      </c>
      <c r="Z1477">
        <v>1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 t="s">
        <v>358</v>
      </c>
      <c r="AM1477" t="s">
        <v>229</v>
      </c>
      <c r="AN1477">
        <v>2</v>
      </c>
      <c r="AO1477" t="s">
        <v>84</v>
      </c>
      <c r="AP1477" t="s">
        <v>132</v>
      </c>
      <c r="AQ1477">
        <v>4</v>
      </c>
      <c r="AR1477">
        <v>4</v>
      </c>
      <c r="AS1477" t="s">
        <v>752</v>
      </c>
      <c r="AT1477" t="s">
        <v>68</v>
      </c>
      <c r="AU1477" t="s">
        <v>232</v>
      </c>
      <c r="AV1477" t="s">
        <v>1915</v>
      </c>
      <c r="AW1477" s="2">
        <v>43497</v>
      </c>
      <c r="AX1477">
        <v>1723</v>
      </c>
      <c r="AY1477">
        <v>1934</v>
      </c>
      <c r="AZ1477" t="s">
        <v>1917</v>
      </c>
      <c r="BA1477" s="2">
        <v>43608</v>
      </c>
      <c r="BB1477">
        <v>20</v>
      </c>
      <c r="BC1477" t="s">
        <v>2547</v>
      </c>
      <c r="BD1477" s="2">
        <v>43620</v>
      </c>
      <c r="BE1477" t="s">
        <v>158</v>
      </c>
      <c r="BF1477" s="2">
        <v>43580</v>
      </c>
      <c r="BG1477">
        <v>29</v>
      </c>
      <c r="BH1477" t="s">
        <v>2542</v>
      </c>
      <c r="BI1477" t="s">
        <v>2543</v>
      </c>
    </row>
    <row r="1478" spans="1:61" x14ac:dyDescent="0.25">
      <c r="A1478" s="1">
        <v>42310</v>
      </c>
      <c r="B1478" t="s">
        <v>182</v>
      </c>
      <c r="C1478" t="s">
        <v>158</v>
      </c>
      <c r="D1478" t="s">
        <v>151</v>
      </c>
      <c r="E1478" s="2">
        <v>43678</v>
      </c>
      <c r="F1478" s="3">
        <v>32143</v>
      </c>
      <c r="G1478" s="3">
        <v>42370</v>
      </c>
      <c r="H1478" t="s">
        <v>354</v>
      </c>
      <c r="I1478" s="3">
        <v>11689</v>
      </c>
      <c r="J1478" s="3">
        <v>35065</v>
      </c>
      <c r="K1478" t="s">
        <v>347</v>
      </c>
      <c r="L1478" t="s">
        <v>1650</v>
      </c>
      <c r="M1478" t="s">
        <v>347</v>
      </c>
      <c r="N1478" t="s">
        <v>1097</v>
      </c>
      <c r="O1478" t="s">
        <v>397</v>
      </c>
      <c r="P1478" t="s">
        <v>129</v>
      </c>
      <c r="Q1478">
        <v>25</v>
      </c>
      <c r="R1478" t="s">
        <v>83</v>
      </c>
      <c r="S1478" t="s">
        <v>64</v>
      </c>
      <c r="T1478">
        <v>15</v>
      </c>
      <c r="U1478">
        <v>10</v>
      </c>
      <c r="V1478">
        <v>2</v>
      </c>
      <c r="W1478" t="s">
        <v>121</v>
      </c>
      <c r="X1478" t="s">
        <v>96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 t="e" vm="155">
        <f>_FV(0,"08")</f>
        <v>#VALUE!</v>
      </c>
      <c r="AM1478" t="s">
        <v>1536</v>
      </c>
      <c r="AN1478">
        <v>-16</v>
      </c>
      <c r="AO1478" t="s">
        <v>64</v>
      </c>
      <c r="AP1478" t="s">
        <v>85</v>
      </c>
      <c r="AQ1478">
        <v>4</v>
      </c>
      <c r="AR1478">
        <v>4</v>
      </c>
      <c r="AS1478" t="s">
        <v>68</v>
      </c>
      <c r="AT1478" t="s">
        <v>68</v>
      </c>
      <c r="AU1478" t="s">
        <v>68</v>
      </c>
      <c r="AV1478" t="s">
        <v>845</v>
      </c>
      <c r="AW1478" s="2">
        <v>43647</v>
      </c>
      <c r="AX1478">
        <v>1679</v>
      </c>
      <c r="AY1478">
        <v>1934</v>
      </c>
      <c r="AZ1478" t="s">
        <v>182</v>
      </c>
      <c r="BA1478" s="2">
        <v>43581</v>
      </c>
      <c r="BB1478">
        <v>23</v>
      </c>
      <c r="BC1478" t="s">
        <v>2549</v>
      </c>
      <c r="BD1478" s="2">
        <v>43528</v>
      </c>
      <c r="BE1478" t="s">
        <v>158</v>
      </c>
      <c r="BF1478" s="2">
        <v>43580</v>
      </c>
      <c r="BG1478">
        <v>29</v>
      </c>
      <c r="BH1478" t="s">
        <v>2542</v>
      </c>
      <c r="BI1478" t="s">
        <v>2543</v>
      </c>
    </row>
    <row r="1479" spans="1:61" x14ac:dyDescent="0.25">
      <c r="A1479" s="1">
        <v>41710</v>
      </c>
      <c r="B1479" t="s">
        <v>195</v>
      </c>
      <c r="C1479" t="s">
        <v>158</v>
      </c>
      <c r="D1479" t="s">
        <v>151</v>
      </c>
      <c r="E1479" t="s">
        <v>152</v>
      </c>
      <c r="F1479" t="s">
        <v>2345</v>
      </c>
      <c r="G1479" t="s">
        <v>327</v>
      </c>
      <c r="H1479" t="s">
        <v>369</v>
      </c>
      <c r="I1479" t="s">
        <v>68</v>
      </c>
      <c r="J1479" t="s">
        <v>2345</v>
      </c>
      <c r="K1479" t="s">
        <v>154</v>
      </c>
      <c r="L1479" t="s">
        <v>252</v>
      </c>
      <c r="M1479" t="s">
        <v>372</v>
      </c>
      <c r="N1479" t="s">
        <v>154</v>
      </c>
      <c r="O1479" t="s">
        <v>252</v>
      </c>
      <c r="P1479" t="s">
        <v>372</v>
      </c>
      <c r="Q1479">
        <v>14</v>
      </c>
      <c r="R1479" t="s">
        <v>242</v>
      </c>
      <c r="S1479" t="s">
        <v>64</v>
      </c>
      <c r="T1479">
        <v>15</v>
      </c>
      <c r="U1479">
        <v>13</v>
      </c>
      <c r="V1479">
        <v>2</v>
      </c>
      <c r="W1479" t="s">
        <v>96</v>
      </c>
      <c r="X1479" t="s">
        <v>120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 t="e" vm="3">
        <f>_FV(0,"5")</f>
        <v>#VALUE!</v>
      </c>
      <c r="AM1479" t="s">
        <v>68</v>
      </c>
      <c r="AN1479">
        <v>-13</v>
      </c>
      <c r="AO1479" t="e" vm="1">
        <f>_FV(-4,"0")</f>
        <v>#VALUE!</v>
      </c>
      <c r="AP1479" t="s">
        <v>119</v>
      </c>
      <c r="AQ1479">
        <v>7</v>
      </c>
      <c r="AR1479">
        <v>1</v>
      </c>
      <c r="AS1479" t="s">
        <v>68</v>
      </c>
      <c r="AT1479" t="s">
        <v>68</v>
      </c>
      <c r="AU1479" t="s">
        <v>68</v>
      </c>
      <c r="AV1479" t="s">
        <v>68</v>
      </c>
      <c r="AW1479" s="2">
        <v>43466</v>
      </c>
      <c r="AX1479">
        <v>1635</v>
      </c>
      <c r="AY1479">
        <v>1934</v>
      </c>
      <c r="AZ1479" t="s">
        <v>195</v>
      </c>
      <c r="BA1479" s="2">
        <v>43701</v>
      </c>
      <c r="BB1479">
        <v>20</v>
      </c>
      <c r="BC1479" t="s">
        <v>2550</v>
      </c>
      <c r="BD1479" s="3">
        <v>14305</v>
      </c>
      <c r="BE1479" t="s">
        <v>158</v>
      </c>
      <c r="BF1479" s="2">
        <v>43580</v>
      </c>
      <c r="BG1479">
        <v>29</v>
      </c>
      <c r="BH1479" t="s">
        <v>2542</v>
      </c>
      <c r="BI1479" t="s">
        <v>2543</v>
      </c>
    </row>
    <row r="1480" spans="1:61" x14ac:dyDescent="0.25">
      <c r="A1480" s="1">
        <v>42141</v>
      </c>
      <c r="B1480" t="s">
        <v>1445</v>
      </c>
      <c r="C1480" t="s">
        <v>158</v>
      </c>
      <c r="D1480" t="s">
        <v>151</v>
      </c>
      <c r="E1480" t="s">
        <v>549</v>
      </c>
      <c r="F1480" t="s">
        <v>2571</v>
      </c>
      <c r="G1480" t="s">
        <v>549</v>
      </c>
      <c r="H1480" t="s">
        <v>290</v>
      </c>
      <c r="I1480" t="s">
        <v>712</v>
      </c>
      <c r="J1480" t="s">
        <v>1325</v>
      </c>
      <c r="K1480" t="s">
        <v>1159</v>
      </c>
      <c r="L1480" t="s">
        <v>1160</v>
      </c>
      <c r="M1480" t="s">
        <v>293</v>
      </c>
      <c r="N1480" t="s">
        <v>617</v>
      </c>
      <c r="O1480" t="s">
        <v>656</v>
      </c>
      <c r="P1480" t="s">
        <v>617</v>
      </c>
      <c r="Q1480">
        <v>37</v>
      </c>
      <c r="R1480" t="s">
        <v>121</v>
      </c>
      <c r="S1480" t="s">
        <v>64</v>
      </c>
      <c r="T1480">
        <v>15</v>
      </c>
      <c r="U1480">
        <v>8</v>
      </c>
      <c r="V1480">
        <v>2</v>
      </c>
      <c r="W1480" t="s">
        <v>120</v>
      </c>
      <c r="X1480" t="s">
        <v>179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 t="s">
        <v>65</v>
      </c>
      <c r="AM1480" t="s">
        <v>613</v>
      </c>
      <c r="AN1480">
        <v>-17</v>
      </c>
      <c r="AO1480" t="e" vm="1">
        <f>_FV(-2,"0")</f>
        <v>#VALUE!</v>
      </c>
      <c r="AP1480" t="s">
        <v>96</v>
      </c>
      <c r="AQ1480">
        <v>0</v>
      </c>
      <c r="AR1480">
        <v>9</v>
      </c>
      <c r="AS1480" t="s">
        <v>68</v>
      </c>
      <c r="AT1480" t="s">
        <v>68</v>
      </c>
      <c r="AU1480" t="s">
        <v>68</v>
      </c>
      <c r="AV1480" s="2">
        <v>43586</v>
      </c>
      <c r="AW1480" s="2">
        <v>43466</v>
      </c>
      <c r="AX1480">
        <v>1687</v>
      </c>
      <c r="AY1480">
        <v>1934</v>
      </c>
      <c r="AZ1480" t="s">
        <v>1445</v>
      </c>
      <c r="BA1480" s="2">
        <v>43548</v>
      </c>
      <c r="BB1480">
        <v>30</v>
      </c>
      <c r="BC1480" t="s">
        <v>2551</v>
      </c>
      <c r="BD1480" s="3">
        <v>36192</v>
      </c>
      <c r="BE1480" t="s">
        <v>158</v>
      </c>
      <c r="BF1480" s="2">
        <v>43580</v>
      </c>
      <c r="BG1480">
        <v>29</v>
      </c>
      <c r="BH1480" t="s">
        <v>2542</v>
      </c>
      <c r="BI1480" t="s">
        <v>2543</v>
      </c>
    </row>
    <row r="1481" spans="1:61" x14ac:dyDescent="0.25">
      <c r="A1481" s="1">
        <v>42068</v>
      </c>
      <c r="B1481" t="s">
        <v>209</v>
      </c>
      <c r="C1481" t="s">
        <v>158</v>
      </c>
      <c r="D1481" t="s">
        <v>151</v>
      </c>
      <c r="E1481" t="s">
        <v>352</v>
      </c>
      <c r="F1481" t="s">
        <v>64</v>
      </c>
      <c r="G1481" s="2">
        <v>43556</v>
      </c>
      <c r="H1481" t="s">
        <v>792</v>
      </c>
      <c r="I1481" t="s">
        <v>1433</v>
      </c>
      <c r="J1481" t="s">
        <v>704</v>
      </c>
      <c r="K1481" t="s">
        <v>1746</v>
      </c>
      <c r="L1481" t="s">
        <v>252</v>
      </c>
      <c r="M1481" t="s">
        <v>155</v>
      </c>
      <c r="N1481" t="s">
        <v>118</v>
      </c>
      <c r="O1481" t="s">
        <v>118</v>
      </c>
      <c r="P1481" t="s">
        <v>118</v>
      </c>
      <c r="Q1481">
        <v>35</v>
      </c>
      <c r="R1481" t="s">
        <v>132</v>
      </c>
      <c r="S1481" t="s">
        <v>64</v>
      </c>
      <c r="T1481">
        <v>15</v>
      </c>
      <c r="U1481">
        <v>6</v>
      </c>
      <c r="V1481">
        <v>3</v>
      </c>
      <c r="W1481" t="s">
        <v>121</v>
      </c>
      <c r="X1481" t="s">
        <v>83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 t="s">
        <v>1095</v>
      </c>
      <c r="AM1481" t="s">
        <v>970</v>
      </c>
      <c r="AN1481">
        <v>-9</v>
      </c>
      <c r="AO1481" t="e" vm="1">
        <f>_FV(-1,"0")</f>
        <v>#VALUE!</v>
      </c>
      <c r="AP1481" t="s">
        <v>84</v>
      </c>
      <c r="AQ1481">
        <v>0</v>
      </c>
      <c r="AR1481">
        <v>9</v>
      </c>
      <c r="AS1481" t="s">
        <v>1828</v>
      </c>
      <c r="AT1481" t="s">
        <v>589</v>
      </c>
      <c r="AU1481" t="s">
        <v>1405</v>
      </c>
      <c r="AV1481" t="s">
        <v>350</v>
      </c>
      <c r="AW1481" t="s">
        <v>2572</v>
      </c>
      <c r="AX1481">
        <v>1779</v>
      </c>
      <c r="AY1481">
        <v>1934</v>
      </c>
      <c r="AZ1481" t="s">
        <v>209</v>
      </c>
      <c r="BA1481" s="2">
        <v>43669</v>
      </c>
      <c r="BB1481">
        <v>25</v>
      </c>
      <c r="BC1481" t="s">
        <v>2552</v>
      </c>
      <c r="BD1481" s="2">
        <v>43472</v>
      </c>
      <c r="BE1481" t="s">
        <v>158</v>
      </c>
      <c r="BF1481" s="2">
        <v>43580</v>
      </c>
      <c r="BG1481">
        <v>29</v>
      </c>
      <c r="BH1481" t="s">
        <v>2542</v>
      </c>
      <c r="BI1481" t="s">
        <v>2543</v>
      </c>
    </row>
    <row r="1482" spans="1:61" x14ac:dyDescent="0.25">
      <c r="A1482" s="1">
        <v>41999</v>
      </c>
      <c r="B1482" t="s">
        <v>218</v>
      </c>
      <c r="C1482" t="s">
        <v>158</v>
      </c>
      <c r="D1482" t="s">
        <v>151</v>
      </c>
      <c r="E1482" t="s">
        <v>433</v>
      </c>
      <c r="F1482" t="s">
        <v>64</v>
      </c>
      <c r="G1482" t="s">
        <v>1193</v>
      </c>
      <c r="H1482" t="s">
        <v>91</v>
      </c>
      <c r="I1482" t="s">
        <v>433</v>
      </c>
      <c r="J1482" t="s">
        <v>657</v>
      </c>
      <c r="K1482" t="s">
        <v>216</v>
      </c>
      <c r="L1482" t="s">
        <v>355</v>
      </c>
      <c r="M1482" t="s">
        <v>94</v>
      </c>
      <c r="N1482" t="s">
        <v>93</v>
      </c>
      <c r="O1482" t="s">
        <v>341</v>
      </c>
      <c r="P1482" t="s">
        <v>82</v>
      </c>
      <c r="Q1482">
        <v>18</v>
      </c>
      <c r="R1482" t="s">
        <v>191</v>
      </c>
      <c r="S1482" t="s">
        <v>64</v>
      </c>
      <c r="T1482">
        <v>15</v>
      </c>
      <c r="U1482">
        <v>15</v>
      </c>
      <c r="V1482">
        <v>2</v>
      </c>
      <c r="W1482" t="s">
        <v>66</v>
      </c>
      <c r="X1482" t="s">
        <v>110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1</v>
      </c>
      <c r="AG1482">
        <v>1</v>
      </c>
      <c r="AH1482">
        <v>0</v>
      </c>
      <c r="AI1482">
        <v>0</v>
      </c>
      <c r="AJ1482">
        <v>0</v>
      </c>
      <c r="AK1482">
        <v>0</v>
      </c>
      <c r="AL1482" t="e" vm="2">
        <f>_FV(0,"3333333333333333")</f>
        <v>#VALUE!</v>
      </c>
      <c r="AM1482" t="s">
        <v>210</v>
      </c>
      <c r="AN1482">
        <v>-22</v>
      </c>
      <c r="AO1482" t="e" vm="1">
        <f>_FV(-11,"0")</f>
        <v>#VALUE!</v>
      </c>
      <c r="AP1482" t="s">
        <v>192</v>
      </c>
      <c r="AQ1482">
        <v>0</v>
      </c>
      <c r="AR1482">
        <v>9</v>
      </c>
      <c r="AS1482" t="s">
        <v>68</v>
      </c>
      <c r="AT1482" t="s">
        <v>68</v>
      </c>
      <c r="AU1482" t="s">
        <v>68</v>
      </c>
      <c r="AV1482" t="s">
        <v>1252</v>
      </c>
      <c r="AW1482" s="2">
        <v>43466</v>
      </c>
      <c r="AX1482">
        <v>1610</v>
      </c>
      <c r="AY1482">
        <v>1934</v>
      </c>
      <c r="AZ1482" t="s">
        <v>218</v>
      </c>
      <c r="BA1482" s="2">
        <v>43610</v>
      </c>
      <c r="BB1482">
        <v>22</v>
      </c>
      <c r="BC1482" t="s">
        <v>2553</v>
      </c>
      <c r="BD1482" s="3">
        <v>35096</v>
      </c>
      <c r="BE1482" t="s">
        <v>158</v>
      </c>
      <c r="BF1482" s="2">
        <v>43580</v>
      </c>
      <c r="BG1482">
        <v>29</v>
      </c>
      <c r="BH1482" t="s">
        <v>2542</v>
      </c>
      <c r="BI1482" t="s">
        <v>2543</v>
      </c>
    </row>
    <row r="1483" spans="1:61" x14ac:dyDescent="0.25">
      <c r="A1483" s="1">
        <v>41937</v>
      </c>
      <c r="B1483" t="s">
        <v>228</v>
      </c>
      <c r="C1483" t="s">
        <v>158</v>
      </c>
      <c r="D1483" t="s">
        <v>62</v>
      </c>
      <c r="E1483" t="s">
        <v>340</v>
      </c>
      <c r="F1483" t="s">
        <v>64</v>
      </c>
      <c r="G1483" t="s">
        <v>210</v>
      </c>
      <c r="H1483" t="s">
        <v>88</v>
      </c>
      <c r="I1483" t="s">
        <v>89</v>
      </c>
      <c r="J1483" t="s">
        <v>606</v>
      </c>
      <c r="K1483" t="s">
        <v>94</v>
      </c>
      <c r="L1483" t="s">
        <v>356</v>
      </c>
      <c r="M1483" t="s">
        <v>80</v>
      </c>
      <c r="N1483" t="s">
        <v>93</v>
      </c>
      <c r="O1483" t="s">
        <v>93</v>
      </c>
      <c r="P1483" t="s">
        <v>216</v>
      </c>
      <c r="Q1483">
        <v>9</v>
      </c>
      <c r="R1483" t="s">
        <v>179</v>
      </c>
      <c r="S1483" t="s">
        <v>64</v>
      </c>
      <c r="T1483">
        <v>15</v>
      </c>
      <c r="U1483">
        <v>4</v>
      </c>
      <c r="V1483">
        <v>2</v>
      </c>
      <c r="W1483" t="s">
        <v>120</v>
      </c>
      <c r="X1483" t="s">
        <v>192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 t="s">
        <v>94</v>
      </c>
      <c r="AM1483" t="s">
        <v>92</v>
      </c>
      <c r="AN1483">
        <v>-4</v>
      </c>
      <c r="AO1483" t="e" vm="1">
        <f>_FV(-1,"0")</f>
        <v>#VALUE!</v>
      </c>
      <c r="AP1483" t="s">
        <v>120</v>
      </c>
      <c r="AQ1483">
        <v>0</v>
      </c>
      <c r="AR1483">
        <v>9</v>
      </c>
      <c r="AS1483" s="2">
        <v>43556</v>
      </c>
      <c r="AT1483" t="s">
        <v>68</v>
      </c>
      <c r="AU1483" t="s">
        <v>1807</v>
      </c>
      <c r="AV1483" t="s">
        <v>1842</v>
      </c>
      <c r="AW1483" t="s">
        <v>2093</v>
      </c>
      <c r="AX1483">
        <v>1646</v>
      </c>
      <c r="AY1483">
        <v>1934</v>
      </c>
      <c r="AZ1483" t="s">
        <v>228</v>
      </c>
      <c r="BA1483" s="2">
        <v>43701</v>
      </c>
      <c r="BB1483">
        <v>21</v>
      </c>
      <c r="BC1483" t="s">
        <v>2554</v>
      </c>
      <c r="BD1483" s="3">
        <v>15401</v>
      </c>
      <c r="BE1483" t="s">
        <v>158</v>
      </c>
      <c r="BF1483" s="2">
        <v>43580</v>
      </c>
      <c r="BG1483">
        <v>29</v>
      </c>
      <c r="BH1483" t="s">
        <v>2542</v>
      </c>
      <c r="BI1483" t="s">
        <v>2543</v>
      </c>
    </row>
    <row r="1484" spans="1:61" x14ac:dyDescent="0.25">
      <c r="A1484" s="1">
        <v>41909</v>
      </c>
      <c r="B1484" t="s">
        <v>60</v>
      </c>
      <c r="C1484" t="s">
        <v>209</v>
      </c>
      <c r="D1484" t="s">
        <v>101</v>
      </c>
      <c r="E1484" t="s">
        <v>340</v>
      </c>
      <c r="F1484" t="s">
        <v>76</v>
      </c>
      <c r="G1484" t="s">
        <v>68</v>
      </c>
      <c r="H1484" t="s">
        <v>68</v>
      </c>
      <c r="I1484" s="2">
        <v>43586</v>
      </c>
      <c r="J1484" t="s">
        <v>76</v>
      </c>
      <c r="K1484" t="s">
        <v>80</v>
      </c>
      <c r="L1484" t="s">
        <v>80</v>
      </c>
      <c r="M1484" t="s">
        <v>65</v>
      </c>
      <c r="N1484" t="s">
        <v>80</v>
      </c>
      <c r="O1484" t="s">
        <v>63</v>
      </c>
      <c r="P1484" t="s">
        <v>82</v>
      </c>
      <c r="Q1484">
        <v>6</v>
      </c>
      <c r="R1484" t="s">
        <v>84</v>
      </c>
      <c r="S1484" t="s">
        <v>132</v>
      </c>
      <c r="T1484">
        <v>15</v>
      </c>
      <c r="U1484">
        <v>4</v>
      </c>
      <c r="V1484">
        <v>9</v>
      </c>
      <c r="W1484" t="s">
        <v>83</v>
      </c>
      <c r="X1484" t="s">
        <v>85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 t="s">
        <v>355</v>
      </c>
      <c r="AM1484" t="s">
        <v>82</v>
      </c>
      <c r="AN1484">
        <v>2</v>
      </c>
      <c r="AO1484" t="s">
        <v>64</v>
      </c>
      <c r="AP1484" t="e" vm="1">
        <f>_FV(-2,"0")</f>
        <v>#VALUE!</v>
      </c>
      <c r="AQ1484">
        <v>6</v>
      </c>
      <c r="AR1484">
        <v>3</v>
      </c>
      <c r="AS1484" t="s">
        <v>735</v>
      </c>
      <c r="AT1484" t="s">
        <v>68</v>
      </c>
      <c r="AU1484" t="s">
        <v>737</v>
      </c>
      <c r="AV1484" t="s">
        <v>2573</v>
      </c>
      <c r="AW1484" t="s">
        <v>2574</v>
      </c>
      <c r="AX1484">
        <v>1848</v>
      </c>
      <c r="AY1484">
        <v>1779</v>
      </c>
      <c r="AZ1484" t="s">
        <v>60</v>
      </c>
      <c r="BA1484" t="s">
        <v>2527</v>
      </c>
      <c r="BB1484">
        <v>29</v>
      </c>
      <c r="BC1484" t="s">
        <v>2528</v>
      </c>
      <c r="BD1484" s="3">
        <v>23255</v>
      </c>
      <c r="BE1484" t="s">
        <v>209</v>
      </c>
      <c r="BF1484" s="2">
        <v>43669</v>
      </c>
      <c r="BG1484">
        <v>25</v>
      </c>
      <c r="BH1484" t="s">
        <v>2552</v>
      </c>
      <c r="BI1484" s="2">
        <v>43472</v>
      </c>
    </row>
    <row r="1485" spans="1:61" x14ac:dyDescent="0.25">
      <c r="A1485" s="1">
        <v>41681</v>
      </c>
      <c r="B1485" t="s">
        <v>73</v>
      </c>
      <c r="C1485" t="s">
        <v>209</v>
      </c>
      <c r="D1485" t="s">
        <v>151</v>
      </c>
      <c r="E1485" t="s">
        <v>116</v>
      </c>
      <c r="F1485" s="2">
        <v>43466</v>
      </c>
      <c r="G1485" s="2">
        <v>43556</v>
      </c>
      <c r="H1485" s="2">
        <v>43525</v>
      </c>
      <c r="I1485" t="s">
        <v>68</v>
      </c>
      <c r="J1485" s="2">
        <v>43466</v>
      </c>
      <c r="K1485" t="s">
        <v>266</v>
      </c>
      <c r="L1485" t="s">
        <v>266</v>
      </c>
      <c r="M1485" t="s">
        <v>63</v>
      </c>
      <c r="N1485" t="s">
        <v>116</v>
      </c>
      <c r="O1485" t="s">
        <v>325</v>
      </c>
      <c r="P1485" t="s">
        <v>118</v>
      </c>
      <c r="Q1485">
        <v>10</v>
      </c>
      <c r="R1485" t="s">
        <v>255</v>
      </c>
      <c r="S1485" t="s">
        <v>132</v>
      </c>
      <c r="T1485">
        <v>15</v>
      </c>
      <c r="U1485">
        <v>15</v>
      </c>
      <c r="V1485">
        <v>11</v>
      </c>
      <c r="W1485" t="s">
        <v>65</v>
      </c>
      <c r="X1485" t="s">
        <v>66</v>
      </c>
      <c r="Y1485">
        <v>0</v>
      </c>
      <c r="Z1485">
        <v>0</v>
      </c>
      <c r="AA1485">
        <v>0</v>
      </c>
      <c r="AB1485">
        <v>1</v>
      </c>
      <c r="AC1485">
        <v>1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 t="e" vm="1">
        <f>_FV(-1,"0")</f>
        <v>#VALUE!</v>
      </c>
      <c r="AM1485" t="e" vm="26">
        <f>_FV(0,"2")</f>
        <v>#VALUE!</v>
      </c>
      <c r="AN1485">
        <v>-1</v>
      </c>
      <c r="AO1485" t="e" vm="1">
        <f>_FV(-4,"0")</f>
        <v>#VALUE!</v>
      </c>
      <c r="AP1485" t="s">
        <v>179</v>
      </c>
      <c r="AQ1485">
        <v>0</v>
      </c>
      <c r="AR1485">
        <v>9</v>
      </c>
      <c r="AS1485" s="2">
        <v>43678</v>
      </c>
      <c r="AT1485" t="s">
        <v>68</v>
      </c>
      <c r="AU1485" t="s">
        <v>723</v>
      </c>
      <c r="AV1485" t="s">
        <v>2575</v>
      </c>
      <c r="AW1485" t="s">
        <v>2576</v>
      </c>
      <c r="AX1485">
        <v>1638</v>
      </c>
      <c r="AY1485">
        <v>1779</v>
      </c>
      <c r="AZ1485" t="s">
        <v>73</v>
      </c>
      <c r="BA1485" s="2">
        <v>43548</v>
      </c>
      <c r="BB1485">
        <v>20</v>
      </c>
      <c r="BC1485" t="s">
        <v>1886</v>
      </c>
      <c r="BD1485" s="3">
        <v>12479</v>
      </c>
      <c r="BE1485" t="s">
        <v>209</v>
      </c>
      <c r="BF1485" s="2">
        <v>43669</v>
      </c>
      <c r="BG1485">
        <v>25</v>
      </c>
      <c r="BH1485" t="s">
        <v>2552</v>
      </c>
      <c r="BI1485" s="2">
        <v>43472</v>
      </c>
    </row>
    <row r="1486" spans="1:61" x14ac:dyDescent="0.25">
      <c r="A1486" s="1">
        <v>42128</v>
      </c>
      <c r="B1486" t="s">
        <v>2531</v>
      </c>
      <c r="C1486" t="s">
        <v>209</v>
      </c>
      <c r="D1486" t="s">
        <v>101</v>
      </c>
      <c r="E1486" t="s">
        <v>1972</v>
      </c>
      <c r="F1486" t="s">
        <v>741</v>
      </c>
      <c r="G1486" t="s">
        <v>555</v>
      </c>
      <c r="H1486" t="s">
        <v>138</v>
      </c>
      <c r="I1486" t="s">
        <v>866</v>
      </c>
      <c r="J1486" t="s">
        <v>1202</v>
      </c>
      <c r="K1486" t="s">
        <v>1112</v>
      </c>
      <c r="L1486" t="s">
        <v>869</v>
      </c>
      <c r="M1486" t="s">
        <v>143</v>
      </c>
      <c r="N1486" t="s">
        <v>142</v>
      </c>
      <c r="O1486" t="s">
        <v>450</v>
      </c>
      <c r="P1486" t="s">
        <v>1112</v>
      </c>
      <c r="Q1486">
        <v>31</v>
      </c>
      <c r="R1486" t="s">
        <v>67</v>
      </c>
      <c r="S1486" t="s">
        <v>132</v>
      </c>
      <c r="T1486">
        <v>15</v>
      </c>
      <c r="U1486">
        <v>16</v>
      </c>
      <c r="V1486">
        <v>5</v>
      </c>
      <c r="W1486" t="s">
        <v>66</v>
      </c>
      <c r="X1486" t="s">
        <v>120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 t="e" vm="385">
        <f>_FV(0,"7419354838709677")</f>
        <v>#VALUE!</v>
      </c>
      <c r="AM1486" t="s">
        <v>1112</v>
      </c>
      <c r="AN1486">
        <v>-28</v>
      </c>
      <c r="AO1486" t="e" vm="1">
        <f>_FV(-6,"0")</f>
        <v>#VALUE!</v>
      </c>
      <c r="AP1486" t="s">
        <v>119</v>
      </c>
      <c r="AQ1486">
        <v>3</v>
      </c>
      <c r="AR1486">
        <v>6</v>
      </c>
      <c r="AS1486" t="s">
        <v>68</v>
      </c>
      <c r="AT1486" t="s">
        <v>68</v>
      </c>
      <c r="AU1486" t="s">
        <v>68</v>
      </c>
      <c r="AV1486" s="2">
        <v>43556</v>
      </c>
      <c r="AW1486" s="2">
        <v>43678</v>
      </c>
      <c r="AX1486">
        <v>1600</v>
      </c>
      <c r="AY1486">
        <v>1779</v>
      </c>
      <c r="AZ1486" t="s">
        <v>2531</v>
      </c>
      <c r="BA1486" s="2">
        <v>43610</v>
      </c>
      <c r="BB1486">
        <v>13</v>
      </c>
      <c r="BC1486" t="s">
        <v>2532</v>
      </c>
      <c r="BD1486" s="3">
        <v>44927</v>
      </c>
      <c r="BE1486" t="s">
        <v>209</v>
      </c>
      <c r="BF1486" s="2">
        <v>43669</v>
      </c>
      <c r="BG1486">
        <v>25</v>
      </c>
      <c r="BH1486" t="s">
        <v>2552</v>
      </c>
      <c r="BI1486" s="2">
        <v>43472</v>
      </c>
    </row>
    <row r="1487" spans="1:61" x14ac:dyDescent="0.25">
      <c r="A1487" s="1">
        <v>41710</v>
      </c>
      <c r="B1487" t="s">
        <v>123</v>
      </c>
      <c r="C1487" t="s">
        <v>209</v>
      </c>
      <c r="D1487" t="s">
        <v>62</v>
      </c>
      <c r="E1487" t="s">
        <v>1332</v>
      </c>
      <c r="F1487" t="s">
        <v>153</v>
      </c>
      <c r="G1487" t="s">
        <v>575</v>
      </c>
      <c r="H1487" t="s">
        <v>153</v>
      </c>
      <c r="I1487" t="s">
        <v>1568</v>
      </c>
      <c r="J1487" t="s">
        <v>353</v>
      </c>
      <c r="K1487" t="s">
        <v>670</v>
      </c>
      <c r="L1487" t="s">
        <v>156</v>
      </c>
      <c r="M1487" t="s">
        <v>65</v>
      </c>
      <c r="N1487" t="s">
        <v>329</v>
      </c>
      <c r="O1487" t="s">
        <v>372</v>
      </c>
      <c r="P1487" t="s">
        <v>154</v>
      </c>
      <c r="Q1487">
        <v>14</v>
      </c>
      <c r="R1487" t="s">
        <v>68</v>
      </c>
      <c r="S1487" t="s">
        <v>132</v>
      </c>
      <c r="T1487">
        <v>15</v>
      </c>
      <c r="U1487">
        <v>1</v>
      </c>
      <c r="V1487">
        <v>7</v>
      </c>
      <c r="W1487" t="s">
        <v>192</v>
      </c>
      <c r="X1487" t="s">
        <v>83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 t="s">
        <v>327</v>
      </c>
      <c r="AM1487" t="s">
        <v>65</v>
      </c>
      <c r="AN1487">
        <v>13</v>
      </c>
      <c r="AO1487" t="s">
        <v>64</v>
      </c>
      <c r="AP1487" t="e" vm="1">
        <f>_FV(-4,"0")</f>
        <v>#VALUE!</v>
      </c>
      <c r="AQ1487">
        <v>5</v>
      </c>
      <c r="AR1487">
        <v>2</v>
      </c>
      <c r="AS1487" t="s">
        <v>68</v>
      </c>
      <c r="AT1487" t="s">
        <v>68</v>
      </c>
      <c r="AU1487" t="s">
        <v>68</v>
      </c>
      <c r="AV1487" s="2">
        <v>43618</v>
      </c>
      <c r="AW1487" s="2">
        <v>43466</v>
      </c>
      <c r="AX1487">
        <v>1923</v>
      </c>
      <c r="AY1487">
        <v>1779</v>
      </c>
      <c r="AZ1487" t="s">
        <v>123</v>
      </c>
      <c r="BA1487" s="2">
        <v>43731</v>
      </c>
      <c r="BB1487">
        <v>28</v>
      </c>
      <c r="BC1487" t="s">
        <v>2533</v>
      </c>
      <c r="BD1487" t="s">
        <v>2534</v>
      </c>
      <c r="BE1487" t="s">
        <v>209</v>
      </c>
      <c r="BF1487" s="2">
        <v>43669</v>
      </c>
      <c r="BG1487">
        <v>25</v>
      </c>
      <c r="BH1487" t="s">
        <v>2552</v>
      </c>
      <c r="BI1487" s="2">
        <v>43472</v>
      </c>
    </row>
    <row r="1488" spans="1:61" x14ac:dyDescent="0.25">
      <c r="A1488" s="1">
        <v>42278</v>
      </c>
      <c r="B1488" t="s">
        <v>2233</v>
      </c>
      <c r="C1488" t="s">
        <v>209</v>
      </c>
      <c r="D1488" t="s">
        <v>62</v>
      </c>
      <c r="E1488" t="s">
        <v>458</v>
      </c>
      <c r="F1488" t="s">
        <v>457</v>
      </c>
      <c r="G1488" t="s">
        <v>353</v>
      </c>
      <c r="H1488" t="s">
        <v>153</v>
      </c>
      <c r="I1488" t="s">
        <v>595</v>
      </c>
      <c r="J1488" t="s">
        <v>888</v>
      </c>
      <c r="K1488" t="s">
        <v>154</v>
      </c>
      <c r="L1488" t="s">
        <v>393</v>
      </c>
      <c r="M1488" t="s">
        <v>156</v>
      </c>
      <c r="N1488" t="s">
        <v>155</v>
      </c>
      <c r="O1488" t="s">
        <v>460</v>
      </c>
      <c r="P1488" t="s">
        <v>394</v>
      </c>
      <c r="Q1488">
        <v>21</v>
      </c>
      <c r="R1488" t="s">
        <v>120</v>
      </c>
      <c r="S1488" t="s">
        <v>132</v>
      </c>
      <c r="T1488">
        <v>15</v>
      </c>
      <c r="U1488">
        <v>18</v>
      </c>
      <c r="V1488">
        <v>5</v>
      </c>
      <c r="W1488" t="s">
        <v>84</v>
      </c>
      <c r="X1488" t="s">
        <v>191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1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 t="e" vm="44">
        <f>_FV(0,"47619047619047616")</f>
        <v>#VALUE!</v>
      </c>
      <c r="AM1488" t="s">
        <v>1823</v>
      </c>
      <c r="AN1488">
        <v>-17</v>
      </c>
      <c r="AO1488" t="e" vm="1">
        <f>_FV(-10,"0")</f>
        <v>#VALUE!</v>
      </c>
      <c r="AP1488" t="s">
        <v>132</v>
      </c>
      <c r="AQ1488">
        <v>1</v>
      </c>
      <c r="AR1488">
        <v>7</v>
      </c>
      <c r="AS1488" t="s">
        <v>68</v>
      </c>
      <c r="AT1488" t="s">
        <v>68</v>
      </c>
      <c r="AU1488" t="s">
        <v>68</v>
      </c>
      <c r="AV1488" s="3">
        <v>45658</v>
      </c>
      <c r="AW1488" s="2">
        <v>43525</v>
      </c>
      <c r="AX1488">
        <v>1602</v>
      </c>
      <c r="AY1488">
        <v>1779</v>
      </c>
      <c r="AZ1488" t="s">
        <v>2233</v>
      </c>
      <c r="BA1488" t="s">
        <v>2529</v>
      </c>
      <c r="BB1488">
        <v>25</v>
      </c>
      <c r="BC1488" t="s">
        <v>2530</v>
      </c>
      <c r="BD1488" s="3">
        <v>41306</v>
      </c>
      <c r="BE1488" t="s">
        <v>209</v>
      </c>
      <c r="BF1488" s="2">
        <v>43669</v>
      </c>
      <c r="BG1488">
        <v>25</v>
      </c>
      <c r="BH1488" t="s">
        <v>2552</v>
      </c>
      <c r="BI1488" s="2">
        <v>43472</v>
      </c>
    </row>
    <row r="1489" spans="1:61" x14ac:dyDescent="0.25">
      <c r="A1489" s="1">
        <v>42148</v>
      </c>
      <c r="B1489" t="s">
        <v>127</v>
      </c>
      <c r="C1489" t="s">
        <v>209</v>
      </c>
      <c r="D1489" t="s">
        <v>151</v>
      </c>
      <c r="E1489" t="s">
        <v>786</v>
      </c>
      <c r="F1489" s="2">
        <v>43586</v>
      </c>
      <c r="G1489" t="s">
        <v>1588</v>
      </c>
      <c r="H1489" t="s">
        <v>165</v>
      </c>
      <c r="I1489" t="s">
        <v>1010</v>
      </c>
      <c r="J1489" t="s">
        <v>1011</v>
      </c>
      <c r="K1489" t="s">
        <v>202</v>
      </c>
      <c r="L1489" t="s">
        <v>172</v>
      </c>
      <c r="M1489" t="s">
        <v>203</v>
      </c>
      <c r="N1489" t="s">
        <v>202</v>
      </c>
      <c r="O1489" t="s">
        <v>173</v>
      </c>
      <c r="P1489" t="s">
        <v>1014</v>
      </c>
      <c r="Q1489">
        <v>38</v>
      </c>
      <c r="R1489" t="s">
        <v>192</v>
      </c>
      <c r="S1489" t="s">
        <v>132</v>
      </c>
      <c r="T1489">
        <v>15</v>
      </c>
      <c r="U1489">
        <v>10</v>
      </c>
      <c r="V1489">
        <v>6</v>
      </c>
      <c r="W1489" t="s">
        <v>83</v>
      </c>
      <c r="X1489" t="s">
        <v>85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 t="e" vm="47">
        <f>_FV(0,"02631578947368421")</f>
        <v>#VALUE!</v>
      </c>
      <c r="AM1489" t="s">
        <v>171</v>
      </c>
      <c r="AN1489">
        <v>-14</v>
      </c>
      <c r="AO1489" t="s">
        <v>64</v>
      </c>
      <c r="AP1489" t="s">
        <v>96</v>
      </c>
      <c r="AQ1489">
        <v>1</v>
      </c>
      <c r="AR1489">
        <v>7</v>
      </c>
      <c r="AS1489" t="s">
        <v>1278</v>
      </c>
      <c r="AT1489" t="s">
        <v>175</v>
      </c>
      <c r="AU1489" t="s">
        <v>2577</v>
      </c>
      <c r="AV1489" t="s">
        <v>2578</v>
      </c>
      <c r="AW1489" t="s">
        <v>2579</v>
      </c>
      <c r="AX1489">
        <v>1817</v>
      </c>
      <c r="AY1489">
        <v>1779</v>
      </c>
      <c r="AZ1489" t="s">
        <v>127</v>
      </c>
      <c r="BA1489" s="2">
        <v>43548</v>
      </c>
      <c r="BB1489">
        <v>19</v>
      </c>
      <c r="BC1489" t="s">
        <v>2535</v>
      </c>
      <c r="BD1489" s="3">
        <v>16163</v>
      </c>
      <c r="BE1489" t="s">
        <v>209</v>
      </c>
      <c r="BF1489" s="2">
        <v>43669</v>
      </c>
      <c r="BG1489">
        <v>25</v>
      </c>
      <c r="BH1489" t="s">
        <v>2552</v>
      </c>
      <c r="BI1489" s="2">
        <v>43472</v>
      </c>
    </row>
    <row r="1490" spans="1:61" x14ac:dyDescent="0.25">
      <c r="A1490" s="1">
        <v>41966</v>
      </c>
      <c r="B1490" t="s">
        <v>2240</v>
      </c>
      <c r="C1490" t="s">
        <v>209</v>
      </c>
      <c r="D1490" t="s">
        <v>151</v>
      </c>
      <c r="E1490" t="s">
        <v>78</v>
      </c>
      <c r="F1490" t="s">
        <v>76</v>
      </c>
      <c r="G1490" s="3">
        <v>45658</v>
      </c>
      <c r="H1490" t="s">
        <v>90</v>
      </c>
      <c r="I1490" t="s">
        <v>717</v>
      </c>
      <c r="J1490" t="s">
        <v>76</v>
      </c>
      <c r="K1490" t="s">
        <v>82</v>
      </c>
      <c r="L1490" t="s">
        <v>80</v>
      </c>
      <c r="M1490" t="s">
        <v>80</v>
      </c>
      <c r="N1490" t="s">
        <v>81</v>
      </c>
      <c r="O1490" t="s">
        <v>81</v>
      </c>
      <c r="P1490" t="s">
        <v>82</v>
      </c>
      <c r="Q1490">
        <v>12</v>
      </c>
      <c r="R1490" t="s">
        <v>95</v>
      </c>
      <c r="S1490" t="s">
        <v>132</v>
      </c>
      <c r="T1490">
        <v>15</v>
      </c>
      <c r="U1490">
        <v>15</v>
      </c>
      <c r="V1490">
        <v>12</v>
      </c>
      <c r="W1490" t="s">
        <v>132</v>
      </c>
      <c r="X1490" t="s">
        <v>96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 t="e" vm="68">
        <f>_FV(0,"16666666666666666")</f>
        <v>#VALUE!</v>
      </c>
      <c r="AM1490" t="e" vm="68">
        <f>_FV(0,"16666666666666666")</f>
        <v>#VALUE!</v>
      </c>
      <c r="AN1490">
        <v>-3</v>
      </c>
      <c r="AO1490" t="e" vm="1">
        <f>_FV(-1,"0")</f>
        <v>#VALUE!</v>
      </c>
      <c r="AP1490" t="s">
        <v>191</v>
      </c>
      <c r="AQ1490">
        <v>2</v>
      </c>
      <c r="AR1490">
        <v>5</v>
      </c>
      <c r="AS1490" t="s">
        <v>68</v>
      </c>
      <c r="AT1490" t="s">
        <v>2430</v>
      </c>
      <c r="AU1490" t="s">
        <v>68</v>
      </c>
      <c r="AV1490" s="2">
        <v>43556</v>
      </c>
      <c r="AW1490" t="s">
        <v>2580</v>
      </c>
      <c r="AX1490">
        <v>1562</v>
      </c>
      <c r="AY1490">
        <v>1779</v>
      </c>
      <c r="AZ1490" t="s">
        <v>2240</v>
      </c>
      <c r="BA1490" s="2">
        <v>43491</v>
      </c>
      <c r="BB1490">
        <v>24</v>
      </c>
      <c r="BC1490" t="s">
        <v>2537</v>
      </c>
      <c r="BD1490" s="3">
        <v>17958</v>
      </c>
      <c r="BE1490" t="s">
        <v>209</v>
      </c>
      <c r="BF1490" s="2">
        <v>43669</v>
      </c>
      <c r="BG1490">
        <v>25</v>
      </c>
      <c r="BH1490" t="s">
        <v>2552</v>
      </c>
      <c r="BI1490" s="2">
        <v>43472</v>
      </c>
    </row>
    <row r="1491" spans="1:61" x14ac:dyDescent="0.25">
      <c r="A1491" s="1">
        <v>41999</v>
      </c>
      <c r="B1491" t="s">
        <v>2538</v>
      </c>
      <c r="C1491" t="s">
        <v>209</v>
      </c>
      <c r="D1491" t="s">
        <v>151</v>
      </c>
      <c r="E1491" t="s">
        <v>74</v>
      </c>
      <c r="F1491" t="s">
        <v>210</v>
      </c>
      <c r="G1491" t="s">
        <v>384</v>
      </c>
      <c r="H1491" t="s">
        <v>1193</v>
      </c>
      <c r="I1491" t="s">
        <v>356</v>
      </c>
      <c r="J1491" s="2">
        <v>43586</v>
      </c>
      <c r="K1491" t="s">
        <v>93</v>
      </c>
      <c r="L1491" t="s">
        <v>94</v>
      </c>
      <c r="M1491" t="s">
        <v>950</v>
      </c>
      <c r="N1491" t="s">
        <v>80</v>
      </c>
      <c r="O1491" t="s">
        <v>216</v>
      </c>
      <c r="P1491" t="s">
        <v>82</v>
      </c>
      <c r="Q1491">
        <v>18</v>
      </c>
      <c r="R1491" t="s">
        <v>119</v>
      </c>
      <c r="S1491" t="s">
        <v>132</v>
      </c>
      <c r="T1491">
        <v>15</v>
      </c>
      <c r="U1491">
        <v>20</v>
      </c>
      <c r="V1491">
        <v>7</v>
      </c>
      <c r="W1491" t="s">
        <v>65</v>
      </c>
      <c r="X1491" t="s">
        <v>120</v>
      </c>
      <c r="Y1491">
        <v>0</v>
      </c>
      <c r="Z1491">
        <v>0</v>
      </c>
      <c r="AA1491">
        <v>0</v>
      </c>
      <c r="AB1491">
        <v>1</v>
      </c>
      <c r="AC1491">
        <v>1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 t="e" vm="233">
        <f>_FV(0,"7777777777777778")</f>
        <v>#VALUE!</v>
      </c>
      <c r="AM1491" t="e" vm="66">
        <f>_FV(0,"05555555555555555")</f>
        <v>#VALUE!</v>
      </c>
      <c r="AN1491">
        <v>-17</v>
      </c>
      <c r="AO1491" t="e" vm="1">
        <f>_FV(-10,"0")</f>
        <v>#VALUE!</v>
      </c>
      <c r="AP1491" t="s">
        <v>83</v>
      </c>
      <c r="AQ1491">
        <v>1</v>
      </c>
      <c r="AR1491">
        <v>1</v>
      </c>
      <c r="AS1491" t="s">
        <v>102</v>
      </c>
      <c r="AT1491" t="s">
        <v>68</v>
      </c>
      <c r="AU1491" t="s">
        <v>686</v>
      </c>
      <c r="AV1491" t="s">
        <v>2581</v>
      </c>
      <c r="AW1491" t="s">
        <v>2582</v>
      </c>
      <c r="AX1491">
        <v>1645</v>
      </c>
      <c r="AY1491">
        <v>1779</v>
      </c>
      <c r="AZ1491" t="s">
        <v>2538</v>
      </c>
      <c r="BA1491" s="2">
        <v>43733</v>
      </c>
      <c r="BB1491">
        <v>18</v>
      </c>
      <c r="BC1491" t="s">
        <v>2539</v>
      </c>
      <c r="BD1491" s="3">
        <v>18629</v>
      </c>
      <c r="BE1491" t="s">
        <v>209</v>
      </c>
      <c r="BF1491" s="2">
        <v>43669</v>
      </c>
      <c r="BG1491">
        <v>25</v>
      </c>
      <c r="BH1491" t="s">
        <v>2552</v>
      </c>
      <c r="BI1491" s="2">
        <v>43472</v>
      </c>
    </row>
    <row r="1492" spans="1:61" x14ac:dyDescent="0.25">
      <c r="A1492" s="1">
        <v>42279</v>
      </c>
      <c r="B1492" t="s">
        <v>150</v>
      </c>
      <c r="C1492" t="s">
        <v>209</v>
      </c>
      <c r="D1492" t="s">
        <v>62</v>
      </c>
      <c r="E1492" s="3">
        <v>11689</v>
      </c>
      <c r="F1492" s="3">
        <v>17533</v>
      </c>
      <c r="G1492" s="2">
        <v>43678</v>
      </c>
      <c r="H1492" s="3">
        <v>45292</v>
      </c>
      <c r="I1492" s="3">
        <v>20455</v>
      </c>
      <c r="J1492" s="3">
        <v>26299</v>
      </c>
      <c r="K1492" t="s">
        <v>346</v>
      </c>
      <c r="L1492" t="s">
        <v>396</v>
      </c>
      <c r="M1492" t="s">
        <v>129</v>
      </c>
      <c r="N1492" t="s">
        <v>129</v>
      </c>
      <c r="O1492" t="s">
        <v>397</v>
      </c>
      <c r="P1492" t="s">
        <v>131</v>
      </c>
      <c r="Q1492">
        <v>25</v>
      </c>
      <c r="R1492" t="s">
        <v>96</v>
      </c>
      <c r="S1492" t="s">
        <v>132</v>
      </c>
      <c r="T1492">
        <v>15</v>
      </c>
      <c r="U1492">
        <v>7</v>
      </c>
      <c r="V1492">
        <v>5</v>
      </c>
      <c r="W1492" t="s">
        <v>192</v>
      </c>
      <c r="X1492" t="s">
        <v>179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 t="s">
        <v>397</v>
      </c>
      <c r="AM1492" t="s">
        <v>397</v>
      </c>
      <c r="AN1492">
        <v>-4</v>
      </c>
      <c r="AO1492" t="e" vm="1">
        <f>_FV(-1,"0")</f>
        <v>#VALUE!</v>
      </c>
      <c r="AP1492" t="s">
        <v>68</v>
      </c>
      <c r="AQ1492">
        <v>9</v>
      </c>
      <c r="AR1492">
        <v>0</v>
      </c>
      <c r="AS1492" t="s">
        <v>68</v>
      </c>
      <c r="AT1492" t="s">
        <v>68</v>
      </c>
      <c r="AU1492" t="s">
        <v>68</v>
      </c>
      <c r="AV1492" t="s">
        <v>64</v>
      </c>
      <c r="AW1492" s="2">
        <v>43647</v>
      </c>
      <c r="AX1492">
        <v>1882</v>
      </c>
      <c r="AY1492">
        <v>1779</v>
      </c>
      <c r="AZ1492" t="s">
        <v>150</v>
      </c>
      <c r="BA1492" s="2">
        <v>43578</v>
      </c>
      <c r="BB1492">
        <v>21</v>
      </c>
      <c r="BC1492" t="s">
        <v>2541</v>
      </c>
      <c r="BD1492" s="3">
        <v>41852</v>
      </c>
      <c r="BE1492" t="s">
        <v>209</v>
      </c>
      <c r="BF1492" s="2">
        <v>43669</v>
      </c>
      <c r="BG1492">
        <v>25</v>
      </c>
      <c r="BH1492" t="s">
        <v>2552</v>
      </c>
      <c r="BI1492" s="2">
        <v>43472</v>
      </c>
    </row>
    <row r="1493" spans="1:61" x14ac:dyDescent="0.25">
      <c r="A1493" s="1">
        <v>41930</v>
      </c>
      <c r="B1493" t="s">
        <v>158</v>
      </c>
      <c r="C1493" t="s">
        <v>209</v>
      </c>
      <c r="D1493" t="s">
        <v>62</v>
      </c>
      <c r="E1493" s="3">
        <v>27395</v>
      </c>
      <c r="F1493" t="s">
        <v>399</v>
      </c>
      <c r="G1493" t="s">
        <v>400</v>
      </c>
      <c r="H1493" t="s">
        <v>400</v>
      </c>
      <c r="I1493" s="3">
        <v>27395</v>
      </c>
      <c r="J1493" t="s">
        <v>317</v>
      </c>
      <c r="K1493" t="s">
        <v>63</v>
      </c>
      <c r="L1493" t="s">
        <v>323</v>
      </c>
      <c r="M1493" t="s">
        <v>322</v>
      </c>
      <c r="N1493" t="s">
        <v>79</v>
      </c>
      <c r="O1493" t="s">
        <v>79</v>
      </c>
      <c r="P1493" t="s">
        <v>79</v>
      </c>
      <c r="Q1493">
        <v>8</v>
      </c>
      <c r="R1493" t="s">
        <v>64</v>
      </c>
      <c r="S1493" t="s">
        <v>132</v>
      </c>
      <c r="T1493">
        <v>15</v>
      </c>
      <c r="U1493">
        <v>2</v>
      </c>
      <c r="V1493">
        <v>6</v>
      </c>
      <c r="W1493" t="s">
        <v>121</v>
      </c>
      <c r="X1493" t="s">
        <v>132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 t="s">
        <v>400</v>
      </c>
      <c r="AM1493" t="s">
        <v>79</v>
      </c>
      <c r="AN1493">
        <v>3</v>
      </c>
      <c r="AO1493" t="s">
        <v>84</v>
      </c>
      <c r="AP1493" t="e" vm="1">
        <f>_FV(-3,"0")</f>
        <v>#VALUE!</v>
      </c>
      <c r="AQ1493">
        <v>6</v>
      </c>
      <c r="AR1493">
        <v>3</v>
      </c>
      <c r="AS1493" t="s">
        <v>68</v>
      </c>
      <c r="AT1493" t="s">
        <v>68</v>
      </c>
      <c r="AU1493" t="s">
        <v>68</v>
      </c>
      <c r="AV1493" t="s">
        <v>64</v>
      </c>
      <c r="AW1493" s="2">
        <v>43497</v>
      </c>
      <c r="AX1493">
        <v>1934</v>
      </c>
      <c r="AY1493">
        <v>1779</v>
      </c>
      <c r="AZ1493" t="s">
        <v>158</v>
      </c>
      <c r="BA1493" s="2">
        <v>43580</v>
      </c>
      <c r="BB1493">
        <v>29</v>
      </c>
      <c r="BC1493" t="s">
        <v>2542</v>
      </c>
      <c r="BD1493" t="s">
        <v>2543</v>
      </c>
      <c r="BE1493" t="s">
        <v>209</v>
      </c>
      <c r="BF1493" s="2">
        <v>43669</v>
      </c>
      <c r="BG1493">
        <v>25</v>
      </c>
      <c r="BH1493" t="s">
        <v>2552</v>
      </c>
      <c r="BI1493" s="2">
        <v>43472</v>
      </c>
    </row>
    <row r="1494" spans="1:61" x14ac:dyDescent="0.25">
      <c r="A1494" s="1">
        <v>42078</v>
      </c>
      <c r="B1494" t="s">
        <v>163</v>
      </c>
      <c r="C1494" t="s">
        <v>209</v>
      </c>
      <c r="D1494" t="s">
        <v>62</v>
      </c>
      <c r="E1494" t="s">
        <v>1088</v>
      </c>
      <c r="F1494" t="s">
        <v>104</v>
      </c>
      <c r="G1494" t="s">
        <v>1437</v>
      </c>
      <c r="H1494" t="s">
        <v>476</v>
      </c>
      <c r="I1494" t="s">
        <v>1554</v>
      </c>
      <c r="J1494" t="s">
        <v>1002</v>
      </c>
      <c r="K1494" t="s">
        <v>620</v>
      </c>
      <c r="L1494" t="s">
        <v>620</v>
      </c>
      <c r="M1494" t="s">
        <v>109</v>
      </c>
      <c r="N1494" t="s">
        <v>479</v>
      </c>
      <c r="O1494" t="s">
        <v>479</v>
      </c>
      <c r="P1494" t="s">
        <v>109</v>
      </c>
      <c r="Q1494">
        <v>29</v>
      </c>
      <c r="R1494" t="s">
        <v>66</v>
      </c>
      <c r="S1494" t="s">
        <v>132</v>
      </c>
      <c r="T1494">
        <v>15</v>
      </c>
      <c r="U1494">
        <v>3</v>
      </c>
      <c r="V1494">
        <v>5</v>
      </c>
      <c r="W1494" t="s">
        <v>120</v>
      </c>
      <c r="X1494" t="s">
        <v>120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 t="s">
        <v>1571</v>
      </c>
      <c r="AM1494" t="s">
        <v>748</v>
      </c>
      <c r="AN1494">
        <v>3</v>
      </c>
      <c r="AO1494" t="s">
        <v>65</v>
      </c>
      <c r="AP1494" t="e" vm="1">
        <f>_FV(-1,"0")</f>
        <v>#VALUE!</v>
      </c>
      <c r="AQ1494">
        <v>2</v>
      </c>
      <c r="AR1494">
        <v>5</v>
      </c>
      <c r="AS1494" t="s">
        <v>68</v>
      </c>
      <c r="AT1494" t="s">
        <v>65</v>
      </c>
      <c r="AU1494" t="s">
        <v>68</v>
      </c>
      <c r="AV1494" t="s">
        <v>64</v>
      </c>
      <c r="AW1494" t="s">
        <v>65</v>
      </c>
      <c r="AX1494">
        <v>1829</v>
      </c>
      <c r="AY1494">
        <v>1779</v>
      </c>
      <c r="AZ1494" t="s">
        <v>163</v>
      </c>
      <c r="BA1494" s="2">
        <v>43731</v>
      </c>
      <c r="BB1494">
        <v>25</v>
      </c>
      <c r="BC1494" t="s">
        <v>2544</v>
      </c>
      <c r="BD1494" s="3">
        <v>42339</v>
      </c>
      <c r="BE1494" t="s">
        <v>209</v>
      </c>
      <c r="BF1494" s="2">
        <v>43669</v>
      </c>
      <c r="BG1494">
        <v>25</v>
      </c>
      <c r="BH1494" t="s">
        <v>2552</v>
      </c>
      <c r="BI1494" s="2">
        <v>43472</v>
      </c>
    </row>
    <row r="1495" spans="1:61" x14ac:dyDescent="0.25">
      <c r="A1495" s="1">
        <v>42113</v>
      </c>
      <c r="B1495" t="s">
        <v>178</v>
      </c>
      <c r="C1495" t="s">
        <v>209</v>
      </c>
      <c r="D1495" t="s">
        <v>151</v>
      </c>
      <c r="E1495" t="s">
        <v>68</v>
      </c>
      <c r="F1495" t="s">
        <v>160</v>
      </c>
      <c r="G1495" t="s">
        <v>677</v>
      </c>
      <c r="H1495" t="s">
        <v>643</v>
      </c>
      <c r="I1495" t="s">
        <v>1243</v>
      </c>
      <c r="J1495" t="s">
        <v>221</v>
      </c>
      <c r="K1495" t="s">
        <v>223</v>
      </c>
      <c r="L1495" t="s">
        <v>1139</v>
      </c>
      <c r="M1495" t="s">
        <v>337</v>
      </c>
      <c r="N1495" t="s">
        <v>471</v>
      </c>
      <c r="O1495" t="s">
        <v>469</v>
      </c>
      <c r="P1495" t="s">
        <v>226</v>
      </c>
      <c r="Q1495">
        <v>33</v>
      </c>
      <c r="R1495" t="s">
        <v>110</v>
      </c>
      <c r="S1495" t="s">
        <v>132</v>
      </c>
      <c r="T1495">
        <v>15</v>
      </c>
      <c r="U1495">
        <v>11</v>
      </c>
      <c r="V1495">
        <v>5</v>
      </c>
      <c r="W1495" t="s">
        <v>65</v>
      </c>
      <c r="X1495" t="s">
        <v>85</v>
      </c>
      <c r="Y1495">
        <v>0</v>
      </c>
      <c r="Z1495">
        <v>0</v>
      </c>
      <c r="AA1495">
        <v>0</v>
      </c>
      <c r="AB1495">
        <v>1</v>
      </c>
      <c r="AC1495">
        <v>1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 t="e" vm="79">
        <f>_FV(0,"5454545454545454")</f>
        <v>#VALUE!</v>
      </c>
      <c r="AM1495" t="s">
        <v>1244</v>
      </c>
      <c r="AN1495">
        <v>-19</v>
      </c>
      <c r="AO1495" t="e" vm="1">
        <f>_FV(-7,"0")</f>
        <v>#VALUE!</v>
      </c>
      <c r="AP1495" t="s">
        <v>120</v>
      </c>
      <c r="AQ1495">
        <v>6</v>
      </c>
      <c r="AR1495">
        <v>3</v>
      </c>
      <c r="AS1495" t="s">
        <v>1507</v>
      </c>
      <c r="AT1495" t="s">
        <v>68</v>
      </c>
      <c r="AU1495" t="s">
        <v>2583</v>
      </c>
      <c r="AV1495" t="s">
        <v>2584</v>
      </c>
      <c r="AW1495" t="s">
        <v>2585</v>
      </c>
      <c r="AX1495">
        <v>1624</v>
      </c>
      <c r="AY1495">
        <v>1779</v>
      </c>
      <c r="AZ1495" t="s">
        <v>178</v>
      </c>
      <c r="BA1495" s="2">
        <v>43730</v>
      </c>
      <c r="BB1495">
        <v>26</v>
      </c>
      <c r="BC1495" t="s">
        <v>2545</v>
      </c>
      <c r="BD1495" s="3">
        <v>12114</v>
      </c>
      <c r="BE1495" t="s">
        <v>209</v>
      </c>
      <c r="BF1495" s="2">
        <v>43669</v>
      </c>
      <c r="BG1495">
        <v>25</v>
      </c>
      <c r="BH1495" t="s">
        <v>2552</v>
      </c>
      <c r="BI1495" s="2">
        <v>43472</v>
      </c>
    </row>
    <row r="1496" spans="1:61" x14ac:dyDescent="0.25">
      <c r="A1496" s="1">
        <v>42188</v>
      </c>
      <c r="B1496" t="s">
        <v>1436</v>
      </c>
      <c r="C1496" t="s">
        <v>209</v>
      </c>
      <c r="D1496" t="s">
        <v>151</v>
      </c>
      <c r="E1496" t="s">
        <v>68</v>
      </c>
      <c r="F1496" t="s">
        <v>352</v>
      </c>
      <c r="G1496" t="s">
        <v>1534</v>
      </c>
      <c r="H1496" t="s">
        <v>327</v>
      </c>
      <c r="I1496" t="s">
        <v>575</v>
      </c>
      <c r="J1496" t="s">
        <v>1534</v>
      </c>
      <c r="K1496" t="s">
        <v>372</v>
      </c>
      <c r="L1496" t="s">
        <v>63</v>
      </c>
      <c r="M1496" t="s">
        <v>1185</v>
      </c>
      <c r="N1496" t="s">
        <v>155</v>
      </c>
      <c r="O1496" t="s">
        <v>154</v>
      </c>
      <c r="P1496" t="s">
        <v>254</v>
      </c>
      <c r="Q1496">
        <v>28</v>
      </c>
      <c r="R1496" t="s">
        <v>239</v>
      </c>
      <c r="S1496" t="s">
        <v>132</v>
      </c>
      <c r="T1496">
        <v>15</v>
      </c>
      <c r="U1496">
        <v>14</v>
      </c>
      <c r="V1496">
        <v>6</v>
      </c>
      <c r="W1496" t="s">
        <v>84</v>
      </c>
      <c r="X1496" t="s">
        <v>120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 t="e" vm="23">
        <f>_FV(0,"6785714285714286")</f>
        <v>#VALUE!</v>
      </c>
      <c r="AM1496" t="s">
        <v>372</v>
      </c>
      <c r="AN1496">
        <v>-25</v>
      </c>
      <c r="AO1496" t="e" vm="1">
        <f>_FV(-7,"0")</f>
        <v>#VALUE!</v>
      </c>
      <c r="AP1496" t="s">
        <v>110</v>
      </c>
      <c r="AQ1496">
        <v>1</v>
      </c>
      <c r="AR1496">
        <v>7</v>
      </c>
      <c r="AS1496" t="s">
        <v>68</v>
      </c>
      <c r="AT1496" t="s">
        <v>68</v>
      </c>
      <c r="AU1496" t="s">
        <v>68</v>
      </c>
      <c r="AV1496" t="s">
        <v>79</v>
      </c>
      <c r="AW1496" s="3">
        <v>41640</v>
      </c>
      <c r="AX1496">
        <v>1558</v>
      </c>
      <c r="AY1496">
        <v>1779</v>
      </c>
      <c r="AZ1496" t="s">
        <v>1436</v>
      </c>
      <c r="BA1496" s="2">
        <v>43490</v>
      </c>
      <c r="BB1496">
        <v>24</v>
      </c>
      <c r="BC1496" t="s">
        <v>2546</v>
      </c>
      <c r="BD1496" s="3">
        <v>29618</v>
      </c>
      <c r="BE1496" t="s">
        <v>209</v>
      </c>
      <c r="BF1496" s="2">
        <v>43669</v>
      </c>
      <c r="BG1496">
        <v>25</v>
      </c>
      <c r="BH1496" t="s">
        <v>2552</v>
      </c>
      <c r="BI1496" s="2">
        <v>43472</v>
      </c>
    </row>
    <row r="1497" spans="1:61" x14ac:dyDescent="0.25">
      <c r="A1497" s="1">
        <v>42119</v>
      </c>
      <c r="B1497" t="s">
        <v>1917</v>
      </c>
      <c r="C1497" t="s">
        <v>209</v>
      </c>
      <c r="D1497" t="s">
        <v>101</v>
      </c>
      <c r="E1497" t="s">
        <v>1717</v>
      </c>
      <c r="F1497" t="s">
        <v>1019</v>
      </c>
      <c r="G1497" t="s">
        <v>531</v>
      </c>
      <c r="H1497" t="s">
        <v>418</v>
      </c>
      <c r="I1497" t="s">
        <v>945</v>
      </c>
      <c r="J1497" t="s">
        <v>806</v>
      </c>
      <c r="K1497" t="s">
        <v>63</v>
      </c>
      <c r="L1497" t="s">
        <v>63</v>
      </c>
      <c r="M1497" t="s">
        <v>279</v>
      </c>
      <c r="N1497" t="s">
        <v>280</v>
      </c>
      <c r="O1497" t="s">
        <v>1637</v>
      </c>
      <c r="P1497" t="s">
        <v>189</v>
      </c>
      <c r="Q1497">
        <v>34</v>
      </c>
      <c r="R1497" t="s">
        <v>85</v>
      </c>
      <c r="S1497" t="s">
        <v>132</v>
      </c>
      <c r="T1497">
        <v>15</v>
      </c>
      <c r="U1497">
        <v>6</v>
      </c>
      <c r="V1497">
        <v>5</v>
      </c>
      <c r="W1497" t="s">
        <v>85</v>
      </c>
      <c r="X1497" t="s">
        <v>85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 t="s">
        <v>914</v>
      </c>
      <c r="AM1497" t="s">
        <v>189</v>
      </c>
      <c r="AN1497">
        <v>-1</v>
      </c>
      <c r="AO1497" t="s">
        <v>65</v>
      </c>
      <c r="AP1497" t="s">
        <v>64</v>
      </c>
      <c r="AQ1497">
        <v>0</v>
      </c>
      <c r="AR1497">
        <v>9</v>
      </c>
      <c r="AS1497" t="s">
        <v>68</v>
      </c>
      <c r="AT1497" t="s">
        <v>68</v>
      </c>
      <c r="AU1497" t="s">
        <v>68</v>
      </c>
      <c r="AV1497" t="s">
        <v>68</v>
      </c>
      <c r="AW1497" s="2">
        <v>43466</v>
      </c>
      <c r="AX1497">
        <v>1723</v>
      </c>
      <c r="AY1497">
        <v>1779</v>
      </c>
      <c r="AZ1497" t="s">
        <v>1917</v>
      </c>
      <c r="BA1497" s="2">
        <v>43608</v>
      </c>
      <c r="BB1497">
        <v>20</v>
      </c>
      <c r="BC1497" t="s">
        <v>2547</v>
      </c>
      <c r="BD1497" s="2">
        <v>43620</v>
      </c>
      <c r="BE1497" t="s">
        <v>209</v>
      </c>
      <c r="BF1497" s="2">
        <v>43669</v>
      </c>
      <c r="BG1497">
        <v>25</v>
      </c>
      <c r="BH1497" t="s">
        <v>2552</v>
      </c>
      <c r="BI1497" s="2">
        <v>43472</v>
      </c>
    </row>
    <row r="1498" spans="1:61" x14ac:dyDescent="0.25">
      <c r="A1498" s="1">
        <v>42252</v>
      </c>
      <c r="B1498" t="s">
        <v>182</v>
      </c>
      <c r="C1498" t="s">
        <v>209</v>
      </c>
      <c r="D1498" t="s">
        <v>62</v>
      </c>
      <c r="E1498" t="s">
        <v>78</v>
      </c>
      <c r="F1498" t="s">
        <v>1264</v>
      </c>
      <c r="G1498" t="s">
        <v>210</v>
      </c>
      <c r="H1498" t="s">
        <v>685</v>
      </c>
      <c r="I1498" t="s">
        <v>1720</v>
      </c>
      <c r="J1498" t="s">
        <v>384</v>
      </c>
      <c r="K1498" t="s">
        <v>1194</v>
      </c>
      <c r="L1498" t="s">
        <v>1265</v>
      </c>
      <c r="M1498" t="s">
        <v>214</v>
      </c>
      <c r="N1498" t="s">
        <v>435</v>
      </c>
      <c r="O1498" t="s">
        <v>216</v>
      </c>
      <c r="P1498" t="s">
        <v>215</v>
      </c>
      <c r="Q1498">
        <v>36</v>
      </c>
      <c r="R1498" t="s">
        <v>83</v>
      </c>
      <c r="S1498" t="s">
        <v>132</v>
      </c>
      <c r="T1498">
        <v>15</v>
      </c>
      <c r="U1498">
        <v>9</v>
      </c>
      <c r="V1498">
        <v>6</v>
      </c>
      <c r="W1498" t="s">
        <v>132</v>
      </c>
      <c r="X1498" t="s">
        <v>132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 t="e" vm="386">
        <f>_FV(0,"1388888888888889")</f>
        <v>#VALUE!</v>
      </c>
      <c r="AM1498" t="s">
        <v>928</v>
      </c>
      <c r="AN1498">
        <v>-11</v>
      </c>
      <c r="AO1498" t="s">
        <v>65</v>
      </c>
      <c r="AP1498" t="s">
        <v>66</v>
      </c>
      <c r="AQ1498">
        <v>3</v>
      </c>
      <c r="AR1498">
        <v>6</v>
      </c>
      <c r="AS1498" t="s">
        <v>719</v>
      </c>
      <c r="AT1498" t="s">
        <v>68</v>
      </c>
      <c r="AU1498" t="s">
        <v>720</v>
      </c>
      <c r="AV1498" t="s">
        <v>2287</v>
      </c>
      <c r="AW1498" t="s">
        <v>2586</v>
      </c>
      <c r="AX1498">
        <v>1679</v>
      </c>
      <c r="AY1498">
        <v>1779</v>
      </c>
      <c r="AZ1498" t="s">
        <v>182</v>
      </c>
      <c r="BA1498" s="2">
        <v>43581</v>
      </c>
      <c r="BB1498">
        <v>23</v>
      </c>
      <c r="BC1498" t="s">
        <v>2549</v>
      </c>
      <c r="BD1498" s="2">
        <v>43528</v>
      </c>
      <c r="BE1498" t="s">
        <v>209</v>
      </c>
      <c r="BF1498" s="2">
        <v>43669</v>
      </c>
      <c r="BG1498">
        <v>25</v>
      </c>
      <c r="BH1498" t="s">
        <v>2552</v>
      </c>
      <c r="BI1498" s="2">
        <v>43472</v>
      </c>
    </row>
    <row r="1499" spans="1:61" x14ac:dyDescent="0.25">
      <c r="A1499" s="1">
        <v>41895</v>
      </c>
      <c r="B1499" t="s">
        <v>195</v>
      </c>
      <c r="C1499" t="s">
        <v>209</v>
      </c>
      <c r="D1499" t="s">
        <v>101</v>
      </c>
      <c r="E1499" t="s">
        <v>180</v>
      </c>
      <c r="F1499" s="3">
        <v>45658</v>
      </c>
      <c r="G1499" t="s">
        <v>68</v>
      </c>
      <c r="H1499" t="s">
        <v>180</v>
      </c>
      <c r="I1499" t="s">
        <v>63</v>
      </c>
      <c r="J1499" s="2">
        <v>43586</v>
      </c>
      <c r="K1499" t="s">
        <v>65</v>
      </c>
      <c r="L1499" t="s">
        <v>63</v>
      </c>
      <c r="M1499" t="s">
        <v>79</v>
      </c>
      <c r="N1499" t="s">
        <v>79</v>
      </c>
      <c r="O1499" t="s">
        <v>63</v>
      </c>
      <c r="P1499" t="s">
        <v>65</v>
      </c>
      <c r="Q1499">
        <v>4</v>
      </c>
      <c r="R1499" t="s">
        <v>242</v>
      </c>
      <c r="S1499" t="s">
        <v>132</v>
      </c>
      <c r="T1499">
        <v>15</v>
      </c>
      <c r="U1499">
        <v>13</v>
      </c>
      <c r="V1499">
        <v>6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 t="e" vm="14">
        <f>_FV(0,"25")</f>
        <v>#VALUE!</v>
      </c>
      <c r="AM1499" t="s">
        <v>63</v>
      </c>
      <c r="AN1499">
        <v>-4</v>
      </c>
      <c r="AP1499" t="s">
        <v>192</v>
      </c>
      <c r="AQ1499">
        <v>0</v>
      </c>
      <c r="AR1499">
        <v>9</v>
      </c>
      <c r="AS1499" t="s">
        <v>68</v>
      </c>
      <c r="AT1499" t="s">
        <v>68</v>
      </c>
      <c r="AU1499" t="s">
        <v>68</v>
      </c>
      <c r="AV1499" s="2">
        <v>43586</v>
      </c>
      <c r="AW1499" s="3">
        <v>46023</v>
      </c>
      <c r="AX1499">
        <v>1635</v>
      </c>
      <c r="AY1499">
        <v>1779</v>
      </c>
      <c r="AZ1499" t="s">
        <v>195</v>
      </c>
      <c r="BA1499" s="2">
        <v>43701</v>
      </c>
      <c r="BB1499">
        <v>20</v>
      </c>
      <c r="BC1499" t="s">
        <v>2550</v>
      </c>
      <c r="BD1499" s="3">
        <v>14305</v>
      </c>
      <c r="BE1499" t="s">
        <v>209</v>
      </c>
      <c r="BF1499" s="2">
        <v>43669</v>
      </c>
      <c r="BG1499">
        <v>25</v>
      </c>
      <c r="BH1499" t="s">
        <v>2552</v>
      </c>
      <c r="BI1499" s="2">
        <v>43472</v>
      </c>
    </row>
    <row r="1500" spans="1:61" x14ac:dyDescent="0.25">
      <c r="A1500" s="1">
        <v>41987</v>
      </c>
      <c r="B1500" t="s">
        <v>1445</v>
      </c>
      <c r="C1500" t="s">
        <v>209</v>
      </c>
      <c r="D1500" t="s">
        <v>151</v>
      </c>
      <c r="E1500" s="3">
        <v>45658</v>
      </c>
      <c r="F1500" t="s">
        <v>399</v>
      </c>
      <c r="G1500" t="s">
        <v>367</v>
      </c>
      <c r="H1500" s="3">
        <v>447424</v>
      </c>
      <c r="I1500" t="s">
        <v>317</v>
      </c>
      <c r="J1500" s="3">
        <v>447424</v>
      </c>
      <c r="K1500" t="s">
        <v>323</v>
      </c>
      <c r="L1500" t="s">
        <v>323</v>
      </c>
      <c r="M1500" t="s">
        <v>320</v>
      </c>
      <c r="N1500" t="s">
        <v>323</v>
      </c>
      <c r="O1500" t="s">
        <v>79</v>
      </c>
      <c r="P1500" t="s">
        <v>321</v>
      </c>
      <c r="Q1500">
        <v>16</v>
      </c>
      <c r="R1500" t="s">
        <v>121</v>
      </c>
      <c r="S1500" t="s">
        <v>132</v>
      </c>
      <c r="T1500">
        <v>15</v>
      </c>
      <c r="U1500">
        <v>8</v>
      </c>
      <c r="V1500">
        <v>10</v>
      </c>
      <c r="W1500" t="s">
        <v>85</v>
      </c>
      <c r="X1500" t="s">
        <v>85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 t="s">
        <v>321</v>
      </c>
      <c r="AM1500" t="e" vm="103">
        <f>_FV(0,"1875")</f>
        <v>#VALUE!</v>
      </c>
      <c r="AN1500">
        <v>1</v>
      </c>
      <c r="AO1500" t="s">
        <v>65</v>
      </c>
      <c r="AP1500" t="s">
        <v>84</v>
      </c>
      <c r="AQ1500">
        <v>0</v>
      </c>
      <c r="AR1500">
        <v>9</v>
      </c>
      <c r="AS1500" t="s">
        <v>68</v>
      </c>
      <c r="AT1500" t="s">
        <v>68</v>
      </c>
      <c r="AU1500" t="s">
        <v>68</v>
      </c>
      <c r="AV1500" s="2">
        <v>43678</v>
      </c>
      <c r="AW1500" s="2">
        <v>43466</v>
      </c>
      <c r="AX1500">
        <v>1687</v>
      </c>
      <c r="AY1500">
        <v>1779</v>
      </c>
      <c r="AZ1500" t="s">
        <v>1445</v>
      </c>
      <c r="BA1500" s="2">
        <v>43548</v>
      </c>
      <c r="BB1500">
        <v>30</v>
      </c>
      <c r="BC1500" t="s">
        <v>2551</v>
      </c>
      <c r="BD1500" s="3">
        <v>36192</v>
      </c>
      <c r="BE1500" t="s">
        <v>209</v>
      </c>
      <c r="BF1500" s="2">
        <v>43669</v>
      </c>
      <c r="BG1500">
        <v>25</v>
      </c>
      <c r="BH1500" t="s">
        <v>2552</v>
      </c>
      <c r="BI1500" s="2">
        <v>43472</v>
      </c>
    </row>
    <row r="1501" spans="1:61" x14ac:dyDescent="0.25">
      <c r="A1501" s="1">
        <v>42035</v>
      </c>
      <c r="B1501" t="s">
        <v>218</v>
      </c>
      <c r="C1501" t="s">
        <v>209</v>
      </c>
      <c r="D1501" t="s">
        <v>151</v>
      </c>
      <c r="E1501" t="s">
        <v>570</v>
      </c>
      <c r="F1501" t="s">
        <v>726</v>
      </c>
      <c r="G1501" t="s">
        <v>373</v>
      </c>
      <c r="H1501" t="s">
        <v>1150</v>
      </c>
      <c r="I1501" t="s">
        <v>566</v>
      </c>
      <c r="J1501" t="s">
        <v>727</v>
      </c>
      <c r="K1501" t="s">
        <v>571</v>
      </c>
      <c r="L1501" t="s">
        <v>381</v>
      </c>
      <c r="M1501" t="s">
        <v>380</v>
      </c>
      <c r="N1501" t="s">
        <v>379</v>
      </c>
      <c r="O1501" t="s">
        <v>379</v>
      </c>
      <c r="P1501" t="s">
        <v>382</v>
      </c>
      <c r="Q1501">
        <v>23</v>
      </c>
      <c r="R1501" t="s">
        <v>191</v>
      </c>
      <c r="S1501" t="s">
        <v>132</v>
      </c>
      <c r="T1501">
        <v>15</v>
      </c>
      <c r="U1501">
        <v>14</v>
      </c>
      <c r="V1501">
        <v>6</v>
      </c>
      <c r="W1501" t="s">
        <v>132</v>
      </c>
      <c r="X1501" t="s">
        <v>120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 t="e" vm="216">
        <f>_FV(0,"391304347826087")</f>
        <v>#VALUE!</v>
      </c>
      <c r="AM1501" t="s">
        <v>1151</v>
      </c>
      <c r="AN1501">
        <v>-15</v>
      </c>
      <c r="AO1501" t="e" vm="1">
        <f>_FV(-5,"0")</f>
        <v>#VALUE!</v>
      </c>
      <c r="AP1501" t="s">
        <v>121</v>
      </c>
      <c r="AQ1501">
        <v>5</v>
      </c>
      <c r="AR1501">
        <v>2</v>
      </c>
      <c r="AS1501" t="s">
        <v>729</v>
      </c>
      <c r="AT1501" t="s">
        <v>68</v>
      </c>
      <c r="AU1501" t="s">
        <v>730</v>
      </c>
      <c r="AV1501" t="s">
        <v>2587</v>
      </c>
      <c r="AW1501" t="s">
        <v>2588</v>
      </c>
      <c r="AX1501">
        <v>1610</v>
      </c>
      <c r="AY1501">
        <v>1779</v>
      </c>
      <c r="AZ1501" t="s">
        <v>218</v>
      </c>
      <c r="BA1501" s="2">
        <v>43610</v>
      </c>
      <c r="BB1501">
        <v>22</v>
      </c>
      <c r="BC1501" t="s">
        <v>2553</v>
      </c>
      <c r="BD1501" s="3">
        <v>35096</v>
      </c>
      <c r="BE1501" t="s">
        <v>209</v>
      </c>
      <c r="BF1501" s="2">
        <v>43669</v>
      </c>
      <c r="BG1501">
        <v>25</v>
      </c>
      <c r="BH1501" t="s">
        <v>2552</v>
      </c>
      <c r="BI1501" s="2">
        <v>43472</v>
      </c>
    </row>
    <row r="1502" spans="1:61" x14ac:dyDescent="0.25">
      <c r="A1502" s="1">
        <v>41867</v>
      </c>
      <c r="B1502" t="s">
        <v>228</v>
      </c>
      <c r="C1502" t="s">
        <v>209</v>
      </c>
      <c r="D1502" t="s">
        <v>151</v>
      </c>
      <c r="E1502" t="s">
        <v>65</v>
      </c>
      <c r="F1502" t="s">
        <v>65</v>
      </c>
      <c r="G1502" t="s">
        <v>65</v>
      </c>
      <c r="H1502" t="s">
        <v>65</v>
      </c>
      <c r="I1502" t="s">
        <v>65</v>
      </c>
      <c r="J1502" t="s">
        <v>65</v>
      </c>
      <c r="K1502" t="s">
        <v>65</v>
      </c>
      <c r="L1502" t="s">
        <v>65</v>
      </c>
      <c r="M1502" t="s">
        <v>65</v>
      </c>
      <c r="N1502" t="s">
        <v>65</v>
      </c>
      <c r="O1502" t="s">
        <v>65</v>
      </c>
      <c r="P1502" t="s">
        <v>65</v>
      </c>
      <c r="Q1502">
        <v>1</v>
      </c>
      <c r="R1502" t="s">
        <v>179</v>
      </c>
      <c r="S1502" t="s">
        <v>132</v>
      </c>
      <c r="T1502">
        <v>15</v>
      </c>
      <c r="U1502">
        <v>7</v>
      </c>
      <c r="V1502">
        <v>17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 t="s">
        <v>65</v>
      </c>
      <c r="AM1502" t="s">
        <v>65</v>
      </c>
      <c r="AN1502">
        <v>0</v>
      </c>
      <c r="AP1502" t="s">
        <v>85</v>
      </c>
      <c r="AQ1502">
        <v>6</v>
      </c>
      <c r="AR1502">
        <v>3</v>
      </c>
      <c r="AS1502" t="s">
        <v>68</v>
      </c>
      <c r="AT1502" t="s">
        <v>68</v>
      </c>
      <c r="AU1502" t="s">
        <v>68</v>
      </c>
      <c r="AV1502" t="s">
        <v>1252</v>
      </c>
      <c r="AW1502" s="3">
        <v>46388</v>
      </c>
      <c r="AX1502">
        <v>1646</v>
      </c>
      <c r="AY1502">
        <v>1779</v>
      </c>
      <c r="AZ1502" t="s">
        <v>228</v>
      </c>
      <c r="BA1502" s="2">
        <v>43701</v>
      </c>
      <c r="BB1502">
        <v>21</v>
      </c>
      <c r="BC1502" t="s">
        <v>2554</v>
      </c>
      <c r="BD1502" s="3">
        <v>15401</v>
      </c>
      <c r="BE1502" t="s">
        <v>209</v>
      </c>
      <c r="BF1502" s="2">
        <v>43669</v>
      </c>
      <c r="BG1502">
        <v>25</v>
      </c>
      <c r="BH1502" t="s">
        <v>2552</v>
      </c>
      <c r="BI1502" s="2">
        <v>43472</v>
      </c>
    </row>
    <row r="1503" spans="1:61" x14ac:dyDescent="0.25">
      <c r="A1503" s="1">
        <v>41930</v>
      </c>
      <c r="B1503" t="s">
        <v>60</v>
      </c>
      <c r="C1503" t="s">
        <v>2240</v>
      </c>
      <c r="D1503" t="s">
        <v>101</v>
      </c>
      <c r="E1503" t="s">
        <v>317</v>
      </c>
      <c r="F1503" t="s">
        <v>317</v>
      </c>
      <c r="G1503" t="s">
        <v>399</v>
      </c>
      <c r="H1503" t="s">
        <v>317</v>
      </c>
      <c r="I1503" s="3">
        <v>45658</v>
      </c>
      <c r="J1503" t="s">
        <v>399</v>
      </c>
      <c r="K1503" t="s">
        <v>79</v>
      </c>
      <c r="L1503" t="s">
        <v>79</v>
      </c>
      <c r="M1503" t="s">
        <v>322</v>
      </c>
      <c r="N1503" t="s">
        <v>79</v>
      </c>
      <c r="O1503" t="s">
        <v>63</v>
      </c>
      <c r="P1503" t="s">
        <v>323</v>
      </c>
      <c r="Q1503">
        <v>8</v>
      </c>
      <c r="R1503" t="s">
        <v>84</v>
      </c>
      <c r="S1503" t="s">
        <v>95</v>
      </c>
      <c r="T1503">
        <v>15</v>
      </c>
      <c r="U1503">
        <v>8</v>
      </c>
      <c r="V1503">
        <v>11</v>
      </c>
      <c r="W1503" t="s">
        <v>96</v>
      </c>
      <c r="X1503" t="s">
        <v>132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 t="s">
        <v>79</v>
      </c>
      <c r="AM1503" t="s">
        <v>65</v>
      </c>
      <c r="AN1503">
        <v>1</v>
      </c>
      <c r="AO1503" t="s">
        <v>68</v>
      </c>
      <c r="AP1503" t="e" vm="1">
        <f>_FV(-15,"0")</f>
        <v>#VALUE!</v>
      </c>
      <c r="AQ1503">
        <v>9</v>
      </c>
      <c r="AR1503">
        <v>0</v>
      </c>
      <c r="AS1503" t="s">
        <v>68</v>
      </c>
      <c r="AT1503" t="s">
        <v>440</v>
      </c>
      <c r="AU1503" t="s">
        <v>68</v>
      </c>
      <c r="AV1503" s="2">
        <v>43678</v>
      </c>
      <c r="AW1503" t="s">
        <v>2589</v>
      </c>
      <c r="AX1503">
        <v>1848</v>
      </c>
      <c r="AY1503">
        <v>1562</v>
      </c>
      <c r="AZ1503" t="s">
        <v>60</v>
      </c>
      <c r="BA1503" t="s">
        <v>2527</v>
      </c>
      <c r="BB1503">
        <v>29</v>
      </c>
      <c r="BC1503" t="s">
        <v>2528</v>
      </c>
      <c r="BD1503" s="3">
        <v>23255</v>
      </c>
      <c r="BE1503" t="s">
        <v>2240</v>
      </c>
      <c r="BF1503" s="2">
        <v>43491</v>
      </c>
      <c r="BG1503">
        <v>24</v>
      </c>
      <c r="BH1503" t="s">
        <v>2537</v>
      </c>
      <c r="BI1503" s="3">
        <v>17958</v>
      </c>
    </row>
    <row r="1504" spans="1:61" x14ac:dyDescent="0.25">
      <c r="A1504" s="1">
        <v>41882</v>
      </c>
      <c r="B1504" t="s">
        <v>73</v>
      </c>
      <c r="C1504" t="s">
        <v>2240</v>
      </c>
      <c r="D1504" t="s">
        <v>62</v>
      </c>
      <c r="E1504" t="s">
        <v>80</v>
      </c>
      <c r="F1504" t="s">
        <v>355</v>
      </c>
      <c r="G1504" t="s">
        <v>65</v>
      </c>
      <c r="H1504" t="s">
        <v>80</v>
      </c>
      <c r="I1504" t="s">
        <v>90</v>
      </c>
      <c r="J1504" t="s">
        <v>90</v>
      </c>
      <c r="K1504" t="s">
        <v>80</v>
      </c>
      <c r="L1504" t="s">
        <v>80</v>
      </c>
      <c r="M1504" t="s">
        <v>65</v>
      </c>
      <c r="N1504" t="s">
        <v>65</v>
      </c>
      <c r="O1504" t="s">
        <v>80</v>
      </c>
      <c r="P1504" t="s">
        <v>80</v>
      </c>
      <c r="Q1504">
        <v>3</v>
      </c>
      <c r="R1504" t="s">
        <v>255</v>
      </c>
      <c r="S1504" t="s">
        <v>95</v>
      </c>
      <c r="T1504">
        <v>15</v>
      </c>
      <c r="U1504">
        <v>7</v>
      </c>
      <c r="V1504">
        <v>6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 t="s">
        <v>80</v>
      </c>
      <c r="AM1504" t="s">
        <v>80</v>
      </c>
      <c r="AN1504">
        <v>0</v>
      </c>
      <c r="AP1504" t="e" vm="1">
        <f>_FV(-1,"0")</f>
        <v>#VALUE!</v>
      </c>
      <c r="AQ1504">
        <v>7</v>
      </c>
      <c r="AR1504">
        <v>1</v>
      </c>
      <c r="AS1504" t="s">
        <v>68</v>
      </c>
      <c r="AT1504" t="s">
        <v>68</v>
      </c>
      <c r="AU1504" t="s">
        <v>68</v>
      </c>
      <c r="AV1504" t="s">
        <v>1252</v>
      </c>
      <c r="AW1504" s="3">
        <v>44562</v>
      </c>
      <c r="AX1504">
        <v>1638</v>
      </c>
      <c r="AY1504">
        <v>1562</v>
      </c>
      <c r="AZ1504" t="s">
        <v>73</v>
      </c>
      <c r="BA1504" s="2">
        <v>43548</v>
      </c>
      <c r="BB1504">
        <v>20</v>
      </c>
      <c r="BC1504" t="s">
        <v>1886</v>
      </c>
      <c r="BD1504" s="3">
        <v>12479</v>
      </c>
      <c r="BE1504" t="s">
        <v>2240</v>
      </c>
      <c r="BF1504" s="2">
        <v>43491</v>
      </c>
      <c r="BG1504">
        <v>24</v>
      </c>
      <c r="BH1504" t="s">
        <v>2537</v>
      </c>
      <c r="BI1504" s="3">
        <v>17958</v>
      </c>
    </row>
    <row r="1505" spans="1:61" x14ac:dyDescent="0.25">
      <c r="A1505" s="1">
        <v>41862</v>
      </c>
      <c r="B1505" t="s">
        <v>2531</v>
      </c>
      <c r="C1505" t="s">
        <v>2240</v>
      </c>
      <c r="D1505" t="s">
        <v>62</v>
      </c>
      <c r="E1505" t="s">
        <v>337</v>
      </c>
      <c r="F1505" t="s">
        <v>219</v>
      </c>
      <c r="G1505" t="s">
        <v>628</v>
      </c>
      <c r="H1505" t="s">
        <v>222</v>
      </c>
      <c r="I1505" t="s">
        <v>224</v>
      </c>
      <c r="J1505" t="s">
        <v>68</v>
      </c>
      <c r="K1505" t="s">
        <v>65</v>
      </c>
      <c r="L1505" t="s">
        <v>226</v>
      </c>
      <c r="M1505" t="s">
        <v>468</v>
      </c>
      <c r="N1505" t="s">
        <v>223</v>
      </c>
      <c r="O1505" t="s">
        <v>224</v>
      </c>
      <c r="P1505" t="s">
        <v>337</v>
      </c>
      <c r="Q1505">
        <v>11</v>
      </c>
      <c r="R1505" t="s">
        <v>67</v>
      </c>
      <c r="S1505" t="s">
        <v>95</v>
      </c>
      <c r="T1505">
        <v>15</v>
      </c>
      <c r="U1505">
        <v>20</v>
      </c>
      <c r="V1505">
        <v>14</v>
      </c>
      <c r="W1505" t="s">
        <v>68</v>
      </c>
      <c r="X1505" t="s">
        <v>132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 t="e" vm="116">
        <f>_FV(-1,"2727272727272727")</f>
        <v>#VALUE!</v>
      </c>
      <c r="AM1505" t="e" vm="100">
        <f>_FV(0,"09090909090909091")</f>
        <v>#VALUE!</v>
      </c>
      <c r="AN1505">
        <v>-7</v>
      </c>
      <c r="AO1505" t="e" vm="1">
        <f>_FV(-4,"0")</f>
        <v>#VALUE!</v>
      </c>
      <c r="AP1505" t="s">
        <v>68</v>
      </c>
      <c r="AQ1505">
        <v>6</v>
      </c>
      <c r="AR1505">
        <v>0</v>
      </c>
      <c r="AS1505" t="s">
        <v>68</v>
      </c>
      <c r="AT1505" t="s">
        <v>68</v>
      </c>
      <c r="AU1505" t="s">
        <v>68</v>
      </c>
      <c r="AV1505" t="s">
        <v>97</v>
      </c>
      <c r="AW1505" s="3">
        <v>44927</v>
      </c>
      <c r="AX1505">
        <v>1600</v>
      </c>
      <c r="AY1505">
        <v>1562</v>
      </c>
      <c r="AZ1505" t="s">
        <v>2531</v>
      </c>
      <c r="BA1505" s="2">
        <v>43610</v>
      </c>
      <c r="BB1505">
        <v>13</v>
      </c>
      <c r="BC1505" t="s">
        <v>2532</v>
      </c>
      <c r="BD1505" s="3">
        <v>44927</v>
      </c>
      <c r="BE1505" t="s">
        <v>2240</v>
      </c>
      <c r="BF1505" s="2">
        <v>43491</v>
      </c>
      <c r="BG1505">
        <v>24</v>
      </c>
      <c r="BH1505" t="s">
        <v>2537</v>
      </c>
      <c r="BI1505" s="3">
        <v>17958</v>
      </c>
    </row>
    <row r="1506" spans="1:61" x14ac:dyDescent="0.25">
      <c r="A1506" s="1">
        <v>41986</v>
      </c>
      <c r="B1506" t="s">
        <v>123</v>
      </c>
      <c r="C1506" t="s">
        <v>2240</v>
      </c>
      <c r="D1506" t="s">
        <v>62</v>
      </c>
      <c r="E1506" t="s">
        <v>780</v>
      </c>
      <c r="F1506" t="s">
        <v>750</v>
      </c>
      <c r="G1506" t="s">
        <v>1400</v>
      </c>
      <c r="H1506" s="3">
        <v>447424</v>
      </c>
      <c r="I1506" s="3">
        <v>45689</v>
      </c>
      <c r="J1506" t="s">
        <v>1400</v>
      </c>
      <c r="K1506" t="s">
        <v>1183</v>
      </c>
      <c r="L1506" t="s">
        <v>322</v>
      </c>
      <c r="M1506" t="s">
        <v>600</v>
      </c>
      <c r="N1506" t="s">
        <v>323</v>
      </c>
      <c r="O1506" t="s">
        <v>321</v>
      </c>
      <c r="P1506" t="s">
        <v>319</v>
      </c>
      <c r="Q1506">
        <v>16</v>
      </c>
      <c r="R1506" t="s">
        <v>68</v>
      </c>
      <c r="S1506" t="s">
        <v>95</v>
      </c>
      <c r="T1506">
        <v>15</v>
      </c>
      <c r="U1506">
        <v>1</v>
      </c>
      <c r="V1506">
        <v>18</v>
      </c>
      <c r="W1506" t="s">
        <v>120</v>
      </c>
      <c r="X1506" t="s">
        <v>64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1</v>
      </c>
      <c r="AI1506">
        <v>0</v>
      </c>
      <c r="AJ1506">
        <v>0</v>
      </c>
      <c r="AK1506">
        <v>0</v>
      </c>
      <c r="AL1506" s="3">
        <v>447424</v>
      </c>
      <c r="AM1506" t="e" vm="37">
        <f>_FV(0,"375")</f>
        <v>#VALUE!</v>
      </c>
      <c r="AN1506">
        <v>23</v>
      </c>
      <c r="AO1506" t="s">
        <v>121</v>
      </c>
      <c r="AP1506" t="e" vm="1">
        <f>_FV(-17,"0")</f>
        <v>#VALUE!</v>
      </c>
      <c r="AQ1506">
        <v>7</v>
      </c>
      <c r="AR1506">
        <v>1</v>
      </c>
      <c r="AS1506" t="s">
        <v>68</v>
      </c>
      <c r="AT1506" t="s">
        <v>65</v>
      </c>
      <c r="AU1506" t="s">
        <v>68</v>
      </c>
      <c r="AV1506" s="2">
        <v>43557</v>
      </c>
      <c r="AW1506" t="s">
        <v>65</v>
      </c>
      <c r="AX1506">
        <v>1923</v>
      </c>
      <c r="AY1506">
        <v>1562</v>
      </c>
      <c r="AZ1506" t="s">
        <v>123</v>
      </c>
      <c r="BA1506" s="2">
        <v>43731</v>
      </c>
      <c r="BB1506">
        <v>28</v>
      </c>
      <c r="BC1506" t="s">
        <v>2533</v>
      </c>
      <c r="BD1506" t="s">
        <v>2534</v>
      </c>
      <c r="BE1506" t="s">
        <v>2240</v>
      </c>
      <c r="BF1506" s="2">
        <v>43491</v>
      </c>
      <c r="BG1506">
        <v>24</v>
      </c>
      <c r="BH1506" t="s">
        <v>2537</v>
      </c>
      <c r="BI1506" s="3">
        <v>17958</v>
      </c>
    </row>
    <row r="1507" spans="1:61" x14ac:dyDescent="0.25">
      <c r="A1507" s="1">
        <v>42119</v>
      </c>
      <c r="B1507" t="s">
        <v>2233</v>
      </c>
      <c r="C1507" t="s">
        <v>2240</v>
      </c>
      <c r="D1507" t="s">
        <v>151</v>
      </c>
      <c r="E1507" t="s">
        <v>222</v>
      </c>
      <c r="F1507" t="s">
        <v>1488</v>
      </c>
      <c r="G1507" t="s">
        <v>465</v>
      </c>
      <c r="H1507" t="s">
        <v>678</v>
      </c>
      <c r="I1507" t="s">
        <v>222</v>
      </c>
      <c r="J1507" t="s">
        <v>1404</v>
      </c>
      <c r="K1507" t="s">
        <v>80</v>
      </c>
      <c r="L1507" t="s">
        <v>226</v>
      </c>
      <c r="M1507" t="s">
        <v>224</v>
      </c>
      <c r="N1507" t="s">
        <v>1139</v>
      </c>
      <c r="O1507" t="s">
        <v>223</v>
      </c>
      <c r="P1507" t="s">
        <v>471</v>
      </c>
      <c r="Q1507">
        <v>33</v>
      </c>
      <c r="R1507" t="s">
        <v>120</v>
      </c>
      <c r="S1507" t="s">
        <v>95</v>
      </c>
      <c r="T1507">
        <v>15</v>
      </c>
      <c r="U1507">
        <v>9</v>
      </c>
      <c r="V1507">
        <v>14</v>
      </c>
      <c r="W1507" t="s">
        <v>179</v>
      </c>
      <c r="X1507" t="s">
        <v>64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 t="e" vm="387">
        <f>_FV(0,"030303030303030304")</f>
        <v>#VALUE!</v>
      </c>
      <c r="AM1507" t="e" vm="341">
        <f>_FV(0,"48484848484848486")</f>
        <v>#VALUE!</v>
      </c>
      <c r="AN1507">
        <v>14</v>
      </c>
      <c r="AO1507" t="s">
        <v>120</v>
      </c>
      <c r="AP1507" t="e" vm="1">
        <f>_FV(-8,"0")</f>
        <v>#VALUE!</v>
      </c>
      <c r="AQ1507">
        <v>6</v>
      </c>
      <c r="AR1507">
        <v>3</v>
      </c>
      <c r="AS1507" t="s">
        <v>808</v>
      </c>
      <c r="AT1507" t="s">
        <v>68</v>
      </c>
      <c r="AU1507" t="s">
        <v>2590</v>
      </c>
      <c r="AV1507" t="s">
        <v>2591</v>
      </c>
      <c r="AW1507" t="s">
        <v>2592</v>
      </c>
      <c r="AX1507">
        <v>1602</v>
      </c>
      <c r="AY1507">
        <v>1562</v>
      </c>
      <c r="AZ1507" t="s">
        <v>2233</v>
      </c>
      <c r="BA1507" t="s">
        <v>2529</v>
      </c>
      <c r="BB1507">
        <v>25</v>
      </c>
      <c r="BC1507" t="s">
        <v>2530</v>
      </c>
      <c r="BD1507" s="3">
        <v>41306</v>
      </c>
      <c r="BE1507" t="s">
        <v>2240</v>
      </c>
      <c r="BF1507" s="2">
        <v>43491</v>
      </c>
      <c r="BG1507">
        <v>24</v>
      </c>
      <c r="BH1507" t="s">
        <v>2537</v>
      </c>
      <c r="BI1507" s="3">
        <v>17958</v>
      </c>
    </row>
    <row r="1508" spans="1:61" x14ac:dyDescent="0.25">
      <c r="A1508" s="1">
        <v>41710</v>
      </c>
      <c r="B1508" t="s">
        <v>127</v>
      </c>
      <c r="C1508" t="s">
        <v>2240</v>
      </c>
      <c r="D1508" t="s">
        <v>101</v>
      </c>
      <c r="E1508" t="s">
        <v>247</v>
      </c>
      <c r="F1508" t="s">
        <v>68</v>
      </c>
      <c r="G1508" s="2">
        <v>43586</v>
      </c>
      <c r="H1508" t="s">
        <v>353</v>
      </c>
      <c r="I1508" t="s">
        <v>408</v>
      </c>
      <c r="J1508" t="s">
        <v>575</v>
      </c>
      <c r="K1508" t="s">
        <v>155</v>
      </c>
      <c r="L1508" t="s">
        <v>154</v>
      </c>
      <c r="M1508" t="s">
        <v>155</v>
      </c>
      <c r="N1508" t="s">
        <v>156</v>
      </c>
      <c r="O1508" t="s">
        <v>329</v>
      </c>
      <c r="P1508" t="s">
        <v>329</v>
      </c>
      <c r="Q1508">
        <v>14</v>
      </c>
      <c r="R1508" t="s">
        <v>192</v>
      </c>
      <c r="S1508" t="s">
        <v>95</v>
      </c>
      <c r="T1508">
        <v>15</v>
      </c>
      <c r="U1508">
        <v>10</v>
      </c>
      <c r="V1508">
        <v>17</v>
      </c>
      <c r="W1508" t="s">
        <v>121</v>
      </c>
      <c r="X1508" t="s">
        <v>68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 t="s">
        <v>154</v>
      </c>
      <c r="AM1508" t="e" vm="12">
        <f>_FV(0,"42857142857142855")</f>
        <v>#VALUE!</v>
      </c>
      <c r="AN1508">
        <v>6</v>
      </c>
      <c r="AO1508" t="s">
        <v>85</v>
      </c>
      <c r="AP1508" t="e" vm="1">
        <f>_FV(-7,"0")</f>
        <v>#VALUE!</v>
      </c>
      <c r="AQ1508">
        <v>9</v>
      </c>
      <c r="AR1508">
        <v>0</v>
      </c>
      <c r="AS1508" t="s">
        <v>929</v>
      </c>
      <c r="AT1508" t="s">
        <v>986</v>
      </c>
      <c r="AU1508" t="s">
        <v>1869</v>
      </c>
      <c r="AV1508" t="s">
        <v>2593</v>
      </c>
      <c r="AW1508" t="s">
        <v>2594</v>
      </c>
      <c r="AX1508">
        <v>1817</v>
      </c>
      <c r="AY1508">
        <v>1562</v>
      </c>
      <c r="AZ1508" t="s">
        <v>127</v>
      </c>
      <c r="BA1508" s="2">
        <v>43548</v>
      </c>
      <c r="BB1508">
        <v>19</v>
      </c>
      <c r="BC1508" t="s">
        <v>2535</v>
      </c>
      <c r="BD1508" s="3">
        <v>16163</v>
      </c>
      <c r="BE1508" t="s">
        <v>2240</v>
      </c>
      <c r="BF1508" s="2">
        <v>43491</v>
      </c>
      <c r="BG1508">
        <v>24</v>
      </c>
      <c r="BH1508" t="s">
        <v>2537</v>
      </c>
      <c r="BI1508" s="3">
        <v>17958</v>
      </c>
    </row>
    <row r="1509" spans="1:61" x14ac:dyDescent="0.25">
      <c r="A1509" s="1">
        <v>42077</v>
      </c>
      <c r="B1509" t="s">
        <v>2538</v>
      </c>
      <c r="C1509" t="s">
        <v>2240</v>
      </c>
      <c r="D1509" t="s">
        <v>101</v>
      </c>
      <c r="E1509" t="s">
        <v>830</v>
      </c>
      <c r="F1509" t="s">
        <v>1437</v>
      </c>
      <c r="G1509" t="s">
        <v>999</v>
      </c>
      <c r="H1509" t="s">
        <v>474</v>
      </c>
      <c r="I1509" t="s">
        <v>1004</v>
      </c>
      <c r="J1509" t="s">
        <v>475</v>
      </c>
      <c r="K1509" t="s">
        <v>747</v>
      </c>
      <c r="L1509" t="s">
        <v>480</v>
      </c>
      <c r="M1509" t="s">
        <v>1340</v>
      </c>
      <c r="N1509" t="s">
        <v>482</v>
      </c>
      <c r="O1509" t="s">
        <v>748</v>
      </c>
      <c r="P1509" t="s">
        <v>107</v>
      </c>
      <c r="Q1509">
        <v>29</v>
      </c>
      <c r="R1509" t="s">
        <v>119</v>
      </c>
      <c r="S1509" t="s">
        <v>95</v>
      </c>
      <c r="T1509">
        <v>15</v>
      </c>
      <c r="U1509">
        <v>18</v>
      </c>
      <c r="V1509">
        <v>13</v>
      </c>
      <c r="W1509" t="s">
        <v>64</v>
      </c>
      <c r="X1509" t="s">
        <v>121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 t="e" vm="205">
        <f>_FV(0,"6896551724137931")</f>
        <v>#VALUE!</v>
      </c>
      <c r="AM1509" t="e" vm="6">
        <f>_FV(0,"3793103448275862")</f>
        <v>#VALUE!</v>
      </c>
      <c r="AN1509">
        <v>-8</v>
      </c>
      <c r="AO1509" t="e" vm="1">
        <f>_FV(-6,"0")</f>
        <v>#VALUE!</v>
      </c>
      <c r="AP1509" t="e" vm="1">
        <f>_FV(-4,"0")</f>
        <v>#VALUE!</v>
      </c>
      <c r="AQ1509">
        <v>3</v>
      </c>
      <c r="AR1509">
        <v>0</v>
      </c>
      <c r="AS1509" t="s">
        <v>68</v>
      </c>
      <c r="AT1509" t="s">
        <v>68</v>
      </c>
      <c r="AU1509" t="s">
        <v>68</v>
      </c>
      <c r="AV1509" t="s">
        <v>80</v>
      </c>
      <c r="AW1509" s="2">
        <v>43647</v>
      </c>
      <c r="AX1509">
        <v>1645</v>
      </c>
      <c r="AY1509">
        <v>1562</v>
      </c>
      <c r="AZ1509" t="s">
        <v>2538</v>
      </c>
      <c r="BA1509" s="2">
        <v>43733</v>
      </c>
      <c r="BB1509">
        <v>18</v>
      </c>
      <c r="BC1509" t="s">
        <v>2539</v>
      </c>
      <c r="BD1509" s="3">
        <v>18629</v>
      </c>
      <c r="BE1509" t="s">
        <v>2240</v>
      </c>
      <c r="BF1509" s="2">
        <v>43491</v>
      </c>
      <c r="BG1509">
        <v>24</v>
      </c>
      <c r="BH1509" t="s">
        <v>2537</v>
      </c>
      <c r="BI1509" s="3">
        <v>17958</v>
      </c>
    </row>
    <row r="1510" spans="1:61" x14ac:dyDescent="0.25">
      <c r="A1510" s="1">
        <v>41937</v>
      </c>
      <c r="B1510" t="s">
        <v>150</v>
      </c>
      <c r="C1510" t="s">
        <v>2240</v>
      </c>
      <c r="D1510" t="s">
        <v>101</v>
      </c>
      <c r="E1510" t="s">
        <v>89</v>
      </c>
      <c r="F1510" t="s">
        <v>89</v>
      </c>
      <c r="G1510" t="s">
        <v>90</v>
      </c>
      <c r="H1510" t="s">
        <v>89</v>
      </c>
      <c r="I1510" t="s">
        <v>89</v>
      </c>
      <c r="J1510" t="s">
        <v>92</v>
      </c>
      <c r="K1510" t="s">
        <v>94</v>
      </c>
      <c r="L1510" t="s">
        <v>216</v>
      </c>
      <c r="M1510" t="s">
        <v>80</v>
      </c>
      <c r="N1510" t="s">
        <v>216</v>
      </c>
      <c r="O1510" t="s">
        <v>93</v>
      </c>
      <c r="P1510" t="s">
        <v>94</v>
      </c>
      <c r="Q1510">
        <v>9</v>
      </c>
      <c r="R1510" t="s">
        <v>96</v>
      </c>
      <c r="S1510" t="s">
        <v>95</v>
      </c>
      <c r="T1510">
        <v>15</v>
      </c>
      <c r="U1510">
        <v>5</v>
      </c>
      <c r="V1510">
        <v>11</v>
      </c>
      <c r="W1510" t="s">
        <v>85</v>
      </c>
      <c r="X1510" t="s">
        <v>96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 t="s">
        <v>93</v>
      </c>
      <c r="AM1510" t="s">
        <v>65</v>
      </c>
      <c r="AN1510">
        <v>3</v>
      </c>
      <c r="AO1510" t="s">
        <v>68</v>
      </c>
      <c r="AP1510" t="e" vm="1">
        <f>_FV(-12,"0")</f>
        <v>#VALUE!</v>
      </c>
      <c r="AQ1510">
        <v>4</v>
      </c>
      <c r="AR1510">
        <v>4</v>
      </c>
      <c r="AS1510" t="s">
        <v>124</v>
      </c>
      <c r="AT1510" t="s">
        <v>68</v>
      </c>
      <c r="AU1510" t="s">
        <v>2362</v>
      </c>
      <c r="AV1510" t="s">
        <v>2595</v>
      </c>
      <c r="AW1510" t="s">
        <v>2596</v>
      </c>
      <c r="AX1510">
        <v>1882</v>
      </c>
      <c r="AY1510">
        <v>1562</v>
      </c>
      <c r="AZ1510" t="s">
        <v>150</v>
      </c>
      <c r="BA1510" s="2">
        <v>43578</v>
      </c>
      <c r="BB1510">
        <v>21</v>
      </c>
      <c r="BC1510" t="s">
        <v>2541</v>
      </c>
      <c r="BD1510" s="3">
        <v>41852</v>
      </c>
      <c r="BE1510" t="s">
        <v>2240</v>
      </c>
      <c r="BF1510" s="2">
        <v>43491</v>
      </c>
      <c r="BG1510">
        <v>24</v>
      </c>
      <c r="BH1510" t="s">
        <v>2537</v>
      </c>
      <c r="BI1510" s="3">
        <v>17958</v>
      </c>
    </row>
    <row r="1511" spans="1:61" x14ac:dyDescent="0.25">
      <c r="A1511" s="1">
        <v>42187</v>
      </c>
      <c r="B1511" t="s">
        <v>158</v>
      </c>
      <c r="C1511" t="s">
        <v>2240</v>
      </c>
      <c r="D1511" t="s">
        <v>101</v>
      </c>
      <c r="E1511" t="s">
        <v>77</v>
      </c>
      <c r="F1511" t="s">
        <v>74</v>
      </c>
      <c r="G1511" t="s">
        <v>833</v>
      </c>
      <c r="H1511" t="s">
        <v>317</v>
      </c>
      <c r="I1511" t="s">
        <v>64</v>
      </c>
      <c r="J1511" t="s">
        <v>831</v>
      </c>
      <c r="K1511" t="s">
        <v>426</v>
      </c>
      <c r="L1511" t="s">
        <v>82</v>
      </c>
      <c r="M1511" t="s">
        <v>322</v>
      </c>
      <c r="N1511" t="s">
        <v>63</v>
      </c>
      <c r="O1511" t="s">
        <v>79</v>
      </c>
      <c r="P1511" t="s">
        <v>771</v>
      </c>
      <c r="Q1511">
        <v>24</v>
      </c>
      <c r="R1511" t="s">
        <v>64</v>
      </c>
      <c r="S1511" t="s">
        <v>95</v>
      </c>
      <c r="T1511">
        <v>15</v>
      </c>
      <c r="U1511">
        <v>2</v>
      </c>
      <c r="V1511">
        <v>18</v>
      </c>
      <c r="W1511" t="s">
        <v>96</v>
      </c>
      <c r="X1511" t="s">
        <v>84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 t="s">
        <v>833</v>
      </c>
      <c r="AM1511" t="e" vm="314">
        <f>_FV(0,"5416666666666666")</f>
        <v>#VALUE!</v>
      </c>
      <c r="AN1511">
        <v>29</v>
      </c>
      <c r="AO1511" t="s">
        <v>84</v>
      </c>
      <c r="AP1511" t="e" vm="1">
        <f>_FV(-16,"0")</f>
        <v>#VALUE!</v>
      </c>
      <c r="AQ1511">
        <v>9</v>
      </c>
      <c r="AR1511">
        <v>0</v>
      </c>
      <c r="AS1511" t="s">
        <v>68</v>
      </c>
      <c r="AT1511" t="s">
        <v>68</v>
      </c>
      <c r="AU1511" t="s">
        <v>68</v>
      </c>
      <c r="AV1511" s="2">
        <v>43678</v>
      </c>
      <c r="AW1511" s="2">
        <v>43709</v>
      </c>
      <c r="AX1511">
        <v>1934</v>
      </c>
      <c r="AY1511">
        <v>1562</v>
      </c>
      <c r="AZ1511" t="s">
        <v>158</v>
      </c>
      <c r="BA1511" s="2">
        <v>43580</v>
      </c>
      <c r="BB1511">
        <v>29</v>
      </c>
      <c r="BC1511" t="s">
        <v>2542</v>
      </c>
      <c r="BD1511" t="s">
        <v>2543</v>
      </c>
      <c r="BE1511" t="s">
        <v>2240</v>
      </c>
      <c r="BF1511" s="2">
        <v>43491</v>
      </c>
      <c r="BG1511">
        <v>24</v>
      </c>
      <c r="BH1511" t="s">
        <v>2537</v>
      </c>
      <c r="BI1511" s="3">
        <v>17958</v>
      </c>
    </row>
    <row r="1512" spans="1:61" x14ac:dyDescent="0.25">
      <c r="A1512" s="1">
        <v>41972</v>
      </c>
      <c r="B1512" t="s">
        <v>163</v>
      </c>
      <c r="C1512" t="s">
        <v>2240</v>
      </c>
      <c r="D1512" t="s">
        <v>62</v>
      </c>
      <c r="E1512" t="s">
        <v>230</v>
      </c>
      <c r="F1512" t="s">
        <v>233</v>
      </c>
      <c r="G1512" t="s">
        <v>494</v>
      </c>
      <c r="H1512" t="s">
        <v>360</v>
      </c>
      <c r="I1512" t="s">
        <v>230</v>
      </c>
      <c r="J1512" t="s">
        <v>229</v>
      </c>
      <c r="K1512" t="s">
        <v>237</v>
      </c>
      <c r="L1512" t="s">
        <v>238</v>
      </c>
      <c r="M1512" t="s">
        <v>363</v>
      </c>
      <c r="N1512" t="s">
        <v>237</v>
      </c>
      <c r="O1512" t="s">
        <v>235</v>
      </c>
      <c r="P1512" t="s">
        <v>237</v>
      </c>
      <c r="Q1512">
        <v>13</v>
      </c>
      <c r="R1512" t="s">
        <v>66</v>
      </c>
      <c r="S1512" t="s">
        <v>95</v>
      </c>
      <c r="T1512">
        <v>15</v>
      </c>
      <c r="U1512">
        <v>4</v>
      </c>
      <c r="V1512">
        <v>17</v>
      </c>
      <c r="W1512" t="s">
        <v>121</v>
      </c>
      <c r="X1512" t="s">
        <v>64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 t="s">
        <v>235</v>
      </c>
      <c r="AM1512" t="e" vm="64">
        <f>_FV(0,"23076923076923078")</f>
        <v>#VALUE!</v>
      </c>
      <c r="AN1512">
        <v>8</v>
      </c>
      <c r="AO1512" t="s">
        <v>96</v>
      </c>
      <c r="AP1512" t="e" vm="1">
        <f>_FV(-14,"0")</f>
        <v>#VALUE!</v>
      </c>
      <c r="AQ1512">
        <v>9</v>
      </c>
      <c r="AR1512">
        <v>0</v>
      </c>
      <c r="AS1512" t="s">
        <v>68</v>
      </c>
      <c r="AT1512" t="s">
        <v>273</v>
      </c>
      <c r="AU1512" t="s">
        <v>68</v>
      </c>
      <c r="AV1512" t="s">
        <v>64</v>
      </c>
      <c r="AW1512" s="2">
        <v>43556</v>
      </c>
      <c r="AX1512">
        <v>1829</v>
      </c>
      <c r="AY1512">
        <v>1562</v>
      </c>
      <c r="AZ1512" t="s">
        <v>163</v>
      </c>
      <c r="BA1512" s="2">
        <v>43731</v>
      </c>
      <c r="BB1512">
        <v>25</v>
      </c>
      <c r="BC1512" t="s">
        <v>2544</v>
      </c>
      <c r="BD1512" s="3">
        <v>42339</v>
      </c>
      <c r="BE1512" t="s">
        <v>2240</v>
      </c>
      <c r="BF1512" s="2">
        <v>43491</v>
      </c>
      <c r="BG1512">
        <v>24</v>
      </c>
      <c r="BH1512" t="s">
        <v>2537</v>
      </c>
      <c r="BI1512" s="3">
        <v>17958</v>
      </c>
    </row>
    <row r="1513" spans="1:61" x14ac:dyDescent="0.25">
      <c r="A1513" s="1">
        <v>41902</v>
      </c>
      <c r="B1513" t="s">
        <v>178</v>
      </c>
      <c r="C1513" t="s">
        <v>2240</v>
      </c>
      <c r="D1513" t="s">
        <v>101</v>
      </c>
      <c r="E1513" t="s">
        <v>97</v>
      </c>
      <c r="F1513" t="s">
        <v>68</v>
      </c>
      <c r="G1513" s="2">
        <v>43678</v>
      </c>
      <c r="H1513" t="s">
        <v>68</v>
      </c>
      <c r="I1513" t="s">
        <v>116</v>
      </c>
      <c r="J1513" t="s">
        <v>68</v>
      </c>
      <c r="K1513" t="s">
        <v>65</v>
      </c>
      <c r="L1513" t="s">
        <v>118</v>
      </c>
      <c r="M1513" t="s">
        <v>116</v>
      </c>
      <c r="N1513" t="s">
        <v>118</v>
      </c>
      <c r="O1513" t="s">
        <v>116</v>
      </c>
      <c r="P1513" t="s">
        <v>116</v>
      </c>
      <c r="Q1513">
        <v>5</v>
      </c>
      <c r="R1513" t="s">
        <v>110</v>
      </c>
      <c r="S1513" t="s">
        <v>95</v>
      </c>
      <c r="T1513">
        <v>15</v>
      </c>
      <c r="U1513">
        <v>20</v>
      </c>
      <c r="V1513">
        <v>10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 t="e" vm="26">
        <f>_FV(-1,"2")</f>
        <v>#VALUE!</v>
      </c>
      <c r="AM1513" t="s">
        <v>65</v>
      </c>
      <c r="AN1513">
        <v>-3</v>
      </c>
      <c r="AP1513" t="e" vm="1">
        <f>_FV(-3,"0")</f>
        <v>#VALUE!</v>
      </c>
      <c r="AQ1513">
        <v>3</v>
      </c>
      <c r="AR1513">
        <v>3</v>
      </c>
      <c r="AS1513" t="s">
        <v>261</v>
      </c>
      <c r="AT1513" t="s">
        <v>68</v>
      </c>
      <c r="AU1513" t="s">
        <v>539</v>
      </c>
      <c r="AV1513" t="s">
        <v>2597</v>
      </c>
      <c r="AW1513" t="s">
        <v>2598</v>
      </c>
      <c r="AX1513">
        <v>1624</v>
      </c>
      <c r="AY1513">
        <v>1562</v>
      </c>
      <c r="AZ1513" t="s">
        <v>178</v>
      </c>
      <c r="BA1513" s="2">
        <v>43730</v>
      </c>
      <c r="BB1513">
        <v>26</v>
      </c>
      <c r="BC1513" t="s">
        <v>2545</v>
      </c>
      <c r="BD1513" s="3">
        <v>12114</v>
      </c>
      <c r="BE1513" t="s">
        <v>2240</v>
      </c>
      <c r="BF1513" s="2">
        <v>43491</v>
      </c>
      <c r="BG1513">
        <v>24</v>
      </c>
      <c r="BH1513" t="s">
        <v>2537</v>
      </c>
      <c r="BI1513" s="3">
        <v>17958</v>
      </c>
    </row>
    <row r="1514" spans="1:61" x14ac:dyDescent="0.25">
      <c r="A1514" s="1">
        <v>41867</v>
      </c>
      <c r="B1514" t="s">
        <v>1436</v>
      </c>
      <c r="C1514" t="s">
        <v>2240</v>
      </c>
      <c r="D1514" t="s">
        <v>151</v>
      </c>
      <c r="E1514" t="s">
        <v>65</v>
      </c>
      <c r="F1514" t="s">
        <v>65</v>
      </c>
      <c r="G1514" t="s">
        <v>65</v>
      </c>
      <c r="H1514" t="s">
        <v>65</v>
      </c>
      <c r="I1514" t="s">
        <v>65</v>
      </c>
      <c r="J1514" t="s">
        <v>65</v>
      </c>
      <c r="K1514" t="s">
        <v>65</v>
      </c>
      <c r="L1514" t="s">
        <v>65</v>
      </c>
      <c r="M1514" t="s">
        <v>65</v>
      </c>
      <c r="N1514" t="s">
        <v>65</v>
      </c>
      <c r="O1514" t="s">
        <v>65</v>
      </c>
      <c r="P1514" t="s">
        <v>65</v>
      </c>
      <c r="Q1514">
        <v>1</v>
      </c>
      <c r="R1514" t="s">
        <v>239</v>
      </c>
      <c r="S1514" t="s">
        <v>95</v>
      </c>
      <c r="T1514">
        <v>15</v>
      </c>
      <c r="U1514">
        <v>4</v>
      </c>
      <c r="V1514">
        <v>14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 t="s">
        <v>65</v>
      </c>
      <c r="AM1514" t="s">
        <v>65</v>
      </c>
      <c r="AN1514">
        <v>0</v>
      </c>
      <c r="AP1514" t="s">
        <v>64</v>
      </c>
      <c r="AQ1514">
        <v>1</v>
      </c>
      <c r="AR1514">
        <v>1</v>
      </c>
      <c r="AS1514" t="s">
        <v>68</v>
      </c>
      <c r="AT1514" t="s">
        <v>68</v>
      </c>
      <c r="AU1514" t="s">
        <v>68</v>
      </c>
      <c r="AV1514" t="s">
        <v>2599</v>
      </c>
      <c r="AW1514" s="3">
        <v>46388</v>
      </c>
      <c r="AX1514">
        <v>1558</v>
      </c>
      <c r="AY1514">
        <v>1562</v>
      </c>
      <c r="AZ1514" t="s">
        <v>1436</v>
      </c>
      <c r="BA1514" s="2">
        <v>43490</v>
      </c>
      <c r="BB1514">
        <v>24</v>
      </c>
      <c r="BC1514" t="s">
        <v>2546</v>
      </c>
      <c r="BD1514" s="3">
        <v>29618</v>
      </c>
      <c r="BE1514" t="s">
        <v>2240</v>
      </c>
      <c r="BF1514" s="2">
        <v>43491</v>
      </c>
      <c r="BG1514">
        <v>24</v>
      </c>
      <c r="BH1514" t="s">
        <v>2537</v>
      </c>
      <c r="BI1514" s="3">
        <v>17958</v>
      </c>
    </row>
    <row r="1515" spans="1:61" x14ac:dyDescent="0.25">
      <c r="A1515" s="1">
        <v>42312</v>
      </c>
      <c r="B1515" t="s">
        <v>1917</v>
      </c>
      <c r="C1515" t="s">
        <v>2240</v>
      </c>
      <c r="D1515" t="s">
        <v>62</v>
      </c>
      <c r="E1515" s="3">
        <v>447424</v>
      </c>
      <c r="F1515" t="s">
        <v>978</v>
      </c>
      <c r="G1515" t="s">
        <v>1183</v>
      </c>
      <c r="H1515" t="s">
        <v>412</v>
      </c>
      <c r="I1515" t="s">
        <v>631</v>
      </c>
      <c r="J1515" t="s">
        <v>400</v>
      </c>
      <c r="K1515" t="s">
        <v>63</v>
      </c>
      <c r="L1515" t="s">
        <v>321</v>
      </c>
      <c r="M1515" t="s">
        <v>320</v>
      </c>
      <c r="N1515" t="s">
        <v>1173</v>
      </c>
      <c r="O1515" t="s">
        <v>1076</v>
      </c>
      <c r="P1515" t="s">
        <v>320</v>
      </c>
      <c r="Q1515">
        <v>32</v>
      </c>
      <c r="R1515" t="s">
        <v>85</v>
      </c>
      <c r="S1515" t="s">
        <v>95</v>
      </c>
      <c r="T1515">
        <v>15</v>
      </c>
      <c r="U1515">
        <v>7</v>
      </c>
      <c r="V1515">
        <v>16</v>
      </c>
      <c r="W1515" t="s">
        <v>85</v>
      </c>
      <c r="X1515" t="s">
        <v>64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 t="s">
        <v>625</v>
      </c>
      <c r="AM1515" t="e" vm="36">
        <f>_FV(0,"4375")</f>
        <v>#VALUE!</v>
      </c>
      <c r="AN1515">
        <v>25</v>
      </c>
      <c r="AO1515" t="s">
        <v>132</v>
      </c>
      <c r="AP1515" t="e" vm="1">
        <f>_FV(-11,"0")</f>
        <v>#VALUE!</v>
      </c>
      <c r="AQ1515">
        <v>9</v>
      </c>
      <c r="AR1515">
        <v>0</v>
      </c>
      <c r="AS1515" t="s">
        <v>68</v>
      </c>
      <c r="AT1515" t="s">
        <v>68</v>
      </c>
      <c r="AU1515" t="s">
        <v>68</v>
      </c>
      <c r="AV1515" t="s">
        <v>97</v>
      </c>
      <c r="AW1515" s="3">
        <v>41640</v>
      </c>
      <c r="AX1515">
        <v>1723</v>
      </c>
      <c r="AY1515">
        <v>1562</v>
      </c>
      <c r="AZ1515" t="s">
        <v>1917</v>
      </c>
      <c r="BA1515" s="2">
        <v>43608</v>
      </c>
      <c r="BB1515">
        <v>20</v>
      </c>
      <c r="BC1515" t="s">
        <v>2547</v>
      </c>
      <c r="BD1515" s="2">
        <v>43620</v>
      </c>
      <c r="BE1515" t="s">
        <v>2240</v>
      </c>
      <c r="BF1515" s="2">
        <v>43491</v>
      </c>
      <c r="BG1515">
        <v>24</v>
      </c>
      <c r="BH1515" t="s">
        <v>2537</v>
      </c>
      <c r="BI1515" s="3">
        <v>17958</v>
      </c>
    </row>
    <row r="1516" spans="1:61" x14ac:dyDescent="0.25">
      <c r="A1516" s="1">
        <v>42063</v>
      </c>
      <c r="B1516" t="s">
        <v>182</v>
      </c>
      <c r="C1516" t="s">
        <v>2240</v>
      </c>
      <c r="D1516" t="s">
        <v>62</v>
      </c>
      <c r="E1516" t="s">
        <v>92</v>
      </c>
      <c r="F1516" t="s">
        <v>632</v>
      </c>
      <c r="G1516" t="s">
        <v>605</v>
      </c>
      <c r="H1516" t="s">
        <v>634</v>
      </c>
      <c r="I1516" t="s">
        <v>90</v>
      </c>
      <c r="J1516" t="s">
        <v>1126</v>
      </c>
      <c r="K1516" t="s">
        <v>638</v>
      </c>
      <c r="L1516" t="s">
        <v>216</v>
      </c>
      <c r="M1516" t="s">
        <v>638</v>
      </c>
      <c r="N1516" t="s">
        <v>94</v>
      </c>
      <c r="O1516" t="s">
        <v>216</v>
      </c>
      <c r="P1516" t="s">
        <v>637</v>
      </c>
      <c r="Q1516">
        <v>27</v>
      </c>
      <c r="R1516" t="s">
        <v>83</v>
      </c>
      <c r="S1516" t="s">
        <v>95</v>
      </c>
      <c r="T1516">
        <v>15</v>
      </c>
      <c r="U1516">
        <v>8</v>
      </c>
      <c r="V1516">
        <v>13</v>
      </c>
      <c r="W1516" t="s">
        <v>120</v>
      </c>
      <c r="X1516" t="s">
        <v>85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 t="e" vm="224">
        <f>_FV(0,"14814814814814814")</f>
        <v>#VALUE!</v>
      </c>
      <c r="AM1516" t="e" vm="94">
        <f>_FV(0,"37037037037037035")</f>
        <v>#VALUE!</v>
      </c>
      <c r="AN1516">
        <v>10</v>
      </c>
      <c r="AO1516" t="s">
        <v>84</v>
      </c>
      <c r="AP1516" t="e" vm="1">
        <f>_FV(-9,"0")</f>
        <v>#VALUE!</v>
      </c>
      <c r="AQ1516">
        <v>5</v>
      </c>
      <c r="AR1516">
        <v>2</v>
      </c>
      <c r="AS1516" t="s">
        <v>68</v>
      </c>
      <c r="AT1516" t="s">
        <v>1038</v>
      </c>
      <c r="AU1516" t="s">
        <v>68</v>
      </c>
      <c r="AV1516" s="2">
        <v>43556</v>
      </c>
      <c r="AW1516" t="s">
        <v>2522</v>
      </c>
      <c r="AX1516">
        <v>1679</v>
      </c>
      <c r="AY1516">
        <v>1562</v>
      </c>
      <c r="AZ1516" t="s">
        <v>182</v>
      </c>
      <c r="BA1516" s="2">
        <v>43581</v>
      </c>
      <c r="BB1516">
        <v>23</v>
      </c>
      <c r="BC1516" t="s">
        <v>2549</v>
      </c>
      <c r="BD1516" s="2">
        <v>43528</v>
      </c>
      <c r="BE1516" t="s">
        <v>2240</v>
      </c>
      <c r="BF1516" s="2">
        <v>43491</v>
      </c>
      <c r="BG1516">
        <v>24</v>
      </c>
      <c r="BH1516" t="s">
        <v>2537</v>
      </c>
      <c r="BI1516" s="3">
        <v>17958</v>
      </c>
    </row>
    <row r="1517" spans="1:61" x14ac:dyDescent="0.25">
      <c r="A1517" s="1">
        <v>41999</v>
      </c>
      <c r="B1517" t="s">
        <v>195</v>
      </c>
      <c r="C1517" t="s">
        <v>2240</v>
      </c>
      <c r="D1517" t="s">
        <v>151</v>
      </c>
      <c r="E1517" t="s">
        <v>74</v>
      </c>
      <c r="F1517" t="s">
        <v>74</v>
      </c>
      <c r="G1517" t="s">
        <v>90</v>
      </c>
      <c r="H1517" t="s">
        <v>90</v>
      </c>
      <c r="I1517" t="s">
        <v>430</v>
      </c>
      <c r="J1517" t="s">
        <v>948</v>
      </c>
      <c r="K1517" t="s">
        <v>82</v>
      </c>
      <c r="L1517" t="s">
        <v>93</v>
      </c>
      <c r="M1517" t="s">
        <v>216</v>
      </c>
      <c r="N1517" t="s">
        <v>94</v>
      </c>
      <c r="O1517" t="s">
        <v>356</v>
      </c>
      <c r="P1517" t="s">
        <v>214</v>
      </c>
      <c r="Q1517">
        <v>18</v>
      </c>
      <c r="R1517" t="s">
        <v>242</v>
      </c>
      <c r="S1517" t="s">
        <v>95</v>
      </c>
      <c r="T1517">
        <v>15</v>
      </c>
      <c r="U1517">
        <v>14</v>
      </c>
      <c r="V1517">
        <v>19</v>
      </c>
      <c r="W1517" t="s">
        <v>96</v>
      </c>
      <c r="X1517" t="s">
        <v>64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 t="e" vm="3">
        <f>_FV(0,"5")</f>
        <v>#VALUE!</v>
      </c>
      <c r="AM1517" t="e" vm="3">
        <f>_FV(0,"5")</f>
        <v>#VALUE!</v>
      </c>
      <c r="AN1517">
        <v>6</v>
      </c>
      <c r="AO1517" t="s">
        <v>66</v>
      </c>
      <c r="AP1517" t="e" vm="1">
        <f>_FV(-2,"0")</f>
        <v>#VALUE!</v>
      </c>
      <c r="AQ1517">
        <v>3</v>
      </c>
      <c r="AR1517">
        <v>6</v>
      </c>
      <c r="AS1517" t="s">
        <v>68</v>
      </c>
      <c r="AT1517" t="s">
        <v>68</v>
      </c>
      <c r="AU1517" t="s">
        <v>68</v>
      </c>
      <c r="AV1517" t="s">
        <v>97</v>
      </c>
      <c r="AW1517" s="2">
        <v>43466</v>
      </c>
      <c r="AX1517">
        <v>1635</v>
      </c>
      <c r="AY1517">
        <v>1562</v>
      </c>
      <c r="AZ1517" t="s">
        <v>195</v>
      </c>
      <c r="BA1517" s="2">
        <v>43701</v>
      </c>
      <c r="BB1517">
        <v>20</v>
      </c>
      <c r="BC1517" t="s">
        <v>2550</v>
      </c>
      <c r="BD1517" s="3">
        <v>14305</v>
      </c>
      <c r="BE1517" t="s">
        <v>2240</v>
      </c>
      <c r="BF1517" s="2">
        <v>43491</v>
      </c>
      <c r="BG1517">
        <v>24</v>
      </c>
      <c r="BH1517" t="s">
        <v>2537</v>
      </c>
      <c r="BI1517" s="3">
        <v>17958</v>
      </c>
    </row>
    <row r="1518" spans="1:61" x14ac:dyDescent="0.25">
      <c r="A1518" s="1">
        <v>42098</v>
      </c>
      <c r="B1518" t="s">
        <v>1445</v>
      </c>
      <c r="C1518" t="s">
        <v>2240</v>
      </c>
      <c r="D1518" t="s">
        <v>62</v>
      </c>
      <c r="E1518" t="s">
        <v>449</v>
      </c>
      <c r="F1518" t="s">
        <v>1666</v>
      </c>
      <c r="G1518" t="s">
        <v>865</v>
      </c>
      <c r="H1518" t="s">
        <v>556</v>
      </c>
      <c r="I1518" t="s">
        <v>1664</v>
      </c>
      <c r="J1518" t="s">
        <v>1666</v>
      </c>
      <c r="K1518" t="s">
        <v>558</v>
      </c>
      <c r="L1518" t="s">
        <v>145</v>
      </c>
      <c r="M1518" t="s">
        <v>559</v>
      </c>
      <c r="N1518" t="s">
        <v>144</v>
      </c>
      <c r="O1518" t="s">
        <v>141</v>
      </c>
      <c r="P1518" t="s">
        <v>450</v>
      </c>
      <c r="Q1518">
        <v>31</v>
      </c>
      <c r="R1518" t="s">
        <v>121</v>
      </c>
      <c r="S1518" t="s">
        <v>95</v>
      </c>
      <c r="T1518">
        <v>15</v>
      </c>
      <c r="U1518">
        <v>6</v>
      </c>
      <c r="V1518">
        <v>13</v>
      </c>
      <c r="W1518" t="s">
        <v>83</v>
      </c>
      <c r="X1518" t="s">
        <v>132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 t="e" vm="163">
        <f>_FV(0,"12903225806451613")</f>
        <v>#VALUE!</v>
      </c>
      <c r="AM1518" t="e" vm="58">
        <f>_FV(0,"3870967741935484")</f>
        <v>#VALUE!</v>
      </c>
      <c r="AN1518">
        <v>15</v>
      </c>
      <c r="AO1518" t="s">
        <v>66</v>
      </c>
      <c r="AP1518" t="e" vm="1">
        <f>_FV(-10,"0")</f>
        <v>#VALUE!</v>
      </c>
      <c r="AQ1518">
        <v>4</v>
      </c>
      <c r="AR1518">
        <v>4</v>
      </c>
      <c r="AS1518" t="s">
        <v>68</v>
      </c>
      <c r="AT1518" t="s">
        <v>68</v>
      </c>
      <c r="AU1518" t="s">
        <v>68</v>
      </c>
      <c r="AV1518" t="s">
        <v>124</v>
      </c>
      <c r="AW1518" s="2">
        <v>43678</v>
      </c>
      <c r="AX1518">
        <v>1687</v>
      </c>
      <c r="AY1518">
        <v>1562</v>
      </c>
      <c r="AZ1518" t="s">
        <v>1445</v>
      </c>
      <c r="BA1518" s="2">
        <v>43548</v>
      </c>
      <c r="BB1518">
        <v>30</v>
      </c>
      <c r="BC1518" t="s">
        <v>2551</v>
      </c>
      <c r="BD1518" s="3">
        <v>36192</v>
      </c>
      <c r="BE1518" t="s">
        <v>2240</v>
      </c>
      <c r="BF1518" s="2">
        <v>43491</v>
      </c>
      <c r="BG1518">
        <v>24</v>
      </c>
      <c r="BH1518" t="s">
        <v>2537</v>
      </c>
      <c r="BI1518" s="3">
        <v>17958</v>
      </c>
    </row>
    <row r="1519" spans="1:61" x14ac:dyDescent="0.25">
      <c r="A1519" s="1">
        <v>42140</v>
      </c>
      <c r="B1519" t="s">
        <v>209</v>
      </c>
      <c r="C1519" t="s">
        <v>2240</v>
      </c>
      <c r="D1519" t="s">
        <v>62</v>
      </c>
      <c r="E1519" t="s">
        <v>1157</v>
      </c>
      <c r="F1519" t="s">
        <v>616</v>
      </c>
      <c r="G1519" t="s">
        <v>1120</v>
      </c>
      <c r="H1519" t="s">
        <v>287</v>
      </c>
      <c r="I1519" t="s">
        <v>711</v>
      </c>
      <c r="J1519" t="s">
        <v>1326</v>
      </c>
      <c r="K1519" t="s">
        <v>618</v>
      </c>
      <c r="L1519" t="s">
        <v>656</v>
      </c>
      <c r="M1519" t="s">
        <v>293</v>
      </c>
      <c r="N1519" t="s">
        <v>294</v>
      </c>
      <c r="O1519" t="s">
        <v>617</v>
      </c>
      <c r="P1519" t="s">
        <v>296</v>
      </c>
      <c r="Q1519">
        <v>37</v>
      </c>
      <c r="R1519" t="s">
        <v>132</v>
      </c>
      <c r="S1519" t="s">
        <v>95</v>
      </c>
      <c r="T1519">
        <v>15</v>
      </c>
      <c r="U1519">
        <v>6</v>
      </c>
      <c r="V1519">
        <v>17</v>
      </c>
      <c r="W1519" t="s">
        <v>66</v>
      </c>
      <c r="X1519" t="s">
        <v>96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 t="s">
        <v>1161</v>
      </c>
      <c r="AM1519" t="e" vm="137">
        <f>_FV(0,"43243243243243246")</f>
        <v>#VALUE!</v>
      </c>
      <c r="AN1519">
        <v>24</v>
      </c>
      <c r="AO1519" t="e" vm="1">
        <f>_FV(-2,"0")</f>
        <v>#VALUE!</v>
      </c>
      <c r="AP1519" t="e" vm="1">
        <f>_FV(-13,"0")</f>
        <v>#VALUE!</v>
      </c>
      <c r="AQ1519">
        <v>7</v>
      </c>
      <c r="AR1519">
        <v>1</v>
      </c>
      <c r="AS1519" t="s">
        <v>2352</v>
      </c>
      <c r="AT1519" t="s">
        <v>1620</v>
      </c>
      <c r="AU1519" t="s">
        <v>1335</v>
      </c>
      <c r="AV1519" t="s">
        <v>2600</v>
      </c>
      <c r="AW1519" t="s">
        <v>2601</v>
      </c>
      <c r="AX1519">
        <v>1779</v>
      </c>
      <c r="AY1519">
        <v>1562</v>
      </c>
      <c r="AZ1519" t="s">
        <v>209</v>
      </c>
      <c r="BA1519" s="2">
        <v>43669</v>
      </c>
      <c r="BB1519">
        <v>25</v>
      </c>
      <c r="BC1519" t="s">
        <v>2552</v>
      </c>
      <c r="BD1519" s="2">
        <v>43472</v>
      </c>
      <c r="BE1519" t="s">
        <v>2240</v>
      </c>
      <c r="BF1519" s="2">
        <v>43491</v>
      </c>
      <c r="BG1519">
        <v>24</v>
      </c>
      <c r="BH1519" t="s">
        <v>2537</v>
      </c>
      <c r="BI1519" s="3">
        <v>17958</v>
      </c>
    </row>
    <row r="1520" spans="1:61" x14ac:dyDescent="0.25">
      <c r="A1520" s="1">
        <v>42278</v>
      </c>
      <c r="B1520" t="s">
        <v>218</v>
      </c>
      <c r="C1520" t="s">
        <v>2240</v>
      </c>
      <c r="D1520" t="s">
        <v>62</v>
      </c>
      <c r="E1520" t="s">
        <v>389</v>
      </c>
      <c r="F1520" t="s">
        <v>458</v>
      </c>
      <c r="G1520" t="s">
        <v>457</v>
      </c>
      <c r="H1520" t="s">
        <v>390</v>
      </c>
      <c r="I1520" t="s">
        <v>152</v>
      </c>
      <c r="J1520" t="s">
        <v>389</v>
      </c>
      <c r="K1520" t="s">
        <v>394</v>
      </c>
      <c r="L1520" t="s">
        <v>394</v>
      </c>
      <c r="M1520" t="s">
        <v>393</v>
      </c>
      <c r="N1520" t="s">
        <v>156</v>
      </c>
      <c r="O1520" t="s">
        <v>155</v>
      </c>
      <c r="P1520" t="s">
        <v>80</v>
      </c>
      <c r="Q1520">
        <v>21</v>
      </c>
      <c r="R1520" t="s">
        <v>191</v>
      </c>
      <c r="S1520" t="s">
        <v>95</v>
      </c>
      <c r="T1520">
        <v>15</v>
      </c>
      <c r="U1520">
        <v>17</v>
      </c>
      <c r="V1520">
        <v>15</v>
      </c>
      <c r="W1520" t="s">
        <v>66</v>
      </c>
      <c r="X1520" t="s">
        <v>96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 t="e" vm="44">
        <f>_FV(0,"47619047619047616")</f>
        <v>#VALUE!</v>
      </c>
      <c r="AM1520" t="e" vm="84">
        <f>_FV(0,"2857142857142857")</f>
        <v>#VALUE!</v>
      </c>
      <c r="AN1520">
        <v>-1</v>
      </c>
      <c r="AO1520" t="e" vm="1">
        <f>_FV(-2,"0")</f>
        <v>#VALUE!</v>
      </c>
      <c r="AP1520" t="e" vm="1">
        <f>_FV(-5,"0")</f>
        <v>#VALUE!</v>
      </c>
      <c r="AQ1520">
        <v>2</v>
      </c>
      <c r="AR1520">
        <v>5</v>
      </c>
      <c r="AS1520" t="s">
        <v>683</v>
      </c>
      <c r="AT1520" t="s">
        <v>68</v>
      </c>
      <c r="AU1520" t="s">
        <v>1484</v>
      </c>
      <c r="AV1520" t="s">
        <v>2602</v>
      </c>
      <c r="AW1520" t="s">
        <v>2603</v>
      </c>
      <c r="AX1520">
        <v>1610</v>
      </c>
      <c r="AY1520">
        <v>1562</v>
      </c>
      <c r="AZ1520" t="s">
        <v>218</v>
      </c>
      <c r="BA1520" s="2">
        <v>43610</v>
      </c>
      <c r="BB1520">
        <v>22</v>
      </c>
      <c r="BC1520" t="s">
        <v>2553</v>
      </c>
      <c r="BD1520" s="3">
        <v>35096</v>
      </c>
      <c r="BE1520" t="s">
        <v>2240</v>
      </c>
      <c r="BF1520" s="2">
        <v>43491</v>
      </c>
      <c r="BG1520">
        <v>24</v>
      </c>
      <c r="BH1520" t="s">
        <v>2537</v>
      </c>
      <c r="BI1520" s="3">
        <v>17958</v>
      </c>
    </row>
    <row r="1521" spans="1:61" x14ac:dyDescent="0.25">
      <c r="A1521" s="1">
        <v>42022</v>
      </c>
      <c r="B1521" t="s">
        <v>228</v>
      </c>
      <c r="C1521" t="s">
        <v>2240</v>
      </c>
      <c r="D1521" t="s">
        <v>62</v>
      </c>
      <c r="E1521" t="s">
        <v>644</v>
      </c>
      <c r="F1521" t="s">
        <v>537</v>
      </c>
      <c r="G1521" t="s">
        <v>1042</v>
      </c>
      <c r="H1521" t="s">
        <v>334</v>
      </c>
      <c r="I1521" s="2">
        <v>43586</v>
      </c>
      <c r="J1521" t="s">
        <v>1237</v>
      </c>
      <c r="K1521" t="s">
        <v>225</v>
      </c>
      <c r="L1521" t="s">
        <v>226</v>
      </c>
      <c r="M1521" t="s">
        <v>223</v>
      </c>
      <c r="N1521" t="s">
        <v>337</v>
      </c>
      <c r="O1521" t="s">
        <v>223</v>
      </c>
      <c r="P1521" t="s">
        <v>336</v>
      </c>
      <c r="Q1521">
        <v>22</v>
      </c>
      <c r="R1521" t="s">
        <v>179</v>
      </c>
      <c r="S1521" t="s">
        <v>95</v>
      </c>
      <c r="T1521">
        <v>15</v>
      </c>
      <c r="U1521">
        <v>7</v>
      </c>
      <c r="V1521">
        <v>18</v>
      </c>
      <c r="W1521" t="s">
        <v>132</v>
      </c>
      <c r="X1521" t="s">
        <v>96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 t="s">
        <v>336</v>
      </c>
      <c r="AM1521" t="e" vm="342">
        <f>_FV(0,"3181818181818182")</f>
        <v>#VALUE!</v>
      </c>
      <c r="AN1521">
        <v>14</v>
      </c>
      <c r="AO1521" t="e" vm="1">
        <f>_FV(-1,"0")</f>
        <v>#VALUE!</v>
      </c>
      <c r="AP1521" t="e" vm="1">
        <f>_FV(-6,"0")</f>
        <v>#VALUE!</v>
      </c>
      <c r="AQ1521">
        <v>4</v>
      </c>
      <c r="AR1521">
        <v>4</v>
      </c>
      <c r="AS1521" t="s">
        <v>1539</v>
      </c>
      <c r="AT1521" t="s">
        <v>68</v>
      </c>
      <c r="AU1521" t="s">
        <v>310</v>
      </c>
      <c r="AV1521" t="s">
        <v>2604</v>
      </c>
      <c r="AW1521" t="s">
        <v>2605</v>
      </c>
      <c r="AX1521">
        <v>1646</v>
      </c>
      <c r="AY1521">
        <v>1562</v>
      </c>
      <c r="AZ1521" t="s">
        <v>228</v>
      </c>
      <c r="BA1521" s="2">
        <v>43701</v>
      </c>
      <c r="BB1521">
        <v>21</v>
      </c>
      <c r="BC1521" t="s">
        <v>2554</v>
      </c>
      <c r="BD1521" s="3">
        <v>15401</v>
      </c>
      <c r="BE1521" t="s">
        <v>2240</v>
      </c>
      <c r="BF1521" s="2">
        <v>43491</v>
      </c>
      <c r="BG1521">
        <v>24</v>
      </c>
      <c r="BH1521" t="s">
        <v>2537</v>
      </c>
      <c r="BI1521" s="3">
        <v>17958</v>
      </c>
    </row>
    <row r="1522" spans="1:61" x14ac:dyDescent="0.25">
      <c r="A1522" s="1">
        <v>41650</v>
      </c>
      <c r="B1522" t="s">
        <v>60</v>
      </c>
      <c r="C1522" t="s">
        <v>2531</v>
      </c>
      <c r="D1522" t="s">
        <v>62</v>
      </c>
      <c r="E1522" s="2">
        <v>43586</v>
      </c>
      <c r="F1522" t="s">
        <v>63</v>
      </c>
      <c r="G1522" s="2">
        <v>43466</v>
      </c>
      <c r="H1522" s="2">
        <v>43617</v>
      </c>
      <c r="I1522" s="2">
        <v>43556</v>
      </c>
      <c r="J1522" t="s">
        <v>116</v>
      </c>
      <c r="K1522" t="s">
        <v>266</v>
      </c>
      <c r="L1522" t="s">
        <v>65</v>
      </c>
      <c r="M1522" t="s">
        <v>325</v>
      </c>
      <c r="N1522" t="s">
        <v>63</v>
      </c>
      <c r="O1522" t="s">
        <v>63</v>
      </c>
      <c r="P1522" t="s">
        <v>116</v>
      </c>
      <c r="Q1522">
        <v>10</v>
      </c>
      <c r="R1522" t="s">
        <v>84</v>
      </c>
      <c r="S1522" t="s">
        <v>67</v>
      </c>
      <c r="T1522">
        <v>15</v>
      </c>
      <c r="U1522">
        <v>5</v>
      </c>
      <c r="V1522">
        <v>20</v>
      </c>
      <c r="W1522" t="s">
        <v>121</v>
      </c>
      <c r="X1522" t="s">
        <v>64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 t="s">
        <v>116</v>
      </c>
      <c r="AM1522" t="e" vm="124">
        <f>_FV(-1,"1")</f>
        <v>#VALUE!</v>
      </c>
      <c r="AN1522">
        <v>10</v>
      </c>
      <c r="AO1522" t="s">
        <v>96</v>
      </c>
      <c r="AP1522" t="e" vm="1">
        <f>_FV(-16,"0")</f>
        <v>#VALUE!</v>
      </c>
      <c r="AQ1522">
        <v>4</v>
      </c>
      <c r="AR1522">
        <v>1</v>
      </c>
      <c r="AS1522" t="s">
        <v>68</v>
      </c>
      <c r="AT1522" t="s">
        <v>535</v>
      </c>
      <c r="AU1522" t="s">
        <v>68</v>
      </c>
      <c r="AV1522" s="3">
        <v>27395</v>
      </c>
      <c r="AW1522" t="s">
        <v>2606</v>
      </c>
      <c r="AX1522">
        <v>1848</v>
      </c>
      <c r="AY1522">
        <v>1600</v>
      </c>
      <c r="AZ1522" t="s">
        <v>60</v>
      </c>
      <c r="BA1522" t="s">
        <v>2527</v>
      </c>
      <c r="BB1522">
        <v>29</v>
      </c>
      <c r="BC1522" t="s">
        <v>2528</v>
      </c>
      <c r="BD1522" s="3">
        <v>23255</v>
      </c>
      <c r="BE1522" t="s">
        <v>2531</v>
      </c>
      <c r="BF1522" s="2">
        <v>43610</v>
      </c>
      <c r="BG1522">
        <v>13</v>
      </c>
      <c r="BH1522" t="s">
        <v>2532</v>
      </c>
      <c r="BI1522" s="3">
        <v>44927</v>
      </c>
    </row>
    <row r="1523" spans="1:61" x14ac:dyDescent="0.25">
      <c r="A1523" s="1">
        <v>42148</v>
      </c>
      <c r="B1523" t="s">
        <v>73</v>
      </c>
      <c r="C1523" t="s">
        <v>2531</v>
      </c>
      <c r="D1523" t="s">
        <v>151</v>
      </c>
      <c r="E1523" t="s">
        <v>1702</v>
      </c>
      <c r="F1523" t="s">
        <v>1655</v>
      </c>
      <c r="G1523" t="s">
        <v>512</v>
      </c>
      <c r="H1523" t="s">
        <v>165</v>
      </c>
      <c r="I1523" t="s">
        <v>68</v>
      </c>
      <c r="J1523" t="s">
        <v>302</v>
      </c>
      <c r="K1523" t="s">
        <v>170</v>
      </c>
      <c r="L1523" t="s">
        <v>204</v>
      </c>
      <c r="M1523" t="s">
        <v>63</v>
      </c>
      <c r="N1523" t="s">
        <v>63</v>
      </c>
      <c r="O1523" t="s">
        <v>205</v>
      </c>
      <c r="P1523" t="s">
        <v>202</v>
      </c>
      <c r="Q1523">
        <v>38</v>
      </c>
      <c r="R1523" t="s">
        <v>255</v>
      </c>
      <c r="S1523" t="s">
        <v>67</v>
      </c>
      <c r="T1523">
        <v>15</v>
      </c>
      <c r="U1523">
        <v>16</v>
      </c>
      <c r="V1523">
        <v>19</v>
      </c>
      <c r="W1523" t="s">
        <v>83</v>
      </c>
      <c r="X1523" t="s">
        <v>66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1</v>
      </c>
      <c r="AI1523">
        <v>0</v>
      </c>
      <c r="AJ1523">
        <v>0</v>
      </c>
      <c r="AK1523">
        <v>0</v>
      </c>
      <c r="AL1523" t="e" vm="388">
        <f>_FV(0,"6578947368421053")</f>
        <v>#VALUE!</v>
      </c>
      <c r="AM1523" t="e" vm="143">
        <f>_FV(0,"6842105263157895")</f>
        <v>#VALUE!</v>
      </c>
      <c r="AN1523">
        <v>8</v>
      </c>
      <c r="AO1523" t="s">
        <v>132</v>
      </c>
      <c r="AP1523" t="e" vm="1">
        <f>_FV(-2,"0")</f>
        <v>#VALUE!</v>
      </c>
      <c r="AQ1523">
        <v>5</v>
      </c>
      <c r="AR1523">
        <v>2</v>
      </c>
      <c r="AS1523" t="s">
        <v>68</v>
      </c>
      <c r="AT1523" t="s">
        <v>1278</v>
      </c>
      <c r="AU1523" t="s">
        <v>68</v>
      </c>
      <c r="AV1523" s="3">
        <v>27395</v>
      </c>
      <c r="AW1523" t="s">
        <v>2607</v>
      </c>
      <c r="AX1523">
        <v>1638</v>
      </c>
      <c r="AY1523">
        <v>1600</v>
      </c>
      <c r="AZ1523" t="s">
        <v>73</v>
      </c>
      <c r="BA1523" s="2">
        <v>43548</v>
      </c>
      <c r="BB1523">
        <v>20</v>
      </c>
      <c r="BC1523" t="s">
        <v>1886</v>
      </c>
      <c r="BD1523" s="3">
        <v>12479</v>
      </c>
      <c r="BE1523" t="s">
        <v>2531</v>
      </c>
      <c r="BF1523" s="2">
        <v>43610</v>
      </c>
      <c r="BG1523">
        <v>13</v>
      </c>
      <c r="BH1523" t="s">
        <v>2532</v>
      </c>
      <c r="BI1523" s="3">
        <v>44927</v>
      </c>
    </row>
    <row r="1524" spans="1:61" x14ac:dyDescent="0.25">
      <c r="A1524" s="1">
        <v>42056</v>
      </c>
      <c r="B1524" t="s">
        <v>123</v>
      </c>
      <c r="C1524" t="s">
        <v>2531</v>
      </c>
      <c r="D1524" t="s">
        <v>101</v>
      </c>
      <c r="E1524" t="s">
        <v>940</v>
      </c>
      <c r="F1524" t="s">
        <v>496</v>
      </c>
      <c r="G1524" t="s">
        <v>1585</v>
      </c>
      <c r="H1524" t="s">
        <v>1083</v>
      </c>
      <c r="I1524" t="s">
        <v>2608</v>
      </c>
      <c r="J1524" t="s">
        <v>1585</v>
      </c>
      <c r="K1524" t="s">
        <v>361</v>
      </c>
      <c r="L1524" t="s">
        <v>238</v>
      </c>
      <c r="M1524" t="s">
        <v>234</v>
      </c>
      <c r="N1524" t="s">
        <v>236</v>
      </c>
      <c r="O1524" t="s">
        <v>519</v>
      </c>
      <c r="P1524" t="s">
        <v>522</v>
      </c>
      <c r="Q1524">
        <v>26</v>
      </c>
      <c r="R1524" t="s">
        <v>68</v>
      </c>
      <c r="S1524" t="s">
        <v>67</v>
      </c>
      <c r="T1524">
        <v>15</v>
      </c>
      <c r="U1524">
        <v>1</v>
      </c>
      <c r="V1524">
        <v>19</v>
      </c>
      <c r="W1524" t="s">
        <v>191</v>
      </c>
      <c r="X1524" t="s">
        <v>66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 t="s">
        <v>360</v>
      </c>
      <c r="AM1524" t="e" vm="126">
        <f>_FV(0,"7307692307692307")</f>
        <v>#VALUE!</v>
      </c>
      <c r="AN1524">
        <v>38</v>
      </c>
      <c r="AO1524" t="s">
        <v>83</v>
      </c>
      <c r="AP1524" t="e" vm="1">
        <f>_FV(-18,"0")</f>
        <v>#VALUE!</v>
      </c>
      <c r="AQ1524">
        <v>9</v>
      </c>
      <c r="AR1524">
        <v>0</v>
      </c>
      <c r="AS1524" t="s">
        <v>65</v>
      </c>
      <c r="AT1524" t="s">
        <v>68</v>
      </c>
      <c r="AU1524" t="s">
        <v>317</v>
      </c>
      <c r="AV1524" s="2">
        <v>43498</v>
      </c>
      <c r="AW1524" t="s">
        <v>65</v>
      </c>
      <c r="AX1524">
        <v>1923</v>
      </c>
      <c r="AY1524">
        <v>1600</v>
      </c>
      <c r="AZ1524" t="s">
        <v>123</v>
      </c>
      <c r="BA1524" s="2">
        <v>43731</v>
      </c>
      <c r="BB1524">
        <v>28</v>
      </c>
      <c r="BC1524" t="s">
        <v>2533</v>
      </c>
      <c r="BD1524" t="s">
        <v>2534</v>
      </c>
      <c r="BE1524" t="s">
        <v>2531</v>
      </c>
      <c r="BF1524" s="2">
        <v>43610</v>
      </c>
      <c r="BG1524">
        <v>13</v>
      </c>
      <c r="BH1524" t="s">
        <v>2532</v>
      </c>
      <c r="BI1524" s="3">
        <v>44927</v>
      </c>
    </row>
    <row r="1525" spans="1:61" x14ac:dyDescent="0.25">
      <c r="A1525" s="1">
        <v>41895</v>
      </c>
      <c r="B1525" t="s">
        <v>2233</v>
      </c>
      <c r="C1525" t="s">
        <v>2531</v>
      </c>
      <c r="D1525" t="s">
        <v>101</v>
      </c>
      <c r="E1525" s="3">
        <v>45658</v>
      </c>
      <c r="F1525" t="s">
        <v>79</v>
      </c>
      <c r="G1525" t="s">
        <v>64</v>
      </c>
      <c r="H1525" t="s">
        <v>68</v>
      </c>
      <c r="I1525" t="s">
        <v>79</v>
      </c>
      <c r="J1525" t="s">
        <v>79</v>
      </c>
      <c r="K1525" t="s">
        <v>65</v>
      </c>
      <c r="L1525" t="s">
        <v>65</v>
      </c>
      <c r="M1525" t="s">
        <v>63</v>
      </c>
      <c r="N1525" t="s">
        <v>63</v>
      </c>
      <c r="O1525" t="s">
        <v>79</v>
      </c>
      <c r="P1525" t="s">
        <v>79</v>
      </c>
      <c r="Q1525">
        <v>4</v>
      </c>
      <c r="R1525" t="s">
        <v>120</v>
      </c>
      <c r="S1525" t="s">
        <v>67</v>
      </c>
      <c r="T1525">
        <v>15</v>
      </c>
      <c r="U1525">
        <v>19</v>
      </c>
      <c r="V1525">
        <v>20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 t="e" vm="89">
        <f>_FV(0,"75")</f>
        <v>#VALUE!</v>
      </c>
      <c r="AM1525" t="e" vm="89">
        <f>_FV(0,"75")</f>
        <v>#VALUE!</v>
      </c>
      <c r="AN1525">
        <v>0</v>
      </c>
      <c r="AP1525" t="e" vm="1">
        <f>_FV(-9,"0")</f>
        <v>#VALUE!</v>
      </c>
      <c r="AQ1525">
        <v>1</v>
      </c>
      <c r="AR1525">
        <v>1</v>
      </c>
      <c r="AS1525" t="s">
        <v>65</v>
      </c>
      <c r="AT1525" t="s">
        <v>68</v>
      </c>
      <c r="AU1525" t="s">
        <v>2135</v>
      </c>
      <c r="AV1525" t="s">
        <v>2609</v>
      </c>
      <c r="AW1525" t="s">
        <v>65</v>
      </c>
      <c r="AX1525">
        <v>1602</v>
      </c>
      <c r="AY1525">
        <v>1600</v>
      </c>
      <c r="AZ1525" t="s">
        <v>2233</v>
      </c>
      <c r="BA1525" t="s">
        <v>2529</v>
      </c>
      <c r="BB1525">
        <v>25</v>
      </c>
      <c r="BC1525" t="s">
        <v>2530</v>
      </c>
      <c r="BD1525" s="3">
        <v>41306</v>
      </c>
      <c r="BE1525" t="s">
        <v>2531</v>
      </c>
      <c r="BF1525" s="2">
        <v>43610</v>
      </c>
      <c r="BG1525">
        <v>13</v>
      </c>
      <c r="BH1525" t="s">
        <v>2532</v>
      </c>
      <c r="BI1525" s="3">
        <v>44927</v>
      </c>
    </row>
    <row r="1526" spans="1:61" x14ac:dyDescent="0.25">
      <c r="A1526" s="1">
        <v>42112</v>
      </c>
      <c r="B1526" t="s">
        <v>127</v>
      </c>
      <c r="C1526" t="s">
        <v>2531</v>
      </c>
      <c r="D1526" t="s">
        <v>62</v>
      </c>
      <c r="E1526" t="s">
        <v>1136</v>
      </c>
      <c r="F1526" t="s">
        <v>464</v>
      </c>
      <c r="G1526" t="s">
        <v>465</v>
      </c>
      <c r="H1526" t="s">
        <v>160</v>
      </c>
      <c r="I1526" t="s">
        <v>467</v>
      </c>
      <c r="J1526" t="s">
        <v>464</v>
      </c>
      <c r="K1526" t="s">
        <v>223</v>
      </c>
      <c r="L1526" t="s">
        <v>1140</v>
      </c>
      <c r="M1526" t="s">
        <v>224</v>
      </c>
      <c r="N1526" t="s">
        <v>1139</v>
      </c>
      <c r="O1526" t="s">
        <v>80</v>
      </c>
      <c r="P1526" t="s">
        <v>80</v>
      </c>
      <c r="Q1526">
        <v>33</v>
      </c>
      <c r="R1526" t="s">
        <v>192</v>
      </c>
      <c r="S1526" t="s">
        <v>67</v>
      </c>
      <c r="T1526">
        <v>15</v>
      </c>
      <c r="U1526">
        <v>10</v>
      </c>
      <c r="V1526">
        <v>16</v>
      </c>
      <c r="W1526" t="s">
        <v>120</v>
      </c>
      <c r="X1526" t="s">
        <v>66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 t="e" vm="100">
        <f>_FV(0,"09090909090909091")</f>
        <v>#VALUE!</v>
      </c>
      <c r="AM1526" t="e" vm="184">
        <f>_FV(0,"7272727272727273")</f>
        <v>#VALUE!</v>
      </c>
      <c r="AN1526">
        <v>12</v>
      </c>
      <c r="AO1526" t="s">
        <v>96</v>
      </c>
      <c r="AP1526" t="e" vm="1">
        <f>_FV(-8,"0")</f>
        <v>#VALUE!</v>
      </c>
      <c r="AQ1526">
        <v>6</v>
      </c>
      <c r="AR1526">
        <v>3</v>
      </c>
      <c r="AS1526" t="s">
        <v>808</v>
      </c>
      <c r="AT1526" t="s">
        <v>808</v>
      </c>
      <c r="AU1526" t="s">
        <v>2590</v>
      </c>
      <c r="AV1526" t="s">
        <v>2610</v>
      </c>
      <c r="AW1526" t="s">
        <v>2611</v>
      </c>
      <c r="AX1526">
        <v>1817</v>
      </c>
      <c r="AY1526">
        <v>1600</v>
      </c>
      <c r="AZ1526" t="s">
        <v>127</v>
      </c>
      <c r="BA1526" s="2">
        <v>43548</v>
      </c>
      <c r="BB1526">
        <v>19</v>
      </c>
      <c r="BC1526" t="s">
        <v>2535</v>
      </c>
      <c r="BD1526" s="3">
        <v>16163</v>
      </c>
      <c r="BE1526" t="s">
        <v>2531</v>
      </c>
      <c r="BF1526" s="2">
        <v>43610</v>
      </c>
      <c r="BG1526">
        <v>13</v>
      </c>
      <c r="BH1526" t="s">
        <v>2532</v>
      </c>
      <c r="BI1526" s="3">
        <v>44927</v>
      </c>
    </row>
    <row r="1527" spans="1:61" x14ac:dyDescent="0.25">
      <c r="A1527" s="1">
        <v>42252</v>
      </c>
      <c r="B1527" t="s">
        <v>2240</v>
      </c>
      <c r="C1527" t="s">
        <v>2531</v>
      </c>
      <c r="D1527" t="s">
        <v>151</v>
      </c>
      <c r="E1527" t="s">
        <v>717</v>
      </c>
      <c r="F1527" t="s">
        <v>948</v>
      </c>
      <c r="G1527" t="s">
        <v>90</v>
      </c>
      <c r="H1527" t="s">
        <v>1760</v>
      </c>
      <c r="I1527" t="s">
        <v>433</v>
      </c>
      <c r="J1527" t="s">
        <v>948</v>
      </c>
      <c r="K1527" t="s">
        <v>216</v>
      </c>
      <c r="L1527" t="s">
        <v>928</v>
      </c>
      <c r="M1527" t="s">
        <v>1265</v>
      </c>
      <c r="N1527" t="s">
        <v>436</v>
      </c>
      <c r="O1527" t="s">
        <v>341</v>
      </c>
      <c r="P1527" t="s">
        <v>435</v>
      </c>
      <c r="Q1527">
        <v>36</v>
      </c>
      <c r="R1527" t="s">
        <v>95</v>
      </c>
      <c r="S1527" t="s">
        <v>67</v>
      </c>
      <c r="T1527">
        <v>15</v>
      </c>
      <c r="U1527">
        <v>16</v>
      </c>
      <c r="V1527">
        <v>18</v>
      </c>
      <c r="W1527" t="s">
        <v>96</v>
      </c>
      <c r="X1527" t="s">
        <v>68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 t="e" vm="53">
        <f>_FV(0,"4166666666666667")</f>
        <v>#VALUE!</v>
      </c>
      <c r="AM1527" t="e" vm="89">
        <f>_FV(0,"75")</f>
        <v>#VALUE!</v>
      </c>
      <c r="AN1527">
        <v>8</v>
      </c>
      <c r="AO1527" t="s">
        <v>132</v>
      </c>
      <c r="AP1527" t="e" vm="1">
        <f>_FV(-1,"0")</f>
        <v>#VALUE!</v>
      </c>
      <c r="AQ1527">
        <v>0</v>
      </c>
      <c r="AR1527">
        <v>9</v>
      </c>
      <c r="AS1527" t="s">
        <v>353</v>
      </c>
      <c r="AT1527" t="s">
        <v>2612</v>
      </c>
      <c r="AU1527" t="s">
        <v>2613</v>
      </c>
      <c r="AV1527" t="s">
        <v>2614</v>
      </c>
      <c r="AW1527" t="s">
        <v>2615</v>
      </c>
      <c r="AX1527">
        <v>1562</v>
      </c>
      <c r="AY1527">
        <v>1600</v>
      </c>
      <c r="AZ1527" t="s">
        <v>2240</v>
      </c>
      <c r="BA1527" s="2">
        <v>43491</v>
      </c>
      <c r="BB1527">
        <v>24</v>
      </c>
      <c r="BC1527" t="s">
        <v>2537</v>
      </c>
      <c r="BD1527" s="3">
        <v>17958</v>
      </c>
      <c r="BE1527" t="s">
        <v>2531</v>
      </c>
      <c r="BF1527" s="2">
        <v>43610</v>
      </c>
      <c r="BG1527">
        <v>13</v>
      </c>
      <c r="BH1527" t="s">
        <v>2532</v>
      </c>
      <c r="BI1527" s="3">
        <v>44927</v>
      </c>
    </row>
    <row r="1528" spans="1:61" x14ac:dyDescent="0.25">
      <c r="A1528" s="1">
        <v>41739</v>
      </c>
      <c r="B1528" t="s">
        <v>2538</v>
      </c>
      <c r="C1528" t="s">
        <v>2531</v>
      </c>
      <c r="D1528" t="s">
        <v>101</v>
      </c>
      <c r="E1528" t="s">
        <v>153</v>
      </c>
      <c r="F1528" t="s">
        <v>154</v>
      </c>
      <c r="G1528" t="s">
        <v>353</v>
      </c>
      <c r="H1528" t="s">
        <v>250</v>
      </c>
      <c r="I1528" t="s">
        <v>250</v>
      </c>
      <c r="J1528" t="s">
        <v>156</v>
      </c>
      <c r="K1528" t="s">
        <v>155</v>
      </c>
      <c r="L1528" t="s">
        <v>65</v>
      </c>
      <c r="M1528" t="s">
        <v>155</v>
      </c>
      <c r="N1528" t="s">
        <v>156</v>
      </c>
      <c r="O1528" t="s">
        <v>155</v>
      </c>
      <c r="P1528" t="s">
        <v>156</v>
      </c>
      <c r="Q1528">
        <v>7</v>
      </c>
      <c r="R1528" t="s">
        <v>119</v>
      </c>
      <c r="S1528" t="s">
        <v>67</v>
      </c>
      <c r="T1528">
        <v>15</v>
      </c>
      <c r="U1528">
        <v>12</v>
      </c>
      <c r="V1528">
        <v>20</v>
      </c>
      <c r="W1528" t="s">
        <v>85</v>
      </c>
      <c r="X1528" t="s">
        <v>84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 t="e" vm="33">
        <f>_FV(0,"14285714285714285")</f>
        <v>#VALUE!</v>
      </c>
      <c r="AM1528" t="e" vm="1">
        <f>_FV(-1,"0")</f>
        <v>#VALUE!</v>
      </c>
      <c r="AN1528">
        <v>5</v>
      </c>
      <c r="AO1528" t="s">
        <v>66</v>
      </c>
      <c r="AP1528" t="e" vm="1">
        <f>_FV(-5,"0")</f>
        <v>#VALUE!</v>
      </c>
      <c r="AQ1528">
        <v>1</v>
      </c>
      <c r="AR1528">
        <v>1</v>
      </c>
      <c r="AS1528" t="s">
        <v>65</v>
      </c>
      <c r="AT1528" t="s">
        <v>68</v>
      </c>
      <c r="AU1528" t="s">
        <v>2181</v>
      </c>
      <c r="AV1528" t="s">
        <v>2616</v>
      </c>
      <c r="AW1528" t="s">
        <v>65</v>
      </c>
      <c r="AX1528">
        <v>1645</v>
      </c>
      <c r="AY1528">
        <v>1600</v>
      </c>
      <c r="AZ1528" t="s">
        <v>2538</v>
      </c>
      <c r="BA1528" s="2">
        <v>43733</v>
      </c>
      <c r="BB1528">
        <v>18</v>
      </c>
      <c r="BC1528" t="s">
        <v>2539</v>
      </c>
      <c r="BD1528" s="3">
        <v>18629</v>
      </c>
      <c r="BE1528" t="s">
        <v>2531</v>
      </c>
      <c r="BF1528" s="2">
        <v>43610</v>
      </c>
      <c r="BG1528">
        <v>13</v>
      </c>
      <c r="BH1528" t="s">
        <v>2532</v>
      </c>
      <c r="BI1528" s="3">
        <v>44927</v>
      </c>
    </row>
    <row r="1529" spans="1:61" x14ac:dyDescent="0.25">
      <c r="A1529" s="1">
        <v>42097</v>
      </c>
      <c r="B1529" t="s">
        <v>150</v>
      </c>
      <c r="C1529" t="s">
        <v>2531</v>
      </c>
      <c r="D1529" t="s">
        <v>62</v>
      </c>
      <c r="E1529" t="s">
        <v>353</v>
      </c>
      <c r="F1529" t="s">
        <v>249</v>
      </c>
      <c r="G1529" t="s">
        <v>371</v>
      </c>
      <c r="H1529" t="s">
        <v>1365</v>
      </c>
      <c r="I1529" t="s">
        <v>391</v>
      </c>
      <c r="J1529" t="s">
        <v>575</v>
      </c>
      <c r="K1529" t="s">
        <v>63</v>
      </c>
      <c r="L1529" t="s">
        <v>154</v>
      </c>
      <c r="M1529" t="s">
        <v>79</v>
      </c>
      <c r="N1529" t="s">
        <v>253</v>
      </c>
      <c r="O1529" t="s">
        <v>372</v>
      </c>
      <c r="P1529" t="s">
        <v>329</v>
      </c>
      <c r="Q1529">
        <v>28</v>
      </c>
      <c r="R1529" t="s">
        <v>96</v>
      </c>
      <c r="S1529" t="s">
        <v>67</v>
      </c>
      <c r="T1529">
        <v>15</v>
      </c>
      <c r="U1529">
        <v>5</v>
      </c>
      <c r="V1529">
        <v>15</v>
      </c>
      <c r="W1529" t="s">
        <v>191</v>
      </c>
      <c r="X1529" t="s">
        <v>64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 t="s">
        <v>329</v>
      </c>
      <c r="AM1529" t="e" vm="13">
        <f>_FV(0,"7142857142857143")</f>
        <v>#VALUE!</v>
      </c>
      <c r="AN1529">
        <v>26</v>
      </c>
      <c r="AO1529" t="s">
        <v>192</v>
      </c>
      <c r="AP1529" t="e" vm="1">
        <f>_FV(-13,"0")</f>
        <v>#VALUE!</v>
      </c>
      <c r="AQ1529">
        <v>9</v>
      </c>
      <c r="AR1529">
        <v>0</v>
      </c>
      <c r="AS1529" t="s">
        <v>1305</v>
      </c>
      <c r="AT1529" t="s">
        <v>65</v>
      </c>
      <c r="AU1529" t="s">
        <v>2617</v>
      </c>
      <c r="AV1529" t="s">
        <v>2618</v>
      </c>
      <c r="AW1529" t="s">
        <v>65</v>
      </c>
      <c r="AX1529">
        <v>1882</v>
      </c>
      <c r="AY1529">
        <v>1600</v>
      </c>
      <c r="AZ1529" t="s">
        <v>150</v>
      </c>
      <c r="BA1529" s="2">
        <v>43578</v>
      </c>
      <c r="BB1529">
        <v>21</v>
      </c>
      <c r="BC1529" t="s">
        <v>2541</v>
      </c>
      <c r="BD1529" s="3">
        <v>41852</v>
      </c>
      <c r="BE1529" t="s">
        <v>2531</v>
      </c>
      <c r="BF1529" s="2">
        <v>43610</v>
      </c>
      <c r="BG1529">
        <v>13</v>
      </c>
      <c r="BH1529" t="s">
        <v>2532</v>
      </c>
      <c r="BI1529" s="3">
        <v>44927</v>
      </c>
    </row>
    <row r="1530" spans="1:61" x14ac:dyDescent="0.25">
      <c r="A1530" s="1">
        <v>42001</v>
      </c>
      <c r="B1530" t="s">
        <v>158</v>
      </c>
      <c r="C1530" t="s">
        <v>2531</v>
      </c>
      <c r="D1530" t="s">
        <v>101</v>
      </c>
      <c r="E1530" t="s">
        <v>1320</v>
      </c>
      <c r="F1530" t="s">
        <v>1624</v>
      </c>
      <c r="G1530" t="s">
        <v>302</v>
      </c>
      <c r="H1530" t="s">
        <v>200</v>
      </c>
      <c r="I1530" t="s">
        <v>2619</v>
      </c>
      <c r="J1530" t="s">
        <v>302</v>
      </c>
      <c r="K1530" t="s">
        <v>1068</v>
      </c>
      <c r="L1530" t="s">
        <v>204</v>
      </c>
      <c r="M1530" t="s">
        <v>171</v>
      </c>
      <c r="N1530" t="s">
        <v>172</v>
      </c>
      <c r="O1530" t="s">
        <v>204</v>
      </c>
      <c r="P1530" t="s">
        <v>202</v>
      </c>
      <c r="Q1530">
        <v>19</v>
      </c>
      <c r="R1530" t="s">
        <v>64</v>
      </c>
      <c r="S1530" t="s">
        <v>67</v>
      </c>
      <c r="T1530">
        <v>15</v>
      </c>
      <c r="U1530">
        <v>2</v>
      </c>
      <c r="V1530">
        <v>19</v>
      </c>
      <c r="W1530" t="s">
        <v>110</v>
      </c>
      <c r="X1530" t="s">
        <v>66</v>
      </c>
      <c r="Y1530">
        <v>1</v>
      </c>
      <c r="Z1530">
        <v>1</v>
      </c>
      <c r="AA1530">
        <v>1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 t="s">
        <v>786</v>
      </c>
      <c r="AM1530" t="e" vm="138">
        <f>_FV(0,"7894736842105263")</f>
        <v>#VALUE!</v>
      </c>
      <c r="AN1530">
        <v>27</v>
      </c>
      <c r="AO1530" t="s">
        <v>192</v>
      </c>
      <c r="AP1530" t="e" vm="1">
        <f>_FV(-17,"0")</f>
        <v>#VALUE!</v>
      </c>
      <c r="AQ1530">
        <v>4</v>
      </c>
      <c r="AR1530">
        <v>1</v>
      </c>
      <c r="AS1530" t="s">
        <v>1321</v>
      </c>
      <c r="AT1530" t="s">
        <v>1381</v>
      </c>
      <c r="AU1530" t="s">
        <v>391</v>
      </c>
      <c r="AV1530" t="s">
        <v>84</v>
      </c>
      <c r="AW1530" t="s">
        <v>2620</v>
      </c>
      <c r="AX1530">
        <v>1934</v>
      </c>
      <c r="AY1530">
        <v>1600</v>
      </c>
      <c r="AZ1530" t="s">
        <v>158</v>
      </c>
      <c r="BA1530" s="2">
        <v>43580</v>
      </c>
      <c r="BB1530">
        <v>29</v>
      </c>
      <c r="BC1530" t="s">
        <v>2542</v>
      </c>
      <c r="BD1530" t="s">
        <v>2543</v>
      </c>
      <c r="BE1530" t="s">
        <v>2531</v>
      </c>
      <c r="BF1530" s="2">
        <v>43610</v>
      </c>
      <c r="BG1530">
        <v>13</v>
      </c>
      <c r="BH1530" t="s">
        <v>2532</v>
      </c>
      <c r="BI1530" s="3">
        <v>44927</v>
      </c>
    </row>
    <row r="1531" spans="1:61" x14ac:dyDescent="0.25">
      <c r="A1531" s="1">
        <v>42310</v>
      </c>
      <c r="B1531" t="s">
        <v>163</v>
      </c>
      <c r="C1531" t="s">
        <v>2531</v>
      </c>
      <c r="D1531" t="s">
        <v>62</v>
      </c>
      <c r="E1531" s="2">
        <v>43617</v>
      </c>
      <c r="F1531" t="s">
        <v>1536</v>
      </c>
      <c r="G1531" t="s">
        <v>1536</v>
      </c>
      <c r="H1531" s="2">
        <v>43617</v>
      </c>
      <c r="I1531" s="3">
        <v>27760</v>
      </c>
      <c r="J1531" t="s">
        <v>552</v>
      </c>
      <c r="K1531" t="s">
        <v>130</v>
      </c>
      <c r="L1531" t="s">
        <v>131</v>
      </c>
      <c r="M1531" t="s">
        <v>131</v>
      </c>
      <c r="N1531" t="s">
        <v>346</v>
      </c>
      <c r="O1531" t="s">
        <v>128</v>
      </c>
      <c r="P1531" t="s">
        <v>347</v>
      </c>
      <c r="Q1531">
        <v>25</v>
      </c>
      <c r="R1531" t="s">
        <v>66</v>
      </c>
      <c r="S1531" t="s">
        <v>67</v>
      </c>
      <c r="T1531">
        <v>15</v>
      </c>
      <c r="U1531">
        <v>4</v>
      </c>
      <c r="V1531">
        <v>17</v>
      </c>
      <c r="W1531" t="s">
        <v>121</v>
      </c>
      <c r="X1531" t="s">
        <v>132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 t="s">
        <v>398</v>
      </c>
      <c r="AM1531" t="e" vm="222">
        <f>_FV(0,"68")</f>
        <v>#VALUE!</v>
      </c>
      <c r="AN1531">
        <v>23</v>
      </c>
      <c r="AO1531" t="s">
        <v>84</v>
      </c>
      <c r="AP1531" t="e" vm="1">
        <f>_FV(-15,"0")</f>
        <v>#VALUE!</v>
      </c>
      <c r="AQ1531">
        <v>4</v>
      </c>
      <c r="AR1531">
        <v>4</v>
      </c>
      <c r="AS1531" t="s">
        <v>65</v>
      </c>
      <c r="AT1531" t="s">
        <v>68</v>
      </c>
      <c r="AU1531" t="s">
        <v>1390</v>
      </c>
      <c r="AV1531" t="s">
        <v>2610</v>
      </c>
      <c r="AW1531" t="s">
        <v>65</v>
      </c>
      <c r="AX1531">
        <v>1829</v>
      </c>
      <c r="AY1531">
        <v>1600</v>
      </c>
      <c r="AZ1531" t="s">
        <v>163</v>
      </c>
      <c r="BA1531" s="2">
        <v>43731</v>
      </c>
      <c r="BB1531">
        <v>25</v>
      </c>
      <c r="BC1531" t="s">
        <v>2544</v>
      </c>
      <c r="BD1531" s="3">
        <v>42339</v>
      </c>
      <c r="BE1531" t="s">
        <v>2531</v>
      </c>
      <c r="BF1531" s="2">
        <v>43610</v>
      </c>
      <c r="BG1531">
        <v>13</v>
      </c>
      <c r="BH1531" t="s">
        <v>2532</v>
      </c>
      <c r="BI1531" s="3">
        <v>44927</v>
      </c>
    </row>
    <row r="1532" spans="1:61" x14ac:dyDescent="0.25">
      <c r="A1532" s="1">
        <v>42005</v>
      </c>
      <c r="B1532" t="s">
        <v>178</v>
      </c>
      <c r="C1532" t="s">
        <v>2531</v>
      </c>
      <c r="D1532" t="s">
        <v>101</v>
      </c>
      <c r="E1532" s="2">
        <v>43466</v>
      </c>
      <c r="F1532" t="s">
        <v>534</v>
      </c>
      <c r="G1532" s="2">
        <v>43556</v>
      </c>
      <c r="H1532" s="3">
        <v>16438</v>
      </c>
      <c r="I1532" s="2">
        <v>43525</v>
      </c>
      <c r="J1532" t="s">
        <v>124</v>
      </c>
      <c r="K1532" t="s">
        <v>159</v>
      </c>
      <c r="L1532" t="s">
        <v>797</v>
      </c>
      <c r="M1532" t="s">
        <v>159</v>
      </c>
      <c r="N1532" t="s">
        <v>682</v>
      </c>
      <c r="O1532" t="s">
        <v>79</v>
      </c>
      <c r="P1532" t="s">
        <v>159</v>
      </c>
      <c r="Q1532">
        <v>20</v>
      </c>
      <c r="R1532" t="s">
        <v>110</v>
      </c>
      <c r="S1532" t="s">
        <v>67</v>
      </c>
      <c r="T1532">
        <v>15</v>
      </c>
      <c r="U1532">
        <v>10</v>
      </c>
      <c r="V1532">
        <v>19</v>
      </c>
      <c r="W1532" t="s">
        <v>96</v>
      </c>
      <c r="X1532" t="s">
        <v>66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 t="e" vm="154">
        <f>_FV(0,"3")</f>
        <v>#VALUE!</v>
      </c>
      <c r="AM1532" t="e" vm="89">
        <f>_FV(0,"75")</f>
        <v>#VALUE!</v>
      </c>
      <c r="AN1532">
        <v>10</v>
      </c>
      <c r="AO1532" t="s">
        <v>64</v>
      </c>
      <c r="AP1532" t="e" vm="1">
        <f>_FV(-4,"0")</f>
        <v>#VALUE!</v>
      </c>
      <c r="AQ1532">
        <v>1</v>
      </c>
      <c r="AR1532">
        <v>1</v>
      </c>
      <c r="AS1532" t="s">
        <v>68</v>
      </c>
      <c r="AT1532" t="s">
        <v>68</v>
      </c>
      <c r="AU1532" t="s">
        <v>68</v>
      </c>
      <c r="AV1532" s="2">
        <v>43556</v>
      </c>
      <c r="AW1532" t="s">
        <v>68</v>
      </c>
      <c r="AX1532">
        <v>1624</v>
      </c>
      <c r="AY1532">
        <v>1600</v>
      </c>
      <c r="AZ1532" t="s">
        <v>178</v>
      </c>
      <c r="BA1532" s="2">
        <v>43730</v>
      </c>
      <c r="BB1532">
        <v>26</v>
      </c>
      <c r="BC1532" t="s">
        <v>2545</v>
      </c>
      <c r="BD1532" s="3">
        <v>12114</v>
      </c>
      <c r="BE1532" t="s">
        <v>2531</v>
      </c>
      <c r="BF1532" s="2">
        <v>43610</v>
      </c>
      <c r="BG1532">
        <v>13</v>
      </c>
      <c r="BH1532" t="s">
        <v>2532</v>
      </c>
      <c r="BI1532" s="3">
        <v>44927</v>
      </c>
    </row>
    <row r="1533" spans="1:61" x14ac:dyDescent="0.25">
      <c r="A1533" s="1">
        <v>41802</v>
      </c>
      <c r="B1533" t="s">
        <v>1436</v>
      </c>
      <c r="C1533" t="s">
        <v>2531</v>
      </c>
      <c r="D1533" t="s">
        <v>62</v>
      </c>
      <c r="E1533" t="s">
        <v>263</v>
      </c>
      <c r="F1533" t="s">
        <v>355</v>
      </c>
      <c r="G1533" s="2">
        <v>43678</v>
      </c>
      <c r="H1533" t="s">
        <v>114</v>
      </c>
      <c r="I1533" t="s">
        <v>951</v>
      </c>
      <c r="J1533" t="s">
        <v>124</v>
      </c>
      <c r="K1533" t="s">
        <v>118</v>
      </c>
      <c r="L1533" t="s">
        <v>115</v>
      </c>
      <c r="M1533" t="s">
        <v>97</v>
      </c>
      <c r="N1533" t="s">
        <v>116</v>
      </c>
      <c r="O1533" t="s">
        <v>115</v>
      </c>
      <c r="P1533" t="s">
        <v>116</v>
      </c>
      <c r="Q1533">
        <v>15</v>
      </c>
      <c r="R1533" t="s">
        <v>239</v>
      </c>
      <c r="S1533" t="s">
        <v>67</v>
      </c>
      <c r="T1533">
        <v>15</v>
      </c>
      <c r="U1533">
        <v>19</v>
      </c>
      <c r="V1533">
        <v>18</v>
      </c>
      <c r="W1533" t="s">
        <v>66</v>
      </c>
      <c r="X1533" t="s">
        <v>121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 t="e" vm="133">
        <f>_FV(0,"8666666666666667")</f>
        <v>#VALUE!</v>
      </c>
      <c r="AM1533" t="e" vm="117">
        <f>_FV(0,"8")</f>
        <v>#VALUE!</v>
      </c>
      <c r="AN1533">
        <v>-1</v>
      </c>
      <c r="AO1533" t="e" vm="1">
        <f>_FV(-4,"0")</f>
        <v>#VALUE!</v>
      </c>
      <c r="AP1533" t="s">
        <v>68</v>
      </c>
      <c r="AQ1533">
        <v>1</v>
      </c>
      <c r="AR1533">
        <v>1</v>
      </c>
      <c r="AS1533" t="s">
        <v>427</v>
      </c>
      <c r="AT1533" t="s">
        <v>68</v>
      </c>
      <c r="AU1533" t="s">
        <v>2621</v>
      </c>
      <c r="AV1533" t="s">
        <v>2622</v>
      </c>
      <c r="AW1533" t="s">
        <v>2623</v>
      </c>
      <c r="AX1533">
        <v>1558</v>
      </c>
      <c r="AY1533">
        <v>1600</v>
      </c>
      <c r="AZ1533" t="s">
        <v>1436</v>
      </c>
      <c r="BA1533" s="2">
        <v>43490</v>
      </c>
      <c r="BB1533">
        <v>24</v>
      </c>
      <c r="BC1533" t="s">
        <v>2546</v>
      </c>
      <c r="BD1533" s="3">
        <v>29618</v>
      </c>
      <c r="BE1533" t="s">
        <v>2531</v>
      </c>
      <c r="BF1533" s="2">
        <v>43610</v>
      </c>
      <c r="BG1533">
        <v>13</v>
      </c>
      <c r="BH1533" t="s">
        <v>2532</v>
      </c>
      <c r="BI1533" s="3">
        <v>44927</v>
      </c>
    </row>
    <row r="1534" spans="1:61" x14ac:dyDescent="0.25">
      <c r="A1534" s="1">
        <v>42084</v>
      </c>
      <c r="B1534" t="s">
        <v>1917</v>
      </c>
      <c r="C1534" t="s">
        <v>2531</v>
      </c>
      <c r="D1534" t="s">
        <v>62</v>
      </c>
      <c r="E1534" t="s">
        <v>90</v>
      </c>
      <c r="F1534" t="s">
        <v>1251</v>
      </c>
      <c r="G1534" t="s">
        <v>534</v>
      </c>
      <c r="H1534" t="s">
        <v>1765</v>
      </c>
      <c r="I1534" t="s">
        <v>340</v>
      </c>
      <c r="J1534" t="s">
        <v>74</v>
      </c>
      <c r="K1534" t="s">
        <v>63</v>
      </c>
      <c r="L1534" t="s">
        <v>82</v>
      </c>
      <c r="M1534" t="s">
        <v>266</v>
      </c>
      <c r="N1534" t="s">
        <v>117</v>
      </c>
      <c r="O1534" t="s">
        <v>82</v>
      </c>
      <c r="P1534" t="s">
        <v>80</v>
      </c>
      <c r="Q1534">
        <v>30</v>
      </c>
      <c r="R1534" t="s">
        <v>85</v>
      </c>
      <c r="S1534" t="s">
        <v>67</v>
      </c>
      <c r="T1534">
        <v>15</v>
      </c>
      <c r="U1534">
        <v>6</v>
      </c>
      <c r="V1534">
        <v>16</v>
      </c>
      <c r="W1534" t="s">
        <v>132</v>
      </c>
      <c r="X1534" t="s">
        <v>66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 t="s">
        <v>1701</v>
      </c>
      <c r="AM1534" t="e" vm="41">
        <f>_FV(0,"7")</f>
        <v>#VALUE!</v>
      </c>
      <c r="AN1534">
        <v>25</v>
      </c>
      <c r="AO1534" t="s">
        <v>68</v>
      </c>
      <c r="AP1534" t="e" vm="1">
        <f>_FV(-12,"0")</f>
        <v>#VALUE!</v>
      </c>
      <c r="AQ1534">
        <v>0</v>
      </c>
      <c r="AR1534">
        <v>3</v>
      </c>
      <c r="AS1534" t="s">
        <v>767</v>
      </c>
      <c r="AT1534" t="s">
        <v>68</v>
      </c>
      <c r="AU1534" t="s">
        <v>1009</v>
      </c>
      <c r="AV1534" t="s">
        <v>371</v>
      </c>
      <c r="AW1534" t="s">
        <v>2624</v>
      </c>
      <c r="AX1534">
        <v>1723</v>
      </c>
      <c r="AY1534">
        <v>1600</v>
      </c>
      <c r="AZ1534" t="s">
        <v>1917</v>
      </c>
      <c r="BA1534" s="2">
        <v>43608</v>
      </c>
      <c r="BB1534">
        <v>20</v>
      </c>
      <c r="BC1534" t="s">
        <v>2547</v>
      </c>
      <c r="BD1534" s="2">
        <v>43620</v>
      </c>
      <c r="BE1534" t="s">
        <v>2531</v>
      </c>
      <c r="BF1534" s="2">
        <v>43610</v>
      </c>
      <c r="BG1534">
        <v>13</v>
      </c>
      <c r="BH1534" t="s">
        <v>2532</v>
      </c>
      <c r="BI1534" s="3">
        <v>44927</v>
      </c>
    </row>
    <row r="1535" spans="1:61" x14ac:dyDescent="0.25">
      <c r="A1535" s="1">
        <v>41965</v>
      </c>
      <c r="B1535" t="s">
        <v>182</v>
      </c>
      <c r="C1535" t="s">
        <v>2531</v>
      </c>
      <c r="D1535" t="s">
        <v>151</v>
      </c>
      <c r="E1535" t="s">
        <v>68</v>
      </c>
      <c r="F1535" t="s">
        <v>63</v>
      </c>
      <c r="G1535" t="s">
        <v>78</v>
      </c>
      <c r="H1535" t="s">
        <v>425</v>
      </c>
      <c r="I1535" s="3">
        <v>45658</v>
      </c>
      <c r="J1535" t="s">
        <v>426</v>
      </c>
      <c r="K1535" t="s">
        <v>80</v>
      </c>
      <c r="L1535" t="s">
        <v>308</v>
      </c>
      <c r="M1535" t="s">
        <v>80</v>
      </c>
      <c r="N1535" t="s">
        <v>63</v>
      </c>
      <c r="O1535" t="s">
        <v>79</v>
      </c>
      <c r="P1535" t="s">
        <v>80</v>
      </c>
      <c r="Q1535">
        <v>12</v>
      </c>
      <c r="R1535" t="s">
        <v>83</v>
      </c>
      <c r="S1535" t="s">
        <v>67</v>
      </c>
      <c r="T1535">
        <v>15</v>
      </c>
      <c r="U1535">
        <v>9</v>
      </c>
      <c r="V1535">
        <v>20</v>
      </c>
      <c r="W1535" t="s">
        <v>85</v>
      </c>
      <c r="X1535" t="s">
        <v>66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 t="e" vm="134">
        <f>_FV(0,"08333333333333333")</f>
        <v>#VALUE!</v>
      </c>
      <c r="AM1535" t="e" vm="251">
        <f>_FV(-1,"0833333333333333")</f>
        <v>#VALUE!</v>
      </c>
      <c r="AN1535">
        <v>8</v>
      </c>
      <c r="AO1535" t="s">
        <v>84</v>
      </c>
      <c r="AP1535" t="e" vm="1">
        <f>_FV(-10,"0")</f>
        <v>#VALUE!</v>
      </c>
      <c r="AQ1535">
        <v>4</v>
      </c>
      <c r="AR1535">
        <v>1</v>
      </c>
      <c r="AS1535" t="s">
        <v>68</v>
      </c>
      <c r="AT1535" t="s">
        <v>68</v>
      </c>
      <c r="AU1535" t="s">
        <v>68</v>
      </c>
      <c r="AV1535" s="3">
        <v>45658</v>
      </c>
      <c r="AW1535" s="3">
        <v>42736</v>
      </c>
      <c r="AX1535">
        <v>1679</v>
      </c>
      <c r="AY1535">
        <v>1600</v>
      </c>
      <c r="AZ1535" t="s">
        <v>182</v>
      </c>
      <c r="BA1535" s="2">
        <v>43581</v>
      </c>
      <c r="BB1535">
        <v>23</v>
      </c>
      <c r="BC1535" t="s">
        <v>2549</v>
      </c>
      <c r="BD1535" s="2">
        <v>43528</v>
      </c>
      <c r="BE1535" t="s">
        <v>2531</v>
      </c>
      <c r="BF1535" s="2">
        <v>43610</v>
      </c>
      <c r="BG1535">
        <v>13</v>
      </c>
      <c r="BH1535" t="s">
        <v>2532</v>
      </c>
      <c r="BI1535" s="3">
        <v>44927</v>
      </c>
    </row>
    <row r="1536" spans="1:61" x14ac:dyDescent="0.25">
      <c r="A1536" s="1">
        <v>42035</v>
      </c>
      <c r="B1536" t="s">
        <v>195</v>
      </c>
      <c r="C1536" t="s">
        <v>2531</v>
      </c>
      <c r="D1536" t="s">
        <v>62</v>
      </c>
      <c r="E1536" t="s">
        <v>499</v>
      </c>
      <c r="F1536" t="s">
        <v>498</v>
      </c>
      <c r="G1536" t="s">
        <v>902</v>
      </c>
      <c r="H1536" t="s">
        <v>1757</v>
      </c>
      <c r="I1536" t="s">
        <v>570</v>
      </c>
      <c r="J1536" t="s">
        <v>570</v>
      </c>
      <c r="K1536" t="s">
        <v>728</v>
      </c>
      <c r="L1536" t="s">
        <v>382</v>
      </c>
      <c r="M1536" t="s">
        <v>378</v>
      </c>
      <c r="N1536" t="s">
        <v>380</v>
      </c>
      <c r="O1536" t="s">
        <v>381</v>
      </c>
      <c r="P1536" t="s">
        <v>378</v>
      </c>
      <c r="Q1536">
        <v>23</v>
      </c>
      <c r="R1536" t="s">
        <v>242</v>
      </c>
      <c r="S1536" t="s">
        <v>67</v>
      </c>
      <c r="T1536">
        <v>15</v>
      </c>
      <c r="U1536">
        <v>16</v>
      </c>
      <c r="V1536">
        <v>17</v>
      </c>
      <c r="W1536" t="s">
        <v>68</v>
      </c>
      <c r="X1536" t="s">
        <v>132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 t="e" vm="174">
        <f>_FV(0,"6086956521739131")</f>
        <v>#VALUE!</v>
      </c>
      <c r="AM1536" t="e" vm="115">
        <f>_FV(0,"6521739130434783")</f>
        <v>#VALUE!</v>
      </c>
      <c r="AN1536">
        <v>0</v>
      </c>
      <c r="AO1536" t="e" vm="1">
        <f>_FV(-4,"0")</f>
        <v>#VALUE!</v>
      </c>
      <c r="AP1536" t="e" vm="1">
        <f>_FV(-3,"0")</f>
        <v>#VALUE!</v>
      </c>
      <c r="AQ1536">
        <v>4</v>
      </c>
      <c r="AR1536">
        <v>4</v>
      </c>
      <c r="AS1536" t="s">
        <v>68</v>
      </c>
      <c r="AT1536" t="s">
        <v>729</v>
      </c>
      <c r="AU1536" t="s">
        <v>68</v>
      </c>
      <c r="AV1536" t="s">
        <v>97</v>
      </c>
      <c r="AW1536" t="s">
        <v>2588</v>
      </c>
      <c r="AX1536">
        <v>1635</v>
      </c>
      <c r="AY1536">
        <v>1600</v>
      </c>
      <c r="AZ1536" t="s">
        <v>195</v>
      </c>
      <c r="BA1536" s="2">
        <v>43701</v>
      </c>
      <c r="BB1536">
        <v>20</v>
      </c>
      <c r="BC1536" t="s">
        <v>2550</v>
      </c>
      <c r="BD1536" s="3">
        <v>14305</v>
      </c>
      <c r="BE1536" t="s">
        <v>2531</v>
      </c>
      <c r="BF1536" s="2">
        <v>43610</v>
      </c>
      <c r="BG1536">
        <v>13</v>
      </c>
      <c r="BH1536" t="s">
        <v>2532</v>
      </c>
      <c r="BI1536" s="3">
        <v>44927</v>
      </c>
    </row>
    <row r="1537" spans="1:61" x14ac:dyDescent="0.25">
      <c r="A1537" s="1">
        <v>41874</v>
      </c>
      <c r="B1537" t="s">
        <v>1445</v>
      </c>
      <c r="C1537" t="s">
        <v>2531</v>
      </c>
      <c r="D1537" t="s">
        <v>62</v>
      </c>
      <c r="E1537" t="s">
        <v>68</v>
      </c>
      <c r="F1537" t="s">
        <v>63</v>
      </c>
      <c r="G1537" t="s">
        <v>63</v>
      </c>
      <c r="H1537" s="2">
        <v>43586</v>
      </c>
      <c r="I1537" s="2">
        <v>43586</v>
      </c>
      <c r="J1537" t="s">
        <v>65</v>
      </c>
      <c r="K1537" t="s">
        <v>63</v>
      </c>
      <c r="L1537" t="s">
        <v>65</v>
      </c>
      <c r="M1537" t="s">
        <v>65</v>
      </c>
      <c r="N1537" t="s">
        <v>63</v>
      </c>
      <c r="O1537" t="s">
        <v>65</v>
      </c>
      <c r="P1537" t="s">
        <v>65</v>
      </c>
      <c r="Q1537">
        <v>2</v>
      </c>
      <c r="R1537" t="s">
        <v>121</v>
      </c>
      <c r="S1537" t="s">
        <v>67</v>
      </c>
      <c r="T1537">
        <v>15</v>
      </c>
      <c r="U1537">
        <v>3</v>
      </c>
      <c r="V1537">
        <v>19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 t="s">
        <v>63</v>
      </c>
      <c r="AM1537" t="e" vm="1">
        <f>_FV(-1,"0")</f>
        <v>#VALUE!</v>
      </c>
      <c r="AN1537">
        <v>3</v>
      </c>
      <c r="AP1537" t="e" vm="1">
        <f>_FV(-11,"0")</f>
        <v>#VALUE!</v>
      </c>
      <c r="AQ1537">
        <v>1</v>
      </c>
      <c r="AR1537">
        <v>1</v>
      </c>
      <c r="AS1537" t="s">
        <v>68</v>
      </c>
      <c r="AT1537" t="s">
        <v>68</v>
      </c>
      <c r="AU1537" t="s">
        <v>68</v>
      </c>
      <c r="AV1537" s="3">
        <v>27395</v>
      </c>
      <c r="AW1537" s="3">
        <v>47119</v>
      </c>
      <c r="AX1537">
        <v>1687</v>
      </c>
      <c r="AY1537">
        <v>1600</v>
      </c>
      <c r="AZ1537" t="s">
        <v>1445</v>
      </c>
      <c r="BA1537" s="2">
        <v>43548</v>
      </c>
      <c r="BB1537">
        <v>30</v>
      </c>
      <c r="BC1537" t="s">
        <v>2551</v>
      </c>
      <c r="BD1537" s="3">
        <v>36192</v>
      </c>
      <c r="BE1537" t="s">
        <v>2531</v>
      </c>
      <c r="BF1537" s="2">
        <v>43610</v>
      </c>
      <c r="BG1537">
        <v>13</v>
      </c>
      <c r="BH1537" t="s">
        <v>2532</v>
      </c>
      <c r="BI1537" s="3">
        <v>44927</v>
      </c>
    </row>
    <row r="1538" spans="1:61" x14ac:dyDescent="0.25">
      <c r="A1538" s="1">
        <v>41993</v>
      </c>
      <c r="B1538" t="s">
        <v>209</v>
      </c>
      <c r="C1538" t="s">
        <v>2531</v>
      </c>
      <c r="D1538" t="s">
        <v>62</v>
      </c>
      <c r="E1538" t="s">
        <v>273</v>
      </c>
      <c r="F1538" t="s">
        <v>877</v>
      </c>
      <c r="G1538" t="s">
        <v>186</v>
      </c>
      <c r="H1538" t="s">
        <v>184</v>
      </c>
      <c r="I1538" t="s">
        <v>184</v>
      </c>
      <c r="J1538" t="s">
        <v>259</v>
      </c>
      <c r="K1538" t="s">
        <v>188</v>
      </c>
      <c r="L1538" t="s">
        <v>189</v>
      </c>
      <c r="M1538" t="s">
        <v>187</v>
      </c>
      <c r="N1538" t="s">
        <v>188</v>
      </c>
      <c r="O1538" t="s">
        <v>189</v>
      </c>
      <c r="P1538" t="s">
        <v>187</v>
      </c>
      <c r="Q1538">
        <v>17</v>
      </c>
      <c r="R1538" t="s">
        <v>132</v>
      </c>
      <c r="S1538" t="s">
        <v>67</v>
      </c>
      <c r="T1538">
        <v>15</v>
      </c>
      <c r="U1538">
        <v>7</v>
      </c>
      <c r="V1538">
        <v>17</v>
      </c>
      <c r="W1538" t="s">
        <v>120</v>
      </c>
      <c r="X1538" t="s">
        <v>121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 t="e" vm="74">
        <f>_FV(0,"11764705882352941")</f>
        <v>#VALUE!</v>
      </c>
      <c r="AM1538" t="e" vm="73">
        <f>_FV(0,"7647058823529411")</f>
        <v>#VALUE!</v>
      </c>
      <c r="AN1538">
        <v>9</v>
      </c>
      <c r="AO1538" t="s">
        <v>64</v>
      </c>
      <c r="AP1538" t="e" vm="1">
        <f>_FV(-14,"0")</f>
        <v>#VALUE!</v>
      </c>
      <c r="AQ1538">
        <v>3</v>
      </c>
      <c r="AR1538">
        <v>3</v>
      </c>
      <c r="AS1538" t="s">
        <v>68</v>
      </c>
      <c r="AT1538" t="s">
        <v>879</v>
      </c>
      <c r="AU1538" t="s">
        <v>68</v>
      </c>
      <c r="AV1538" t="s">
        <v>68</v>
      </c>
      <c r="AW1538" t="s">
        <v>879</v>
      </c>
      <c r="AX1538">
        <v>1779</v>
      </c>
      <c r="AY1538">
        <v>1600</v>
      </c>
      <c r="AZ1538" t="s">
        <v>209</v>
      </c>
      <c r="BA1538" s="2">
        <v>43669</v>
      </c>
      <c r="BB1538">
        <v>25</v>
      </c>
      <c r="BC1538" t="s">
        <v>2552</v>
      </c>
      <c r="BD1538" s="2">
        <v>43472</v>
      </c>
      <c r="BE1538" t="s">
        <v>2531</v>
      </c>
      <c r="BF1538" s="2">
        <v>43610</v>
      </c>
      <c r="BG1538">
        <v>13</v>
      </c>
      <c r="BH1538" t="s">
        <v>2532</v>
      </c>
      <c r="BI1538" s="3">
        <v>44927</v>
      </c>
    </row>
    <row r="1539" spans="1:61" x14ac:dyDescent="0.25">
      <c r="A1539" s="1">
        <v>41910</v>
      </c>
      <c r="B1539" t="s">
        <v>218</v>
      </c>
      <c r="C1539" t="s">
        <v>2531</v>
      </c>
      <c r="D1539" t="s">
        <v>62</v>
      </c>
      <c r="E1539" t="s">
        <v>63</v>
      </c>
      <c r="F1539" t="s">
        <v>82</v>
      </c>
      <c r="G1539" t="s">
        <v>76</v>
      </c>
      <c r="H1539" t="s">
        <v>355</v>
      </c>
      <c r="I1539" t="s">
        <v>74</v>
      </c>
      <c r="J1539" t="s">
        <v>63</v>
      </c>
      <c r="K1539" t="s">
        <v>82</v>
      </c>
      <c r="L1539" t="s">
        <v>65</v>
      </c>
      <c r="M1539" t="s">
        <v>80</v>
      </c>
      <c r="N1539" t="s">
        <v>80</v>
      </c>
      <c r="O1539" t="s">
        <v>80</v>
      </c>
      <c r="P1539" t="s">
        <v>63</v>
      </c>
      <c r="Q1539">
        <v>6</v>
      </c>
      <c r="R1539" t="s">
        <v>191</v>
      </c>
      <c r="S1539" t="s">
        <v>67</v>
      </c>
      <c r="T1539">
        <v>15</v>
      </c>
      <c r="U1539">
        <v>16</v>
      </c>
      <c r="V1539">
        <v>19</v>
      </c>
      <c r="W1539" t="s">
        <v>132</v>
      </c>
      <c r="X1539" t="s">
        <v>84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 t="e" vm="35">
        <f>_FV(0,"6666666666666666")</f>
        <v>#VALUE!</v>
      </c>
      <c r="AM1539" t="e" vm="3">
        <f>_FV(0,"5")</f>
        <v>#VALUE!</v>
      </c>
      <c r="AN1539">
        <v>2</v>
      </c>
      <c r="AO1539" t="s">
        <v>64</v>
      </c>
      <c r="AP1539" t="e" vm="1">
        <f>_FV(-6,"0")</f>
        <v>#VALUE!</v>
      </c>
      <c r="AQ1539">
        <v>1</v>
      </c>
      <c r="AR1539">
        <v>1</v>
      </c>
      <c r="AS1539" t="s">
        <v>68</v>
      </c>
      <c r="AT1539" t="s">
        <v>68</v>
      </c>
      <c r="AU1539" t="s">
        <v>68</v>
      </c>
      <c r="AV1539" s="2">
        <v>43556</v>
      </c>
      <c r="AW1539" s="3">
        <v>11689</v>
      </c>
      <c r="AX1539">
        <v>1610</v>
      </c>
      <c r="AY1539">
        <v>1600</v>
      </c>
      <c r="AZ1539" t="s">
        <v>218</v>
      </c>
      <c r="BA1539" s="2">
        <v>43610</v>
      </c>
      <c r="BB1539">
        <v>22</v>
      </c>
      <c r="BC1539" t="s">
        <v>2553</v>
      </c>
      <c r="BD1539" s="3">
        <v>35096</v>
      </c>
      <c r="BE1539" t="s">
        <v>2531</v>
      </c>
      <c r="BF1539" s="2">
        <v>43610</v>
      </c>
      <c r="BG1539">
        <v>13</v>
      </c>
      <c r="BH1539" t="s">
        <v>2532</v>
      </c>
      <c r="BI1539" s="3">
        <v>44927</v>
      </c>
    </row>
    <row r="1540" spans="1:61" x14ac:dyDescent="0.25">
      <c r="A1540" s="1">
        <v>42040</v>
      </c>
      <c r="B1540" t="s">
        <v>228</v>
      </c>
      <c r="C1540" t="s">
        <v>2531</v>
      </c>
      <c r="D1540" t="s">
        <v>62</v>
      </c>
      <c r="E1540" s="2">
        <v>43497</v>
      </c>
      <c r="F1540" t="s">
        <v>1607</v>
      </c>
      <c r="G1540" s="2">
        <v>43497</v>
      </c>
      <c r="H1540" t="s">
        <v>663</v>
      </c>
      <c r="I1540" t="s">
        <v>1577</v>
      </c>
      <c r="J1540" t="s">
        <v>1607</v>
      </c>
      <c r="K1540" t="s">
        <v>587</v>
      </c>
      <c r="L1540" t="s">
        <v>154</v>
      </c>
      <c r="M1540" t="s">
        <v>665</v>
      </c>
      <c r="N1540" t="s">
        <v>584</v>
      </c>
      <c r="O1540" t="s">
        <v>587</v>
      </c>
      <c r="P1540" t="s">
        <v>587</v>
      </c>
      <c r="Q1540">
        <v>35</v>
      </c>
      <c r="R1540" t="s">
        <v>179</v>
      </c>
      <c r="S1540" t="s">
        <v>67</v>
      </c>
      <c r="T1540">
        <v>15</v>
      </c>
      <c r="U1540">
        <v>10</v>
      </c>
      <c r="V1540">
        <v>19</v>
      </c>
      <c r="W1540" t="s">
        <v>132</v>
      </c>
      <c r="X1540" t="s">
        <v>68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 t="s">
        <v>65</v>
      </c>
      <c r="AM1540" t="e" vm="389">
        <f>_FV(0,"7428571428571429")</f>
        <v>#VALUE!</v>
      </c>
      <c r="AN1540">
        <v>18</v>
      </c>
      <c r="AO1540" t="s">
        <v>66</v>
      </c>
      <c r="AP1540" t="e" vm="1">
        <f>_FV(-7,"0")</f>
        <v>#VALUE!</v>
      </c>
      <c r="AQ1540">
        <v>6</v>
      </c>
      <c r="AR1540">
        <v>3</v>
      </c>
      <c r="AS1540" t="s">
        <v>1315</v>
      </c>
      <c r="AT1540" t="s">
        <v>68</v>
      </c>
      <c r="AU1540" t="s">
        <v>2625</v>
      </c>
      <c r="AV1540" t="s">
        <v>2626</v>
      </c>
      <c r="AW1540" t="s">
        <v>2627</v>
      </c>
      <c r="AX1540">
        <v>1646</v>
      </c>
      <c r="AY1540">
        <v>1600</v>
      </c>
      <c r="AZ1540" t="s">
        <v>228</v>
      </c>
      <c r="BA1540" s="2">
        <v>43701</v>
      </c>
      <c r="BB1540">
        <v>21</v>
      </c>
      <c r="BC1540" t="s">
        <v>2554</v>
      </c>
      <c r="BD1540" s="3">
        <v>15401</v>
      </c>
      <c r="BE1540" t="s">
        <v>2531</v>
      </c>
      <c r="BF1540" s="2">
        <v>43610</v>
      </c>
      <c r="BG1540">
        <v>13</v>
      </c>
      <c r="BH1540" t="s">
        <v>2532</v>
      </c>
      <c r="BI1540" s="3">
        <v>44927</v>
      </c>
    </row>
    <row r="1541" spans="1:61" x14ac:dyDescent="0.25">
      <c r="A1541" s="1">
        <v>41965</v>
      </c>
      <c r="B1541" t="s">
        <v>60</v>
      </c>
      <c r="C1541" t="s">
        <v>163</v>
      </c>
      <c r="D1541" t="s">
        <v>151</v>
      </c>
      <c r="E1541" t="s">
        <v>425</v>
      </c>
      <c r="F1541" t="s">
        <v>75</v>
      </c>
      <c r="G1541" t="s">
        <v>78</v>
      </c>
      <c r="H1541" t="s">
        <v>76</v>
      </c>
      <c r="I1541" t="s">
        <v>75</v>
      </c>
      <c r="J1541" t="s">
        <v>90</v>
      </c>
      <c r="K1541" t="s">
        <v>80</v>
      </c>
      <c r="L1541" t="s">
        <v>80</v>
      </c>
      <c r="M1541" t="s">
        <v>82</v>
      </c>
      <c r="N1541" t="s">
        <v>79</v>
      </c>
      <c r="O1541" t="s">
        <v>81</v>
      </c>
      <c r="P1541" t="s">
        <v>80</v>
      </c>
      <c r="Q1541">
        <v>12</v>
      </c>
      <c r="R1541" t="s">
        <v>84</v>
      </c>
      <c r="S1541" t="s">
        <v>66</v>
      </c>
      <c r="T1541">
        <v>15</v>
      </c>
      <c r="U1541">
        <v>6</v>
      </c>
      <c r="V1541">
        <v>7</v>
      </c>
      <c r="W1541" t="s">
        <v>85</v>
      </c>
      <c r="X1541" t="s">
        <v>121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 t="s">
        <v>63</v>
      </c>
      <c r="AM1541" t="s">
        <v>79</v>
      </c>
      <c r="AN1541">
        <v>1</v>
      </c>
      <c r="AO1541" t="e" vm="1">
        <f>_FV(-1,"0")</f>
        <v>#VALUE!</v>
      </c>
      <c r="AP1541" t="e" vm="1">
        <f>_FV(-1,"0")</f>
        <v>#VALUE!</v>
      </c>
      <c r="AQ1541">
        <v>2</v>
      </c>
      <c r="AR1541">
        <v>5</v>
      </c>
      <c r="AS1541" t="s">
        <v>427</v>
      </c>
      <c r="AT1541" t="s">
        <v>68</v>
      </c>
      <c r="AU1541" t="s">
        <v>1343</v>
      </c>
      <c r="AV1541" t="s">
        <v>2628</v>
      </c>
      <c r="AW1541" t="s">
        <v>2629</v>
      </c>
      <c r="AX1541">
        <v>1848</v>
      </c>
      <c r="AY1541">
        <v>1829</v>
      </c>
      <c r="AZ1541" t="s">
        <v>60</v>
      </c>
      <c r="BA1541" t="s">
        <v>2527</v>
      </c>
      <c r="BB1541">
        <v>29</v>
      </c>
      <c r="BC1541" t="s">
        <v>2528</v>
      </c>
      <c r="BD1541" s="3">
        <v>23255</v>
      </c>
      <c r="BE1541" t="s">
        <v>163</v>
      </c>
      <c r="BF1541" s="2">
        <v>43731</v>
      </c>
      <c r="BG1541">
        <v>25</v>
      </c>
      <c r="BH1541" t="s">
        <v>2544</v>
      </c>
      <c r="BI1541" s="3">
        <v>42339</v>
      </c>
    </row>
    <row r="1542" spans="1:61" x14ac:dyDescent="0.25">
      <c r="A1542" s="1">
        <v>41993</v>
      </c>
      <c r="B1542" t="s">
        <v>73</v>
      </c>
      <c r="C1542" t="s">
        <v>163</v>
      </c>
      <c r="D1542" t="s">
        <v>101</v>
      </c>
      <c r="E1542" t="s">
        <v>532</v>
      </c>
      <c r="F1542" t="s">
        <v>185</v>
      </c>
      <c r="G1542" t="s">
        <v>273</v>
      </c>
      <c r="H1542" t="s">
        <v>68</v>
      </c>
      <c r="I1542" t="s">
        <v>489</v>
      </c>
      <c r="J1542" t="s">
        <v>420</v>
      </c>
      <c r="K1542" t="s">
        <v>280</v>
      </c>
      <c r="L1542" t="s">
        <v>533</v>
      </c>
      <c r="M1542" t="s">
        <v>188</v>
      </c>
      <c r="N1542" t="s">
        <v>189</v>
      </c>
      <c r="O1542" t="s">
        <v>190</v>
      </c>
      <c r="P1542" t="s">
        <v>190</v>
      </c>
      <c r="Q1542">
        <v>17</v>
      </c>
      <c r="R1542" t="s">
        <v>255</v>
      </c>
      <c r="S1542" t="s">
        <v>66</v>
      </c>
      <c r="T1542">
        <v>15</v>
      </c>
      <c r="U1542">
        <v>13</v>
      </c>
      <c r="V1542">
        <v>3</v>
      </c>
      <c r="W1542" t="s">
        <v>121</v>
      </c>
      <c r="X1542" t="s">
        <v>110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1</v>
      </c>
      <c r="AG1542">
        <v>1</v>
      </c>
      <c r="AH1542">
        <v>0</v>
      </c>
      <c r="AI1542">
        <v>0</v>
      </c>
      <c r="AJ1542">
        <v>0</v>
      </c>
      <c r="AK1542">
        <v>0</v>
      </c>
      <c r="AL1542" t="e" vm="110">
        <f>_FV(0,"5882352941176471")</f>
        <v>#VALUE!</v>
      </c>
      <c r="AM1542" t="s">
        <v>531</v>
      </c>
      <c r="AN1542">
        <v>-12</v>
      </c>
      <c r="AO1542" t="e" vm="1">
        <f>_FV(-7,"0")</f>
        <v>#VALUE!</v>
      </c>
      <c r="AP1542" t="s">
        <v>191</v>
      </c>
      <c r="AQ1542">
        <v>0</v>
      </c>
      <c r="AR1542">
        <v>9</v>
      </c>
      <c r="AS1542" t="s">
        <v>68</v>
      </c>
      <c r="AT1542" t="s">
        <v>1902</v>
      </c>
      <c r="AU1542" t="s">
        <v>68</v>
      </c>
      <c r="AV1542" t="s">
        <v>68</v>
      </c>
      <c r="AW1542" t="s">
        <v>1902</v>
      </c>
      <c r="AX1542">
        <v>1638</v>
      </c>
      <c r="AY1542">
        <v>1829</v>
      </c>
      <c r="AZ1542" t="s">
        <v>73</v>
      </c>
      <c r="BA1542" s="2">
        <v>43548</v>
      </c>
      <c r="BB1542">
        <v>20</v>
      </c>
      <c r="BC1542" t="s">
        <v>1886</v>
      </c>
      <c r="BD1542" s="3">
        <v>12479</v>
      </c>
      <c r="BE1542" t="s">
        <v>163</v>
      </c>
      <c r="BF1542" s="2">
        <v>43731</v>
      </c>
      <c r="BG1542">
        <v>25</v>
      </c>
      <c r="BH1542" t="s">
        <v>2544</v>
      </c>
      <c r="BI1542" s="3">
        <v>42339</v>
      </c>
    </row>
    <row r="1543" spans="1:61" x14ac:dyDescent="0.25">
      <c r="A1543" s="1">
        <v>41881</v>
      </c>
      <c r="B1543" t="s">
        <v>2531</v>
      </c>
      <c r="C1543" t="s">
        <v>163</v>
      </c>
      <c r="D1543" t="s">
        <v>101</v>
      </c>
      <c r="E1543" t="s">
        <v>80</v>
      </c>
      <c r="F1543" t="s">
        <v>355</v>
      </c>
      <c r="G1543" t="s">
        <v>90</v>
      </c>
      <c r="H1543" t="s">
        <v>68</v>
      </c>
      <c r="I1543" t="s">
        <v>65</v>
      </c>
      <c r="J1543" t="s">
        <v>80</v>
      </c>
      <c r="K1543" t="s">
        <v>65</v>
      </c>
      <c r="L1543" t="s">
        <v>65</v>
      </c>
      <c r="M1543" t="s">
        <v>355</v>
      </c>
      <c r="N1543" t="s">
        <v>80</v>
      </c>
      <c r="O1543" t="s">
        <v>65</v>
      </c>
      <c r="P1543" t="s">
        <v>80</v>
      </c>
      <c r="Q1543">
        <v>3</v>
      </c>
      <c r="R1543" t="s">
        <v>67</v>
      </c>
      <c r="S1543" t="s">
        <v>66</v>
      </c>
      <c r="T1543">
        <v>15</v>
      </c>
      <c r="U1543">
        <v>19</v>
      </c>
      <c r="V1543">
        <v>13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 t="e" vm="1">
        <f>_FV(-1,"0")</f>
        <v>#VALUE!</v>
      </c>
      <c r="AM1543" t="e" vm="2">
        <f>_FV(0,"3333333333333333")</f>
        <v>#VALUE!</v>
      </c>
      <c r="AN1543">
        <v>-1</v>
      </c>
      <c r="AP1543" t="s">
        <v>110</v>
      </c>
      <c r="AQ1543">
        <v>3</v>
      </c>
      <c r="AR1543">
        <v>3</v>
      </c>
      <c r="AS1543" t="s">
        <v>65</v>
      </c>
      <c r="AT1543" t="s">
        <v>65</v>
      </c>
      <c r="AU1543" t="s">
        <v>537</v>
      </c>
      <c r="AV1543" t="s">
        <v>537</v>
      </c>
      <c r="AW1543" t="s">
        <v>65</v>
      </c>
      <c r="AX1543">
        <v>1600</v>
      </c>
      <c r="AY1543">
        <v>1829</v>
      </c>
      <c r="AZ1543" t="s">
        <v>2531</v>
      </c>
      <c r="BA1543" s="2">
        <v>43610</v>
      </c>
      <c r="BB1543">
        <v>13</v>
      </c>
      <c r="BC1543" t="s">
        <v>2532</v>
      </c>
      <c r="BD1543" s="3">
        <v>44927</v>
      </c>
      <c r="BE1543" t="s">
        <v>163</v>
      </c>
      <c r="BF1543" s="2">
        <v>43731</v>
      </c>
      <c r="BG1543">
        <v>25</v>
      </c>
      <c r="BH1543" t="s">
        <v>2544</v>
      </c>
      <c r="BI1543" s="3">
        <v>42339</v>
      </c>
    </row>
    <row r="1544" spans="1:61" x14ac:dyDescent="0.25">
      <c r="A1544" s="1">
        <v>42112</v>
      </c>
      <c r="B1544" t="s">
        <v>123</v>
      </c>
      <c r="C1544" t="s">
        <v>163</v>
      </c>
      <c r="D1544" t="s">
        <v>62</v>
      </c>
      <c r="E1544" t="s">
        <v>1487</v>
      </c>
      <c r="F1544" t="s">
        <v>881</v>
      </c>
      <c r="G1544" t="s">
        <v>464</v>
      </c>
      <c r="H1544" t="s">
        <v>537</v>
      </c>
      <c r="I1544" t="s">
        <v>2630</v>
      </c>
      <c r="J1544" t="s">
        <v>1487</v>
      </c>
      <c r="K1544" t="s">
        <v>2156</v>
      </c>
      <c r="L1544" t="s">
        <v>2157</v>
      </c>
      <c r="M1544" t="s">
        <v>1489</v>
      </c>
      <c r="N1544" t="s">
        <v>1140</v>
      </c>
      <c r="O1544" t="s">
        <v>470</v>
      </c>
      <c r="P1544" t="s">
        <v>469</v>
      </c>
      <c r="Q1544">
        <v>33</v>
      </c>
      <c r="R1544" t="s">
        <v>68</v>
      </c>
      <c r="S1544" t="s">
        <v>66</v>
      </c>
      <c r="T1544">
        <v>15</v>
      </c>
      <c r="U1544">
        <v>1</v>
      </c>
      <c r="V1544">
        <v>2</v>
      </c>
      <c r="W1544" t="s">
        <v>191</v>
      </c>
      <c r="X1544" t="s">
        <v>110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1</v>
      </c>
      <c r="AG1544">
        <v>1</v>
      </c>
      <c r="AH1544">
        <v>0</v>
      </c>
      <c r="AI1544">
        <v>0</v>
      </c>
      <c r="AJ1544">
        <v>0</v>
      </c>
      <c r="AK1544">
        <v>0</v>
      </c>
      <c r="AL1544" t="s">
        <v>219</v>
      </c>
      <c r="AM1544" t="s">
        <v>1488</v>
      </c>
      <c r="AN1544">
        <v>11</v>
      </c>
      <c r="AO1544" t="e" vm="1">
        <f>_FV(-2,"0")</f>
        <v>#VALUE!</v>
      </c>
      <c r="AP1544" t="e" vm="1">
        <f>_FV(-3,"0")</f>
        <v>#VALUE!</v>
      </c>
      <c r="AQ1544">
        <v>5</v>
      </c>
      <c r="AR1544">
        <v>2</v>
      </c>
      <c r="AS1544" t="s">
        <v>882</v>
      </c>
      <c r="AT1544" t="s">
        <v>68</v>
      </c>
      <c r="AU1544" t="s">
        <v>1155</v>
      </c>
      <c r="AV1544" t="s">
        <v>1405</v>
      </c>
      <c r="AW1544" t="s">
        <v>2631</v>
      </c>
      <c r="AX1544">
        <v>1923</v>
      </c>
      <c r="AY1544">
        <v>1829</v>
      </c>
      <c r="AZ1544" t="s">
        <v>123</v>
      </c>
      <c r="BA1544" s="2">
        <v>43731</v>
      </c>
      <c r="BB1544">
        <v>28</v>
      </c>
      <c r="BC1544" t="s">
        <v>2533</v>
      </c>
      <c r="BD1544" t="s">
        <v>2534</v>
      </c>
      <c r="BE1544" t="s">
        <v>163</v>
      </c>
      <c r="BF1544" s="2">
        <v>43731</v>
      </c>
      <c r="BG1544">
        <v>25</v>
      </c>
      <c r="BH1544" t="s">
        <v>2544</v>
      </c>
      <c r="BI1544" s="3">
        <v>42339</v>
      </c>
    </row>
    <row r="1545" spans="1:61" x14ac:dyDescent="0.25">
      <c r="A1545" s="1">
        <v>42252</v>
      </c>
      <c r="B1545" t="s">
        <v>2233</v>
      </c>
      <c r="C1545" t="s">
        <v>163</v>
      </c>
      <c r="D1545" t="s">
        <v>151</v>
      </c>
      <c r="E1545" t="s">
        <v>76</v>
      </c>
      <c r="F1545" t="s">
        <v>1719</v>
      </c>
      <c r="G1545" t="s">
        <v>90</v>
      </c>
      <c r="H1545" t="s">
        <v>213</v>
      </c>
      <c r="I1545" t="s">
        <v>76</v>
      </c>
      <c r="J1545" t="s">
        <v>432</v>
      </c>
      <c r="K1545" t="s">
        <v>435</v>
      </c>
      <c r="L1545" t="s">
        <v>436</v>
      </c>
      <c r="M1545" t="s">
        <v>81</v>
      </c>
      <c r="N1545" t="s">
        <v>216</v>
      </c>
      <c r="O1545" t="s">
        <v>79</v>
      </c>
      <c r="P1545" t="s">
        <v>216</v>
      </c>
      <c r="Q1545">
        <v>36</v>
      </c>
      <c r="R1545" t="s">
        <v>120</v>
      </c>
      <c r="S1545" t="s">
        <v>66</v>
      </c>
      <c r="T1545">
        <v>15</v>
      </c>
      <c r="U1545">
        <v>11</v>
      </c>
      <c r="V1545">
        <v>4</v>
      </c>
      <c r="W1545" t="s">
        <v>96</v>
      </c>
      <c r="X1545" t="s">
        <v>96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 t="e" vm="68">
        <f>_FV(0,"16666666666666666")</f>
        <v>#VALUE!</v>
      </c>
      <c r="AM1545" t="s">
        <v>355</v>
      </c>
      <c r="AN1545">
        <v>-23</v>
      </c>
      <c r="AO1545" t="s">
        <v>65</v>
      </c>
      <c r="AP1545" t="s">
        <v>96</v>
      </c>
      <c r="AQ1545">
        <v>0</v>
      </c>
      <c r="AR1545">
        <v>9</v>
      </c>
      <c r="AS1545" t="s">
        <v>68</v>
      </c>
      <c r="AT1545" t="s">
        <v>68</v>
      </c>
      <c r="AU1545" t="s">
        <v>68</v>
      </c>
      <c r="AV1545" s="2">
        <v>43497</v>
      </c>
      <c r="AW1545" s="2">
        <v>43617</v>
      </c>
      <c r="AX1545">
        <v>1602</v>
      </c>
      <c r="AY1545">
        <v>1829</v>
      </c>
      <c r="AZ1545" t="s">
        <v>2233</v>
      </c>
      <c r="BA1545" t="s">
        <v>2529</v>
      </c>
      <c r="BB1545">
        <v>25</v>
      </c>
      <c r="BC1545" t="s">
        <v>2530</v>
      </c>
      <c r="BD1545" s="3">
        <v>41306</v>
      </c>
      <c r="BE1545" t="s">
        <v>163</v>
      </c>
      <c r="BF1545" s="2">
        <v>43731</v>
      </c>
      <c r="BG1545">
        <v>25</v>
      </c>
      <c r="BH1545" t="s">
        <v>2544</v>
      </c>
      <c r="BI1545" s="3">
        <v>42339</v>
      </c>
    </row>
    <row r="1546" spans="1:61" x14ac:dyDescent="0.25">
      <c r="A1546" s="1">
        <v>42120</v>
      </c>
      <c r="B1546" t="s">
        <v>127</v>
      </c>
      <c r="C1546" t="s">
        <v>163</v>
      </c>
      <c r="D1546" t="s">
        <v>62</v>
      </c>
      <c r="E1546" t="s">
        <v>419</v>
      </c>
      <c r="F1546" t="s">
        <v>913</v>
      </c>
      <c r="G1546" t="s">
        <v>1115</v>
      </c>
      <c r="H1546" t="s">
        <v>1660</v>
      </c>
      <c r="I1546" t="s">
        <v>419</v>
      </c>
      <c r="J1546" t="s">
        <v>2404</v>
      </c>
      <c r="K1546" t="s">
        <v>280</v>
      </c>
      <c r="L1546" t="s">
        <v>1718</v>
      </c>
      <c r="M1546" t="s">
        <v>187</v>
      </c>
      <c r="N1546" t="s">
        <v>189</v>
      </c>
      <c r="O1546" t="s">
        <v>279</v>
      </c>
      <c r="P1546" t="s">
        <v>190</v>
      </c>
      <c r="Q1546">
        <v>34</v>
      </c>
      <c r="R1546" t="s">
        <v>192</v>
      </c>
      <c r="S1546" t="s">
        <v>66</v>
      </c>
      <c r="T1546">
        <v>15</v>
      </c>
      <c r="U1546">
        <v>10</v>
      </c>
      <c r="V1546">
        <v>3</v>
      </c>
      <c r="W1546" t="s">
        <v>191</v>
      </c>
      <c r="X1546" t="s">
        <v>179</v>
      </c>
      <c r="Y1546">
        <v>0</v>
      </c>
      <c r="Z1546">
        <v>1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1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 t="e" vm="171">
        <f>_FV(0,"058823529411764705")</f>
        <v>#VALUE!</v>
      </c>
      <c r="AM1546" t="s">
        <v>545</v>
      </c>
      <c r="AN1546">
        <v>-24</v>
      </c>
      <c r="AO1546" t="s">
        <v>68</v>
      </c>
      <c r="AP1546" t="s">
        <v>85</v>
      </c>
      <c r="AQ1546">
        <v>6</v>
      </c>
      <c r="AR1546">
        <v>3</v>
      </c>
      <c r="AS1546" t="s">
        <v>68</v>
      </c>
      <c r="AT1546" t="s">
        <v>68</v>
      </c>
      <c r="AU1546" t="s">
        <v>68</v>
      </c>
      <c r="AV1546" s="2">
        <v>43556</v>
      </c>
      <c r="AW1546" s="2">
        <v>43466</v>
      </c>
      <c r="AX1546">
        <v>1817</v>
      </c>
      <c r="AY1546">
        <v>1829</v>
      </c>
      <c r="AZ1546" t="s">
        <v>127</v>
      </c>
      <c r="BA1546" s="2">
        <v>43548</v>
      </c>
      <c r="BB1546">
        <v>19</v>
      </c>
      <c r="BC1546" t="s">
        <v>2535</v>
      </c>
      <c r="BD1546" s="3">
        <v>16163</v>
      </c>
      <c r="BE1546" t="s">
        <v>163</v>
      </c>
      <c r="BF1546" s="2">
        <v>43731</v>
      </c>
      <c r="BG1546">
        <v>25</v>
      </c>
      <c r="BH1546" t="s">
        <v>2544</v>
      </c>
      <c r="BI1546" s="3">
        <v>42339</v>
      </c>
    </row>
    <row r="1547" spans="1:61" x14ac:dyDescent="0.25">
      <c r="A1547" s="1">
        <v>42148</v>
      </c>
      <c r="B1547" t="s">
        <v>2240</v>
      </c>
      <c r="C1547" t="s">
        <v>163</v>
      </c>
      <c r="D1547" t="s">
        <v>101</v>
      </c>
      <c r="E1547" t="s">
        <v>919</v>
      </c>
      <c r="F1547" t="s">
        <v>303</v>
      </c>
      <c r="G1547" t="s">
        <v>840</v>
      </c>
      <c r="H1547" t="s">
        <v>844</v>
      </c>
      <c r="I1547" t="s">
        <v>305</v>
      </c>
      <c r="J1547" t="s">
        <v>839</v>
      </c>
      <c r="K1547" t="s">
        <v>205</v>
      </c>
      <c r="L1547" t="s">
        <v>788</v>
      </c>
      <c r="M1547" t="s">
        <v>63</v>
      </c>
      <c r="N1547" t="s">
        <v>205</v>
      </c>
      <c r="O1547" t="s">
        <v>170</v>
      </c>
      <c r="P1547" t="s">
        <v>174</v>
      </c>
      <c r="Q1547">
        <v>38</v>
      </c>
      <c r="R1547" t="s">
        <v>95</v>
      </c>
      <c r="S1547" t="s">
        <v>66</v>
      </c>
      <c r="T1547">
        <v>15</v>
      </c>
      <c r="U1547">
        <v>18</v>
      </c>
      <c r="V1547">
        <v>4</v>
      </c>
      <c r="W1547" t="s">
        <v>96</v>
      </c>
      <c r="X1547" t="s">
        <v>66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1</v>
      </c>
      <c r="AI1547">
        <v>0</v>
      </c>
      <c r="AJ1547">
        <v>0</v>
      </c>
      <c r="AK1547">
        <v>0</v>
      </c>
      <c r="AL1547" t="e" vm="332">
        <f>_FV(0,"47368421052631576")</f>
        <v>#VALUE!</v>
      </c>
      <c r="AM1547" t="s">
        <v>920</v>
      </c>
      <c r="AN1547">
        <v>-35</v>
      </c>
      <c r="AO1547" t="s">
        <v>64</v>
      </c>
      <c r="AP1547" t="s">
        <v>119</v>
      </c>
      <c r="AQ1547">
        <v>0</v>
      </c>
      <c r="AR1547">
        <v>9</v>
      </c>
      <c r="AS1547" t="s">
        <v>68</v>
      </c>
      <c r="AT1547" t="s">
        <v>2370</v>
      </c>
      <c r="AU1547" t="s">
        <v>68</v>
      </c>
      <c r="AV1547" t="s">
        <v>68</v>
      </c>
      <c r="AW1547" t="s">
        <v>2632</v>
      </c>
      <c r="AX1547">
        <v>1562</v>
      </c>
      <c r="AY1547">
        <v>1829</v>
      </c>
      <c r="AZ1547" t="s">
        <v>2240</v>
      </c>
      <c r="BA1547" s="2">
        <v>43491</v>
      </c>
      <c r="BB1547">
        <v>24</v>
      </c>
      <c r="BC1547" t="s">
        <v>2537</v>
      </c>
      <c r="BD1547" s="3">
        <v>17958</v>
      </c>
      <c r="BE1547" t="s">
        <v>163</v>
      </c>
      <c r="BF1547" s="2">
        <v>43731</v>
      </c>
      <c r="BG1547">
        <v>25</v>
      </c>
      <c r="BH1547" t="s">
        <v>2544</v>
      </c>
      <c r="BI1547" s="3">
        <v>42339</v>
      </c>
    </row>
    <row r="1548" spans="1:61" x14ac:dyDescent="0.25">
      <c r="A1548" s="1">
        <v>41903</v>
      </c>
      <c r="B1548" t="s">
        <v>2538</v>
      </c>
      <c r="C1548" t="s">
        <v>163</v>
      </c>
      <c r="D1548" t="s">
        <v>62</v>
      </c>
      <c r="E1548" t="s">
        <v>124</v>
      </c>
      <c r="F1548" s="2">
        <v>43497</v>
      </c>
      <c r="G1548" t="s">
        <v>68</v>
      </c>
      <c r="H1548" t="s">
        <v>97</v>
      </c>
      <c r="I1548" t="s">
        <v>68</v>
      </c>
      <c r="J1548" t="s">
        <v>68</v>
      </c>
      <c r="K1548" t="s">
        <v>118</v>
      </c>
      <c r="L1548" t="s">
        <v>118</v>
      </c>
      <c r="M1548" t="s">
        <v>118</v>
      </c>
      <c r="N1548" t="s">
        <v>118</v>
      </c>
      <c r="O1548" t="s">
        <v>116</v>
      </c>
      <c r="P1548" t="s">
        <v>116</v>
      </c>
      <c r="Q1548">
        <v>5</v>
      </c>
      <c r="R1548" t="s">
        <v>119</v>
      </c>
      <c r="S1548" t="s">
        <v>66</v>
      </c>
      <c r="T1548">
        <v>15</v>
      </c>
      <c r="U1548">
        <v>12</v>
      </c>
      <c r="V1548">
        <v>9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 t="e" vm="26">
        <f>_FV(0,"2")</f>
        <v>#VALUE!</v>
      </c>
      <c r="AM1548" t="s">
        <v>97</v>
      </c>
      <c r="AN1548">
        <v>0</v>
      </c>
      <c r="AP1548" t="s">
        <v>120</v>
      </c>
      <c r="AQ1548">
        <v>1</v>
      </c>
      <c r="AR1548">
        <v>1</v>
      </c>
      <c r="AS1548" t="s">
        <v>1866</v>
      </c>
      <c r="AT1548" t="s">
        <v>68</v>
      </c>
      <c r="AU1548" t="s">
        <v>224</v>
      </c>
      <c r="AV1548" t="s">
        <v>468</v>
      </c>
      <c r="AW1548" t="s">
        <v>2633</v>
      </c>
      <c r="AX1548">
        <v>1645</v>
      </c>
      <c r="AY1548">
        <v>1829</v>
      </c>
      <c r="AZ1548" t="s">
        <v>2538</v>
      </c>
      <c r="BA1548" s="2">
        <v>43733</v>
      </c>
      <c r="BB1548">
        <v>18</v>
      </c>
      <c r="BC1548" t="s">
        <v>2539</v>
      </c>
      <c r="BD1548" s="3">
        <v>18629</v>
      </c>
      <c r="BE1548" t="s">
        <v>163</v>
      </c>
      <c r="BF1548" s="2">
        <v>43731</v>
      </c>
      <c r="BG1548">
        <v>25</v>
      </c>
      <c r="BH1548" t="s">
        <v>2544</v>
      </c>
      <c r="BI1548" s="3">
        <v>42339</v>
      </c>
    </row>
    <row r="1549" spans="1:61" x14ac:dyDescent="0.25">
      <c r="A1549" s="1">
        <v>42085</v>
      </c>
      <c r="B1549" t="s">
        <v>150</v>
      </c>
      <c r="C1549" t="s">
        <v>163</v>
      </c>
      <c r="D1549" t="s">
        <v>151</v>
      </c>
      <c r="E1549" t="s">
        <v>2029</v>
      </c>
      <c r="F1549" t="s">
        <v>340</v>
      </c>
      <c r="G1549" t="s">
        <v>68</v>
      </c>
      <c r="H1549" t="s">
        <v>1251</v>
      </c>
      <c r="I1549" s="2">
        <v>43678</v>
      </c>
      <c r="J1549" t="s">
        <v>859</v>
      </c>
      <c r="K1549" t="s">
        <v>484</v>
      </c>
      <c r="L1549" t="s">
        <v>484</v>
      </c>
      <c r="M1549" t="s">
        <v>603</v>
      </c>
      <c r="N1549" t="s">
        <v>82</v>
      </c>
      <c r="O1549" t="s">
        <v>118</v>
      </c>
      <c r="P1549" t="s">
        <v>386</v>
      </c>
      <c r="Q1549">
        <v>30</v>
      </c>
      <c r="R1549" t="s">
        <v>96</v>
      </c>
      <c r="S1549" t="s">
        <v>66</v>
      </c>
      <c r="T1549">
        <v>15</v>
      </c>
      <c r="U1549">
        <v>5</v>
      </c>
      <c r="V1549">
        <v>4</v>
      </c>
      <c r="W1549" t="s">
        <v>110</v>
      </c>
      <c r="X1549" t="s">
        <v>179</v>
      </c>
      <c r="Y1549">
        <v>1</v>
      </c>
      <c r="Z1549">
        <v>1</v>
      </c>
      <c r="AA1549">
        <v>1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 t="s">
        <v>267</v>
      </c>
      <c r="AM1549" t="s">
        <v>124</v>
      </c>
      <c r="AN1549">
        <v>-2</v>
      </c>
      <c r="AO1549" t="s">
        <v>84</v>
      </c>
      <c r="AP1549" t="s">
        <v>64</v>
      </c>
      <c r="AQ1549">
        <v>6</v>
      </c>
      <c r="AR1549">
        <v>3</v>
      </c>
      <c r="AS1549" t="s">
        <v>68</v>
      </c>
      <c r="AT1549" t="s">
        <v>1840</v>
      </c>
      <c r="AU1549" t="s">
        <v>68</v>
      </c>
      <c r="AV1549" s="2">
        <v>43498</v>
      </c>
      <c r="AW1549" t="s">
        <v>2634</v>
      </c>
      <c r="AX1549">
        <v>1882</v>
      </c>
      <c r="AY1549">
        <v>1829</v>
      </c>
      <c r="AZ1549" t="s">
        <v>150</v>
      </c>
      <c r="BA1549" s="2">
        <v>43578</v>
      </c>
      <c r="BB1549">
        <v>21</v>
      </c>
      <c r="BC1549" t="s">
        <v>2541</v>
      </c>
      <c r="BD1549" s="3">
        <v>41852</v>
      </c>
      <c r="BE1549" t="s">
        <v>163</v>
      </c>
      <c r="BF1549" s="2">
        <v>43731</v>
      </c>
      <c r="BG1549">
        <v>25</v>
      </c>
      <c r="BH1549" t="s">
        <v>2544</v>
      </c>
      <c r="BI1549" s="3">
        <v>42339</v>
      </c>
    </row>
    <row r="1550" spans="1:61" x14ac:dyDescent="0.25">
      <c r="A1550" s="1">
        <v>41681</v>
      </c>
      <c r="B1550" t="s">
        <v>158</v>
      </c>
      <c r="C1550" t="s">
        <v>163</v>
      </c>
      <c r="D1550" t="s">
        <v>62</v>
      </c>
      <c r="E1550" s="2">
        <v>43709</v>
      </c>
      <c r="F1550" s="2">
        <v>43617</v>
      </c>
      <c r="G1550" t="s">
        <v>68</v>
      </c>
      <c r="H1550" s="2">
        <v>43525</v>
      </c>
      <c r="I1550" s="2">
        <v>43647</v>
      </c>
      <c r="J1550" s="2">
        <v>43525</v>
      </c>
      <c r="K1550" t="s">
        <v>63</v>
      </c>
      <c r="L1550" t="s">
        <v>266</v>
      </c>
      <c r="M1550" t="s">
        <v>118</v>
      </c>
      <c r="N1550" t="s">
        <v>118</v>
      </c>
      <c r="O1550" t="s">
        <v>118</v>
      </c>
      <c r="P1550" t="s">
        <v>116</v>
      </c>
      <c r="Q1550">
        <v>10</v>
      </c>
      <c r="R1550" t="s">
        <v>64</v>
      </c>
      <c r="S1550" t="s">
        <v>66</v>
      </c>
      <c r="T1550">
        <v>15</v>
      </c>
      <c r="U1550">
        <v>3</v>
      </c>
      <c r="V1550">
        <v>8</v>
      </c>
      <c r="W1550" t="s">
        <v>120</v>
      </c>
      <c r="X1550" t="s">
        <v>121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 t="s">
        <v>444</v>
      </c>
      <c r="AM1550" t="s">
        <v>266</v>
      </c>
      <c r="AN1550">
        <v>4</v>
      </c>
      <c r="AO1550" t="s">
        <v>64</v>
      </c>
      <c r="AP1550" t="e" vm="1">
        <f>_FV(-2,"0")</f>
        <v>#VALUE!</v>
      </c>
      <c r="AQ1550">
        <v>9</v>
      </c>
      <c r="AR1550">
        <v>0</v>
      </c>
      <c r="AS1550" t="s">
        <v>1672</v>
      </c>
      <c r="AT1550" t="s">
        <v>535</v>
      </c>
      <c r="AU1550" t="s">
        <v>1673</v>
      </c>
      <c r="AV1550" t="s">
        <v>1779</v>
      </c>
      <c r="AW1550" t="s">
        <v>2635</v>
      </c>
      <c r="AX1550">
        <v>1934</v>
      </c>
      <c r="AY1550">
        <v>1829</v>
      </c>
      <c r="AZ1550" t="s">
        <v>158</v>
      </c>
      <c r="BA1550" s="2">
        <v>43580</v>
      </c>
      <c r="BB1550">
        <v>29</v>
      </c>
      <c r="BC1550" t="s">
        <v>2542</v>
      </c>
      <c r="BD1550" t="s">
        <v>2543</v>
      </c>
      <c r="BE1550" t="s">
        <v>163</v>
      </c>
      <c r="BF1550" s="2">
        <v>43731</v>
      </c>
      <c r="BG1550">
        <v>25</v>
      </c>
      <c r="BH1550" t="s">
        <v>2544</v>
      </c>
      <c r="BI1550" s="3">
        <v>42339</v>
      </c>
    </row>
    <row r="1551" spans="1:61" x14ac:dyDescent="0.25">
      <c r="A1551" s="1">
        <v>42097</v>
      </c>
      <c r="B1551" t="s">
        <v>178</v>
      </c>
      <c r="C1551" t="s">
        <v>163</v>
      </c>
      <c r="D1551" t="s">
        <v>151</v>
      </c>
      <c r="E1551" t="s">
        <v>250</v>
      </c>
      <c r="F1551" t="s">
        <v>247</v>
      </c>
      <c r="G1551" s="2">
        <v>43586</v>
      </c>
      <c r="H1551" t="s">
        <v>369</v>
      </c>
      <c r="I1551" s="3">
        <v>45658</v>
      </c>
      <c r="J1551" t="s">
        <v>1009</v>
      </c>
      <c r="K1551" t="s">
        <v>251</v>
      </c>
      <c r="L1551" t="s">
        <v>63</v>
      </c>
      <c r="M1551" t="s">
        <v>329</v>
      </c>
      <c r="N1551" t="s">
        <v>254</v>
      </c>
      <c r="O1551" t="s">
        <v>155</v>
      </c>
      <c r="P1551" t="s">
        <v>155</v>
      </c>
      <c r="Q1551">
        <v>28</v>
      </c>
      <c r="R1551" t="s">
        <v>110</v>
      </c>
      <c r="S1551" t="s">
        <v>66</v>
      </c>
      <c r="T1551">
        <v>15</v>
      </c>
      <c r="U1551">
        <v>11</v>
      </c>
      <c r="V1551">
        <v>4</v>
      </c>
      <c r="W1551" t="s">
        <v>121</v>
      </c>
      <c r="X1551" t="s">
        <v>120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 t="e" vm="315">
        <f>_FV(0,"35714285714285715")</f>
        <v>#VALUE!</v>
      </c>
      <c r="AM1551" t="s">
        <v>670</v>
      </c>
      <c r="AN1551">
        <v>-15</v>
      </c>
      <c r="AO1551" t="e" vm="1">
        <f>_FV(-2,"0")</f>
        <v>#VALUE!</v>
      </c>
      <c r="AP1551" t="s">
        <v>192</v>
      </c>
      <c r="AQ1551">
        <v>3</v>
      </c>
      <c r="AR1551">
        <v>6</v>
      </c>
      <c r="AS1551" t="s">
        <v>1333</v>
      </c>
      <c r="AT1551" t="s">
        <v>68</v>
      </c>
      <c r="AU1551" t="s">
        <v>1334</v>
      </c>
      <c r="AV1551" t="s">
        <v>2636</v>
      </c>
      <c r="AW1551" t="s">
        <v>2637</v>
      </c>
      <c r="AX1551">
        <v>1624</v>
      </c>
      <c r="AY1551">
        <v>1829</v>
      </c>
      <c r="AZ1551" t="s">
        <v>178</v>
      </c>
      <c r="BA1551" s="2">
        <v>43730</v>
      </c>
      <c r="BB1551">
        <v>26</v>
      </c>
      <c r="BC1551" t="s">
        <v>2545</v>
      </c>
      <c r="BD1551" s="3">
        <v>12114</v>
      </c>
      <c r="BE1551" t="s">
        <v>163</v>
      </c>
      <c r="BF1551" s="2">
        <v>43731</v>
      </c>
      <c r="BG1551">
        <v>25</v>
      </c>
      <c r="BH1551" t="s">
        <v>2544</v>
      </c>
      <c r="BI1551" s="3">
        <v>42339</v>
      </c>
    </row>
    <row r="1552" spans="1:61" x14ac:dyDescent="0.25">
      <c r="A1552" s="1">
        <v>42021</v>
      </c>
      <c r="B1552" t="s">
        <v>1436</v>
      </c>
      <c r="C1552" t="s">
        <v>163</v>
      </c>
      <c r="D1552" t="s">
        <v>151</v>
      </c>
      <c r="E1552" t="s">
        <v>1043</v>
      </c>
      <c r="F1552" t="s">
        <v>677</v>
      </c>
      <c r="G1552" t="s">
        <v>1790</v>
      </c>
      <c r="H1552" t="s">
        <v>802</v>
      </c>
      <c r="I1552" t="s">
        <v>1237</v>
      </c>
      <c r="J1552" t="s">
        <v>1790</v>
      </c>
      <c r="K1552" t="s">
        <v>339</v>
      </c>
      <c r="L1552" t="s">
        <v>337</v>
      </c>
      <c r="M1552" t="s">
        <v>468</v>
      </c>
      <c r="N1552" t="s">
        <v>226</v>
      </c>
      <c r="O1552" t="s">
        <v>226</v>
      </c>
      <c r="P1552" t="s">
        <v>336</v>
      </c>
      <c r="Q1552">
        <v>22</v>
      </c>
      <c r="R1552" t="s">
        <v>239</v>
      </c>
      <c r="S1552" t="s">
        <v>66</v>
      </c>
      <c r="T1552">
        <v>15</v>
      </c>
      <c r="U1552">
        <v>19</v>
      </c>
      <c r="V1552">
        <v>4</v>
      </c>
      <c r="W1552" t="s">
        <v>132</v>
      </c>
      <c r="X1552" t="s">
        <v>96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 t="e" vm="193">
        <f>_FV(0,"6363636363636364")</f>
        <v>#VALUE!</v>
      </c>
      <c r="AM1552" t="s">
        <v>2008</v>
      </c>
      <c r="AN1552">
        <v>-18</v>
      </c>
      <c r="AO1552" t="e" vm="1">
        <f>_FV(-1,"0")</f>
        <v>#VALUE!</v>
      </c>
      <c r="AP1552" t="s">
        <v>242</v>
      </c>
      <c r="AQ1552">
        <v>0</v>
      </c>
      <c r="AR1552">
        <v>9</v>
      </c>
      <c r="AS1552" t="s">
        <v>68</v>
      </c>
      <c r="AT1552" t="s">
        <v>68</v>
      </c>
      <c r="AU1552" t="s">
        <v>68</v>
      </c>
      <c r="AV1552" t="s">
        <v>147</v>
      </c>
      <c r="AW1552" t="s">
        <v>2279</v>
      </c>
      <c r="AX1552">
        <v>1558</v>
      </c>
      <c r="AY1552">
        <v>1829</v>
      </c>
      <c r="AZ1552" t="s">
        <v>1436</v>
      </c>
      <c r="BA1552" s="2">
        <v>43490</v>
      </c>
      <c r="BB1552">
        <v>24</v>
      </c>
      <c r="BC1552" t="s">
        <v>2546</v>
      </c>
      <c r="BD1552" s="3">
        <v>29618</v>
      </c>
      <c r="BE1552" t="s">
        <v>163</v>
      </c>
      <c r="BF1552" s="2">
        <v>43731</v>
      </c>
      <c r="BG1552">
        <v>25</v>
      </c>
      <c r="BH1552" t="s">
        <v>2544</v>
      </c>
      <c r="BI1552" s="3">
        <v>42339</v>
      </c>
    </row>
    <row r="1553" spans="1:61" x14ac:dyDescent="0.25">
      <c r="A1553" s="1">
        <v>41863</v>
      </c>
      <c r="B1553" t="s">
        <v>1917</v>
      </c>
      <c r="C1553" t="s">
        <v>163</v>
      </c>
      <c r="D1553" t="s">
        <v>151</v>
      </c>
      <c r="E1553" s="2">
        <v>43617</v>
      </c>
      <c r="F1553" s="2">
        <v>43617</v>
      </c>
      <c r="G1553" t="s">
        <v>355</v>
      </c>
      <c r="H1553" t="s">
        <v>385</v>
      </c>
      <c r="I1553" t="s">
        <v>113</v>
      </c>
      <c r="J1553" t="s">
        <v>340</v>
      </c>
      <c r="K1553" t="s">
        <v>484</v>
      </c>
      <c r="L1553" t="s">
        <v>117</v>
      </c>
      <c r="M1553" t="s">
        <v>386</v>
      </c>
      <c r="N1553" t="s">
        <v>118</v>
      </c>
      <c r="O1553" t="s">
        <v>115</v>
      </c>
      <c r="P1553" t="s">
        <v>386</v>
      </c>
      <c r="Q1553">
        <v>15</v>
      </c>
      <c r="R1553" t="s">
        <v>85</v>
      </c>
      <c r="S1553" t="s">
        <v>66</v>
      </c>
      <c r="T1553">
        <v>15</v>
      </c>
      <c r="U1553">
        <v>3</v>
      </c>
      <c r="V1553">
        <v>4</v>
      </c>
      <c r="W1553" t="s">
        <v>85</v>
      </c>
      <c r="X1553" t="s">
        <v>179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 t="s">
        <v>263</v>
      </c>
      <c r="AM1553" t="s">
        <v>484</v>
      </c>
      <c r="AN1553">
        <v>1</v>
      </c>
      <c r="AO1553" t="e" vm="1">
        <f>_FV(-5,"0")</f>
        <v>#VALUE!</v>
      </c>
      <c r="AP1553" t="s">
        <v>84</v>
      </c>
      <c r="AQ1553">
        <v>2</v>
      </c>
      <c r="AR1553">
        <v>5</v>
      </c>
      <c r="AS1553" t="s">
        <v>2199</v>
      </c>
      <c r="AT1553" t="s">
        <v>68</v>
      </c>
      <c r="AU1553" t="s">
        <v>2200</v>
      </c>
      <c r="AV1553" t="s">
        <v>2638</v>
      </c>
      <c r="AW1553" t="s">
        <v>2639</v>
      </c>
      <c r="AX1553">
        <v>1723</v>
      </c>
      <c r="AY1553">
        <v>1829</v>
      </c>
      <c r="AZ1553" t="s">
        <v>1917</v>
      </c>
      <c r="BA1553" s="2">
        <v>43608</v>
      </c>
      <c r="BB1553">
        <v>20</v>
      </c>
      <c r="BC1553" t="s">
        <v>2547</v>
      </c>
      <c r="BD1553" s="2">
        <v>43620</v>
      </c>
      <c r="BE1553" t="s">
        <v>163</v>
      </c>
      <c r="BF1553" s="2">
        <v>43731</v>
      </c>
      <c r="BG1553">
        <v>25</v>
      </c>
      <c r="BH1553" t="s">
        <v>2544</v>
      </c>
      <c r="BI1553" s="3">
        <v>42339</v>
      </c>
    </row>
    <row r="1554" spans="1:61" x14ac:dyDescent="0.25">
      <c r="A1554" s="1">
        <v>42005</v>
      </c>
      <c r="B1554" t="s">
        <v>182</v>
      </c>
      <c r="C1554" t="s">
        <v>163</v>
      </c>
      <c r="D1554" t="s">
        <v>101</v>
      </c>
      <c r="E1554" s="2">
        <v>43586</v>
      </c>
      <c r="F1554" s="3">
        <v>23743</v>
      </c>
      <c r="G1554" s="3">
        <v>42005</v>
      </c>
      <c r="H1554" t="s">
        <v>796</v>
      </c>
      <c r="I1554" s="3">
        <v>45658</v>
      </c>
      <c r="J1554" s="2">
        <v>43678</v>
      </c>
      <c r="K1554" t="s">
        <v>159</v>
      </c>
      <c r="L1554" t="s">
        <v>63</v>
      </c>
      <c r="M1554" t="s">
        <v>116</v>
      </c>
      <c r="N1554" t="s">
        <v>797</v>
      </c>
      <c r="O1554" t="s">
        <v>118</v>
      </c>
      <c r="P1554" t="s">
        <v>266</v>
      </c>
      <c r="Q1554">
        <v>20</v>
      </c>
      <c r="R1554" t="s">
        <v>83</v>
      </c>
      <c r="S1554" t="s">
        <v>66</v>
      </c>
      <c r="T1554">
        <v>15</v>
      </c>
      <c r="U1554">
        <v>11</v>
      </c>
      <c r="V1554">
        <v>3</v>
      </c>
      <c r="W1554" t="s">
        <v>120</v>
      </c>
      <c r="X1554" t="s">
        <v>192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 t="e" vm="124">
        <f>_FV(0,"1")</f>
        <v>#VALUE!</v>
      </c>
      <c r="AM1554" t="s">
        <v>534</v>
      </c>
      <c r="AN1554">
        <v>-11</v>
      </c>
      <c r="AO1554" t="e" vm="1">
        <f>_FV(-1,"0")</f>
        <v>#VALUE!</v>
      </c>
      <c r="AP1554" t="s">
        <v>132</v>
      </c>
      <c r="AQ1554">
        <v>3</v>
      </c>
      <c r="AR1554">
        <v>6</v>
      </c>
      <c r="AS1554" t="s">
        <v>383</v>
      </c>
      <c r="AT1554" t="s">
        <v>1057</v>
      </c>
      <c r="AU1554" t="s">
        <v>1256</v>
      </c>
      <c r="AV1554" t="s">
        <v>2640</v>
      </c>
      <c r="AW1554" t="s">
        <v>2641</v>
      </c>
      <c r="AX1554">
        <v>1679</v>
      </c>
      <c r="AY1554">
        <v>1829</v>
      </c>
      <c r="AZ1554" t="s">
        <v>182</v>
      </c>
      <c r="BA1554" s="2">
        <v>43581</v>
      </c>
      <c r="BB1554">
        <v>23</v>
      </c>
      <c r="BC1554" t="s">
        <v>2549</v>
      </c>
      <c r="BD1554" s="2">
        <v>43528</v>
      </c>
      <c r="BE1554" t="s">
        <v>163</v>
      </c>
      <c r="BF1554" s="2">
        <v>43731</v>
      </c>
      <c r="BG1554">
        <v>25</v>
      </c>
      <c r="BH1554" t="s">
        <v>2544</v>
      </c>
      <c r="BI1554" s="3">
        <v>42339</v>
      </c>
    </row>
    <row r="1555" spans="1:61" x14ac:dyDescent="0.25">
      <c r="A1555" s="1">
        <v>41875</v>
      </c>
      <c r="B1555" t="s">
        <v>195</v>
      </c>
      <c r="C1555" t="s">
        <v>163</v>
      </c>
      <c r="D1555" t="s">
        <v>101</v>
      </c>
      <c r="E1555" t="s">
        <v>68</v>
      </c>
      <c r="F1555" t="s">
        <v>63</v>
      </c>
      <c r="G1555" t="s">
        <v>68</v>
      </c>
      <c r="H1555" t="s">
        <v>68</v>
      </c>
      <c r="I1555" t="s">
        <v>63</v>
      </c>
      <c r="J1555" t="s">
        <v>65</v>
      </c>
      <c r="K1555" t="s">
        <v>65</v>
      </c>
      <c r="L1555" t="s">
        <v>65</v>
      </c>
      <c r="M1555" t="s">
        <v>65</v>
      </c>
      <c r="N1555" t="s">
        <v>63</v>
      </c>
      <c r="O1555" t="s">
        <v>63</v>
      </c>
      <c r="P1555" t="s">
        <v>65</v>
      </c>
      <c r="Q1555">
        <v>2</v>
      </c>
      <c r="R1555" t="s">
        <v>242</v>
      </c>
      <c r="S1555" t="s">
        <v>66</v>
      </c>
      <c r="T1555">
        <v>15</v>
      </c>
      <c r="U1555">
        <v>10</v>
      </c>
      <c r="V1555">
        <v>15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 t="s">
        <v>65</v>
      </c>
      <c r="AM1555" t="e" vm="3">
        <f>_FV(0,"5")</f>
        <v>#VALUE!</v>
      </c>
      <c r="AN1555">
        <v>1</v>
      </c>
      <c r="AP1555" t="s">
        <v>179</v>
      </c>
      <c r="AQ1555">
        <v>3</v>
      </c>
      <c r="AR1555">
        <v>6</v>
      </c>
      <c r="AS1555" s="2">
        <v>43617</v>
      </c>
      <c r="AT1555" s="2">
        <v>43617</v>
      </c>
      <c r="AU1555" t="s">
        <v>124</v>
      </c>
      <c r="AV1555" t="s">
        <v>2642</v>
      </c>
      <c r="AW1555" t="s">
        <v>2643</v>
      </c>
      <c r="AX1555">
        <v>1635</v>
      </c>
      <c r="AY1555">
        <v>1829</v>
      </c>
      <c r="AZ1555" t="s">
        <v>195</v>
      </c>
      <c r="BA1555" s="2">
        <v>43701</v>
      </c>
      <c r="BB1555">
        <v>20</v>
      </c>
      <c r="BC1555" t="s">
        <v>2550</v>
      </c>
      <c r="BD1555" s="3">
        <v>14305</v>
      </c>
      <c r="BE1555" t="s">
        <v>163</v>
      </c>
      <c r="BF1555" s="2">
        <v>43731</v>
      </c>
      <c r="BG1555">
        <v>25</v>
      </c>
      <c r="BH1555" t="s">
        <v>2544</v>
      </c>
      <c r="BI1555" s="3">
        <v>42339</v>
      </c>
    </row>
    <row r="1556" spans="1:61" x14ac:dyDescent="0.25">
      <c r="A1556" s="1">
        <v>42056</v>
      </c>
      <c r="B1556" t="s">
        <v>1445</v>
      </c>
      <c r="C1556" t="s">
        <v>163</v>
      </c>
      <c r="D1556" t="s">
        <v>62</v>
      </c>
      <c r="E1556" t="s">
        <v>233</v>
      </c>
      <c r="F1556" t="s">
        <v>1083</v>
      </c>
      <c r="G1556" t="s">
        <v>518</v>
      </c>
      <c r="H1556" t="s">
        <v>496</v>
      </c>
      <c r="I1556" t="s">
        <v>360</v>
      </c>
      <c r="J1556" t="s">
        <v>2055</v>
      </c>
      <c r="K1556" t="s">
        <v>522</v>
      </c>
      <c r="L1556" t="s">
        <v>63</v>
      </c>
      <c r="M1556" t="s">
        <v>522</v>
      </c>
      <c r="N1556" t="s">
        <v>238</v>
      </c>
      <c r="O1556" t="s">
        <v>521</v>
      </c>
      <c r="P1556" t="s">
        <v>235</v>
      </c>
      <c r="Q1556">
        <v>26</v>
      </c>
      <c r="R1556" t="s">
        <v>121</v>
      </c>
      <c r="S1556" t="s">
        <v>66</v>
      </c>
      <c r="T1556">
        <v>15</v>
      </c>
      <c r="U1556">
        <v>9</v>
      </c>
      <c r="V1556">
        <v>3</v>
      </c>
      <c r="W1556" t="s">
        <v>132</v>
      </c>
      <c r="X1556" t="s">
        <v>120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 t="e" vm="227">
        <f>_FV(0,"19230769230769232")</f>
        <v>#VALUE!</v>
      </c>
      <c r="AM1556" t="s">
        <v>1708</v>
      </c>
      <c r="AN1556">
        <v>-13</v>
      </c>
      <c r="AO1556" t="e" vm="1">
        <f>_FV(-5,"0")</f>
        <v>#VALUE!</v>
      </c>
      <c r="AP1556" t="s">
        <v>66</v>
      </c>
      <c r="AQ1556">
        <v>3</v>
      </c>
      <c r="AR1556">
        <v>6</v>
      </c>
      <c r="AS1556" t="s">
        <v>1369</v>
      </c>
      <c r="AT1556" t="s">
        <v>68</v>
      </c>
      <c r="AU1556" t="s">
        <v>1370</v>
      </c>
      <c r="AV1556" t="s">
        <v>534</v>
      </c>
      <c r="AW1556" t="s">
        <v>2644</v>
      </c>
      <c r="AX1556">
        <v>1687</v>
      </c>
      <c r="AY1556">
        <v>1829</v>
      </c>
      <c r="AZ1556" t="s">
        <v>1445</v>
      </c>
      <c r="BA1556" s="2">
        <v>43548</v>
      </c>
      <c r="BB1556">
        <v>30</v>
      </c>
      <c r="BC1556" t="s">
        <v>2551</v>
      </c>
      <c r="BD1556" s="3">
        <v>36192</v>
      </c>
      <c r="BE1556" t="s">
        <v>163</v>
      </c>
      <c r="BF1556" s="2">
        <v>43731</v>
      </c>
      <c r="BG1556">
        <v>25</v>
      </c>
      <c r="BH1556" t="s">
        <v>2544</v>
      </c>
      <c r="BI1556" s="3">
        <v>42339</v>
      </c>
    </row>
    <row r="1557" spans="1:61" x14ac:dyDescent="0.25">
      <c r="A1557" s="1">
        <v>42001</v>
      </c>
      <c r="B1557" t="s">
        <v>209</v>
      </c>
      <c r="C1557" t="s">
        <v>163</v>
      </c>
      <c r="D1557" t="s">
        <v>101</v>
      </c>
      <c r="E1557" t="s">
        <v>786</v>
      </c>
      <c r="F1557" t="s">
        <v>1583</v>
      </c>
      <c r="G1557" t="s">
        <v>786</v>
      </c>
      <c r="H1557" t="s">
        <v>68</v>
      </c>
      <c r="I1557" t="s">
        <v>199</v>
      </c>
      <c r="J1557" t="s">
        <v>1748</v>
      </c>
      <c r="K1557" t="s">
        <v>172</v>
      </c>
      <c r="L1557" t="s">
        <v>788</v>
      </c>
      <c r="M1557" t="s">
        <v>202</v>
      </c>
      <c r="N1557" t="s">
        <v>204</v>
      </c>
      <c r="O1557" t="s">
        <v>204</v>
      </c>
      <c r="P1557" t="s">
        <v>170</v>
      </c>
      <c r="Q1557">
        <v>19</v>
      </c>
      <c r="R1557" t="s">
        <v>132</v>
      </c>
      <c r="S1557" t="s">
        <v>66</v>
      </c>
      <c r="T1557">
        <v>15</v>
      </c>
      <c r="U1557">
        <v>7</v>
      </c>
      <c r="V1557">
        <v>3</v>
      </c>
      <c r="W1557" t="s">
        <v>120</v>
      </c>
      <c r="X1557" t="s">
        <v>191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1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 t="s">
        <v>65</v>
      </c>
      <c r="AM1557" t="s">
        <v>1625</v>
      </c>
      <c r="AN1557">
        <v>-5</v>
      </c>
      <c r="AO1557" t="e" vm="1">
        <f>_FV(-3,"0")</f>
        <v>#VALUE!</v>
      </c>
      <c r="AP1557" t="s">
        <v>68</v>
      </c>
      <c r="AQ1557">
        <v>5</v>
      </c>
      <c r="AR1557">
        <v>2</v>
      </c>
      <c r="AS1557" t="s">
        <v>1321</v>
      </c>
      <c r="AT1557" t="s">
        <v>68</v>
      </c>
      <c r="AU1557" t="s">
        <v>1310</v>
      </c>
      <c r="AV1557" t="s">
        <v>354</v>
      </c>
      <c r="AW1557" t="s">
        <v>2645</v>
      </c>
      <c r="AX1557">
        <v>1779</v>
      </c>
      <c r="AY1557">
        <v>1829</v>
      </c>
      <c r="AZ1557" t="s">
        <v>209</v>
      </c>
      <c r="BA1557" s="2">
        <v>43669</v>
      </c>
      <c r="BB1557">
        <v>25</v>
      </c>
      <c r="BC1557" t="s">
        <v>2552</v>
      </c>
      <c r="BD1557" s="2">
        <v>43472</v>
      </c>
      <c r="BE1557" t="s">
        <v>163</v>
      </c>
      <c r="BF1557" s="2">
        <v>43731</v>
      </c>
      <c r="BG1557">
        <v>25</v>
      </c>
      <c r="BH1557" t="s">
        <v>2544</v>
      </c>
      <c r="BI1557" s="3">
        <v>42339</v>
      </c>
    </row>
    <row r="1558" spans="1:61" x14ac:dyDescent="0.25">
      <c r="A1558" s="1">
        <v>41932</v>
      </c>
      <c r="B1558" t="s">
        <v>218</v>
      </c>
      <c r="C1558" t="s">
        <v>163</v>
      </c>
      <c r="D1558" t="s">
        <v>101</v>
      </c>
      <c r="E1558" t="s">
        <v>68</v>
      </c>
      <c r="F1558" t="s">
        <v>318</v>
      </c>
      <c r="G1558" t="s">
        <v>399</v>
      </c>
      <c r="H1558" s="3">
        <v>45658</v>
      </c>
      <c r="I1558" t="s">
        <v>68</v>
      </c>
      <c r="J1558" t="s">
        <v>317</v>
      </c>
      <c r="K1558" t="s">
        <v>79</v>
      </c>
      <c r="L1558" t="s">
        <v>323</v>
      </c>
      <c r="M1558" t="s">
        <v>323</v>
      </c>
      <c r="N1558" t="s">
        <v>79</v>
      </c>
      <c r="O1558" t="s">
        <v>79</v>
      </c>
      <c r="P1558" t="s">
        <v>79</v>
      </c>
      <c r="Q1558">
        <v>8</v>
      </c>
      <c r="R1558" t="s">
        <v>191</v>
      </c>
      <c r="S1558" t="s">
        <v>66</v>
      </c>
      <c r="T1558">
        <v>15</v>
      </c>
      <c r="U1558">
        <v>14</v>
      </c>
      <c r="V1558">
        <v>4</v>
      </c>
      <c r="W1558" t="s">
        <v>96</v>
      </c>
      <c r="X1558" t="s">
        <v>120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 t="e" vm="93">
        <f>_FV(0,"125")</f>
        <v>#VALUE!</v>
      </c>
      <c r="AM1558" t="s">
        <v>323</v>
      </c>
      <c r="AN1558">
        <v>-3</v>
      </c>
      <c r="AO1558" t="e" vm="1">
        <f>_FV(-4,"0")</f>
        <v>#VALUE!</v>
      </c>
      <c r="AP1558" t="s">
        <v>83</v>
      </c>
      <c r="AQ1558">
        <v>4</v>
      </c>
      <c r="AR1558">
        <v>4</v>
      </c>
      <c r="AS1558" t="s">
        <v>68</v>
      </c>
      <c r="AT1558" t="s">
        <v>68</v>
      </c>
      <c r="AU1558" t="s">
        <v>68</v>
      </c>
      <c r="AV1558" s="2">
        <v>43617</v>
      </c>
      <c r="AW1558" s="2">
        <v>43497</v>
      </c>
      <c r="AX1558">
        <v>1610</v>
      </c>
      <c r="AY1558">
        <v>1829</v>
      </c>
      <c r="AZ1558" t="s">
        <v>218</v>
      </c>
      <c r="BA1558" s="2">
        <v>43610</v>
      </c>
      <c r="BB1558">
        <v>22</v>
      </c>
      <c r="BC1558" t="s">
        <v>2553</v>
      </c>
      <c r="BD1558" s="3">
        <v>35096</v>
      </c>
      <c r="BE1558" t="s">
        <v>163</v>
      </c>
      <c r="BF1558" s="2">
        <v>43731</v>
      </c>
      <c r="BG1558">
        <v>25</v>
      </c>
      <c r="BH1558" t="s">
        <v>2544</v>
      </c>
      <c r="BI1558" s="3">
        <v>42339</v>
      </c>
    </row>
    <row r="1559" spans="1:61" x14ac:dyDescent="0.25">
      <c r="A1559" s="1">
        <v>42218</v>
      </c>
      <c r="B1559" t="s">
        <v>228</v>
      </c>
      <c r="C1559" t="s">
        <v>163</v>
      </c>
      <c r="D1559" t="s">
        <v>101</v>
      </c>
      <c r="E1559" t="s">
        <v>1525</v>
      </c>
      <c r="F1559" t="s">
        <v>318</v>
      </c>
      <c r="G1559" t="s">
        <v>399</v>
      </c>
      <c r="H1559" t="s">
        <v>717</v>
      </c>
      <c r="I1559" s="2">
        <v>43586</v>
      </c>
      <c r="J1559" t="s">
        <v>1020</v>
      </c>
      <c r="K1559" t="s">
        <v>81</v>
      </c>
      <c r="L1559" t="s">
        <v>63</v>
      </c>
      <c r="M1559" t="s">
        <v>771</v>
      </c>
      <c r="N1559" t="s">
        <v>82</v>
      </c>
      <c r="O1559" t="s">
        <v>79</v>
      </c>
      <c r="P1559" t="s">
        <v>771</v>
      </c>
      <c r="Q1559">
        <v>24</v>
      </c>
      <c r="R1559" t="s">
        <v>179</v>
      </c>
      <c r="S1559" t="s">
        <v>66</v>
      </c>
      <c r="T1559">
        <v>15</v>
      </c>
      <c r="U1559">
        <v>8</v>
      </c>
      <c r="V1559">
        <v>3</v>
      </c>
      <c r="W1559" t="s">
        <v>132</v>
      </c>
      <c r="X1559" t="s">
        <v>121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 t="s">
        <v>80</v>
      </c>
      <c r="AM1559" t="s">
        <v>1580</v>
      </c>
      <c r="AN1559">
        <v>-7</v>
      </c>
      <c r="AO1559" t="e" vm="1">
        <f>_FV(-3,"0")</f>
        <v>#VALUE!</v>
      </c>
      <c r="AP1559" t="s">
        <v>121</v>
      </c>
      <c r="AQ1559">
        <v>0</v>
      </c>
      <c r="AR1559">
        <v>9</v>
      </c>
      <c r="AS1559" t="s">
        <v>68</v>
      </c>
      <c r="AT1559" t="s">
        <v>68</v>
      </c>
      <c r="AU1559" t="s">
        <v>68</v>
      </c>
      <c r="AV1559" t="s">
        <v>64</v>
      </c>
      <c r="AW1559" s="2">
        <v>43709</v>
      </c>
      <c r="AX1559">
        <v>1646</v>
      </c>
      <c r="AY1559">
        <v>1829</v>
      </c>
      <c r="AZ1559" t="s">
        <v>228</v>
      </c>
      <c r="BA1559" s="2">
        <v>43701</v>
      </c>
      <c r="BB1559">
        <v>21</v>
      </c>
      <c r="BC1559" t="s">
        <v>2554</v>
      </c>
      <c r="BD1559" s="3">
        <v>15401</v>
      </c>
      <c r="BE1559" t="s">
        <v>163</v>
      </c>
      <c r="BF1559" s="2">
        <v>43731</v>
      </c>
      <c r="BG1559">
        <v>25</v>
      </c>
      <c r="BH1559" t="s">
        <v>2544</v>
      </c>
      <c r="BI1559" s="3">
        <v>42339</v>
      </c>
    </row>
    <row r="1560" spans="1:61" x14ac:dyDescent="0.25">
      <c r="A1560" s="1">
        <v>41710</v>
      </c>
      <c r="B1560" t="s">
        <v>60</v>
      </c>
      <c r="C1560" t="s">
        <v>1917</v>
      </c>
      <c r="D1560" t="s">
        <v>62</v>
      </c>
      <c r="E1560" s="2">
        <v>43586</v>
      </c>
      <c r="F1560" t="s">
        <v>391</v>
      </c>
      <c r="G1560" t="s">
        <v>371</v>
      </c>
      <c r="H1560" t="s">
        <v>576</v>
      </c>
      <c r="I1560" t="s">
        <v>353</v>
      </c>
      <c r="J1560" t="s">
        <v>370</v>
      </c>
      <c r="K1560" t="s">
        <v>329</v>
      </c>
      <c r="L1560" t="s">
        <v>252</v>
      </c>
      <c r="M1560" t="s">
        <v>372</v>
      </c>
      <c r="N1560" t="s">
        <v>372</v>
      </c>
      <c r="O1560" t="s">
        <v>329</v>
      </c>
      <c r="P1560" t="s">
        <v>154</v>
      </c>
      <c r="Q1560">
        <v>14</v>
      </c>
      <c r="R1560" t="s">
        <v>84</v>
      </c>
      <c r="S1560" t="s">
        <v>85</v>
      </c>
      <c r="T1560">
        <v>15</v>
      </c>
      <c r="U1560">
        <v>6</v>
      </c>
      <c r="V1560">
        <v>3</v>
      </c>
      <c r="W1560" t="s">
        <v>83</v>
      </c>
      <c r="X1560" t="s">
        <v>120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1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 t="s">
        <v>156</v>
      </c>
      <c r="AM1560" t="s">
        <v>371</v>
      </c>
      <c r="AN1560">
        <v>-6</v>
      </c>
      <c r="AO1560" t="e" vm="1">
        <f>_FV(-1,"0")</f>
        <v>#VALUE!</v>
      </c>
      <c r="AP1560" t="e" vm="1">
        <f>_FV(-4,"0")</f>
        <v>#VALUE!</v>
      </c>
      <c r="AQ1560">
        <v>5</v>
      </c>
      <c r="AR1560">
        <v>2</v>
      </c>
      <c r="AS1560" t="s">
        <v>68</v>
      </c>
      <c r="AT1560" t="s">
        <v>683</v>
      </c>
      <c r="AU1560" t="s">
        <v>68</v>
      </c>
      <c r="AV1560" t="s">
        <v>845</v>
      </c>
      <c r="AW1560" t="s">
        <v>2646</v>
      </c>
      <c r="AX1560">
        <v>1848</v>
      </c>
      <c r="AY1560">
        <v>1723</v>
      </c>
      <c r="AZ1560" t="s">
        <v>60</v>
      </c>
      <c r="BA1560" t="s">
        <v>2527</v>
      </c>
      <c r="BB1560">
        <v>29</v>
      </c>
      <c r="BC1560" t="s">
        <v>2528</v>
      </c>
      <c r="BD1560" s="3">
        <v>23255</v>
      </c>
      <c r="BE1560" t="s">
        <v>1917</v>
      </c>
      <c r="BF1560" s="2">
        <v>43608</v>
      </c>
      <c r="BG1560">
        <v>20</v>
      </c>
      <c r="BH1560" t="s">
        <v>2547</v>
      </c>
      <c r="BI1560" s="2">
        <v>43620</v>
      </c>
    </row>
    <row r="1561" spans="1:61" x14ac:dyDescent="0.25">
      <c r="A1561" s="1">
        <v>41967</v>
      </c>
      <c r="B1561" t="s">
        <v>73</v>
      </c>
      <c r="C1561" t="s">
        <v>1917</v>
      </c>
      <c r="D1561" t="s">
        <v>101</v>
      </c>
      <c r="E1561" t="s">
        <v>81</v>
      </c>
      <c r="F1561" t="s">
        <v>77</v>
      </c>
      <c r="G1561" t="s">
        <v>90</v>
      </c>
      <c r="H1561" t="s">
        <v>81</v>
      </c>
      <c r="I1561" t="s">
        <v>717</v>
      </c>
      <c r="J1561" t="s">
        <v>761</v>
      </c>
      <c r="K1561" t="s">
        <v>79</v>
      </c>
      <c r="L1561" t="s">
        <v>355</v>
      </c>
      <c r="M1561" t="s">
        <v>63</v>
      </c>
      <c r="N1561" t="s">
        <v>82</v>
      </c>
      <c r="O1561" t="s">
        <v>82</v>
      </c>
      <c r="P1561" t="s">
        <v>308</v>
      </c>
      <c r="Q1561">
        <v>12</v>
      </c>
      <c r="R1561" t="s">
        <v>255</v>
      </c>
      <c r="S1561" t="s">
        <v>85</v>
      </c>
      <c r="T1561">
        <v>15</v>
      </c>
      <c r="U1561">
        <v>16</v>
      </c>
      <c r="V1561">
        <v>2</v>
      </c>
      <c r="W1561" t="s">
        <v>68</v>
      </c>
      <c r="X1561" t="s">
        <v>179</v>
      </c>
      <c r="Y1561">
        <v>0</v>
      </c>
      <c r="Z1561">
        <v>0</v>
      </c>
      <c r="AA1561">
        <v>0</v>
      </c>
      <c r="AB1561">
        <v>1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 t="e" vm="52">
        <f>_FV(0,"9166666666666666")</f>
        <v>#VALUE!</v>
      </c>
      <c r="AM1561" s="2">
        <v>43586</v>
      </c>
      <c r="AN1561">
        <v>-14</v>
      </c>
      <c r="AO1561" t="e" vm="1">
        <f>_FV(-11,"0")</f>
        <v>#VALUE!</v>
      </c>
      <c r="AP1561" t="s">
        <v>120</v>
      </c>
      <c r="AQ1561">
        <v>4</v>
      </c>
      <c r="AR1561">
        <v>4</v>
      </c>
      <c r="AS1561" t="s">
        <v>68</v>
      </c>
      <c r="AT1561" t="s">
        <v>68</v>
      </c>
      <c r="AU1561" t="s">
        <v>68</v>
      </c>
      <c r="AV1561" t="s">
        <v>97</v>
      </c>
      <c r="AW1561" s="3">
        <v>42736</v>
      </c>
      <c r="AX1561">
        <v>1638</v>
      </c>
      <c r="AY1561">
        <v>1723</v>
      </c>
      <c r="AZ1561" t="s">
        <v>73</v>
      </c>
      <c r="BA1561" s="2">
        <v>43548</v>
      </c>
      <c r="BB1561">
        <v>20</v>
      </c>
      <c r="BC1561" t="s">
        <v>1886</v>
      </c>
      <c r="BD1561" s="3">
        <v>12479</v>
      </c>
      <c r="BE1561" t="s">
        <v>1917</v>
      </c>
      <c r="BF1561" s="2">
        <v>43608</v>
      </c>
      <c r="BG1561">
        <v>20</v>
      </c>
      <c r="BH1561" t="s">
        <v>2547</v>
      </c>
      <c r="BI1561" s="2">
        <v>43620</v>
      </c>
    </row>
    <row r="1562" spans="1:61" x14ac:dyDescent="0.25">
      <c r="A1562" s="1">
        <v>41986</v>
      </c>
      <c r="B1562" t="s">
        <v>2531</v>
      </c>
      <c r="C1562" t="s">
        <v>1917</v>
      </c>
      <c r="D1562" t="s">
        <v>62</v>
      </c>
      <c r="E1562" t="s">
        <v>625</v>
      </c>
      <c r="F1562" s="3">
        <v>1360531</v>
      </c>
      <c r="G1562" s="2">
        <v>43586</v>
      </c>
      <c r="H1562" t="s">
        <v>180</v>
      </c>
      <c r="I1562" t="s">
        <v>180</v>
      </c>
      <c r="J1562" t="s">
        <v>318</v>
      </c>
      <c r="K1562" t="s">
        <v>322</v>
      </c>
      <c r="L1562" t="s">
        <v>63</v>
      </c>
      <c r="M1562" t="s">
        <v>319</v>
      </c>
      <c r="N1562" t="s">
        <v>320</v>
      </c>
      <c r="O1562" t="s">
        <v>323</v>
      </c>
      <c r="P1562" t="s">
        <v>322</v>
      </c>
      <c r="Q1562">
        <v>16</v>
      </c>
      <c r="R1562" t="s">
        <v>67</v>
      </c>
      <c r="S1562" t="s">
        <v>85</v>
      </c>
      <c r="T1562">
        <v>15</v>
      </c>
      <c r="U1562">
        <v>19</v>
      </c>
      <c r="V1562">
        <v>5</v>
      </c>
      <c r="W1562" t="s">
        <v>121</v>
      </c>
      <c r="X1562" t="s">
        <v>66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 t="e" vm="370">
        <f>_FV(0,"875")</f>
        <v>#VALUE!</v>
      </c>
      <c r="AM1562" t="s">
        <v>1400</v>
      </c>
      <c r="AN1562">
        <v>-14</v>
      </c>
      <c r="AO1562" t="s">
        <v>66</v>
      </c>
      <c r="AP1562" t="s">
        <v>179</v>
      </c>
      <c r="AQ1562">
        <v>1</v>
      </c>
      <c r="AR1562">
        <v>1</v>
      </c>
      <c r="AS1562" t="s">
        <v>68</v>
      </c>
      <c r="AT1562" t="s">
        <v>1096</v>
      </c>
      <c r="AU1562" t="s">
        <v>68</v>
      </c>
      <c r="AV1562" t="s">
        <v>68</v>
      </c>
      <c r="AW1562" t="s">
        <v>2647</v>
      </c>
      <c r="AX1562">
        <v>1600</v>
      </c>
      <c r="AY1562">
        <v>1723</v>
      </c>
      <c r="AZ1562" t="s">
        <v>2531</v>
      </c>
      <c r="BA1562" s="2">
        <v>43610</v>
      </c>
      <c r="BB1562">
        <v>13</v>
      </c>
      <c r="BC1562" t="s">
        <v>2532</v>
      </c>
      <c r="BD1562" s="3">
        <v>44927</v>
      </c>
      <c r="BE1562" t="s">
        <v>1917</v>
      </c>
      <c r="BF1562" s="2">
        <v>43608</v>
      </c>
      <c r="BG1562">
        <v>20</v>
      </c>
      <c r="BH1562" t="s">
        <v>2547</v>
      </c>
      <c r="BI1562" s="2">
        <v>43620</v>
      </c>
    </row>
    <row r="1563" spans="1:61" x14ac:dyDescent="0.25">
      <c r="A1563" s="1">
        <v>42078</v>
      </c>
      <c r="B1563" t="s">
        <v>123</v>
      </c>
      <c r="C1563" t="s">
        <v>1917</v>
      </c>
      <c r="D1563" t="s">
        <v>101</v>
      </c>
      <c r="E1563" t="s">
        <v>64</v>
      </c>
      <c r="F1563" t="s">
        <v>476</v>
      </c>
      <c r="G1563" t="s">
        <v>2139</v>
      </c>
      <c r="H1563" t="s">
        <v>1620</v>
      </c>
      <c r="I1563" t="s">
        <v>2648</v>
      </c>
      <c r="J1563" t="s">
        <v>1001</v>
      </c>
      <c r="K1563" t="s">
        <v>1004</v>
      </c>
      <c r="L1563" t="s">
        <v>620</v>
      </c>
      <c r="M1563" t="s">
        <v>1341</v>
      </c>
      <c r="N1563" t="s">
        <v>107</v>
      </c>
      <c r="O1563" t="s">
        <v>748</v>
      </c>
      <c r="P1563" t="s">
        <v>747</v>
      </c>
      <c r="Q1563">
        <v>29</v>
      </c>
      <c r="R1563" t="s">
        <v>68</v>
      </c>
      <c r="S1563" t="s">
        <v>85</v>
      </c>
      <c r="T1563">
        <v>15</v>
      </c>
      <c r="U1563">
        <v>1</v>
      </c>
      <c r="V1563">
        <v>6</v>
      </c>
      <c r="W1563" t="s">
        <v>192</v>
      </c>
      <c r="X1563" t="s">
        <v>85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 t="s">
        <v>102</v>
      </c>
      <c r="AM1563" t="s">
        <v>1004</v>
      </c>
      <c r="AN1563">
        <v>15</v>
      </c>
      <c r="AO1563" t="s">
        <v>66</v>
      </c>
      <c r="AP1563" t="e" vm="1">
        <f>_FV(-6,"0")</f>
        <v>#VALUE!</v>
      </c>
      <c r="AQ1563">
        <v>7</v>
      </c>
      <c r="AR1563">
        <v>1</v>
      </c>
      <c r="AS1563" t="s">
        <v>68</v>
      </c>
      <c r="AT1563" t="s">
        <v>2649</v>
      </c>
      <c r="AU1563" t="s">
        <v>68</v>
      </c>
      <c r="AV1563" s="3">
        <v>45658</v>
      </c>
      <c r="AW1563" t="s">
        <v>2650</v>
      </c>
      <c r="AX1563">
        <v>1923</v>
      </c>
      <c r="AY1563">
        <v>1723</v>
      </c>
      <c r="AZ1563" t="s">
        <v>123</v>
      </c>
      <c r="BA1563" s="2">
        <v>43731</v>
      </c>
      <c r="BB1563">
        <v>28</v>
      </c>
      <c r="BC1563" t="s">
        <v>2533</v>
      </c>
      <c r="BD1563" t="s">
        <v>2534</v>
      </c>
      <c r="BE1563" t="s">
        <v>1917</v>
      </c>
      <c r="BF1563" s="2">
        <v>43608</v>
      </c>
      <c r="BG1563">
        <v>20</v>
      </c>
      <c r="BH1563" t="s">
        <v>2547</v>
      </c>
      <c r="BI1563" s="2">
        <v>43620</v>
      </c>
    </row>
    <row r="1564" spans="1:61" x14ac:dyDescent="0.25">
      <c r="A1564" s="1">
        <v>41999</v>
      </c>
      <c r="B1564" t="s">
        <v>2233</v>
      </c>
      <c r="C1564" t="s">
        <v>1917</v>
      </c>
      <c r="D1564" t="s">
        <v>151</v>
      </c>
      <c r="E1564" t="s">
        <v>430</v>
      </c>
      <c r="F1564" t="s">
        <v>212</v>
      </c>
      <c r="G1564" s="2">
        <v>43586</v>
      </c>
      <c r="H1564" t="s">
        <v>948</v>
      </c>
      <c r="I1564" t="s">
        <v>74</v>
      </c>
      <c r="J1564" t="s">
        <v>384</v>
      </c>
      <c r="K1564" t="s">
        <v>82</v>
      </c>
      <c r="L1564" t="s">
        <v>63</v>
      </c>
      <c r="M1564" t="s">
        <v>94</v>
      </c>
      <c r="N1564" t="s">
        <v>80</v>
      </c>
      <c r="O1564" t="s">
        <v>80</v>
      </c>
      <c r="P1564" t="s">
        <v>93</v>
      </c>
      <c r="Q1564">
        <v>18</v>
      </c>
      <c r="R1564" t="s">
        <v>120</v>
      </c>
      <c r="S1564" t="s">
        <v>85</v>
      </c>
      <c r="T1564">
        <v>15</v>
      </c>
      <c r="U1564">
        <v>17</v>
      </c>
      <c r="V1564">
        <v>5</v>
      </c>
      <c r="W1564" t="s">
        <v>84</v>
      </c>
      <c r="X1564" t="s">
        <v>84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1</v>
      </c>
      <c r="AI1564">
        <v>0</v>
      </c>
      <c r="AJ1564">
        <v>0</v>
      </c>
      <c r="AK1564">
        <v>0</v>
      </c>
      <c r="AL1564" t="e" vm="4">
        <f>_FV(0,"4444444444444444")</f>
        <v>#VALUE!</v>
      </c>
      <c r="AM1564" t="s">
        <v>74</v>
      </c>
      <c r="AN1564">
        <v>-14</v>
      </c>
      <c r="AO1564" t="s">
        <v>65</v>
      </c>
      <c r="AP1564" t="s">
        <v>84</v>
      </c>
      <c r="AQ1564">
        <v>0</v>
      </c>
      <c r="AR1564">
        <v>6</v>
      </c>
      <c r="AS1564" t="s">
        <v>68</v>
      </c>
      <c r="AT1564" t="s">
        <v>68</v>
      </c>
      <c r="AU1564" t="s">
        <v>68</v>
      </c>
      <c r="AV1564" s="2">
        <v>43497</v>
      </c>
      <c r="AW1564" s="2">
        <v>43466</v>
      </c>
      <c r="AX1564">
        <v>1602</v>
      </c>
      <c r="AY1564">
        <v>1723</v>
      </c>
      <c r="AZ1564" t="s">
        <v>2233</v>
      </c>
      <c r="BA1564" t="s">
        <v>2529</v>
      </c>
      <c r="BB1564">
        <v>25</v>
      </c>
      <c r="BC1564" t="s">
        <v>2530</v>
      </c>
      <c r="BD1564" s="3">
        <v>41306</v>
      </c>
      <c r="BE1564" t="s">
        <v>1917</v>
      </c>
      <c r="BF1564" s="2">
        <v>43608</v>
      </c>
      <c r="BG1564">
        <v>20</v>
      </c>
      <c r="BH1564" t="s">
        <v>2547</v>
      </c>
      <c r="BI1564" s="2">
        <v>43620</v>
      </c>
    </row>
    <row r="1565" spans="1:61" x14ac:dyDescent="0.25">
      <c r="A1565" s="1">
        <v>42098</v>
      </c>
      <c r="B1565" t="s">
        <v>127</v>
      </c>
      <c r="C1565" t="s">
        <v>1917</v>
      </c>
      <c r="D1565" t="s">
        <v>62</v>
      </c>
      <c r="E1565" t="s">
        <v>865</v>
      </c>
      <c r="F1565" t="s">
        <v>448</v>
      </c>
      <c r="G1565" t="s">
        <v>448</v>
      </c>
      <c r="H1565" t="s">
        <v>2475</v>
      </c>
      <c r="I1565" t="s">
        <v>449</v>
      </c>
      <c r="J1565" t="s">
        <v>1202</v>
      </c>
      <c r="K1565" t="s">
        <v>1203</v>
      </c>
      <c r="L1565" t="s">
        <v>869</v>
      </c>
      <c r="M1565" t="s">
        <v>558</v>
      </c>
      <c r="N1565" t="s">
        <v>142</v>
      </c>
      <c r="O1565" t="s">
        <v>450</v>
      </c>
      <c r="P1565" t="s">
        <v>1112</v>
      </c>
      <c r="Q1565">
        <v>31</v>
      </c>
      <c r="R1565" t="s">
        <v>192</v>
      </c>
      <c r="S1565" t="s">
        <v>85</v>
      </c>
      <c r="T1565">
        <v>15</v>
      </c>
      <c r="U1565">
        <v>11</v>
      </c>
      <c r="V1565">
        <v>4</v>
      </c>
      <c r="W1565" t="s">
        <v>85</v>
      </c>
      <c r="X1565" t="s">
        <v>85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 t="e" vm="163">
        <f>_FV(0,"12903225806451613")</f>
        <v>#VALUE!</v>
      </c>
      <c r="AM1565" t="s">
        <v>2475</v>
      </c>
      <c r="AN1565">
        <v>-19</v>
      </c>
      <c r="AO1565" t="s">
        <v>65</v>
      </c>
      <c r="AP1565" t="s">
        <v>66</v>
      </c>
      <c r="AQ1565">
        <v>3</v>
      </c>
      <c r="AR1565">
        <v>6</v>
      </c>
      <c r="AS1565" t="s">
        <v>68</v>
      </c>
      <c r="AT1565" t="s">
        <v>68</v>
      </c>
      <c r="AU1565" t="s">
        <v>68</v>
      </c>
      <c r="AV1565" s="2">
        <v>43497</v>
      </c>
      <c r="AW1565" s="2">
        <v>43678</v>
      </c>
      <c r="AX1565">
        <v>1817</v>
      </c>
      <c r="AY1565">
        <v>1723</v>
      </c>
      <c r="AZ1565" t="s">
        <v>127</v>
      </c>
      <c r="BA1565" s="2">
        <v>43548</v>
      </c>
      <c r="BB1565">
        <v>19</v>
      </c>
      <c r="BC1565" t="s">
        <v>2535</v>
      </c>
      <c r="BD1565" s="3">
        <v>16163</v>
      </c>
      <c r="BE1565" t="s">
        <v>1917</v>
      </c>
      <c r="BF1565" s="2">
        <v>43608</v>
      </c>
      <c r="BG1565">
        <v>20</v>
      </c>
      <c r="BH1565" t="s">
        <v>2547</v>
      </c>
      <c r="BI1565" s="2">
        <v>43620</v>
      </c>
    </row>
    <row r="1566" spans="1:61" x14ac:dyDescent="0.25">
      <c r="A1566" s="1">
        <v>41650</v>
      </c>
      <c r="B1566" t="s">
        <v>2240</v>
      </c>
      <c r="C1566" t="s">
        <v>1917</v>
      </c>
      <c r="D1566" t="s">
        <v>151</v>
      </c>
      <c r="E1566" s="2">
        <v>43525</v>
      </c>
      <c r="F1566" t="s">
        <v>64</v>
      </c>
      <c r="G1566" s="2">
        <v>43525</v>
      </c>
      <c r="H1566" t="s">
        <v>63</v>
      </c>
      <c r="I1566" s="2">
        <v>43466</v>
      </c>
      <c r="J1566" s="2">
        <v>43709</v>
      </c>
      <c r="K1566" t="s">
        <v>118</v>
      </c>
      <c r="L1566" t="s">
        <v>97</v>
      </c>
      <c r="M1566" t="s">
        <v>118</v>
      </c>
      <c r="N1566" t="s">
        <v>118</v>
      </c>
      <c r="O1566" t="s">
        <v>63</v>
      </c>
      <c r="P1566" t="s">
        <v>325</v>
      </c>
      <c r="Q1566">
        <v>10</v>
      </c>
      <c r="R1566" t="s">
        <v>95</v>
      </c>
      <c r="S1566" t="s">
        <v>85</v>
      </c>
      <c r="T1566">
        <v>15</v>
      </c>
      <c r="U1566">
        <v>10</v>
      </c>
      <c r="V1566">
        <v>2</v>
      </c>
      <c r="W1566" t="s">
        <v>96</v>
      </c>
      <c r="X1566" t="s">
        <v>179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 t="s">
        <v>65</v>
      </c>
      <c r="AM1566" s="2">
        <v>43586</v>
      </c>
      <c r="AN1566">
        <v>-8</v>
      </c>
      <c r="AO1566" t="e" vm="1">
        <f>_FV(-6,"0")</f>
        <v>#VALUE!</v>
      </c>
      <c r="AP1566" t="s">
        <v>192</v>
      </c>
      <c r="AQ1566">
        <v>0</v>
      </c>
      <c r="AR1566">
        <v>6</v>
      </c>
      <c r="AS1566" t="s">
        <v>68</v>
      </c>
      <c r="AT1566" t="s">
        <v>68</v>
      </c>
      <c r="AU1566" t="s">
        <v>68</v>
      </c>
      <c r="AV1566" s="2">
        <v>43556</v>
      </c>
      <c r="AW1566" s="3">
        <v>46753</v>
      </c>
      <c r="AX1566">
        <v>1562</v>
      </c>
      <c r="AY1566">
        <v>1723</v>
      </c>
      <c r="AZ1566" t="s">
        <v>2240</v>
      </c>
      <c r="BA1566" s="2">
        <v>43491</v>
      </c>
      <c r="BB1566">
        <v>24</v>
      </c>
      <c r="BC1566" t="s">
        <v>2537</v>
      </c>
      <c r="BD1566" s="3">
        <v>17958</v>
      </c>
      <c r="BE1566" t="s">
        <v>1917</v>
      </c>
      <c r="BF1566" s="2">
        <v>43608</v>
      </c>
      <c r="BG1566">
        <v>20</v>
      </c>
      <c r="BH1566" t="s">
        <v>2547</v>
      </c>
      <c r="BI1566" s="2">
        <v>43620</v>
      </c>
    </row>
    <row r="1567" spans="1:61" x14ac:dyDescent="0.25">
      <c r="A1567" s="1">
        <v>42252</v>
      </c>
      <c r="B1567" t="s">
        <v>2538</v>
      </c>
      <c r="C1567" t="s">
        <v>1917</v>
      </c>
      <c r="D1567" t="s">
        <v>62</v>
      </c>
      <c r="E1567" t="s">
        <v>78</v>
      </c>
      <c r="F1567" t="s">
        <v>90</v>
      </c>
      <c r="G1567" s="2">
        <v>43586</v>
      </c>
      <c r="H1567" t="s">
        <v>91</v>
      </c>
      <c r="I1567" t="s">
        <v>433</v>
      </c>
      <c r="J1567" t="s">
        <v>425</v>
      </c>
      <c r="K1567" t="s">
        <v>79</v>
      </c>
      <c r="L1567" t="s">
        <v>1265</v>
      </c>
      <c r="M1567" t="s">
        <v>436</v>
      </c>
      <c r="N1567" t="s">
        <v>80</v>
      </c>
      <c r="O1567" t="s">
        <v>215</v>
      </c>
      <c r="P1567" t="s">
        <v>82</v>
      </c>
      <c r="Q1567">
        <v>36</v>
      </c>
      <c r="R1567" t="s">
        <v>119</v>
      </c>
      <c r="S1567" t="s">
        <v>85</v>
      </c>
      <c r="T1567">
        <v>15</v>
      </c>
      <c r="U1567">
        <v>15</v>
      </c>
      <c r="V1567">
        <v>7</v>
      </c>
      <c r="W1567" t="s">
        <v>179</v>
      </c>
      <c r="X1567" t="s">
        <v>66</v>
      </c>
      <c r="Y1567">
        <v>0</v>
      </c>
      <c r="Z1567">
        <v>1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 t="e" vm="53">
        <f>_FV(0,"4166666666666667")</f>
        <v>#VALUE!</v>
      </c>
      <c r="AM1567" t="s">
        <v>356</v>
      </c>
      <c r="AN1567">
        <v>-23</v>
      </c>
      <c r="AO1567" t="s">
        <v>121</v>
      </c>
      <c r="AP1567" t="s">
        <v>85</v>
      </c>
      <c r="AQ1567">
        <v>0</v>
      </c>
      <c r="AR1567">
        <v>3</v>
      </c>
      <c r="AS1567" t="s">
        <v>68</v>
      </c>
      <c r="AT1567" t="s">
        <v>68</v>
      </c>
      <c r="AU1567" t="s">
        <v>68</v>
      </c>
      <c r="AV1567" t="s">
        <v>952</v>
      </c>
      <c r="AW1567" s="2">
        <v>43617</v>
      </c>
      <c r="AX1567">
        <v>1645</v>
      </c>
      <c r="AY1567">
        <v>1723</v>
      </c>
      <c r="AZ1567" t="s">
        <v>2538</v>
      </c>
      <c r="BA1567" s="2">
        <v>43733</v>
      </c>
      <c r="BB1567">
        <v>18</v>
      </c>
      <c r="BC1567" t="s">
        <v>2539</v>
      </c>
      <c r="BD1567" s="3">
        <v>18629</v>
      </c>
      <c r="BE1567" t="s">
        <v>1917</v>
      </c>
      <c r="BF1567" s="2">
        <v>43608</v>
      </c>
      <c r="BG1567">
        <v>20</v>
      </c>
      <c r="BH1567" t="s">
        <v>2547</v>
      </c>
      <c r="BI1567" s="2">
        <v>43620</v>
      </c>
    </row>
    <row r="1568" spans="1:61" x14ac:dyDescent="0.25">
      <c r="A1568" s="1">
        <v>41868</v>
      </c>
      <c r="B1568" t="s">
        <v>150</v>
      </c>
      <c r="C1568" t="s">
        <v>1917</v>
      </c>
      <c r="D1568" t="s">
        <v>62</v>
      </c>
      <c r="E1568" t="s">
        <v>65</v>
      </c>
      <c r="F1568" t="s">
        <v>65</v>
      </c>
      <c r="G1568" t="s">
        <v>65</v>
      </c>
      <c r="H1568" t="s">
        <v>65</v>
      </c>
      <c r="I1568" t="s">
        <v>65</v>
      </c>
      <c r="J1568" t="s">
        <v>65</v>
      </c>
      <c r="K1568" t="s">
        <v>65</v>
      </c>
      <c r="L1568" t="s">
        <v>65</v>
      </c>
      <c r="M1568" t="s">
        <v>65</v>
      </c>
      <c r="N1568" t="s">
        <v>65</v>
      </c>
      <c r="O1568" t="s">
        <v>65</v>
      </c>
      <c r="P1568" t="s">
        <v>65</v>
      </c>
      <c r="Q1568">
        <v>1</v>
      </c>
      <c r="R1568" t="s">
        <v>96</v>
      </c>
      <c r="S1568" t="s">
        <v>85</v>
      </c>
      <c r="T1568">
        <v>15</v>
      </c>
      <c r="U1568">
        <v>8</v>
      </c>
      <c r="V1568">
        <v>18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 t="s">
        <v>65</v>
      </c>
      <c r="AM1568" t="s">
        <v>65</v>
      </c>
      <c r="AN1568">
        <v>0</v>
      </c>
      <c r="AP1568" t="e" vm="1">
        <f>_FV(-1,"0")</f>
        <v>#VALUE!</v>
      </c>
      <c r="AQ1568">
        <v>3</v>
      </c>
      <c r="AR1568">
        <v>6</v>
      </c>
      <c r="AS1568" t="s">
        <v>68</v>
      </c>
      <c r="AT1568" t="s">
        <v>68</v>
      </c>
      <c r="AU1568" t="s">
        <v>68</v>
      </c>
      <c r="AV1568" s="2">
        <v>43498</v>
      </c>
      <c r="AW1568" s="3">
        <v>46388</v>
      </c>
      <c r="AX1568">
        <v>1882</v>
      </c>
      <c r="AY1568">
        <v>1723</v>
      </c>
      <c r="AZ1568" t="s">
        <v>150</v>
      </c>
      <c r="BA1568" s="2">
        <v>43578</v>
      </c>
      <c r="BB1568">
        <v>21</v>
      </c>
      <c r="BC1568" t="s">
        <v>2541</v>
      </c>
      <c r="BD1568" s="3">
        <v>41852</v>
      </c>
      <c r="BE1568" t="s">
        <v>1917</v>
      </c>
      <c r="BF1568" s="2">
        <v>43608</v>
      </c>
      <c r="BG1568">
        <v>20</v>
      </c>
      <c r="BH1568" t="s">
        <v>2547</v>
      </c>
      <c r="BI1568" s="2">
        <v>43620</v>
      </c>
    </row>
    <row r="1569" spans="1:61" x14ac:dyDescent="0.25">
      <c r="A1569" s="1">
        <v>42148</v>
      </c>
      <c r="B1569" t="s">
        <v>158</v>
      </c>
      <c r="C1569" t="s">
        <v>1917</v>
      </c>
      <c r="D1569" t="s">
        <v>62</v>
      </c>
      <c r="E1569" t="s">
        <v>2213</v>
      </c>
      <c r="F1569" t="s">
        <v>200</v>
      </c>
      <c r="G1569" t="s">
        <v>68</v>
      </c>
      <c r="H1569" t="s">
        <v>1702</v>
      </c>
      <c r="I1569" t="s">
        <v>64</v>
      </c>
      <c r="J1569" t="s">
        <v>199</v>
      </c>
      <c r="K1569" t="s">
        <v>1589</v>
      </c>
      <c r="L1569" t="s">
        <v>172</v>
      </c>
      <c r="M1569" t="s">
        <v>1014</v>
      </c>
      <c r="N1569" t="s">
        <v>1012</v>
      </c>
      <c r="O1569" t="s">
        <v>1014</v>
      </c>
      <c r="P1569" t="s">
        <v>204</v>
      </c>
      <c r="Q1569">
        <v>38</v>
      </c>
      <c r="R1569" t="s">
        <v>64</v>
      </c>
      <c r="S1569" t="s">
        <v>85</v>
      </c>
      <c r="T1569">
        <v>15</v>
      </c>
      <c r="U1569">
        <v>2</v>
      </c>
      <c r="V1569">
        <v>7</v>
      </c>
      <c r="W1569" t="s">
        <v>110</v>
      </c>
      <c r="X1569" t="s">
        <v>66</v>
      </c>
      <c r="Y1569">
        <v>1</v>
      </c>
      <c r="Z1569">
        <v>1</v>
      </c>
      <c r="AA1569">
        <v>1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 t="s">
        <v>1215</v>
      </c>
      <c r="AM1569" t="s">
        <v>1589</v>
      </c>
      <c r="AN1569">
        <v>16</v>
      </c>
      <c r="AO1569" t="s">
        <v>192</v>
      </c>
      <c r="AP1569" t="e" vm="1">
        <f>_FV(-5,"0")</f>
        <v>#VALUE!</v>
      </c>
      <c r="AQ1569">
        <v>7</v>
      </c>
      <c r="AR1569">
        <v>1</v>
      </c>
      <c r="AS1569" t="s">
        <v>68</v>
      </c>
      <c r="AT1569" t="s">
        <v>68</v>
      </c>
      <c r="AU1569" t="s">
        <v>68</v>
      </c>
      <c r="AV1569" s="2">
        <v>43499</v>
      </c>
      <c r="AW1569" s="2">
        <v>43617</v>
      </c>
      <c r="AX1569">
        <v>1934</v>
      </c>
      <c r="AY1569">
        <v>1723</v>
      </c>
      <c r="AZ1569" t="s">
        <v>158</v>
      </c>
      <c r="BA1569" s="2">
        <v>43580</v>
      </c>
      <c r="BB1569">
        <v>29</v>
      </c>
      <c r="BC1569" t="s">
        <v>2542</v>
      </c>
      <c r="BD1569" t="s">
        <v>2543</v>
      </c>
      <c r="BE1569" t="s">
        <v>1917</v>
      </c>
      <c r="BF1569" s="2">
        <v>43608</v>
      </c>
      <c r="BG1569">
        <v>20</v>
      </c>
      <c r="BH1569" t="s">
        <v>2547</v>
      </c>
      <c r="BI1569" s="2">
        <v>43620</v>
      </c>
    </row>
    <row r="1570" spans="1:61" x14ac:dyDescent="0.25">
      <c r="A1570" s="1">
        <v>42309</v>
      </c>
      <c r="B1570" t="s">
        <v>163</v>
      </c>
      <c r="C1570" t="s">
        <v>1917</v>
      </c>
      <c r="D1570" t="s">
        <v>151</v>
      </c>
      <c r="E1570" t="s">
        <v>888</v>
      </c>
      <c r="F1570" t="s">
        <v>888</v>
      </c>
      <c r="G1570" t="s">
        <v>458</v>
      </c>
      <c r="H1570" t="s">
        <v>670</v>
      </c>
      <c r="I1570" t="s">
        <v>1186</v>
      </c>
      <c r="J1570" t="s">
        <v>391</v>
      </c>
      <c r="K1570" t="s">
        <v>393</v>
      </c>
      <c r="L1570" t="s">
        <v>895</v>
      </c>
      <c r="M1570" t="s">
        <v>154</v>
      </c>
      <c r="N1570" t="s">
        <v>155</v>
      </c>
      <c r="O1570" t="s">
        <v>80</v>
      </c>
      <c r="P1570" t="s">
        <v>154</v>
      </c>
      <c r="Q1570">
        <v>21</v>
      </c>
      <c r="R1570" t="s">
        <v>66</v>
      </c>
      <c r="S1570" t="s">
        <v>85</v>
      </c>
      <c r="T1570">
        <v>15</v>
      </c>
      <c r="U1570">
        <v>3</v>
      </c>
      <c r="V1570">
        <v>4</v>
      </c>
      <c r="W1570" t="s">
        <v>83</v>
      </c>
      <c r="X1570" t="s">
        <v>120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 t="s">
        <v>355</v>
      </c>
      <c r="AM1570" t="s">
        <v>389</v>
      </c>
      <c r="AN1570">
        <v>1</v>
      </c>
      <c r="AO1570" t="e" vm="1">
        <f>_FV(-1,"0")</f>
        <v>#VALUE!</v>
      </c>
      <c r="AP1570" t="e" vm="1">
        <f>_FV(-3,"0")</f>
        <v>#VALUE!</v>
      </c>
      <c r="AQ1570">
        <v>5</v>
      </c>
      <c r="AR1570">
        <v>2</v>
      </c>
      <c r="AS1570" t="s">
        <v>68</v>
      </c>
      <c r="AT1570" t="s">
        <v>1169</v>
      </c>
      <c r="AU1570" t="s">
        <v>68</v>
      </c>
      <c r="AV1570" s="2">
        <v>43557</v>
      </c>
      <c r="AW1570" t="s">
        <v>2651</v>
      </c>
      <c r="AX1570">
        <v>1829</v>
      </c>
      <c r="AY1570">
        <v>1723</v>
      </c>
      <c r="AZ1570" t="s">
        <v>163</v>
      </c>
      <c r="BA1570" s="2">
        <v>43731</v>
      </c>
      <c r="BB1570">
        <v>25</v>
      </c>
      <c r="BC1570" t="s">
        <v>2544</v>
      </c>
      <c r="BD1570" s="3">
        <v>42339</v>
      </c>
      <c r="BE1570" t="s">
        <v>1917</v>
      </c>
      <c r="BF1570" s="2">
        <v>43608</v>
      </c>
      <c r="BG1570">
        <v>20</v>
      </c>
      <c r="BH1570" t="s">
        <v>2547</v>
      </c>
      <c r="BI1570" s="2">
        <v>43620</v>
      </c>
    </row>
    <row r="1571" spans="1:61" x14ac:dyDescent="0.25">
      <c r="A1571" s="1">
        <v>42021</v>
      </c>
      <c r="B1571" t="s">
        <v>178</v>
      </c>
      <c r="C1571" t="s">
        <v>1917</v>
      </c>
      <c r="D1571" t="s">
        <v>151</v>
      </c>
      <c r="E1571" t="s">
        <v>1042</v>
      </c>
      <c r="F1571" t="s">
        <v>1238</v>
      </c>
      <c r="G1571" s="2">
        <v>43586</v>
      </c>
      <c r="H1571" t="s">
        <v>1408</v>
      </c>
      <c r="I1571" t="s">
        <v>334</v>
      </c>
      <c r="J1571" t="s">
        <v>161</v>
      </c>
      <c r="K1571" t="s">
        <v>336</v>
      </c>
      <c r="L1571" t="s">
        <v>468</v>
      </c>
      <c r="M1571" t="s">
        <v>224</v>
      </c>
      <c r="N1571" t="s">
        <v>223</v>
      </c>
      <c r="O1571" t="s">
        <v>223</v>
      </c>
      <c r="P1571" t="s">
        <v>338</v>
      </c>
      <c r="Q1571">
        <v>22</v>
      </c>
      <c r="R1571" t="s">
        <v>110</v>
      </c>
      <c r="S1571" t="s">
        <v>85</v>
      </c>
      <c r="T1571">
        <v>15</v>
      </c>
      <c r="U1571">
        <v>10</v>
      </c>
      <c r="V1571">
        <v>3</v>
      </c>
      <c r="W1571" t="s">
        <v>66</v>
      </c>
      <c r="X1571" t="s">
        <v>191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 t="e" vm="112">
        <f>_FV(0,"36363636363636365")</f>
        <v>#VALUE!</v>
      </c>
      <c r="AM1571" t="s">
        <v>537</v>
      </c>
      <c r="AN1571">
        <v>-12</v>
      </c>
      <c r="AO1571" t="e" vm="1">
        <f>_FV(-9,"0")</f>
        <v>#VALUE!</v>
      </c>
      <c r="AP1571" t="s">
        <v>121</v>
      </c>
      <c r="AQ1571">
        <v>1</v>
      </c>
      <c r="AR1571">
        <v>7</v>
      </c>
      <c r="AS1571" t="s">
        <v>68</v>
      </c>
      <c r="AT1571" t="s">
        <v>68</v>
      </c>
      <c r="AU1571" t="s">
        <v>68</v>
      </c>
      <c r="AV1571" t="s">
        <v>147</v>
      </c>
      <c r="AW1571" t="s">
        <v>2279</v>
      </c>
      <c r="AX1571">
        <v>1624</v>
      </c>
      <c r="AY1571">
        <v>1723</v>
      </c>
      <c r="AZ1571" t="s">
        <v>178</v>
      </c>
      <c r="BA1571" s="2">
        <v>43730</v>
      </c>
      <c r="BB1571">
        <v>26</v>
      </c>
      <c r="BC1571" t="s">
        <v>2545</v>
      </c>
      <c r="BD1571" s="3">
        <v>12114</v>
      </c>
      <c r="BE1571" t="s">
        <v>1917</v>
      </c>
      <c r="BF1571" s="2">
        <v>43608</v>
      </c>
      <c r="BG1571">
        <v>20</v>
      </c>
      <c r="BH1571" t="s">
        <v>2547</v>
      </c>
      <c r="BI1571" s="2">
        <v>43620</v>
      </c>
    </row>
    <row r="1572" spans="1:61" x14ac:dyDescent="0.25">
      <c r="A1572" s="1">
        <v>42187</v>
      </c>
      <c r="B1572" t="s">
        <v>1436</v>
      </c>
      <c r="C1572" t="s">
        <v>1917</v>
      </c>
      <c r="D1572" t="s">
        <v>151</v>
      </c>
      <c r="E1572" t="s">
        <v>68</v>
      </c>
      <c r="F1572" t="s">
        <v>691</v>
      </c>
      <c r="G1572" s="3">
        <v>27395</v>
      </c>
      <c r="H1572" t="s">
        <v>1580</v>
      </c>
      <c r="I1572" t="s">
        <v>831</v>
      </c>
      <c r="J1572" s="3">
        <v>27395</v>
      </c>
      <c r="K1572" t="s">
        <v>693</v>
      </c>
      <c r="L1572" t="s">
        <v>909</v>
      </c>
      <c r="M1572" t="s">
        <v>426</v>
      </c>
      <c r="N1572" t="s">
        <v>771</v>
      </c>
      <c r="O1572" t="s">
        <v>82</v>
      </c>
      <c r="P1572" t="s">
        <v>322</v>
      </c>
      <c r="Q1572">
        <v>24</v>
      </c>
      <c r="R1572" t="s">
        <v>239</v>
      </c>
      <c r="S1572" t="s">
        <v>85</v>
      </c>
      <c r="T1572">
        <v>15</v>
      </c>
      <c r="U1572">
        <v>19</v>
      </c>
      <c r="V1572">
        <v>4</v>
      </c>
      <c r="W1572" t="s">
        <v>64</v>
      </c>
      <c r="X1572" t="s">
        <v>120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 t="e" vm="89">
        <f>_FV(0,"75")</f>
        <v>#VALUE!</v>
      </c>
      <c r="AM1572" t="s">
        <v>74</v>
      </c>
      <c r="AN1572">
        <v>-23</v>
      </c>
      <c r="AO1572" t="e" vm="1">
        <f>_FV(-8,"0")</f>
        <v>#VALUE!</v>
      </c>
      <c r="AP1572" t="s">
        <v>191</v>
      </c>
      <c r="AQ1572">
        <v>3</v>
      </c>
      <c r="AR1572">
        <v>6</v>
      </c>
      <c r="AS1572" t="s">
        <v>68</v>
      </c>
      <c r="AT1572" t="s">
        <v>68</v>
      </c>
      <c r="AU1572" t="s">
        <v>68</v>
      </c>
      <c r="AV1572" s="2">
        <v>43497</v>
      </c>
      <c r="AW1572" s="2">
        <v>43709</v>
      </c>
      <c r="AX1572">
        <v>1558</v>
      </c>
      <c r="AY1572">
        <v>1723</v>
      </c>
      <c r="AZ1572" t="s">
        <v>1436</v>
      </c>
      <c r="BA1572" s="2">
        <v>43490</v>
      </c>
      <c r="BB1572">
        <v>24</v>
      </c>
      <c r="BC1572" t="s">
        <v>2546</v>
      </c>
      <c r="BD1572" s="3">
        <v>29618</v>
      </c>
      <c r="BE1572" t="s">
        <v>1917</v>
      </c>
      <c r="BF1572" s="2">
        <v>43608</v>
      </c>
      <c r="BG1572">
        <v>20</v>
      </c>
      <c r="BH1572" t="s">
        <v>2547</v>
      </c>
      <c r="BI1572" s="2">
        <v>43620</v>
      </c>
    </row>
    <row r="1573" spans="1:61" x14ac:dyDescent="0.25">
      <c r="A1573" s="1">
        <v>42112</v>
      </c>
      <c r="B1573" t="s">
        <v>182</v>
      </c>
      <c r="C1573" t="s">
        <v>1917</v>
      </c>
      <c r="D1573" t="s">
        <v>62</v>
      </c>
      <c r="E1573" t="s">
        <v>539</v>
      </c>
      <c r="F1573" t="s">
        <v>90</v>
      </c>
      <c r="G1573" t="s">
        <v>1136</v>
      </c>
      <c r="H1573" t="s">
        <v>355</v>
      </c>
      <c r="I1573" t="s">
        <v>465</v>
      </c>
      <c r="J1573" t="s">
        <v>562</v>
      </c>
      <c r="K1573" t="s">
        <v>224</v>
      </c>
      <c r="L1573" t="s">
        <v>646</v>
      </c>
      <c r="M1573" t="s">
        <v>647</v>
      </c>
      <c r="N1573" t="s">
        <v>471</v>
      </c>
      <c r="O1573" t="s">
        <v>470</v>
      </c>
      <c r="P1573" t="s">
        <v>1140</v>
      </c>
      <c r="Q1573">
        <v>33</v>
      </c>
      <c r="R1573" t="s">
        <v>83</v>
      </c>
      <c r="S1573" t="s">
        <v>85</v>
      </c>
      <c r="T1573">
        <v>15</v>
      </c>
      <c r="U1573">
        <v>8</v>
      </c>
      <c r="V1573">
        <v>4</v>
      </c>
      <c r="W1573" t="s">
        <v>66</v>
      </c>
      <c r="X1573" t="s">
        <v>120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 t="e" vm="217">
        <f>_FV(0,"12121212121212122")</f>
        <v>#VALUE!</v>
      </c>
      <c r="AM1573" t="s">
        <v>355</v>
      </c>
      <c r="AN1573">
        <v>-13</v>
      </c>
      <c r="AO1573" t="e" vm="1">
        <f>_FV(-6,"0")</f>
        <v>#VALUE!</v>
      </c>
      <c r="AP1573" t="s">
        <v>64</v>
      </c>
      <c r="AQ1573">
        <v>2</v>
      </c>
      <c r="AR1573">
        <v>5</v>
      </c>
      <c r="AS1573" t="s">
        <v>68</v>
      </c>
      <c r="AT1573" t="s">
        <v>2205</v>
      </c>
      <c r="AU1573" t="s">
        <v>68</v>
      </c>
      <c r="AV1573" s="2">
        <v>43617</v>
      </c>
      <c r="AW1573" t="s">
        <v>2652</v>
      </c>
      <c r="AX1573">
        <v>1679</v>
      </c>
      <c r="AY1573">
        <v>1723</v>
      </c>
      <c r="AZ1573" t="s">
        <v>182</v>
      </c>
      <c r="BA1573" s="2">
        <v>43581</v>
      </c>
      <c r="BB1573">
        <v>23</v>
      </c>
      <c r="BC1573" t="s">
        <v>2549</v>
      </c>
      <c r="BD1573" s="2">
        <v>43528</v>
      </c>
      <c r="BE1573" t="s">
        <v>1917</v>
      </c>
      <c r="BF1573" s="2">
        <v>43608</v>
      </c>
      <c r="BG1573">
        <v>20</v>
      </c>
      <c r="BH1573" t="s">
        <v>2547</v>
      </c>
      <c r="BI1573" s="2">
        <v>43620</v>
      </c>
    </row>
    <row r="1574" spans="1:61" x14ac:dyDescent="0.25">
      <c r="A1574" s="1">
        <v>42040</v>
      </c>
      <c r="B1574" t="s">
        <v>195</v>
      </c>
      <c r="C1574" t="s">
        <v>1917</v>
      </c>
      <c r="D1574" t="s">
        <v>62</v>
      </c>
      <c r="E1574" t="s">
        <v>124</v>
      </c>
      <c r="F1574" t="s">
        <v>1072</v>
      </c>
      <c r="G1574" t="s">
        <v>353</v>
      </c>
      <c r="H1574" t="s">
        <v>1607</v>
      </c>
      <c r="I1574" t="s">
        <v>1093</v>
      </c>
      <c r="J1574" t="s">
        <v>971</v>
      </c>
      <c r="K1574" t="s">
        <v>1095</v>
      </c>
      <c r="L1574" t="s">
        <v>1746</v>
      </c>
      <c r="M1574" t="s">
        <v>666</v>
      </c>
      <c r="N1574" t="s">
        <v>587</v>
      </c>
      <c r="O1574" t="s">
        <v>156</v>
      </c>
      <c r="P1574" t="s">
        <v>1095</v>
      </c>
      <c r="Q1574">
        <v>35</v>
      </c>
      <c r="R1574" t="s">
        <v>242</v>
      </c>
      <c r="S1574" t="s">
        <v>85</v>
      </c>
      <c r="T1574">
        <v>15</v>
      </c>
      <c r="U1574">
        <v>15</v>
      </c>
      <c r="V1574">
        <v>7</v>
      </c>
      <c r="W1574" t="s">
        <v>85</v>
      </c>
      <c r="X1574" t="s">
        <v>85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 t="e" vm="86">
        <f>_FV(0,"6285714285714286")</f>
        <v>#VALUE!</v>
      </c>
      <c r="AM1574" t="s">
        <v>97</v>
      </c>
      <c r="AN1574">
        <v>-24</v>
      </c>
      <c r="AO1574" t="s">
        <v>65</v>
      </c>
      <c r="AP1574" t="s">
        <v>83</v>
      </c>
      <c r="AQ1574">
        <v>2</v>
      </c>
      <c r="AR1574">
        <v>5</v>
      </c>
      <c r="AS1574" t="s">
        <v>68</v>
      </c>
      <c r="AT1574" t="s">
        <v>590</v>
      </c>
      <c r="AU1574" t="s">
        <v>68</v>
      </c>
      <c r="AV1574" t="s">
        <v>116</v>
      </c>
      <c r="AW1574" t="s">
        <v>2653</v>
      </c>
      <c r="AX1574">
        <v>1635</v>
      </c>
      <c r="AY1574">
        <v>1723</v>
      </c>
      <c r="AZ1574" t="s">
        <v>195</v>
      </c>
      <c r="BA1574" s="2">
        <v>43701</v>
      </c>
      <c r="BB1574">
        <v>20</v>
      </c>
      <c r="BC1574" t="s">
        <v>2550</v>
      </c>
      <c r="BD1574" s="3">
        <v>14305</v>
      </c>
      <c r="BE1574" t="s">
        <v>1917</v>
      </c>
      <c r="BF1574" s="2">
        <v>43608</v>
      </c>
      <c r="BG1574">
        <v>20</v>
      </c>
      <c r="BH1574" t="s">
        <v>2547</v>
      </c>
      <c r="BI1574" s="2">
        <v>43620</v>
      </c>
    </row>
    <row r="1575" spans="1:61" x14ac:dyDescent="0.25">
      <c r="A1575" s="1">
        <v>41902</v>
      </c>
      <c r="B1575" t="s">
        <v>1445</v>
      </c>
      <c r="C1575" t="s">
        <v>1917</v>
      </c>
      <c r="D1575" t="s">
        <v>151</v>
      </c>
      <c r="E1575" s="2">
        <v>43617</v>
      </c>
      <c r="F1575" s="2">
        <v>43617</v>
      </c>
      <c r="G1575" t="s">
        <v>68</v>
      </c>
      <c r="H1575" t="s">
        <v>97</v>
      </c>
      <c r="I1575" s="2">
        <v>43678</v>
      </c>
      <c r="J1575" s="2">
        <v>43556</v>
      </c>
      <c r="K1575" t="s">
        <v>97</v>
      </c>
      <c r="L1575" t="s">
        <v>116</v>
      </c>
      <c r="M1575" t="s">
        <v>118</v>
      </c>
      <c r="N1575" t="s">
        <v>118</v>
      </c>
      <c r="O1575" t="s">
        <v>65</v>
      </c>
      <c r="P1575" t="s">
        <v>118</v>
      </c>
      <c r="Q1575">
        <v>5</v>
      </c>
      <c r="R1575" t="s">
        <v>121</v>
      </c>
      <c r="S1575" t="s">
        <v>85</v>
      </c>
      <c r="T1575">
        <v>15</v>
      </c>
      <c r="U1575">
        <v>3</v>
      </c>
      <c r="V1575">
        <v>4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 t="s">
        <v>97</v>
      </c>
      <c r="AM1575" t="s">
        <v>68</v>
      </c>
      <c r="AN1575">
        <v>2</v>
      </c>
      <c r="AP1575" t="s">
        <v>68</v>
      </c>
      <c r="AQ1575">
        <v>1</v>
      </c>
      <c r="AR1575">
        <v>7</v>
      </c>
      <c r="AS1575" t="s">
        <v>68</v>
      </c>
      <c r="AT1575" t="s">
        <v>68</v>
      </c>
      <c r="AU1575" t="s">
        <v>68</v>
      </c>
      <c r="AV1575" s="2">
        <v>43617</v>
      </c>
      <c r="AW1575" s="3">
        <v>45658</v>
      </c>
      <c r="AX1575">
        <v>1687</v>
      </c>
      <c r="AY1575">
        <v>1723</v>
      </c>
      <c r="AZ1575" t="s">
        <v>1445</v>
      </c>
      <c r="BA1575" s="2">
        <v>43548</v>
      </c>
      <c r="BB1575">
        <v>30</v>
      </c>
      <c r="BC1575" t="s">
        <v>2551</v>
      </c>
      <c r="BD1575" s="3">
        <v>36192</v>
      </c>
      <c r="BE1575" t="s">
        <v>1917</v>
      </c>
      <c r="BF1575" s="2">
        <v>43608</v>
      </c>
      <c r="BG1575">
        <v>20</v>
      </c>
      <c r="BH1575" t="s">
        <v>2547</v>
      </c>
      <c r="BI1575" s="2">
        <v>43620</v>
      </c>
    </row>
    <row r="1576" spans="1:61" x14ac:dyDescent="0.25">
      <c r="A1576" s="1">
        <v>41769</v>
      </c>
      <c r="B1576" t="s">
        <v>209</v>
      </c>
      <c r="C1576" t="s">
        <v>1917</v>
      </c>
      <c r="D1576" t="s">
        <v>62</v>
      </c>
      <c r="E1576" t="s">
        <v>250</v>
      </c>
      <c r="F1576" t="s">
        <v>352</v>
      </c>
      <c r="G1576" t="s">
        <v>68</v>
      </c>
      <c r="H1576" t="s">
        <v>252</v>
      </c>
      <c r="I1576" t="s">
        <v>250</v>
      </c>
      <c r="J1576" t="s">
        <v>370</v>
      </c>
      <c r="K1576" t="s">
        <v>155</v>
      </c>
      <c r="L1576" t="s">
        <v>252</v>
      </c>
      <c r="M1576" t="s">
        <v>155</v>
      </c>
      <c r="N1576" t="s">
        <v>154</v>
      </c>
      <c r="O1576" t="s">
        <v>155</v>
      </c>
      <c r="P1576" t="s">
        <v>154</v>
      </c>
      <c r="Q1576">
        <v>7</v>
      </c>
      <c r="R1576" t="s">
        <v>132</v>
      </c>
      <c r="S1576" t="s">
        <v>85</v>
      </c>
      <c r="T1576">
        <v>15</v>
      </c>
      <c r="U1576">
        <v>8</v>
      </c>
      <c r="V1576">
        <v>2</v>
      </c>
      <c r="W1576" t="s">
        <v>132</v>
      </c>
      <c r="X1576" t="s">
        <v>191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 t="s">
        <v>154</v>
      </c>
      <c r="AM1576" t="s">
        <v>68</v>
      </c>
      <c r="AN1576">
        <v>-5</v>
      </c>
      <c r="AO1576" t="e" vm="1">
        <f>_FV(-8,"0")</f>
        <v>#VALUE!</v>
      </c>
      <c r="AP1576" t="e" vm="1">
        <f>_FV(-2,"0")</f>
        <v>#VALUE!</v>
      </c>
      <c r="AQ1576">
        <v>9</v>
      </c>
      <c r="AR1576">
        <v>0</v>
      </c>
      <c r="AS1576" t="s">
        <v>68</v>
      </c>
      <c r="AT1576" t="s">
        <v>201</v>
      </c>
      <c r="AU1576" t="s">
        <v>68</v>
      </c>
      <c r="AV1576" t="s">
        <v>64</v>
      </c>
      <c r="AW1576" t="s">
        <v>2654</v>
      </c>
      <c r="AX1576">
        <v>1779</v>
      </c>
      <c r="AY1576">
        <v>1723</v>
      </c>
      <c r="AZ1576" t="s">
        <v>209</v>
      </c>
      <c r="BA1576" s="2">
        <v>43669</v>
      </c>
      <c r="BB1576">
        <v>25</v>
      </c>
      <c r="BC1576" t="s">
        <v>2552</v>
      </c>
      <c r="BD1576" s="2">
        <v>43472</v>
      </c>
      <c r="BE1576" t="s">
        <v>1917</v>
      </c>
      <c r="BF1576" s="2">
        <v>43608</v>
      </c>
      <c r="BG1576">
        <v>20</v>
      </c>
      <c r="BH1576" t="s">
        <v>2547</v>
      </c>
      <c r="BI1576" s="2">
        <v>43620</v>
      </c>
    </row>
    <row r="1577" spans="1:61" x14ac:dyDescent="0.25">
      <c r="A1577" s="1">
        <v>42063</v>
      </c>
      <c r="B1577" t="s">
        <v>218</v>
      </c>
      <c r="C1577" t="s">
        <v>1917</v>
      </c>
      <c r="D1577" t="s">
        <v>62</v>
      </c>
      <c r="E1577" t="s">
        <v>88</v>
      </c>
      <c r="F1577" t="s">
        <v>635</v>
      </c>
      <c r="G1577" t="s">
        <v>605</v>
      </c>
      <c r="H1577" t="s">
        <v>1480</v>
      </c>
      <c r="I1577" t="s">
        <v>68</v>
      </c>
      <c r="J1577" t="s">
        <v>846</v>
      </c>
      <c r="K1577" t="s">
        <v>216</v>
      </c>
      <c r="L1577" t="s">
        <v>1468</v>
      </c>
      <c r="M1577" t="s">
        <v>1232</v>
      </c>
      <c r="N1577" t="s">
        <v>637</v>
      </c>
      <c r="O1577" t="s">
        <v>80</v>
      </c>
      <c r="P1577" t="s">
        <v>1233</v>
      </c>
      <c r="Q1577">
        <v>27</v>
      </c>
      <c r="R1577" t="s">
        <v>191</v>
      </c>
      <c r="S1577" t="s">
        <v>85</v>
      </c>
      <c r="T1577">
        <v>15</v>
      </c>
      <c r="U1577">
        <v>12</v>
      </c>
      <c r="V1577">
        <v>4</v>
      </c>
      <c r="W1577" t="s">
        <v>96</v>
      </c>
      <c r="X1577" t="s">
        <v>85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 t="e" vm="94">
        <f>_FV(0,"37037037037037035")</f>
        <v>#VALUE!</v>
      </c>
      <c r="AM1577" t="s">
        <v>1480</v>
      </c>
      <c r="AN1577">
        <v>-19</v>
      </c>
      <c r="AO1577" t="e" vm="1">
        <f>_FV(-1,"0")</f>
        <v>#VALUE!</v>
      </c>
      <c r="AP1577" t="s">
        <v>96</v>
      </c>
      <c r="AQ1577">
        <v>1</v>
      </c>
      <c r="AR1577">
        <v>7</v>
      </c>
      <c r="AS1577" t="s">
        <v>68</v>
      </c>
      <c r="AT1577" t="s">
        <v>68</v>
      </c>
      <c r="AU1577" t="s">
        <v>68</v>
      </c>
      <c r="AV1577" t="s">
        <v>68</v>
      </c>
      <c r="AW1577" s="3">
        <v>42736</v>
      </c>
      <c r="AX1577">
        <v>1610</v>
      </c>
      <c r="AY1577">
        <v>1723</v>
      </c>
      <c r="AZ1577" t="s">
        <v>218</v>
      </c>
      <c r="BA1577" s="2">
        <v>43610</v>
      </c>
      <c r="BB1577">
        <v>22</v>
      </c>
      <c r="BC1577" t="s">
        <v>2553</v>
      </c>
      <c r="BD1577" s="3">
        <v>35096</v>
      </c>
      <c r="BE1577" t="s">
        <v>1917</v>
      </c>
      <c r="BF1577" s="2">
        <v>43608</v>
      </c>
      <c r="BG1577">
        <v>20</v>
      </c>
      <c r="BH1577" t="s">
        <v>2547</v>
      </c>
      <c r="BI1577" s="2">
        <v>43620</v>
      </c>
    </row>
    <row r="1578" spans="1:61" x14ac:dyDescent="0.25">
      <c r="A1578" s="1">
        <v>41881</v>
      </c>
      <c r="B1578" t="s">
        <v>228</v>
      </c>
      <c r="C1578" t="s">
        <v>1917</v>
      </c>
      <c r="D1578" t="s">
        <v>151</v>
      </c>
      <c r="E1578" t="s">
        <v>68</v>
      </c>
      <c r="F1578" t="s">
        <v>80</v>
      </c>
      <c r="G1578" t="s">
        <v>355</v>
      </c>
      <c r="H1578" t="s">
        <v>355</v>
      </c>
      <c r="I1578" t="s">
        <v>68</v>
      </c>
      <c r="J1578" t="s">
        <v>80</v>
      </c>
      <c r="K1578" t="s">
        <v>80</v>
      </c>
      <c r="L1578" t="s">
        <v>65</v>
      </c>
      <c r="M1578" t="s">
        <v>80</v>
      </c>
      <c r="N1578" t="s">
        <v>80</v>
      </c>
      <c r="O1578" t="s">
        <v>65</v>
      </c>
      <c r="P1578" t="s">
        <v>80</v>
      </c>
      <c r="Q1578">
        <v>3</v>
      </c>
      <c r="R1578" t="s">
        <v>179</v>
      </c>
      <c r="S1578" t="s">
        <v>85</v>
      </c>
      <c r="T1578">
        <v>15</v>
      </c>
      <c r="U1578">
        <v>8</v>
      </c>
      <c r="V1578">
        <v>15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 t="s">
        <v>80</v>
      </c>
      <c r="AM1578" t="e" vm="2">
        <f>_FV(0,"3333333333333333")</f>
        <v>#VALUE!</v>
      </c>
      <c r="AN1578">
        <v>2</v>
      </c>
      <c r="AP1578" t="s">
        <v>132</v>
      </c>
      <c r="AQ1578">
        <v>5</v>
      </c>
      <c r="AR1578">
        <v>2</v>
      </c>
      <c r="AS1578" t="s">
        <v>68</v>
      </c>
      <c r="AT1578" s="2">
        <v>43525</v>
      </c>
      <c r="AU1578" t="s">
        <v>68</v>
      </c>
      <c r="AV1578" t="s">
        <v>1252</v>
      </c>
      <c r="AW1578" t="s">
        <v>2655</v>
      </c>
      <c r="AX1578">
        <v>1646</v>
      </c>
      <c r="AY1578">
        <v>1723</v>
      </c>
      <c r="AZ1578" t="s">
        <v>228</v>
      </c>
      <c r="BA1578" s="2">
        <v>43701</v>
      </c>
      <c r="BB1578">
        <v>21</v>
      </c>
      <c r="BC1578" t="s">
        <v>2554</v>
      </c>
      <c r="BD1578" s="3">
        <v>15401</v>
      </c>
      <c r="BE1578" t="s">
        <v>1917</v>
      </c>
      <c r="BF1578" s="2">
        <v>43608</v>
      </c>
      <c r="BG1578">
        <v>20</v>
      </c>
      <c r="BH1578" t="s">
        <v>2547</v>
      </c>
      <c r="BI1578" s="2">
        <v>43620</v>
      </c>
    </row>
    <row r="1579" spans="1:61" x14ac:dyDescent="0.25">
      <c r="A1579" s="1">
        <v>41986</v>
      </c>
      <c r="B1579" t="s">
        <v>60</v>
      </c>
      <c r="C1579" t="s">
        <v>178</v>
      </c>
      <c r="D1579" t="s">
        <v>62</v>
      </c>
      <c r="E1579" s="2">
        <v>43586</v>
      </c>
      <c r="F1579" t="s">
        <v>367</v>
      </c>
      <c r="G1579" t="s">
        <v>399</v>
      </c>
      <c r="H1579" t="s">
        <v>399</v>
      </c>
      <c r="I1579" s="3">
        <v>903977</v>
      </c>
      <c r="J1579" s="3">
        <v>903977</v>
      </c>
      <c r="K1579" t="s">
        <v>323</v>
      </c>
      <c r="L1579" t="s">
        <v>323</v>
      </c>
      <c r="M1579" t="s">
        <v>79</v>
      </c>
      <c r="N1579" t="s">
        <v>79</v>
      </c>
      <c r="O1579" t="s">
        <v>320</v>
      </c>
      <c r="P1579" t="s">
        <v>320</v>
      </c>
      <c r="Q1579">
        <v>16</v>
      </c>
      <c r="R1579" t="s">
        <v>84</v>
      </c>
      <c r="S1579" t="s">
        <v>110</v>
      </c>
      <c r="T1579">
        <v>15</v>
      </c>
      <c r="U1579">
        <v>6</v>
      </c>
      <c r="V1579">
        <v>7</v>
      </c>
      <c r="W1579" t="s">
        <v>96</v>
      </c>
      <c r="X1579" t="s">
        <v>120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 t="s">
        <v>323</v>
      </c>
      <c r="AM1579" t="e" vm="156">
        <f>_FV(0,"0625")</f>
        <v>#VALUE!</v>
      </c>
      <c r="AN1579">
        <v>0</v>
      </c>
      <c r="AO1579" t="e" vm="1">
        <f>_FV(-4,"0")</f>
        <v>#VALUE!</v>
      </c>
      <c r="AP1579" t="e" vm="1">
        <f>_FV(-12,"0")</f>
        <v>#VALUE!</v>
      </c>
      <c r="AQ1579">
        <v>9</v>
      </c>
      <c r="AR1579">
        <v>0</v>
      </c>
      <c r="AS1579" t="s">
        <v>68</v>
      </c>
      <c r="AT1579" t="s">
        <v>68</v>
      </c>
      <c r="AU1579" t="s">
        <v>68</v>
      </c>
      <c r="AV1579" s="2">
        <v>43617</v>
      </c>
      <c r="AW1579" s="2">
        <v>43466</v>
      </c>
      <c r="AX1579">
        <v>1848</v>
      </c>
      <c r="AY1579">
        <v>1624</v>
      </c>
      <c r="AZ1579" t="s">
        <v>60</v>
      </c>
      <c r="BA1579" t="s">
        <v>2527</v>
      </c>
      <c r="BB1579">
        <v>29</v>
      </c>
      <c r="BC1579" t="s">
        <v>2528</v>
      </c>
      <c r="BD1579" s="3">
        <v>23255</v>
      </c>
      <c r="BE1579" t="s">
        <v>178</v>
      </c>
      <c r="BF1579" s="2">
        <v>43730</v>
      </c>
      <c r="BG1579">
        <v>26</v>
      </c>
      <c r="BH1579" t="s">
        <v>2545</v>
      </c>
      <c r="BI1579" s="3">
        <v>12114</v>
      </c>
    </row>
    <row r="1580" spans="1:61" x14ac:dyDescent="0.25">
      <c r="A1580" s="1">
        <v>41874</v>
      </c>
      <c r="B1580" t="s">
        <v>73</v>
      </c>
      <c r="C1580" t="s">
        <v>178</v>
      </c>
      <c r="D1580" t="s">
        <v>101</v>
      </c>
      <c r="E1580" t="s">
        <v>63</v>
      </c>
      <c r="F1580" t="s">
        <v>65</v>
      </c>
      <c r="G1580" t="s">
        <v>65</v>
      </c>
      <c r="H1580" t="s">
        <v>68</v>
      </c>
      <c r="I1580" s="2">
        <v>43586</v>
      </c>
      <c r="J1580" t="s">
        <v>65</v>
      </c>
      <c r="K1580" t="s">
        <v>63</v>
      </c>
      <c r="L1580" t="s">
        <v>65</v>
      </c>
      <c r="M1580" t="s">
        <v>65</v>
      </c>
      <c r="N1580" t="s">
        <v>63</v>
      </c>
      <c r="O1580" t="s">
        <v>65</v>
      </c>
      <c r="P1580" t="s">
        <v>65</v>
      </c>
      <c r="Q1580">
        <v>2</v>
      </c>
      <c r="R1580" t="s">
        <v>255</v>
      </c>
      <c r="S1580" t="s">
        <v>110</v>
      </c>
      <c r="T1580">
        <v>15</v>
      </c>
      <c r="U1580">
        <v>6</v>
      </c>
      <c r="V1580">
        <v>20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 t="s">
        <v>63</v>
      </c>
      <c r="AM1580" t="e" vm="1">
        <f>_FV(-1,"0")</f>
        <v>#VALUE!</v>
      </c>
      <c r="AN1580">
        <v>3</v>
      </c>
      <c r="AP1580" t="s">
        <v>64</v>
      </c>
      <c r="AQ1580">
        <v>0</v>
      </c>
      <c r="AR1580">
        <v>9</v>
      </c>
      <c r="AS1580" t="s">
        <v>68</v>
      </c>
      <c r="AT1580" t="s">
        <v>68</v>
      </c>
      <c r="AU1580" t="s">
        <v>68</v>
      </c>
      <c r="AV1580" s="3">
        <v>45658</v>
      </c>
      <c r="AW1580" s="3">
        <v>47119</v>
      </c>
      <c r="AX1580">
        <v>1638</v>
      </c>
      <c r="AY1580">
        <v>1624</v>
      </c>
      <c r="AZ1580" t="s">
        <v>73</v>
      </c>
      <c r="BA1580" s="2">
        <v>43548</v>
      </c>
      <c r="BB1580">
        <v>20</v>
      </c>
      <c r="BC1580" t="s">
        <v>1886</v>
      </c>
      <c r="BD1580" s="3">
        <v>12479</v>
      </c>
      <c r="BE1580" t="s">
        <v>178</v>
      </c>
      <c r="BF1580" s="2">
        <v>43730</v>
      </c>
      <c r="BG1580">
        <v>26</v>
      </c>
      <c r="BH1580" t="s">
        <v>2545</v>
      </c>
      <c r="BI1580" s="3">
        <v>12114</v>
      </c>
    </row>
    <row r="1581" spans="1:61" x14ac:dyDescent="0.25">
      <c r="A1581" s="1">
        <v>41682</v>
      </c>
      <c r="B1581" t="s">
        <v>2531</v>
      </c>
      <c r="C1581" t="s">
        <v>178</v>
      </c>
      <c r="D1581" t="s">
        <v>101</v>
      </c>
      <c r="E1581" t="s">
        <v>576</v>
      </c>
      <c r="F1581" t="s">
        <v>68</v>
      </c>
      <c r="G1581" s="2">
        <v>43586</v>
      </c>
      <c r="H1581" t="s">
        <v>250</v>
      </c>
      <c r="I1581" t="s">
        <v>575</v>
      </c>
      <c r="J1581" t="s">
        <v>327</v>
      </c>
      <c r="K1581" t="s">
        <v>154</v>
      </c>
      <c r="L1581" t="s">
        <v>329</v>
      </c>
      <c r="M1581" t="s">
        <v>156</v>
      </c>
      <c r="N1581" t="s">
        <v>155</v>
      </c>
      <c r="O1581" t="s">
        <v>329</v>
      </c>
      <c r="P1581" t="s">
        <v>155</v>
      </c>
      <c r="Q1581">
        <v>14</v>
      </c>
      <c r="R1581" t="s">
        <v>67</v>
      </c>
      <c r="S1581" t="s">
        <v>110</v>
      </c>
      <c r="T1581">
        <v>15</v>
      </c>
      <c r="U1581">
        <v>19</v>
      </c>
      <c r="V1581">
        <v>9</v>
      </c>
      <c r="W1581" t="s">
        <v>85</v>
      </c>
      <c r="X1581" t="s">
        <v>179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1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 t="e" vm="197">
        <f>_FV(0,"8571428571428571")</f>
        <v>#VALUE!</v>
      </c>
      <c r="AM1581" t="e" vm="33">
        <f>_FV(0,"14285714285714285")</f>
        <v>#VALUE!</v>
      </c>
      <c r="AN1581">
        <v>-8</v>
      </c>
      <c r="AO1581" t="e" vm="1">
        <f>_FV(-5,"0")</f>
        <v>#VALUE!</v>
      </c>
      <c r="AP1581" t="s">
        <v>66</v>
      </c>
      <c r="AQ1581">
        <v>1</v>
      </c>
      <c r="AR1581">
        <v>1</v>
      </c>
      <c r="AS1581" t="s">
        <v>68</v>
      </c>
      <c r="AT1581" t="s">
        <v>68</v>
      </c>
      <c r="AU1581" t="s">
        <v>68</v>
      </c>
      <c r="AV1581" t="s">
        <v>124</v>
      </c>
      <c r="AW1581" s="2">
        <v>43466</v>
      </c>
      <c r="AX1581">
        <v>1600</v>
      </c>
      <c r="AY1581">
        <v>1624</v>
      </c>
      <c r="AZ1581" t="s">
        <v>2531</v>
      </c>
      <c r="BA1581" s="2">
        <v>43610</v>
      </c>
      <c r="BB1581">
        <v>13</v>
      </c>
      <c r="BC1581" t="s">
        <v>2532</v>
      </c>
      <c r="BD1581" s="3">
        <v>44927</v>
      </c>
      <c r="BE1581" t="s">
        <v>178</v>
      </c>
      <c r="BF1581" s="2">
        <v>43730</v>
      </c>
      <c r="BG1581">
        <v>26</v>
      </c>
      <c r="BH1581" t="s">
        <v>2545</v>
      </c>
      <c r="BI1581" s="3">
        <v>12114</v>
      </c>
    </row>
    <row r="1582" spans="1:61" x14ac:dyDescent="0.25">
      <c r="A1582" s="1">
        <v>42278</v>
      </c>
      <c r="B1582" t="s">
        <v>123</v>
      </c>
      <c r="C1582" t="s">
        <v>178</v>
      </c>
      <c r="D1582" t="s">
        <v>62</v>
      </c>
      <c r="E1582" t="s">
        <v>1167</v>
      </c>
      <c r="F1582" t="s">
        <v>459</v>
      </c>
      <c r="G1582" t="s">
        <v>389</v>
      </c>
      <c r="H1582" t="s">
        <v>594</v>
      </c>
      <c r="I1582" t="s">
        <v>2334</v>
      </c>
      <c r="J1582" t="s">
        <v>153</v>
      </c>
      <c r="K1582" t="s">
        <v>355</v>
      </c>
      <c r="L1582" t="s">
        <v>80</v>
      </c>
      <c r="M1582" t="s">
        <v>1823</v>
      </c>
      <c r="N1582" t="s">
        <v>80</v>
      </c>
      <c r="O1582" t="s">
        <v>394</v>
      </c>
      <c r="P1582" t="s">
        <v>155</v>
      </c>
      <c r="Q1582">
        <v>21</v>
      </c>
      <c r="R1582" t="s">
        <v>68</v>
      </c>
      <c r="S1582" t="s">
        <v>110</v>
      </c>
      <c r="T1582">
        <v>15</v>
      </c>
      <c r="U1582">
        <v>1</v>
      </c>
      <c r="V1582">
        <v>10</v>
      </c>
      <c r="W1582" t="s">
        <v>120</v>
      </c>
      <c r="X1582" t="s">
        <v>66</v>
      </c>
      <c r="Y1582">
        <v>0</v>
      </c>
      <c r="Z1582">
        <v>1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1</v>
      </c>
      <c r="AI1582">
        <v>0</v>
      </c>
      <c r="AJ1582">
        <v>0</v>
      </c>
      <c r="AK1582">
        <v>0</v>
      </c>
      <c r="AL1582" t="s">
        <v>459</v>
      </c>
      <c r="AM1582" t="e" vm="84">
        <f>_FV(0,"2857142857142857")</f>
        <v>#VALUE!</v>
      </c>
      <c r="AN1582">
        <v>19</v>
      </c>
      <c r="AO1582" t="s">
        <v>96</v>
      </c>
      <c r="AP1582" t="e" vm="1">
        <f>_FV(-14,"0")</f>
        <v>#VALUE!</v>
      </c>
      <c r="AQ1582">
        <v>3</v>
      </c>
      <c r="AR1582">
        <v>6</v>
      </c>
      <c r="AS1582" t="s">
        <v>68</v>
      </c>
      <c r="AT1582" t="s">
        <v>897</v>
      </c>
      <c r="AU1582" t="s">
        <v>68</v>
      </c>
      <c r="AV1582" s="3">
        <v>45689</v>
      </c>
      <c r="AW1582" t="s">
        <v>2656</v>
      </c>
      <c r="AX1582">
        <v>1923</v>
      </c>
      <c r="AY1582">
        <v>1624</v>
      </c>
      <c r="AZ1582" t="s">
        <v>123</v>
      </c>
      <c r="BA1582" s="2">
        <v>43731</v>
      </c>
      <c r="BB1582">
        <v>28</v>
      </c>
      <c r="BC1582" t="s">
        <v>2533</v>
      </c>
      <c r="BD1582" t="s">
        <v>2534</v>
      </c>
      <c r="BE1582" t="s">
        <v>178</v>
      </c>
      <c r="BF1582" s="2">
        <v>43730</v>
      </c>
      <c r="BG1582">
        <v>26</v>
      </c>
      <c r="BH1582" t="s">
        <v>2545</v>
      </c>
      <c r="BI1582" s="3">
        <v>12114</v>
      </c>
    </row>
    <row r="1583" spans="1:61" x14ac:dyDescent="0.25">
      <c r="A1583" s="1">
        <v>42310</v>
      </c>
      <c r="B1583" t="s">
        <v>2233</v>
      </c>
      <c r="C1583" t="s">
        <v>178</v>
      </c>
      <c r="D1583" t="s">
        <v>101</v>
      </c>
      <c r="E1583" s="2">
        <v>43556</v>
      </c>
      <c r="F1583" s="2">
        <v>43497</v>
      </c>
      <c r="G1583" s="3">
        <v>13150</v>
      </c>
      <c r="H1583" s="3">
        <v>16072</v>
      </c>
      <c r="I1583" s="2">
        <v>43556</v>
      </c>
      <c r="J1583" s="3">
        <v>45292</v>
      </c>
      <c r="K1583" t="s">
        <v>397</v>
      </c>
      <c r="L1583" t="s">
        <v>128</v>
      </c>
      <c r="M1583" t="s">
        <v>116</v>
      </c>
      <c r="N1583" t="s">
        <v>347</v>
      </c>
      <c r="O1583" t="s">
        <v>128</v>
      </c>
      <c r="P1583" t="s">
        <v>129</v>
      </c>
      <c r="Q1583">
        <v>25</v>
      </c>
      <c r="R1583" t="s">
        <v>120</v>
      </c>
      <c r="S1583" t="s">
        <v>110</v>
      </c>
      <c r="T1583">
        <v>15</v>
      </c>
      <c r="U1583">
        <v>13</v>
      </c>
      <c r="V1583">
        <v>11</v>
      </c>
      <c r="W1583" t="s">
        <v>120</v>
      </c>
      <c r="X1583" t="s">
        <v>132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 t="e" vm="390">
        <f>_FV(0,"32")</f>
        <v>#VALUE!</v>
      </c>
      <c r="AM1583" t="e" vm="209">
        <f>_FV(0,"24")</f>
        <v>#VALUE!</v>
      </c>
      <c r="AN1583">
        <v>-5</v>
      </c>
      <c r="AO1583" t="s">
        <v>132</v>
      </c>
      <c r="AP1583" t="e" vm="1">
        <f>_FV(-5,"0")</f>
        <v>#VALUE!</v>
      </c>
      <c r="AQ1583">
        <v>1</v>
      </c>
      <c r="AR1583">
        <v>7</v>
      </c>
      <c r="AS1583" t="s">
        <v>68</v>
      </c>
      <c r="AT1583" t="s">
        <v>68</v>
      </c>
      <c r="AU1583" t="s">
        <v>68</v>
      </c>
      <c r="AV1583" t="s">
        <v>68</v>
      </c>
      <c r="AW1583" s="2">
        <v>43647</v>
      </c>
      <c r="AX1583">
        <v>1602</v>
      </c>
      <c r="AY1583">
        <v>1624</v>
      </c>
      <c r="AZ1583" t="s">
        <v>2233</v>
      </c>
      <c r="BA1583" t="s">
        <v>2529</v>
      </c>
      <c r="BB1583">
        <v>25</v>
      </c>
      <c r="BC1583" t="s">
        <v>2530</v>
      </c>
      <c r="BD1583" s="3">
        <v>41306</v>
      </c>
      <c r="BE1583" t="s">
        <v>178</v>
      </c>
      <c r="BF1583" s="2">
        <v>43730</v>
      </c>
      <c r="BG1583">
        <v>26</v>
      </c>
      <c r="BH1583" t="s">
        <v>2545</v>
      </c>
      <c r="BI1583" s="3">
        <v>12114</v>
      </c>
    </row>
    <row r="1584" spans="1:61" x14ac:dyDescent="0.25">
      <c r="A1584" s="1">
        <v>42078</v>
      </c>
      <c r="B1584" t="s">
        <v>127</v>
      </c>
      <c r="C1584" t="s">
        <v>178</v>
      </c>
      <c r="D1584" t="s">
        <v>62</v>
      </c>
      <c r="E1584" t="s">
        <v>1089</v>
      </c>
      <c r="F1584" t="s">
        <v>106</v>
      </c>
      <c r="G1584" t="s">
        <v>742</v>
      </c>
      <c r="H1584" t="s">
        <v>1052</v>
      </c>
      <c r="I1584" t="s">
        <v>744</v>
      </c>
      <c r="J1584" t="s">
        <v>102</v>
      </c>
      <c r="K1584" t="s">
        <v>480</v>
      </c>
      <c r="L1584" t="s">
        <v>107</v>
      </c>
      <c r="M1584" t="s">
        <v>481</v>
      </c>
      <c r="N1584" t="s">
        <v>1003</v>
      </c>
      <c r="O1584" t="s">
        <v>573</v>
      </c>
      <c r="P1584" t="s">
        <v>479</v>
      </c>
      <c r="Q1584">
        <v>29</v>
      </c>
      <c r="R1584" t="s">
        <v>192</v>
      </c>
      <c r="S1584" t="s">
        <v>110</v>
      </c>
      <c r="T1584">
        <v>15</v>
      </c>
      <c r="U1584">
        <v>12</v>
      </c>
      <c r="V1584">
        <v>9</v>
      </c>
      <c r="W1584" t="s">
        <v>64</v>
      </c>
      <c r="X1584" t="s">
        <v>132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 t="e" vm="391">
        <f>_FV(0,"27586206896551724")</f>
        <v>#VALUE!</v>
      </c>
      <c r="AM1584" t="e" vm="6">
        <f>_FV(0,"3793103448275862")</f>
        <v>#VALUE!</v>
      </c>
      <c r="AN1584">
        <v>-7</v>
      </c>
      <c r="AO1584" t="e" vm="1">
        <f>_FV(-3,"0")</f>
        <v>#VALUE!</v>
      </c>
      <c r="AP1584" t="e" vm="1">
        <f>_FV(-4,"0")</f>
        <v>#VALUE!</v>
      </c>
      <c r="AQ1584">
        <v>6</v>
      </c>
      <c r="AR1584">
        <v>3</v>
      </c>
      <c r="AS1584" t="s">
        <v>68</v>
      </c>
      <c r="AT1584" t="s">
        <v>68</v>
      </c>
      <c r="AU1584" t="s">
        <v>68</v>
      </c>
      <c r="AV1584" t="s">
        <v>180</v>
      </c>
      <c r="AW1584" s="2">
        <v>43647</v>
      </c>
      <c r="AX1584">
        <v>1817</v>
      </c>
      <c r="AY1584">
        <v>1624</v>
      </c>
      <c r="AZ1584" t="s">
        <v>127</v>
      </c>
      <c r="BA1584" s="2">
        <v>43548</v>
      </c>
      <c r="BB1584">
        <v>19</v>
      </c>
      <c r="BC1584" t="s">
        <v>2535</v>
      </c>
      <c r="BD1584" s="3">
        <v>16163</v>
      </c>
      <c r="BE1584" t="s">
        <v>178</v>
      </c>
      <c r="BF1584" s="2">
        <v>43730</v>
      </c>
      <c r="BG1584">
        <v>26</v>
      </c>
      <c r="BH1584" t="s">
        <v>2545</v>
      </c>
      <c r="BI1584" s="3">
        <v>12114</v>
      </c>
    </row>
    <row r="1585" spans="1:61" x14ac:dyDescent="0.25">
      <c r="A1585" s="1">
        <v>42035</v>
      </c>
      <c r="B1585" t="s">
        <v>2240</v>
      </c>
      <c r="C1585" t="s">
        <v>178</v>
      </c>
      <c r="D1585" t="s">
        <v>151</v>
      </c>
      <c r="E1585" t="s">
        <v>570</v>
      </c>
      <c r="F1585" t="s">
        <v>569</v>
      </c>
      <c r="G1585" t="s">
        <v>1150</v>
      </c>
      <c r="H1585" t="s">
        <v>374</v>
      </c>
      <c r="I1585" t="s">
        <v>499</v>
      </c>
      <c r="J1585" t="s">
        <v>567</v>
      </c>
      <c r="K1585" t="s">
        <v>382</v>
      </c>
      <c r="L1585" t="s">
        <v>379</v>
      </c>
      <c r="M1585" t="s">
        <v>381</v>
      </c>
      <c r="N1585" t="s">
        <v>502</v>
      </c>
      <c r="O1585" t="s">
        <v>379</v>
      </c>
      <c r="P1585" t="s">
        <v>572</v>
      </c>
      <c r="Q1585">
        <v>23</v>
      </c>
      <c r="R1585" t="s">
        <v>95</v>
      </c>
      <c r="S1585" t="s">
        <v>110</v>
      </c>
      <c r="T1585">
        <v>15</v>
      </c>
      <c r="U1585">
        <v>18</v>
      </c>
      <c r="V1585">
        <v>11</v>
      </c>
      <c r="W1585" t="s">
        <v>96</v>
      </c>
      <c r="X1585" t="s">
        <v>66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 t="e" vm="65">
        <f>_FV(0,"43478260869565216")</f>
        <v>#VALUE!</v>
      </c>
      <c r="AM1585" t="e" vm="216">
        <f>_FV(0,"391304347826087")</f>
        <v>#VALUE!</v>
      </c>
      <c r="AN1585">
        <v>-8</v>
      </c>
      <c r="AO1585" t="s">
        <v>64</v>
      </c>
      <c r="AP1585" t="s">
        <v>84</v>
      </c>
      <c r="AQ1585">
        <v>4</v>
      </c>
      <c r="AR1585">
        <v>4</v>
      </c>
      <c r="AS1585" t="s">
        <v>68</v>
      </c>
      <c r="AT1585" t="s">
        <v>1979</v>
      </c>
      <c r="AU1585" t="s">
        <v>68</v>
      </c>
      <c r="AV1585" t="s">
        <v>63</v>
      </c>
      <c r="AW1585" t="s">
        <v>2657</v>
      </c>
      <c r="AX1585">
        <v>1562</v>
      </c>
      <c r="AY1585">
        <v>1624</v>
      </c>
      <c r="AZ1585" t="s">
        <v>2240</v>
      </c>
      <c r="BA1585" s="2">
        <v>43491</v>
      </c>
      <c r="BB1585">
        <v>24</v>
      </c>
      <c r="BC1585" t="s">
        <v>2537</v>
      </c>
      <c r="BD1585" s="3">
        <v>17958</v>
      </c>
      <c r="BE1585" t="s">
        <v>178</v>
      </c>
      <c r="BF1585" s="2">
        <v>43730</v>
      </c>
      <c r="BG1585">
        <v>26</v>
      </c>
      <c r="BH1585" t="s">
        <v>2545</v>
      </c>
      <c r="BI1585" s="3">
        <v>12114</v>
      </c>
    </row>
    <row r="1586" spans="1:61" x14ac:dyDescent="0.25">
      <c r="A1586" s="1">
        <v>42040</v>
      </c>
      <c r="B1586" t="s">
        <v>2538</v>
      </c>
      <c r="C1586" t="s">
        <v>178</v>
      </c>
      <c r="D1586" t="s">
        <v>62</v>
      </c>
      <c r="E1586" t="s">
        <v>792</v>
      </c>
      <c r="F1586" t="s">
        <v>792</v>
      </c>
      <c r="G1586" t="s">
        <v>1608</v>
      </c>
      <c r="H1586" t="s">
        <v>971</v>
      </c>
      <c r="I1586" t="s">
        <v>580</v>
      </c>
      <c r="J1586" t="s">
        <v>68</v>
      </c>
      <c r="K1586" t="s">
        <v>585</v>
      </c>
      <c r="L1586" t="s">
        <v>793</v>
      </c>
      <c r="M1586" t="s">
        <v>1094</v>
      </c>
      <c r="N1586" t="s">
        <v>1746</v>
      </c>
      <c r="O1586" t="s">
        <v>118</v>
      </c>
      <c r="P1586" t="s">
        <v>585</v>
      </c>
      <c r="Q1586">
        <v>35</v>
      </c>
      <c r="R1586" t="s">
        <v>119</v>
      </c>
      <c r="S1586" t="s">
        <v>110</v>
      </c>
      <c r="T1586">
        <v>15</v>
      </c>
      <c r="U1586">
        <v>17</v>
      </c>
      <c r="V1586">
        <v>13</v>
      </c>
      <c r="W1586" t="s">
        <v>179</v>
      </c>
      <c r="X1586" t="s">
        <v>65</v>
      </c>
      <c r="Y1586">
        <v>0</v>
      </c>
      <c r="Z1586">
        <v>1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1</v>
      </c>
      <c r="AI1586">
        <v>1</v>
      </c>
      <c r="AJ1586">
        <v>0</v>
      </c>
      <c r="AK1586">
        <v>0</v>
      </c>
      <c r="AL1586" t="e" vm="392">
        <f>_FV(0,"5142857142857142")</f>
        <v>#VALUE!</v>
      </c>
      <c r="AM1586" t="e" vm="25">
        <f>_FV(0,"6")</f>
        <v>#VALUE!</v>
      </c>
      <c r="AN1586">
        <v>-4</v>
      </c>
      <c r="AO1586" t="s">
        <v>179</v>
      </c>
      <c r="AP1586" t="e" vm="1">
        <f>_FV(-1,"0")</f>
        <v>#VALUE!</v>
      </c>
      <c r="AQ1586">
        <v>0</v>
      </c>
      <c r="AR1586">
        <v>3</v>
      </c>
      <c r="AS1586" t="s">
        <v>68</v>
      </c>
      <c r="AT1586" t="s">
        <v>68</v>
      </c>
      <c r="AU1586" t="s">
        <v>68</v>
      </c>
      <c r="AV1586" s="3">
        <v>45658</v>
      </c>
      <c r="AW1586" s="2">
        <v>43466</v>
      </c>
      <c r="AX1586">
        <v>1645</v>
      </c>
      <c r="AY1586">
        <v>1624</v>
      </c>
      <c r="AZ1586" t="s">
        <v>2538</v>
      </c>
      <c r="BA1586" s="2">
        <v>43733</v>
      </c>
      <c r="BB1586">
        <v>18</v>
      </c>
      <c r="BC1586" t="s">
        <v>2539</v>
      </c>
      <c r="BD1586" s="3">
        <v>18629</v>
      </c>
      <c r="BE1586" t="s">
        <v>178</v>
      </c>
      <c r="BF1586" s="2">
        <v>43730</v>
      </c>
      <c r="BG1586">
        <v>26</v>
      </c>
      <c r="BH1586" t="s">
        <v>2545</v>
      </c>
      <c r="BI1586" s="3">
        <v>12114</v>
      </c>
    </row>
    <row r="1587" spans="1:61" x14ac:dyDescent="0.25">
      <c r="A1587" s="1">
        <v>42107</v>
      </c>
      <c r="B1587" t="s">
        <v>150</v>
      </c>
      <c r="C1587" t="s">
        <v>178</v>
      </c>
      <c r="D1587" t="s">
        <v>62</v>
      </c>
      <c r="E1587" t="s">
        <v>932</v>
      </c>
      <c r="F1587" t="s">
        <v>411</v>
      </c>
      <c r="G1587" t="s">
        <v>399</v>
      </c>
      <c r="H1587" t="s">
        <v>1609</v>
      </c>
      <c r="I1587" s="3">
        <v>1817084</v>
      </c>
      <c r="J1587" t="s">
        <v>1190</v>
      </c>
      <c r="K1587" t="s">
        <v>63</v>
      </c>
      <c r="L1587" t="s">
        <v>414</v>
      </c>
      <c r="M1587" t="s">
        <v>414</v>
      </c>
      <c r="N1587" t="s">
        <v>319</v>
      </c>
      <c r="O1587" t="s">
        <v>321</v>
      </c>
      <c r="P1587" t="s">
        <v>79</v>
      </c>
      <c r="Q1587">
        <v>32</v>
      </c>
      <c r="R1587" t="s">
        <v>96</v>
      </c>
      <c r="S1587" t="s">
        <v>110</v>
      </c>
      <c r="T1587">
        <v>15</v>
      </c>
      <c r="U1587">
        <v>5</v>
      </c>
      <c r="V1587">
        <v>13</v>
      </c>
      <c r="W1587" t="s">
        <v>83</v>
      </c>
      <c r="X1587" t="s">
        <v>84</v>
      </c>
      <c r="Y1587">
        <v>0</v>
      </c>
      <c r="Z1587">
        <v>1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 t="s">
        <v>414</v>
      </c>
      <c r="AM1587" t="e" vm="3">
        <f>_FV(0,"5")</f>
        <v>#VALUE!</v>
      </c>
      <c r="AN1587">
        <v>19</v>
      </c>
      <c r="AO1587" t="s">
        <v>96</v>
      </c>
      <c r="AP1587" t="e" vm="1">
        <f>_FV(-9,"0")</f>
        <v>#VALUE!</v>
      </c>
      <c r="AQ1587">
        <v>4</v>
      </c>
      <c r="AR1587">
        <v>4</v>
      </c>
      <c r="AS1587" t="s">
        <v>68</v>
      </c>
      <c r="AT1587" t="s">
        <v>936</v>
      </c>
      <c r="AU1587" t="s">
        <v>68</v>
      </c>
      <c r="AV1587" t="s">
        <v>64</v>
      </c>
      <c r="AW1587" t="s">
        <v>2658</v>
      </c>
      <c r="AX1587">
        <v>1882</v>
      </c>
      <c r="AY1587">
        <v>1624</v>
      </c>
      <c r="AZ1587" t="s">
        <v>150</v>
      </c>
      <c r="BA1587" s="2">
        <v>43578</v>
      </c>
      <c r="BB1587">
        <v>21</v>
      </c>
      <c r="BC1587" t="s">
        <v>2541</v>
      </c>
      <c r="BD1587" s="3">
        <v>41852</v>
      </c>
      <c r="BE1587" t="s">
        <v>178</v>
      </c>
      <c r="BF1587" s="2">
        <v>43730</v>
      </c>
      <c r="BG1587">
        <v>26</v>
      </c>
      <c r="BH1587" t="s">
        <v>2545</v>
      </c>
      <c r="BI1587" s="3">
        <v>12114</v>
      </c>
    </row>
    <row r="1588" spans="1:61" x14ac:dyDescent="0.25">
      <c r="A1588" s="1">
        <v>42056</v>
      </c>
      <c r="B1588" t="s">
        <v>158</v>
      </c>
      <c r="C1588" t="s">
        <v>178</v>
      </c>
      <c r="D1588" t="s">
        <v>62</v>
      </c>
      <c r="E1588" t="s">
        <v>1475</v>
      </c>
      <c r="F1588" t="s">
        <v>642</v>
      </c>
      <c r="G1588" t="s">
        <v>517</v>
      </c>
      <c r="H1588" t="s">
        <v>1684</v>
      </c>
      <c r="I1588" t="s">
        <v>64</v>
      </c>
      <c r="J1588" t="s">
        <v>362</v>
      </c>
      <c r="K1588" t="s">
        <v>590</v>
      </c>
      <c r="L1588" t="s">
        <v>235</v>
      </c>
      <c r="M1588" t="s">
        <v>1085</v>
      </c>
      <c r="N1588" t="s">
        <v>522</v>
      </c>
      <c r="O1588" t="s">
        <v>521</v>
      </c>
      <c r="P1588" t="s">
        <v>235</v>
      </c>
      <c r="Q1588">
        <v>26</v>
      </c>
      <c r="R1588" t="s">
        <v>64</v>
      </c>
      <c r="S1588" t="s">
        <v>110</v>
      </c>
      <c r="T1588">
        <v>15</v>
      </c>
      <c r="U1588">
        <v>2</v>
      </c>
      <c r="V1588">
        <v>11</v>
      </c>
      <c r="W1588" t="s">
        <v>96</v>
      </c>
      <c r="X1588" t="s">
        <v>132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 t="s">
        <v>68</v>
      </c>
      <c r="AM1588" t="e" vm="64">
        <f>_FV(0,"23076923076923078")</f>
        <v>#VALUE!</v>
      </c>
      <c r="AN1588">
        <v>20</v>
      </c>
      <c r="AO1588" t="s">
        <v>68</v>
      </c>
      <c r="AP1588" t="e" vm="1">
        <f>_FV(-13,"0")</f>
        <v>#VALUE!</v>
      </c>
      <c r="AQ1588">
        <v>9</v>
      </c>
      <c r="AR1588">
        <v>0</v>
      </c>
      <c r="AS1588" t="s">
        <v>68</v>
      </c>
      <c r="AT1588" t="s">
        <v>68</v>
      </c>
      <c r="AU1588" t="s">
        <v>68</v>
      </c>
      <c r="AV1588" s="2">
        <v>43678</v>
      </c>
      <c r="AW1588" s="2">
        <v>43770</v>
      </c>
      <c r="AX1588">
        <v>1934</v>
      </c>
      <c r="AY1588">
        <v>1624</v>
      </c>
      <c r="AZ1588" t="s">
        <v>158</v>
      </c>
      <c r="BA1588" s="2">
        <v>43580</v>
      </c>
      <c r="BB1588">
        <v>29</v>
      </c>
      <c r="BC1588" t="s">
        <v>2542</v>
      </c>
      <c r="BD1588" t="s">
        <v>2543</v>
      </c>
      <c r="BE1588" t="s">
        <v>178</v>
      </c>
      <c r="BF1588" s="2">
        <v>43730</v>
      </c>
      <c r="BG1588">
        <v>26</v>
      </c>
      <c r="BH1588" t="s">
        <v>2545</v>
      </c>
      <c r="BI1588" s="3">
        <v>12114</v>
      </c>
    </row>
    <row r="1589" spans="1:61" x14ac:dyDescent="0.25">
      <c r="A1589" s="1">
        <v>41999</v>
      </c>
      <c r="B1589" t="s">
        <v>163</v>
      </c>
      <c r="C1589" t="s">
        <v>178</v>
      </c>
      <c r="D1589" t="s">
        <v>62</v>
      </c>
      <c r="E1589" t="s">
        <v>340</v>
      </c>
      <c r="F1589" t="s">
        <v>68</v>
      </c>
      <c r="G1589" t="s">
        <v>68</v>
      </c>
      <c r="H1589" t="s">
        <v>1193</v>
      </c>
      <c r="I1589" t="s">
        <v>811</v>
      </c>
      <c r="J1589" t="s">
        <v>1193</v>
      </c>
      <c r="K1589" t="s">
        <v>63</v>
      </c>
      <c r="L1589" t="s">
        <v>80</v>
      </c>
      <c r="M1589" t="s">
        <v>82</v>
      </c>
      <c r="N1589" t="s">
        <v>80</v>
      </c>
      <c r="O1589" t="s">
        <v>341</v>
      </c>
      <c r="P1589" t="s">
        <v>341</v>
      </c>
      <c r="Q1589">
        <v>18</v>
      </c>
      <c r="R1589" t="s">
        <v>66</v>
      </c>
      <c r="S1589" t="s">
        <v>110</v>
      </c>
      <c r="T1589">
        <v>15</v>
      </c>
      <c r="U1589">
        <v>3</v>
      </c>
      <c r="V1589">
        <v>9</v>
      </c>
      <c r="W1589" t="s">
        <v>191</v>
      </c>
      <c r="X1589" t="s">
        <v>66</v>
      </c>
      <c r="Y1589">
        <v>0</v>
      </c>
      <c r="Z1589">
        <v>1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 t="s">
        <v>355</v>
      </c>
      <c r="AM1589" t="e" vm="42">
        <f>_FV(0,"2777777777777778")</f>
        <v>#VALUE!</v>
      </c>
      <c r="AN1589">
        <v>9</v>
      </c>
      <c r="AO1589" t="s">
        <v>83</v>
      </c>
      <c r="AP1589" t="e" vm="1">
        <f>_FV(-11,"0")</f>
        <v>#VALUE!</v>
      </c>
      <c r="AQ1589">
        <v>6</v>
      </c>
      <c r="AR1589">
        <v>3</v>
      </c>
      <c r="AS1589" t="s">
        <v>68</v>
      </c>
      <c r="AT1589" t="s">
        <v>68</v>
      </c>
      <c r="AU1589" t="s">
        <v>68</v>
      </c>
      <c r="AV1589" t="s">
        <v>675</v>
      </c>
      <c r="AW1589" s="2">
        <v>43466</v>
      </c>
      <c r="AX1589">
        <v>1829</v>
      </c>
      <c r="AY1589">
        <v>1624</v>
      </c>
      <c r="AZ1589" t="s">
        <v>163</v>
      </c>
      <c r="BA1589" s="2">
        <v>43731</v>
      </c>
      <c r="BB1589">
        <v>25</v>
      </c>
      <c r="BC1589" t="s">
        <v>2544</v>
      </c>
      <c r="BD1589" s="3">
        <v>42339</v>
      </c>
      <c r="BE1589" t="s">
        <v>178</v>
      </c>
      <c r="BF1589" s="2">
        <v>43730</v>
      </c>
      <c r="BG1589">
        <v>26</v>
      </c>
      <c r="BH1589" t="s">
        <v>2545</v>
      </c>
      <c r="BI1589" s="3">
        <v>12114</v>
      </c>
    </row>
    <row r="1590" spans="1:61" x14ac:dyDescent="0.25">
      <c r="A1590" s="1">
        <v>42140</v>
      </c>
      <c r="B1590" t="s">
        <v>1436</v>
      </c>
      <c r="C1590" t="s">
        <v>178</v>
      </c>
      <c r="D1590" t="s">
        <v>62</v>
      </c>
      <c r="E1590" t="s">
        <v>758</v>
      </c>
      <c r="F1590" t="s">
        <v>68</v>
      </c>
      <c r="G1590" t="s">
        <v>649</v>
      </c>
      <c r="H1590" t="s">
        <v>1812</v>
      </c>
      <c r="I1590" t="s">
        <v>1811</v>
      </c>
      <c r="J1590" t="s">
        <v>290</v>
      </c>
      <c r="K1590" t="s">
        <v>617</v>
      </c>
      <c r="L1590" t="s">
        <v>292</v>
      </c>
      <c r="M1590" t="s">
        <v>1730</v>
      </c>
      <c r="N1590" t="s">
        <v>294</v>
      </c>
      <c r="O1590" t="s">
        <v>713</v>
      </c>
      <c r="P1590" t="s">
        <v>292</v>
      </c>
      <c r="Q1590">
        <v>37</v>
      </c>
      <c r="R1590" t="s">
        <v>239</v>
      </c>
      <c r="S1590" t="s">
        <v>110</v>
      </c>
      <c r="T1590">
        <v>15</v>
      </c>
      <c r="U1590">
        <v>18</v>
      </c>
      <c r="V1590">
        <v>16</v>
      </c>
      <c r="W1590" t="s">
        <v>64</v>
      </c>
      <c r="X1590" t="s">
        <v>68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1</v>
      </c>
      <c r="AI1590">
        <v>0</v>
      </c>
      <c r="AJ1590">
        <v>0</v>
      </c>
      <c r="AK1590">
        <v>0</v>
      </c>
      <c r="AL1590" t="e" vm="262">
        <f>_FV(0,"7567567567567568")</f>
        <v>#VALUE!</v>
      </c>
      <c r="AM1590" t="e" vm="393">
        <f>_FV(0,"6486486486486487")</f>
        <v>#VALUE!</v>
      </c>
      <c r="AN1590">
        <v>-9</v>
      </c>
      <c r="AO1590" t="s">
        <v>68</v>
      </c>
      <c r="AP1590" t="s">
        <v>132</v>
      </c>
      <c r="AQ1590">
        <v>0</v>
      </c>
      <c r="AR1590">
        <v>9</v>
      </c>
      <c r="AS1590" t="s">
        <v>68</v>
      </c>
      <c r="AT1590" t="s">
        <v>68</v>
      </c>
      <c r="AU1590" t="s">
        <v>68</v>
      </c>
      <c r="AV1590" t="s">
        <v>97</v>
      </c>
      <c r="AW1590" s="2">
        <v>43466</v>
      </c>
      <c r="AX1590">
        <v>1558</v>
      </c>
      <c r="AY1590">
        <v>1624</v>
      </c>
      <c r="AZ1590" t="s">
        <v>1436</v>
      </c>
      <c r="BA1590" s="2">
        <v>43490</v>
      </c>
      <c r="BB1590">
        <v>24</v>
      </c>
      <c r="BC1590" t="s">
        <v>2546</v>
      </c>
      <c r="BD1590" s="3">
        <v>29618</v>
      </c>
      <c r="BE1590" t="s">
        <v>178</v>
      </c>
      <c r="BF1590" s="2">
        <v>43730</v>
      </c>
      <c r="BG1590">
        <v>26</v>
      </c>
      <c r="BH1590" t="s">
        <v>2545</v>
      </c>
      <c r="BI1590" s="3">
        <v>12114</v>
      </c>
    </row>
    <row r="1591" spans="1:61" x14ac:dyDescent="0.25">
      <c r="A1591" s="1">
        <v>41895</v>
      </c>
      <c r="B1591" t="s">
        <v>1917</v>
      </c>
      <c r="C1591" t="s">
        <v>178</v>
      </c>
      <c r="D1591" t="s">
        <v>62</v>
      </c>
      <c r="E1591" t="s">
        <v>68</v>
      </c>
      <c r="F1591" t="s">
        <v>180</v>
      </c>
      <c r="G1591" t="s">
        <v>180</v>
      </c>
      <c r="H1591" s="3">
        <v>45658</v>
      </c>
      <c r="I1591" t="s">
        <v>68</v>
      </c>
      <c r="J1591" t="s">
        <v>63</v>
      </c>
      <c r="K1591" t="s">
        <v>79</v>
      </c>
      <c r="L1591" t="s">
        <v>65</v>
      </c>
      <c r="M1591" t="s">
        <v>79</v>
      </c>
      <c r="N1591" t="s">
        <v>79</v>
      </c>
      <c r="O1591" t="s">
        <v>79</v>
      </c>
      <c r="P1591" t="s">
        <v>63</v>
      </c>
      <c r="Q1591">
        <v>4</v>
      </c>
      <c r="R1591" t="s">
        <v>85</v>
      </c>
      <c r="S1591" t="s">
        <v>110</v>
      </c>
      <c r="T1591">
        <v>15</v>
      </c>
      <c r="U1591">
        <v>8</v>
      </c>
      <c r="V1591">
        <v>15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 t="s">
        <v>79</v>
      </c>
      <c r="AM1591" t="e" vm="3">
        <f>_FV(0,"5")</f>
        <v>#VALUE!</v>
      </c>
      <c r="AN1591">
        <v>2</v>
      </c>
      <c r="AP1591" t="e" vm="1">
        <f>_FV(-8,"0")</f>
        <v>#VALUE!</v>
      </c>
      <c r="AQ1591">
        <v>4</v>
      </c>
      <c r="AR1591">
        <v>4</v>
      </c>
      <c r="AS1591" t="s">
        <v>68</v>
      </c>
      <c r="AT1591" t="s">
        <v>68</v>
      </c>
      <c r="AU1591" t="s">
        <v>68</v>
      </c>
      <c r="AV1591" t="s">
        <v>180</v>
      </c>
      <c r="AW1591" s="3">
        <v>46023</v>
      </c>
      <c r="AX1591">
        <v>1723</v>
      </c>
      <c r="AY1591">
        <v>1624</v>
      </c>
      <c r="AZ1591" t="s">
        <v>1917</v>
      </c>
      <c r="BA1591" s="2">
        <v>43608</v>
      </c>
      <c r="BB1591">
        <v>20</v>
      </c>
      <c r="BC1591" t="s">
        <v>2547</v>
      </c>
      <c r="BD1591" s="2">
        <v>43620</v>
      </c>
      <c r="BE1591" t="s">
        <v>178</v>
      </c>
      <c r="BF1591" s="2">
        <v>43730</v>
      </c>
      <c r="BG1591">
        <v>26</v>
      </c>
      <c r="BH1591" t="s">
        <v>2545</v>
      </c>
      <c r="BI1591" s="3">
        <v>12114</v>
      </c>
    </row>
    <row r="1592" spans="1:61" x14ac:dyDescent="0.25">
      <c r="A1592" s="1">
        <v>41911</v>
      </c>
      <c r="B1592" t="s">
        <v>182</v>
      </c>
      <c r="C1592" t="s">
        <v>178</v>
      </c>
      <c r="D1592" t="s">
        <v>62</v>
      </c>
      <c r="E1592" t="s">
        <v>355</v>
      </c>
      <c r="F1592" t="s">
        <v>74</v>
      </c>
      <c r="G1592" t="s">
        <v>74</v>
      </c>
      <c r="H1592" t="s">
        <v>366</v>
      </c>
      <c r="I1592" t="s">
        <v>74</v>
      </c>
      <c r="J1592" t="s">
        <v>63</v>
      </c>
      <c r="K1592" t="s">
        <v>82</v>
      </c>
      <c r="L1592" t="s">
        <v>65</v>
      </c>
      <c r="M1592" t="s">
        <v>80</v>
      </c>
      <c r="N1592" t="s">
        <v>80</v>
      </c>
      <c r="O1592" t="s">
        <v>80</v>
      </c>
      <c r="P1592" t="s">
        <v>63</v>
      </c>
      <c r="Q1592">
        <v>6</v>
      </c>
      <c r="R1592" t="s">
        <v>83</v>
      </c>
      <c r="S1592" t="s">
        <v>110</v>
      </c>
      <c r="T1592">
        <v>15</v>
      </c>
      <c r="U1592">
        <v>13</v>
      </c>
      <c r="V1592">
        <v>20</v>
      </c>
      <c r="W1592" t="s">
        <v>132</v>
      </c>
      <c r="X1592" t="s">
        <v>84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 t="e" vm="68">
        <f>_FV(0,"16666666666666666")</f>
        <v>#VALUE!</v>
      </c>
      <c r="AM1592" t="e" vm="1">
        <f>_FV(-1,"0")</f>
        <v>#VALUE!</v>
      </c>
      <c r="AN1592">
        <v>2</v>
      </c>
      <c r="AO1592" t="s">
        <v>64</v>
      </c>
      <c r="AP1592" t="e" vm="1">
        <f>_FV(-6,"0")</f>
        <v>#VALUE!</v>
      </c>
      <c r="AQ1592">
        <v>3</v>
      </c>
      <c r="AR1592">
        <v>6</v>
      </c>
      <c r="AS1592" t="s">
        <v>68</v>
      </c>
      <c r="AT1592" t="s">
        <v>68</v>
      </c>
      <c r="AU1592" t="s">
        <v>68</v>
      </c>
      <c r="AV1592" t="s">
        <v>1252</v>
      </c>
      <c r="AW1592" s="3">
        <v>11689</v>
      </c>
      <c r="AX1592">
        <v>1679</v>
      </c>
      <c r="AY1592">
        <v>1624</v>
      </c>
      <c r="AZ1592" t="s">
        <v>182</v>
      </c>
      <c r="BA1592" s="2">
        <v>43581</v>
      </c>
      <c r="BB1592">
        <v>23</v>
      </c>
      <c r="BC1592" t="s">
        <v>2549</v>
      </c>
      <c r="BD1592" s="2">
        <v>43528</v>
      </c>
      <c r="BE1592" t="s">
        <v>178</v>
      </c>
      <c r="BF1592" s="2">
        <v>43730</v>
      </c>
      <c r="BG1592">
        <v>26</v>
      </c>
      <c r="BH1592" t="s">
        <v>2545</v>
      </c>
      <c r="BI1592" s="3">
        <v>12114</v>
      </c>
    </row>
    <row r="1593" spans="1:61" x14ac:dyDescent="0.25">
      <c r="A1593" s="1">
        <v>42128</v>
      </c>
      <c r="B1593" t="s">
        <v>195</v>
      </c>
      <c r="C1593" t="s">
        <v>178</v>
      </c>
      <c r="D1593" t="s">
        <v>62</v>
      </c>
      <c r="E1593" t="s">
        <v>1668</v>
      </c>
      <c r="F1593" t="s">
        <v>137</v>
      </c>
      <c r="G1593" t="s">
        <v>1111</v>
      </c>
      <c r="H1593" t="s">
        <v>1974</v>
      </c>
      <c r="I1593" t="s">
        <v>1972</v>
      </c>
      <c r="J1593" t="s">
        <v>140</v>
      </c>
      <c r="K1593" t="s">
        <v>870</v>
      </c>
      <c r="L1593" t="s">
        <v>142</v>
      </c>
      <c r="M1593" t="s">
        <v>558</v>
      </c>
      <c r="N1593" t="s">
        <v>451</v>
      </c>
      <c r="O1593" t="s">
        <v>144</v>
      </c>
      <c r="P1593" t="s">
        <v>1203</v>
      </c>
      <c r="Q1593">
        <v>31</v>
      </c>
      <c r="R1593" t="s">
        <v>242</v>
      </c>
      <c r="S1593" t="s">
        <v>110</v>
      </c>
      <c r="T1593">
        <v>15</v>
      </c>
      <c r="U1593">
        <v>15</v>
      </c>
      <c r="V1593">
        <v>10</v>
      </c>
      <c r="W1593" t="s">
        <v>64</v>
      </c>
      <c r="X1593" t="s">
        <v>84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 t="e" vm="394">
        <f>_FV(0,"6774193548387096")</f>
        <v>#VALUE!</v>
      </c>
      <c r="AM1593" t="e" vm="11">
        <f>_FV(0,"4838709677419355")</f>
        <v>#VALUE!</v>
      </c>
      <c r="AN1593">
        <v>-9</v>
      </c>
      <c r="AO1593" t="e" vm="1">
        <f>_FV(-1,"0")</f>
        <v>#VALUE!</v>
      </c>
      <c r="AP1593" t="s">
        <v>68</v>
      </c>
      <c r="AQ1593">
        <v>9</v>
      </c>
      <c r="AR1593">
        <v>0</v>
      </c>
      <c r="AS1593" t="s">
        <v>68</v>
      </c>
      <c r="AT1593" t="s">
        <v>68</v>
      </c>
      <c r="AU1593" t="s">
        <v>68</v>
      </c>
      <c r="AV1593" t="s">
        <v>116</v>
      </c>
      <c r="AW1593" s="2">
        <v>43678</v>
      </c>
      <c r="AX1593">
        <v>1635</v>
      </c>
      <c r="AY1593">
        <v>1624</v>
      </c>
      <c r="AZ1593" t="s">
        <v>195</v>
      </c>
      <c r="BA1593" s="2">
        <v>43701</v>
      </c>
      <c r="BB1593">
        <v>20</v>
      </c>
      <c r="BC1593" t="s">
        <v>2550</v>
      </c>
      <c r="BD1593" s="3">
        <v>14305</v>
      </c>
      <c r="BE1593" t="s">
        <v>178</v>
      </c>
      <c r="BF1593" s="2">
        <v>43730</v>
      </c>
      <c r="BG1593">
        <v>26</v>
      </c>
      <c r="BH1593" t="s">
        <v>2545</v>
      </c>
      <c r="BI1593" s="3">
        <v>12114</v>
      </c>
    </row>
    <row r="1594" spans="1:61" x14ac:dyDescent="0.25">
      <c r="A1594" s="1">
        <v>41739</v>
      </c>
      <c r="B1594" t="s">
        <v>1445</v>
      </c>
      <c r="C1594" t="s">
        <v>178</v>
      </c>
      <c r="D1594" t="s">
        <v>101</v>
      </c>
      <c r="E1594" t="s">
        <v>250</v>
      </c>
      <c r="F1594" t="s">
        <v>670</v>
      </c>
      <c r="G1594" t="s">
        <v>152</v>
      </c>
      <c r="H1594" t="s">
        <v>391</v>
      </c>
      <c r="I1594" t="s">
        <v>353</v>
      </c>
      <c r="J1594" t="s">
        <v>156</v>
      </c>
      <c r="K1594" t="s">
        <v>156</v>
      </c>
      <c r="L1594" t="s">
        <v>65</v>
      </c>
      <c r="M1594" t="s">
        <v>155</v>
      </c>
      <c r="N1594" t="s">
        <v>156</v>
      </c>
      <c r="O1594" t="s">
        <v>154</v>
      </c>
      <c r="P1594" t="s">
        <v>156</v>
      </c>
      <c r="Q1594">
        <v>7</v>
      </c>
      <c r="R1594" t="s">
        <v>121</v>
      </c>
      <c r="S1594" t="s">
        <v>110</v>
      </c>
      <c r="T1594">
        <v>15</v>
      </c>
      <c r="U1594">
        <v>5</v>
      </c>
      <c r="V1594">
        <v>19</v>
      </c>
      <c r="W1594" t="s">
        <v>85</v>
      </c>
      <c r="X1594" t="s">
        <v>84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 t="s">
        <v>155</v>
      </c>
      <c r="AM1594" t="e" vm="1">
        <f>_FV(-1,"0")</f>
        <v>#VALUE!</v>
      </c>
      <c r="AN1594">
        <v>7</v>
      </c>
      <c r="AO1594" t="s">
        <v>66</v>
      </c>
      <c r="AP1594" t="e" vm="1">
        <f>_FV(-7,"0")</f>
        <v>#VALUE!</v>
      </c>
      <c r="AQ1594">
        <v>9</v>
      </c>
      <c r="AR1594">
        <v>0</v>
      </c>
      <c r="AS1594" t="s">
        <v>68</v>
      </c>
      <c r="AT1594" t="s">
        <v>68</v>
      </c>
      <c r="AU1594" t="s">
        <v>68</v>
      </c>
      <c r="AV1594" s="2">
        <v>43617</v>
      </c>
      <c r="AW1594" s="3">
        <v>45292</v>
      </c>
      <c r="AX1594">
        <v>1687</v>
      </c>
      <c r="AY1594">
        <v>1624</v>
      </c>
      <c r="AZ1594" t="s">
        <v>1445</v>
      </c>
      <c r="BA1594" s="2">
        <v>43548</v>
      </c>
      <c r="BB1594">
        <v>30</v>
      </c>
      <c r="BC1594" t="s">
        <v>2551</v>
      </c>
      <c r="BD1594" s="3">
        <v>36192</v>
      </c>
      <c r="BE1594" t="s">
        <v>178</v>
      </c>
      <c r="BF1594" s="2">
        <v>43730</v>
      </c>
      <c r="BG1594">
        <v>26</v>
      </c>
      <c r="BH1594" t="s">
        <v>2545</v>
      </c>
      <c r="BI1594" s="3">
        <v>12114</v>
      </c>
    </row>
    <row r="1595" spans="1:61" x14ac:dyDescent="0.25">
      <c r="A1595" s="1">
        <v>41938</v>
      </c>
      <c r="B1595" t="s">
        <v>209</v>
      </c>
      <c r="C1595" t="s">
        <v>178</v>
      </c>
      <c r="D1595" t="s">
        <v>151</v>
      </c>
      <c r="E1595" t="s">
        <v>92</v>
      </c>
      <c r="F1595" t="s">
        <v>88</v>
      </c>
      <c r="G1595" t="s">
        <v>210</v>
      </c>
      <c r="H1595" t="s">
        <v>212</v>
      </c>
      <c r="I1595" t="s">
        <v>210</v>
      </c>
      <c r="J1595" t="s">
        <v>91</v>
      </c>
      <c r="K1595" t="s">
        <v>80</v>
      </c>
      <c r="L1595" t="s">
        <v>93</v>
      </c>
      <c r="M1595" t="s">
        <v>80</v>
      </c>
      <c r="N1595" t="s">
        <v>80</v>
      </c>
      <c r="O1595" t="s">
        <v>216</v>
      </c>
      <c r="P1595" t="s">
        <v>94</v>
      </c>
      <c r="Q1595">
        <v>9</v>
      </c>
      <c r="R1595" t="s">
        <v>132</v>
      </c>
      <c r="S1595" t="s">
        <v>110</v>
      </c>
      <c r="T1595">
        <v>15</v>
      </c>
      <c r="U1595">
        <v>9</v>
      </c>
      <c r="V1595">
        <v>18</v>
      </c>
      <c r="W1595" t="s">
        <v>132</v>
      </c>
      <c r="X1595" t="s">
        <v>132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 t="e" vm="136">
        <f>_FV(0,"1111111111111111")</f>
        <v>#VALUE!</v>
      </c>
      <c r="AM1595" t="e" vm="35">
        <f>_FV(0,"6666666666666666")</f>
        <v>#VALUE!</v>
      </c>
      <c r="AN1595">
        <v>4</v>
      </c>
      <c r="AO1595" t="s">
        <v>65</v>
      </c>
      <c r="AP1595" t="e" vm="1">
        <f>_FV(-10,"0")</f>
        <v>#VALUE!</v>
      </c>
      <c r="AQ1595">
        <v>6</v>
      </c>
      <c r="AR1595">
        <v>3</v>
      </c>
      <c r="AS1595" t="s">
        <v>68</v>
      </c>
      <c r="AT1595" t="s">
        <v>68</v>
      </c>
      <c r="AU1595" t="s">
        <v>68</v>
      </c>
      <c r="AV1595" s="2">
        <v>43617</v>
      </c>
      <c r="AW1595" s="3">
        <v>44927</v>
      </c>
      <c r="AX1595">
        <v>1779</v>
      </c>
      <c r="AY1595">
        <v>1624</v>
      </c>
      <c r="AZ1595" t="s">
        <v>209</v>
      </c>
      <c r="BA1595" s="2">
        <v>43669</v>
      </c>
      <c r="BB1595">
        <v>25</v>
      </c>
      <c r="BC1595" t="s">
        <v>2552</v>
      </c>
      <c r="BD1595" s="2">
        <v>43472</v>
      </c>
      <c r="BE1595" t="s">
        <v>178</v>
      </c>
      <c r="BF1595" s="2">
        <v>43730</v>
      </c>
      <c r="BG1595">
        <v>26</v>
      </c>
      <c r="BH1595" t="s">
        <v>2545</v>
      </c>
      <c r="BI1595" s="3">
        <v>12114</v>
      </c>
    </row>
    <row r="1596" spans="1:61" x14ac:dyDescent="0.25">
      <c r="A1596" s="1">
        <v>41893</v>
      </c>
      <c r="B1596" t="s">
        <v>218</v>
      </c>
      <c r="C1596" t="s">
        <v>178</v>
      </c>
      <c r="D1596" t="s">
        <v>151</v>
      </c>
      <c r="E1596" t="s">
        <v>219</v>
      </c>
      <c r="F1596" t="s">
        <v>68</v>
      </c>
      <c r="G1596" t="s">
        <v>219</v>
      </c>
      <c r="H1596" t="s">
        <v>678</v>
      </c>
      <c r="I1596" t="s">
        <v>219</v>
      </c>
      <c r="J1596" t="s">
        <v>219</v>
      </c>
      <c r="K1596" t="s">
        <v>223</v>
      </c>
      <c r="L1596" t="s">
        <v>223</v>
      </c>
      <c r="M1596" t="s">
        <v>223</v>
      </c>
      <c r="N1596" t="s">
        <v>223</v>
      </c>
      <c r="O1596" t="s">
        <v>224</v>
      </c>
      <c r="P1596" t="s">
        <v>224</v>
      </c>
      <c r="Q1596">
        <v>11</v>
      </c>
      <c r="R1596" t="s">
        <v>191</v>
      </c>
      <c r="S1596" t="s">
        <v>110</v>
      </c>
      <c r="T1596">
        <v>15</v>
      </c>
      <c r="U1596">
        <v>11</v>
      </c>
      <c r="V1596">
        <v>12</v>
      </c>
      <c r="W1596" t="s">
        <v>121</v>
      </c>
      <c r="X1596" t="s">
        <v>120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 t="s">
        <v>65</v>
      </c>
      <c r="AM1596" t="e" vm="112">
        <f>_FV(0,"36363636363636365")</f>
        <v>#VALUE!</v>
      </c>
      <c r="AN1596">
        <v>0</v>
      </c>
      <c r="AO1596" t="e" vm="1">
        <f>_FV(-2,"0")</f>
        <v>#VALUE!</v>
      </c>
      <c r="AP1596" t="e" vm="1">
        <f>_FV(-2,"0")</f>
        <v>#VALUE!</v>
      </c>
      <c r="AQ1596">
        <v>4</v>
      </c>
      <c r="AR1596">
        <v>4</v>
      </c>
      <c r="AS1596" t="s">
        <v>68</v>
      </c>
      <c r="AT1596" t="s">
        <v>68</v>
      </c>
      <c r="AU1596" t="s">
        <v>68</v>
      </c>
      <c r="AV1596" t="s">
        <v>64</v>
      </c>
      <c r="AW1596" s="3">
        <v>44927</v>
      </c>
      <c r="AX1596">
        <v>1610</v>
      </c>
      <c r="AY1596">
        <v>1624</v>
      </c>
      <c r="AZ1596" t="s">
        <v>218</v>
      </c>
      <c r="BA1596" s="2">
        <v>43610</v>
      </c>
      <c r="BB1596">
        <v>22</v>
      </c>
      <c r="BC1596" t="s">
        <v>2553</v>
      </c>
      <c r="BD1596" s="3">
        <v>35096</v>
      </c>
      <c r="BE1596" t="s">
        <v>178</v>
      </c>
      <c r="BF1596" s="2">
        <v>43730</v>
      </c>
      <c r="BG1596">
        <v>26</v>
      </c>
      <c r="BH1596" t="s">
        <v>2545</v>
      </c>
      <c r="BI1596" s="3">
        <v>12114</v>
      </c>
    </row>
    <row r="1597" spans="1:61" x14ac:dyDescent="0.25">
      <c r="A1597" s="1">
        <v>41972</v>
      </c>
      <c r="B1597" t="s">
        <v>228</v>
      </c>
      <c r="C1597" t="s">
        <v>178</v>
      </c>
      <c r="D1597" t="s">
        <v>62</v>
      </c>
      <c r="E1597" t="s">
        <v>359</v>
      </c>
      <c r="F1597" t="s">
        <v>233</v>
      </c>
      <c r="G1597" t="s">
        <v>362</v>
      </c>
      <c r="H1597" t="s">
        <v>494</v>
      </c>
      <c r="I1597" t="s">
        <v>358</v>
      </c>
      <c r="J1597" t="s">
        <v>230</v>
      </c>
      <c r="K1597" t="s">
        <v>237</v>
      </c>
      <c r="L1597" t="s">
        <v>237</v>
      </c>
      <c r="M1597" t="s">
        <v>235</v>
      </c>
      <c r="N1597" t="s">
        <v>363</v>
      </c>
      <c r="O1597" t="s">
        <v>363</v>
      </c>
      <c r="P1597" t="s">
        <v>235</v>
      </c>
      <c r="Q1597">
        <v>13</v>
      </c>
      <c r="R1597" t="s">
        <v>179</v>
      </c>
      <c r="S1597" t="s">
        <v>110</v>
      </c>
      <c r="T1597">
        <v>15</v>
      </c>
      <c r="U1597">
        <v>6</v>
      </c>
      <c r="V1597">
        <v>5</v>
      </c>
      <c r="W1597" t="s">
        <v>121</v>
      </c>
      <c r="X1597" t="s">
        <v>110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1</v>
      </c>
      <c r="AG1597">
        <v>1</v>
      </c>
      <c r="AH1597">
        <v>0</v>
      </c>
      <c r="AI1597">
        <v>0</v>
      </c>
      <c r="AJ1597">
        <v>0</v>
      </c>
      <c r="AK1597">
        <v>0</v>
      </c>
      <c r="AL1597" t="s">
        <v>235</v>
      </c>
      <c r="AM1597" t="e" vm="162">
        <f>_FV(0,"07692307692307693")</f>
        <v>#VALUE!</v>
      </c>
      <c r="AN1597">
        <v>-1</v>
      </c>
      <c r="AO1597" t="e" vm="1">
        <f>_FV(-7,"0")</f>
        <v>#VALUE!</v>
      </c>
      <c r="AP1597" t="e" vm="1">
        <f>_FV(-3,"0")</f>
        <v>#VALUE!</v>
      </c>
      <c r="AQ1597">
        <v>2</v>
      </c>
      <c r="AR1597">
        <v>5</v>
      </c>
      <c r="AS1597" t="s">
        <v>68</v>
      </c>
      <c r="AT1597" t="s">
        <v>68</v>
      </c>
      <c r="AU1597" t="s">
        <v>68</v>
      </c>
      <c r="AV1597" s="2">
        <v>43617</v>
      </c>
      <c r="AW1597" s="3">
        <v>43466</v>
      </c>
      <c r="AX1597">
        <v>1646</v>
      </c>
      <c r="AY1597">
        <v>1624</v>
      </c>
      <c r="AZ1597" t="s">
        <v>228</v>
      </c>
      <c r="BA1597" s="2">
        <v>43701</v>
      </c>
      <c r="BB1597">
        <v>21</v>
      </c>
      <c r="BC1597" t="s">
        <v>2554</v>
      </c>
      <c r="BD1597" s="3">
        <v>15401</v>
      </c>
      <c r="BE1597" t="s">
        <v>178</v>
      </c>
      <c r="BF1597" s="2">
        <v>43730</v>
      </c>
      <c r="BG1597">
        <v>26</v>
      </c>
      <c r="BH1597" t="s">
        <v>2545</v>
      </c>
      <c r="BI1597" s="3">
        <v>12114</v>
      </c>
    </row>
    <row r="1598" spans="1:61" x14ac:dyDescent="0.25">
      <c r="A1598" s="1">
        <v>41999</v>
      </c>
      <c r="B1598" t="s">
        <v>60</v>
      </c>
      <c r="C1598" t="s">
        <v>1436</v>
      </c>
      <c r="D1598" t="s">
        <v>62</v>
      </c>
      <c r="E1598" t="s">
        <v>340</v>
      </c>
      <c r="F1598" t="s">
        <v>92</v>
      </c>
      <c r="G1598" t="s">
        <v>76</v>
      </c>
      <c r="H1598" t="s">
        <v>811</v>
      </c>
      <c r="I1598" s="2">
        <v>43586</v>
      </c>
      <c r="J1598" t="s">
        <v>433</v>
      </c>
      <c r="K1598" t="s">
        <v>214</v>
      </c>
      <c r="L1598" t="s">
        <v>341</v>
      </c>
      <c r="M1598" t="s">
        <v>216</v>
      </c>
      <c r="N1598" t="s">
        <v>356</v>
      </c>
      <c r="O1598" t="s">
        <v>80</v>
      </c>
      <c r="P1598" t="s">
        <v>93</v>
      </c>
      <c r="Q1598">
        <v>18</v>
      </c>
      <c r="R1598" t="s">
        <v>84</v>
      </c>
      <c r="S1598" t="s">
        <v>239</v>
      </c>
      <c r="T1598">
        <v>15</v>
      </c>
      <c r="U1598">
        <v>6</v>
      </c>
      <c r="V1598">
        <v>16</v>
      </c>
      <c r="W1598" t="s">
        <v>120</v>
      </c>
      <c r="X1598" t="s">
        <v>83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 t="s">
        <v>63</v>
      </c>
      <c r="AM1598" t="e" vm="35">
        <f>_FV(0,"6666666666666666")</f>
        <v>#VALUE!</v>
      </c>
      <c r="AN1598">
        <v>10</v>
      </c>
      <c r="AO1598" t="s">
        <v>68</v>
      </c>
      <c r="AP1598" t="e" vm="1">
        <f>_FV(-17,"0")</f>
        <v>#VALUE!</v>
      </c>
      <c r="AQ1598">
        <v>6</v>
      </c>
      <c r="AR1598">
        <v>3</v>
      </c>
      <c r="AS1598" t="s">
        <v>68</v>
      </c>
      <c r="AT1598" t="s">
        <v>68</v>
      </c>
      <c r="AU1598" t="s">
        <v>68</v>
      </c>
      <c r="AV1598" s="2">
        <v>43498</v>
      </c>
      <c r="AW1598" s="2">
        <v>43466</v>
      </c>
      <c r="AX1598">
        <v>1848</v>
      </c>
      <c r="AY1598">
        <v>1558</v>
      </c>
      <c r="AZ1598" t="s">
        <v>60</v>
      </c>
      <c r="BA1598" t="s">
        <v>2527</v>
      </c>
      <c r="BB1598">
        <v>29</v>
      </c>
      <c r="BC1598" t="s">
        <v>2528</v>
      </c>
      <c r="BD1598" s="3">
        <v>23255</v>
      </c>
      <c r="BE1598" t="s">
        <v>1436</v>
      </c>
      <c r="BF1598" s="2">
        <v>43490</v>
      </c>
      <c r="BG1598">
        <v>24</v>
      </c>
      <c r="BH1598" t="s">
        <v>2546</v>
      </c>
      <c r="BI1598" s="3">
        <v>29618</v>
      </c>
    </row>
    <row r="1599" spans="1:61" x14ac:dyDescent="0.25">
      <c r="A1599" s="1">
        <v>42189</v>
      </c>
      <c r="B1599" t="s">
        <v>73</v>
      </c>
      <c r="C1599" t="s">
        <v>1436</v>
      </c>
      <c r="D1599" t="s">
        <v>101</v>
      </c>
      <c r="E1599" t="s">
        <v>1505</v>
      </c>
      <c r="F1599" t="s">
        <v>68</v>
      </c>
      <c r="G1599" t="s">
        <v>445</v>
      </c>
      <c r="H1599" t="s">
        <v>864</v>
      </c>
      <c r="I1599" t="s">
        <v>1666</v>
      </c>
      <c r="J1599" t="s">
        <v>1504</v>
      </c>
      <c r="K1599" t="s">
        <v>141</v>
      </c>
      <c r="L1599" t="s">
        <v>145</v>
      </c>
      <c r="M1599" t="s">
        <v>869</v>
      </c>
      <c r="N1599" t="s">
        <v>2388</v>
      </c>
      <c r="O1599" t="s">
        <v>141</v>
      </c>
      <c r="P1599" t="s">
        <v>870</v>
      </c>
      <c r="Q1599">
        <v>31</v>
      </c>
      <c r="R1599" t="s">
        <v>255</v>
      </c>
      <c r="S1599" t="s">
        <v>239</v>
      </c>
      <c r="T1599">
        <v>15</v>
      </c>
      <c r="U1599">
        <v>14</v>
      </c>
      <c r="V1599">
        <v>18</v>
      </c>
      <c r="W1599" t="s">
        <v>96</v>
      </c>
      <c r="X1599" t="s">
        <v>65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1</v>
      </c>
      <c r="AI1599">
        <v>1</v>
      </c>
      <c r="AJ1599">
        <v>0</v>
      </c>
      <c r="AK1599">
        <v>0</v>
      </c>
      <c r="AL1599" t="e" vm="333">
        <f>_FV(0,"6451612903225806")</f>
        <v>#VALUE!</v>
      </c>
      <c r="AM1599" t="e" vm="385">
        <f>_FV(0,"7419354838709677")</f>
        <v>#VALUE!</v>
      </c>
      <c r="AN1599">
        <v>6</v>
      </c>
      <c r="AO1599" t="s">
        <v>96</v>
      </c>
      <c r="AP1599" t="e" vm="1">
        <f>_FV(-3,"0")</f>
        <v>#VALUE!</v>
      </c>
      <c r="AQ1599">
        <v>4</v>
      </c>
      <c r="AR1599">
        <v>4</v>
      </c>
      <c r="AS1599" t="s">
        <v>68</v>
      </c>
      <c r="AT1599" t="s">
        <v>983</v>
      </c>
      <c r="AU1599" t="s">
        <v>68</v>
      </c>
      <c r="AV1599" t="s">
        <v>124</v>
      </c>
      <c r="AW1599" t="s">
        <v>2659</v>
      </c>
      <c r="AX1599">
        <v>1638</v>
      </c>
      <c r="AY1599">
        <v>1558</v>
      </c>
      <c r="AZ1599" t="s">
        <v>73</v>
      </c>
      <c r="BA1599" s="2">
        <v>43548</v>
      </c>
      <c r="BB1599">
        <v>20</v>
      </c>
      <c r="BC1599" t="s">
        <v>1886</v>
      </c>
      <c r="BD1599" s="3">
        <v>12479</v>
      </c>
      <c r="BE1599" t="s">
        <v>1436</v>
      </c>
      <c r="BF1599" s="2">
        <v>43490</v>
      </c>
      <c r="BG1599">
        <v>24</v>
      </c>
      <c r="BH1599" t="s">
        <v>2546</v>
      </c>
      <c r="BI1599" s="3">
        <v>29618</v>
      </c>
    </row>
    <row r="1600" spans="1:61" x14ac:dyDescent="0.25">
      <c r="A1600" s="1">
        <v>42278</v>
      </c>
      <c r="B1600" t="s">
        <v>2531</v>
      </c>
      <c r="C1600" t="s">
        <v>1436</v>
      </c>
      <c r="D1600" t="s">
        <v>62</v>
      </c>
      <c r="E1600" t="s">
        <v>595</v>
      </c>
      <c r="F1600" t="s">
        <v>392</v>
      </c>
      <c r="G1600" t="s">
        <v>892</v>
      </c>
      <c r="H1600" t="s">
        <v>340</v>
      </c>
      <c r="I1600" t="s">
        <v>595</v>
      </c>
      <c r="J1600" t="s">
        <v>389</v>
      </c>
      <c r="K1600" t="s">
        <v>154</v>
      </c>
      <c r="L1600" t="s">
        <v>889</v>
      </c>
      <c r="M1600" t="s">
        <v>156</v>
      </c>
      <c r="N1600" t="s">
        <v>895</v>
      </c>
      <c r="O1600" t="s">
        <v>460</v>
      </c>
      <c r="P1600" t="s">
        <v>394</v>
      </c>
      <c r="Q1600">
        <v>21</v>
      </c>
      <c r="R1600" t="s">
        <v>67</v>
      </c>
      <c r="S1600" t="s">
        <v>239</v>
      </c>
      <c r="T1600">
        <v>15</v>
      </c>
      <c r="U1600">
        <v>19</v>
      </c>
      <c r="V1600">
        <v>16</v>
      </c>
      <c r="W1600" t="s">
        <v>132</v>
      </c>
      <c r="X1600" t="s">
        <v>132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 t="e" vm="13">
        <f>_FV(0,"7142857142857143")</f>
        <v>#VALUE!</v>
      </c>
      <c r="AM1600" t="e" vm="88">
        <f>_FV(0,"6190476190476191")</f>
        <v>#VALUE!</v>
      </c>
      <c r="AN1600">
        <v>-2</v>
      </c>
      <c r="AO1600" t="s">
        <v>65</v>
      </c>
      <c r="AP1600" t="e" vm="1">
        <f>_FV(-1,"0")</f>
        <v>#VALUE!</v>
      </c>
      <c r="AQ1600">
        <v>0</v>
      </c>
      <c r="AR1600">
        <v>3</v>
      </c>
      <c r="AS1600" t="s">
        <v>68</v>
      </c>
      <c r="AT1600" t="s">
        <v>68</v>
      </c>
      <c r="AU1600" t="s">
        <v>68</v>
      </c>
      <c r="AV1600" t="s">
        <v>124</v>
      </c>
      <c r="AW1600" s="2">
        <v>43525</v>
      </c>
      <c r="AX1600">
        <v>1600</v>
      </c>
      <c r="AY1600">
        <v>1558</v>
      </c>
      <c r="AZ1600" t="s">
        <v>2531</v>
      </c>
      <c r="BA1600" s="2">
        <v>43610</v>
      </c>
      <c r="BB1600">
        <v>13</v>
      </c>
      <c r="BC1600" t="s">
        <v>2532</v>
      </c>
      <c r="BD1600" s="3">
        <v>44927</v>
      </c>
      <c r="BE1600" t="s">
        <v>1436</v>
      </c>
      <c r="BF1600" s="2">
        <v>43490</v>
      </c>
      <c r="BG1600">
        <v>24</v>
      </c>
      <c r="BH1600" t="s">
        <v>2546</v>
      </c>
      <c r="BI1600" s="3">
        <v>29618</v>
      </c>
    </row>
    <row r="1601" spans="1:61" x14ac:dyDescent="0.25">
      <c r="A1601" s="1">
        <v>41650</v>
      </c>
      <c r="B1601" t="s">
        <v>123</v>
      </c>
      <c r="C1601" t="s">
        <v>1436</v>
      </c>
      <c r="D1601" t="s">
        <v>62</v>
      </c>
      <c r="E1601" s="2">
        <v>43557</v>
      </c>
      <c r="F1601" t="s">
        <v>124</v>
      </c>
      <c r="G1601" t="s">
        <v>444</v>
      </c>
      <c r="H1601" s="2">
        <v>43678</v>
      </c>
      <c r="I1601" s="2">
        <v>43526</v>
      </c>
      <c r="J1601" t="s">
        <v>534</v>
      </c>
      <c r="K1601" t="s">
        <v>534</v>
      </c>
      <c r="L1601" t="s">
        <v>118</v>
      </c>
      <c r="M1601" t="s">
        <v>65</v>
      </c>
      <c r="N1601" t="s">
        <v>97</v>
      </c>
      <c r="O1601" t="s">
        <v>118</v>
      </c>
      <c r="P1601" t="s">
        <v>325</v>
      </c>
      <c r="Q1601">
        <v>10</v>
      </c>
      <c r="R1601" t="s">
        <v>68</v>
      </c>
      <c r="S1601" t="s">
        <v>239</v>
      </c>
      <c r="T1601">
        <v>15</v>
      </c>
      <c r="U1601">
        <v>1</v>
      </c>
      <c r="V1601">
        <v>19</v>
      </c>
      <c r="W1601" t="s">
        <v>192</v>
      </c>
      <c r="X1601" t="s">
        <v>66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 s="2">
        <v>43586</v>
      </c>
      <c r="AM1601" t="e" vm="1">
        <f>_FV(-1,"0")</f>
        <v>#VALUE!</v>
      </c>
      <c r="AN1601">
        <v>16</v>
      </c>
      <c r="AO1601" t="s">
        <v>85</v>
      </c>
      <c r="AP1601" t="e" vm="1">
        <f>_FV(-19,"0")</f>
        <v>#VALUE!</v>
      </c>
      <c r="AQ1601">
        <v>4</v>
      </c>
      <c r="AR1601">
        <v>4</v>
      </c>
      <c r="AS1601" t="s">
        <v>68</v>
      </c>
      <c r="AT1601" t="s">
        <v>68</v>
      </c>
      <c r="AU1601" t="s">
        <v>68</v>
      </c>
      <c r="AV1601" s="3">
        <v>27426</v>
      </c>
      <c r="AW1601" s="3">
        <v>46753</v>
      </c>
      <c r="AX1601">
        <v>1923</v>
      </c>
      <c r="AY1601">
        <v>1558</v>
      </c>
      <c r="AZ1601" t="s">
        <v>123</v>
      </c>
      <c r="BA1601" s="2">
        <v>43731</v>
      </c>
      <c r="BB1601">
        <v>28</v>
      </c>
      <c r="BC1601" t="s">
        <v>2533</v>
      </c>
      <c r="BD1601" t="s">
        <v>2534</v>
      </c>
      <c r="BE1601" t="s">
        <v>1436</v>
      </c>
      <c r="BF1601" s="2">
        <v>43490</v>
      </c>
      <c r="BG1601">
        <v>24</v>
      </c>
      <c r="BH1601" t="s">
        <v>2546</v>
      </c>
      <c r="BI1601" s="3">
        <v>29618</v>
      </c>
    </row>
    <row r="1602" spans="1:61" x14ac:dyDescent="0.25">
      <c r="A1602" s="1">
        <v>42077</v>
      </c>
      <c r="B1602" t="s">
        <v>2233</v>
      </c>
      <c r="C1602" t="s">
        <v>1436</v>
      </c>
      <c r="D1602" t="s">
        <v>62</v>
      </c>
      <c r="E1602" t="s">
        <v>478</v>
      </c>
      <c r="F1602" t="s">
        <v>68</v>
      </c>
      <c r="G1602" t="s">
        <v>476</v>
      </c>
      <c r="H1602" t="s">
        <v>1001</v>
      </c>
      <c r="I1602" t="s">
        <v>1696</v>
      </c>
      <c r="J1602" t="s">
        <v>1438</v>
      </c>
      <c r="K1602" t="s">
        <v>748</v>
      </c>
      <c r="L1602" t="s">
        <v>480</v>
      </c>
      <c r="M1602" t="s">
        <v>481</v>
      </c>
      <c r="N1602" t="s">
        <v>1555</v>
      </c>
      <c r="O1602" t="s">
        <v>107</v>
      </c>
      <c r="P1602" t="s">
        <v>747</v>
      </c>
      <c r="Q1602">
        <v>29</v>
      </c>
      <c r="R1602" t="s">
        <v>120</v>
      </c>
      <c r="S1602" t="s">
        <v>239</v>
      </c>
      <c r="T1602">
        <v>15</v>
      </c>
      <c r="U1602">
        <v>10</v>
      </c>
      <c r="V1602">
        <v>16</v>
      </c>
      <c r="W1602" t="s">
        <v>85</v>
      </c>
      <c r="X1602" t="s">
        <v>84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 t="e" vm="391">
        <f>_FV(0,"27586206896551724")</f>
        <v>#VALUE!</v>
      </c>
      <c r="AM1602" t="e" vm="205">
        <f>_FV(0,"6896551724137931")</f>
        <v>#VALUE!</v>
      </c>
      <c r="AN1602">
        <v>8</v>
      </c>
      <c r="AO1602" t="s">
        <v>66</v>
      </c>
      <c r="AP1602" t="e" vm="1">
        <f>_FV(-10,"0")</f>
        <v>#VALUE!</v>
      </c>
      <c r="AQ1602">
        <v>1</v>
      </c>
      <c r="AR1602">
        <v>1</v>
      </c>
      <c r="AS1602" t="s">
        <v>68</v>
      </c>
      <c r="AT1602" t="s">
        <v>68</v>
      </c>
      <c r="AU1602" t="s">
        <v>68</v>
      </c>
      <c r="AV1602" t="s">
        <v>68</v>
      </c>
      <c r="AW1602" s="2">
        <v>43647</v>
      </c>
      <c r="AX1602">
        <v>1602</v>
      </c>
      <c r="AY1602">
        <v>1558</v>
      </c>
      <c r="AZ1602" t="s">
        <v>2233</v>
      </c>
      <c r="BA1602" t="s">
        <v>2529</v>
      </c>
      <c r="BB1602">
        <v>25</v>
      </c>
      <c r="BC1602" t="s">
        <v>2530</v>
      </c>
      <c r="BD1602" s="3">
        <v>41306</v>
      </c>
      <c r="BE1602" t="s">
        <v>1436</v>
      </c>
      <c r="BF1602" s="2">
        <v>43490</v>
      </c>
      <c r="BG1602">
        <v>24</v>
      </c>
      <c r="BH1602" t="s">
        <v>2546</v>
      </c>
      <c r="BI1602" s="3">
        <v>29618</v>
      </c>
    </row>
    <row r="1603" spans="1:61" x14ac:dyDescent="0.25">
      <c r="A1603" s="1">
        <v>41988</v>
      </c>
      <c r="B1603" t="s">
        <v>127</v>
      </c>
      <c r="C1603" t="s">
        <v>1436</v>
      </c>
      <c r="D1603" t="s">
        <v>62</v>
      </c>
      <c r="E1603" s="2">
        <v>43586</v>
      </c>
      <c r="F1603" t="s">
        <v>68</v>
      </c>
      <c r="G1603" s="3">
        <v>903977</v>
      </c>
      <c r="H1603" s="3">
        <v>1817084</v>
      </c>
      <c r="I1603" t="s">
        <v>399</v>
      </c>
      <c r="J1603" t="s">
        <v>400</v>
      </c>
      <c r="K1603" t="s">
        <v>79</v>
      </c>
      <c r="L1603" t="s">
        <v>79</v>
      </c>
      <c r="M1603" t="s">
        <v>320</v>
      </c>
      <c r="N1603" t="s">
        <v>751</v>
      </c>
      <c r="O1603" t="s">
        <v>323</v>
      </c>
      <c r="P1603" t="s">
        <v>322</v>
      </c>
      <c r="Q1603">
        <v>16</v>
      </c>
      <c r="R1603" t="s">
        <v>192</v>
      </c>
      <c r="S1603" t="s">
        <v>239</v>
      </c>
      <c r="T1603">
        <v>15</v>
      </c>
      <c r="U1603">
        <v>12</v>
      </c>
      <c r="V1603">
        <v>17</v>
      </c>
      <c r="W1603" t="s">
        <v>132</v>
      </c>
      <c r="X1603" t="s">
        <v>85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 t="s">
        <v>600</v>
      </c>
      <c r="AM1603" t="e" vm="122">
        <f>_FV(0,"6875")</f>
        <v>#VALUE!</v>
      </c>
      <c r="AN1603">
        <v>4</v>
      </c>
      <c r="AO1603" t="e" vm="1">
        <f>_FV(-2,"0")</f>
        <v>#VALUE!</v>
      </c>
      <c r="AP1603" t="e" vm="1">
        <f>_FV(-9,"0")</f>
        <v>#VALUE!</v>
      </c>
      <c r="AQ1603">
        <v>5</v>
      </c>
      <c r="AR1603">
        <v>2</v>
      </c>
      <c r="AS1603" t="s">
        <v>68</v>
      </c>
      <c r="AT1603" t="s">
        <v>68</v>
      </c>
      <c r="AU1603" t="s">
        <v>68</v>
      </c>
      <c r="AV1603" t="s">
        <v>2660</v>
      </c>
      <c r="AW1603" s="2">
        <v>43466</v>
      </c>
      <c r="AX1603">
        <v>1817</v>
      </c>
      <c r="AY1603">
        <v>1558</v>
      </c>
      <c r="AZ1603" t="s">
        <v>127</v>
      </c>
      <c r="BA1603" s="2">
        <v>43548</v>
      </c>
      <c r="BB1603">
        <v>19</v>
      </c>
      <c r="BC1603" t="s">
        <v>2535</v>
      </c>
      <c r="BD1603" s="3">
        <v>16163</v>
      </c>
      <c r="BE1603" t="s">
        <v>1436</v>
      </c>
      <c r="BF1603" s="2">
        <v>43490</v>
      </c>
      <c r="BG1603">
        <v>24</v>
      </c>
      <c r="BH1603" t="s">
        <v>2546</v>
      </c>
      <c r="BI1603" s="3">
        <v>29618</v>
      </c>
    </row>
    <row r="1604" spans="1:61" x14ac:dyDescent="0.25">
      <c r="A1604" s="1">
        <v>42056</v>
      </c>
      <c r="B1604" t="s">
        <v>2240</v>
      </c>
      <c r="C1604" t="s">
        <v>1436</v>
      </c>
      <c r="D1604" t="s">
        <v>62</v>
      </c>
      <c r="E1604" t="s">
        <v>998</v>
      </c>
      <c r="F1604" t="s">
        <v>68</v>
      </c>
      <c r="G1604" t="s">
        <v>360</v>
      </c>
      <c r="H1604" t="s">
        <v>1083</v>
      </c>
      <c r="I1604" t="s">
        <v>998</v>
      </c>
      <c r="J1604" t="s">
        <v>229</v>
      </c>
      <c r="K1604" t="s">
        <v>519</v>
      </c>
      <c r="L1604" t="s">
        <v>363</v>
      </c>
      <c r="M1604" t="s">
        <v>236</v>
      </c>
      <c r="N1604" t="s">
        <v>590</v>
      </c>
      <c r="O1604" t="s">
        <v>235</v>
      </c>
      <c r="P1604" t="s">
        <v>238</v>
      </c>
      <c r="Q1604">
        <v>26</v>
      </c>
      <c r="R1604" t="s">
        <v>95</v>
      </c>
      <c r="S1604" t="s">
        <v>239</v>
      </c>
      <c r="T1604">
        <v>15</v>
      </c>
      <c r="U1604">
        <v>16</v>
      </c>
      <c r="V1604">
        <v>17</v>
      </c>
      <c r="W1604" t="s">
        <v>66</v>
      </c>
      <c r="X1604" t="s">
        <v>84</v>
      </c>
      <c r="Y1604">
        <v>0</v>
      </c>
      <c r="Z1604">
        <v>0</v>
      </c>
      <c r="AA1604">
        <v>0</v>
      </c>
      <c r="AB1604">
        <v>1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1</v>
      </c>
      <c r="AI1604">
        <v>0</v>
      </c>
      <c r="AJ1604">
        <v>0</v>
      </c>
      <c r="AK1604">
        <v>0</v>
      </c>
      <c r="AL1604" t="e" vm="181">
        <f>_FV(0,"4230769230769231")</f>
        <v>#VALUE!</v>
      </c>
      <c r="AM1604" t="e" vm="70">
        <f>_FV(0,"6538461538461539")</f>
        <v>#VALUE!</v>
      </c>
      <c r="AN1604">
        <v>1</v>
      </c>
      <c r="AO1604" t="s">
        <v>68</v>
      </c>
      <c r="AP1604" t="e" vm="1">
        <f>_FV(-2,"0")</f>
        <v>#VALUE!</v>
      </c>
      <c r="AQ1604">
        <v>3</v>
      </c>
      <c r="AR1604">
        <v>0</v>
      </c>
      <c r="AS1604" t="s">
        <v>68</v>
      </c>
      <c r="AT1604" t="s">
        <v>68</v>
      </c>
      <c r="AU1604" t="s">
        <v>68</v>
      </c>
      <c r="AV1604" t="s">
        <v>124</v>
      </c>
      <c r="AW1604" s="2">
        <v>43770</v>
      </c>
      <c r="AX1604">
        <v>1562</v>
      </c>
      <c r="AY1604">
        <v>1558</v>
      </c>
      <c r="AZ1604" t="s">
        <v>2240</v>
      </c>
      <c r="BA1604" s="2">
        <v>43491</v>
      </c>
      <c r="BB1604">
        <v>24</v>
      </c>
      <c r="BC1604" t="s">
        <v>2537</v>
      </c>
      <c r="BD1604" s="3">
        <v>17958</v>
      </c>
      <c r="BE1604" t="s">
        <v>1436</v>
      </c>
      <c r="BF1604" s="2">
        <v>43490</v>
      </c>
      <c r="BG1604">
        <v>24</v>
      </c>
      <c r="BH1604" t="s">
        <v>2546</v>
      </c>
      <c r="BI1604" s="3">
        <v>29618</v>
      </c>
    </row>
    <row r="1605" spans="1:61" x14ac:dyDescent="0.25">
      <c r="A1605" s="1">
        <v>42148</v>
      </c>
      <c r="B1605" t="s">
        <v>2538</v>
      </c>
      <c r="C1605" t="s">
        <v>1436</v>
      </c>
      <c r="D1605" t="s">
        <v>62</v>
      </c>
      <c r="E1605" t="s">
        <v>1587</v>
      </c>
      <c r="F1605" t="s">
        <v>1587</v>
      </c>
      <c r="G1605" t="s">
        <v>200</v>
      </c>
      <c r="H1605" t="s">
        <v>403</v>
      </c>
      <c r="I1605" t="s">
        <v>68</v>
      </c>
      <c r="J1605" t="s">
        <v>302</v>
      </c>
      <c r="K1605" t="s">
        <v>170</v>
      </c>
      <c r="L1605" t="s">
        <v>205</v>
      </c>
      <c r="M1605" t="s">
        <v>63</v>
      </c>
      <c r="N1605" t="s">
        <v>1589</v>
      </c>
      <c r="O1605" t="s">
        <v>205</v>
      </c>
      <c r="P1605" t="s">
        <v>204</v>
      </c>
      <c r="Q1605">
        <v>38</v>
      </c>
      <c r="R1605" t="s">
        <v>119</v>
      </c>
      <c r="S1605" t="s">
        <v>239</v>
      </c>
      <c r="T1605">
        <v>15</v>
      </c>
      <c r="U1605">
        <v>14</v>
      </c>
      <c r="V1605">
        <v>20</v>
      </c>
      <c r="W1605" t="s">
        <v>120</v>
      </c>
      <c r="X1605" t="s">
        <v>66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 t="e" vm="303">
        <f>_FV(0,"34210526315789475")</f>
        <v>#VALUE!</v>
      </c>
      <c r="AM1605" t="e" vm="395">
        <f>_FV(0,"7105263157894737")</f>
        <v>#VALUE!</v>
      </c>
      <c r="AN1605">
        <v>8</v>
      </c>
      <c r="AO1605" t="s">
        <v>96</v>
      </c>
      <c r="AP1605" t="e" vm="1">
        <f>_FV(-6,"0")</f>
        <v>#VALUE!</v>
      </c>
      <c r="AQ1605">
        <v>0</v>
      </c>
      <c r="AR1605">
        <v>3</v>
      </c>
      <c r="AS1605" t="s">
        <v>68</v>
      </c>
      <c r="AT1605" t="s">
        <v>68</v>
      </c>
      <c r="AU1605" t="s">
        <v>68</v>
      </c>
      <c r="AV1605" t="s">
        <v>340</v>
      </c>
      <c r="AW1605" s="2">
        <v>43617</v>
      </c>
      <c r="AX1605">
        <v>1645</v>
      </c>
      <c r="AY1605">
        <v>1558</v>
      </c>
      <c r="AZ1605" t="s">
        <v>2538</v>
      </c>
      <c r="BA1605" s="2">
        <v>43733</v>
      </c>
      <c r="BB1605">
        <v>18</v>
      </c>
      <c r="BC1605" t="s">
        <v>2539</v>
      </c>
      <c r="BD1605" s="3">
        <v>18629</v>
      </c>
      <c r="BE1605" t="s">
        <v>1436</v>
      </c>
      <c r="BF1605" s="2">
        <v>43490</v>
      </c>
      <c r="BG1605">
        <v>24</v>
      </c>
      <c r="BH1605" t="s">
        <v>2546</v>
      </c>
      <c r="BI1605" s="3">
        <v>29618</v>
      </c>
    </row>
    <row r="1606" spans="1:61" x14ac:dyDescent="0.25">
      <c r="A1606" s="1">
        <v>42040</v>
      </c>
      <c r="B1606" t="s">
        <v>150</v>
      </c>
      <c r="C1606" t="s">
        <v>1436</v>
      </c>
      <c r="D1606" t="s">
        <v>62</v>
      </c>
      <c r="E1606" t="s">
        <v>1072</v>
      </c>
      <c r="F1606" t="s">
        <v>1092</v>
      </c>
      <c r="G1606" t="s">
        <v>705</v>
      </c>
      <c r="H1606" t="s">
        <v>1745</v>
      </c>
      <c r="I1606" t="s">
        <v>1433</v>
      </c>
      <c r="J1606" t="s">
        <v>702</v>
      </c>
      <c r="K1606" t="s">
        <v>1746</v>
      </c>
      <c r="L1606" t="s">
        <v>118</v>
      </c>
      <c r="M1606" t="s">
        <v>155</v>
      </c>
      <c r="N1606" t="s">
        <v>97</v>
      </c>
      <c r="O1606" t="s">
        <v>118</v>
      </c>
      <c r="P1606" t="s">
        <v>1095</v>
      </c>
      <c r="Q1606">
        <v>35</v>
      </c>
      <c r="R1606" t="s">
        <v>96</v>
      </c>
      <c r="S1606" t="s">
        <v>239</v>
      </c>
      <c r="T1606">
        <v>15</v>
      </c>
      <c r="U1606">
        <v>5</v>
      </c>
      <c r="V1606">
        <v>18</v>
      </c>
      <c r="W1606" t="s">
        <v>66</v>
      </c>
      <c r="X1606" t="s">
        <v>132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 t="s">
        <v>155</v>
      </c>
      <c r="AM1606" t="e" vm="25">
        <f>_FV(0,"6")</f>
        <v>#VALUE!</v>
      </c>
      <c r="AN1606">
        <v>31</v>
      </c>
      <c r="AO1606" t="e" vm="1">
        <f>_FV(-1,"0")</f>
        <v>#VALUE!</v>
      </c>
      <c r="AP1606" t="e" vm="1">
        <f>_FV(-14,"0")</f>
        <v>#VALUE!</v>
      </c>
      <c r="AQ1606">
        <v>9</v>
      </c>
      <c r="AR1606">
        <v>0</v>
      </c>
      <c r="AS1606" t="s">
        <v>68</v>
      </c>
      <c r="AT1606" t="s">
        <v>668</v>
      </c>
      <c r="AU1606" t="s">
        <v>68</v>
      </c>
      <c r="AV1606" t="s">
        <v>64</v>
      </c>
      <c r="AW1606" t="s">
        <v>2661</v>
      </c>
      <c r="AX1606">
        <v>1882</v>
      </c>
      <c r="AY1606">
        <v>1558</v>
      </c>
      <c r="AZ1606" t="s">
        <v>150</v>
      </c>
      <c r="BA1606" s="2">
        <v>43578</v>
      </c>
      <c r="BB1606">
        <v>21</v>
      </c>
      <c r="BC1606" t="s">
        <v>2541</v>
      </c>
      <c r="BD1606" s="3">
        <v>41852</v>
      </c>
      <c r="BE1606" t="s">
        <v>1436</v>
      </c>
      <c r="BF1606" s="2">
        <v>43490</v>
      </c>
      <c r="BG1606">
        <v>24</v>
      </c>
      <c r="BH1606" t="s">
        <v>2546</v>
      </c>
      <c r="BI1606" s="3">
        <v>29618</v>
      </c>
    </row>
    <row r="1607" spans="1:61" x14ac:dyDescent="0.25">
      <c r="A1607" s="1">
        <v>42282</v>
      </c>
      <c r="B1607" t="s">
        <v>158</v>
      </c>
      <c r="C1607" t="s">
        <v>1436</v>
      </c>
      <c r="D1607" t="s">
        <v>62</v>
      </c>
      <c r="E1607" t="s">
        <v>855</v>
      </c>
      <c r="F1607" t="s">
        <v>78</v>
      </c>
      <c r="G1607" t="s">
        <v>68</v>
      </c>
      <c r="H1607" t="s">
        <v>431</v>
      </c>
      <c r="I1607" t="s">
        <v>211</v>
      </c>
      <c r="J1607" t="s">
        <v>180</v>
      </c>
      <c r="K1607" t="s">
        <v>426</v>
      </c>
      <c r="L1607" t="s">
        <v>215</v>
      </c>
      <c r="M1607" t="s">
        <v>215</v>
      </c>
      <c r="N1607" t="s">
        <v>950</v>
      </c>
      <c r="O1607" t="s">
        <v>215</v>
      </c>
      <c r="P1607" t="s">
        <v>82</v>
      </c>
      <c r="Q1607">
        <v>36</v>
      </c>
      <c r="R1607" t="s">
        <v>64</v>
      </c>
      <c r="S1607" t="s">
        <v>239</v>
      </c>
      <c r="T1607">
        <v>15</v>
      </c>
      <c r="U1607">
        <v>2</v>
      </c>
      <c r="V1607">
        <v>17</v>
      </c>
      <c r="W1607" t="s">
        <v>83</v>
      </c>
      <c r="X1607" t="s">
        <v>132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 t="s">
        <v>213</v>
      </c>
      <c r="AM1607" t="e" vm="18">
        <f>_FV(0,"6111111111111112")</f>
        <v>#VALUE!</v>
      </c>
      <c r="AN1607">
        <v>43</v>
      </c>
      <c r="AO1607" t="s">
        <v>66</v>
      </c>
      <c r="AP1607" t="e" vm="1">
        <f>_FV(-18,"0")</f>
        <v>#VALUE!</v>
      </c>
      <c r="AQ1607">
        <v>5</v>
      </c>
      <c r="AR1607">
        <v>2</v>
      </c>
      <c r="AS1607" t="s">
        <v>68</v>
      </c>
      <c r="AT1607" t="s">
        <v>670</v>
      </c>
      <c r="AU1607" t="s">
        <v>68</v>
      </c>
      <c r="AV1607" t="s">
        <v>84</v>
      </c>
      <c r="AW1607" t="s">
        <v>2662</v>
      </c>
      <c r="AX1607">
        <v>1934</v>
      </c>
      <c r="AY1607">
        <v>1558</v>
      </c>
      <c r="AZ1607" t="s">
        <v>158</v>
      </c>
      <c r="BA1607" s="2">
        <v>43580</v>
      </c>
      <c r="BB1607">
        <v>29</v>
      </c>
      <c r="BC1607" t="s">
        <v>2542</v>
      </c>
      <c r="BD1607" t="s">
        <v>2543</v>
      </c>
      <c r="BE1607" t="s">
        <v>1436</v>
      </c>
      <c r="BF1607" s="2">
        <v>43490</v>
      </c>
      <c r="BG1607">
        <v>24</v>
      </c>
      <c r="BH1607" t="s">
        <v>2546</v>
      </c>
      <c r="BI1607" s="3">
        <v>29618</v>
      </c>
    </row>
    <row r="1608" spans="1:61" x14ac:dyDescent="0.25">
      <c r="A1608" s="1">
        <v>41896</v>
      </c>
      <c r="B1608" t="s">
        <v>163</v>
      </c>
      <c r="C1608" t="s">
        <v>1436</v>
      </c>
      <c r="D1608" t="s">
        <v>62</v>
      </c>
      <c r="E1608" t="s">
        <v>63</v>
      </c>
      <c r="F1608" t="s">
        <v>79</v>
      </c>
      <c r="G1608" t="s">
        <v>180</v>
      </c>
      <c r="H1608" s="3">
        <v>45658</v>
      </c>
      <c r="I1608" t="s">
        <v>63</v>
      </c>
      <c r="J1608" t="s">
        <v>180</v>
      </c>
      <c r="K1608" t="s">
        <v>65</v>
      </c>
      <c r="L1608" t="s">
        <v>79</v>
      </c>
      <c r="M1608" t="s">
        <v>79</v>
      </c>
      <c r="N1608" t="s">
        <v>63</v>
      </c>
      <c r="O1608" t="s">
        <v>63</v>
      </c>
      <c r="P1608" t="s">
        <v>65</v>
      </c>
      <c r="Q1608">
        <v>4</v>
      </c>
      <c r="R1608" t="s">
        <v>66</v>
      </c>
      <c r="S1608" t="s">
        <v>239</v>
      </c>
      <c r="T1608">
        <v>15</v>
      </c>
      <c r="U1608">
        <v>14</v>
      </c>
      <c r="V1608">
        <v>12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 t="e" vm="14">
        <f>_FV(0,"25")</f>
        <v>#VALUE!</v>
      </c>
      <c r="AM1608" t="e" vm="1">
        <f>_FV(-1,"0")</f>
        <v>#VALUE!</v>
      </c>
      <c r="AN1608">
        <v>-1</v>
      </c>
      <c r="AP1608" t="e" vm="1">
        <f>_FV(-16,"0")</f>
        <v>#VALUE!</v>
      </c>
      <c r="AQ1608">
        <v>9</v>
      </c>
      <c r="AR1608">
        <v>0</v>
      </c>
      <c r="AS1608" t="s">
        <v>68</v>
      </c>
      <c r="AT1608" t="s">
        <v>68</v>
      </c>
      <c r="AU1608" t="s">
        <v>68</v>
      </c>
      <c r="AV1608" t="s">
        <v>64</v>
      </c>
      <c r="AW1608" s="3">
        <v>46023</v>
      </c>
      <c r="AX1608">
        <v>1829</v>
      </c>
      <c r="AY1608">
        <v>1558</v>
      </c>
      <c r="AZ1608" t="s">
        <v>163</v>
      </c>
      <c r="BA1608" s="2">
        <v>43731</v>
      </c>
      <c r="BB1608">
        <v>25</v>
      </c>
      <c r="BC1608" t="s">
        <v>2544</v>
      </c>
      <c r="BD1608" s="3">
        <v>42339</v>
      </c>
      <c r="BE1608" t="s">
        <v>1436</v>
      </c>
      <c r="BF1608" s="2">
        <v>43490</v>
      </c>
      <c r="BG1608">
        <v>24</v>
      </c>
      <c r="BH1608" t="s">
        <v>2546</v>
      </c>
      <c r="BI1608" s="3">
        <v>29618</v>
      </c>
    </row>
    <row r="1609" spans="1:61" x14ac:dyDescent="0.25">
      <c r="A1609" s="1">
        <v>41965</v>
      </c>
      <c r="B1609" t="s">
        <v>178</v>
      </c>
      <c r="C1609" t="s">
        <v>1436</v>
      </c>
      <c r="D1609" t="s">
        <v>62</v>
      </c>
      <c r="E1609" t="s">
        <v>78</v>
      </c>
      <c r="F1609" t="s">
        <v>717</v>
      </c>
      <c r="G1609" s="3">
        <v>45658</v>
      </c>
      <c r="H1609" t="s">
        <v>366</v>
      </c>
      <c r="I1609" t="s">
        <v>90</v>
      </c>
      <c r="J1609" t="s">
        <v>355</v>
      </c>
      <c r="K1609" t="s">
        <v>80</v>
      </c>
      <c r="L1609" t="s">
        <v>82</v>
      </c>
      <c r="M1609" t="s">
        <v>79</v>
      </c>
      <c r="N1609" t="s">
        <v>426</v>
      </c>
      <c r="O1609" t="s">
        <v>80</v>
      </c>
      <c r="P1609" t="s">
        <v>82</v>
      </c>
      <c r="Q1609">
        <v>12</v>
      </c>
      <c r="R1609" t="s">
        <v>110</v>
      </c>
      <c r="S1609" t="s">
        <v>239</v>
      </c>
      <c r="T1609">
        <v>15</v>
      </c>
      <c r="U1609">
        <v>8</v>
      </c>
      <c r="V1609">
        <v>19</v>
      </c>
      <c r="W1609" t="s">
        <v>191</v>
      </c>
      <c r="X1609" t="s">
        <v>66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 t="e" vm="68">
        <f>_FV(0,"16666666666666666")</f>
        <v>#VALUE!</v>
      </c>
      <c r="AM1609" t="e" vm="52">
        <f>_FV(0,"9166666666666666")</f>
        <v>#VALUE!</v>
      </c>
      <c r="AN1609">
        <v>8</v>
      </c>
      <c r="AO1609" t="s">
        <v>83</v>
      </c>
      <c r="AP1609" t="e" vm="1">
        <f>_FV(-5,"0")</f>
        <v>#VALUE!</v>
      </c>
      <c r="AQ1609">
        <v>9</v>
      </c>
      <c r="AR1609">
        <v>0</v>
      </c>
      <c r="AS1609" t="s">
        <v>68</v>
      </c>
      <c r="AT1609" t="s">
        <v>68</v>
      </c>
      <c r="AU1609" t="s">
        <v>68</v>
      </c>
      <c r="AV1609" s="3">
        <v>27395</v>
      </c>
      <c r="AW1609" s="3">
        <v>42736</v>
      </c>
      <c r="AX1609">
        <v>1624</v>
      </c>
      <c r="AY1609">
        <v>1558</v>
      </c>
      <c r="AZ1609" t="s">
        <v>178</v>
      </c>
      <c r="BA1609" s="2">
        <v>43730</v>
      </c>
      <c r="BB1609">
        <v>26</v>
      </c>
      <c r="BC1609" t="s">
        <v>2545</v>
      </c>
      <c r="BD1609" s="3">
        <v>12114</v>
      </c>
      <c r="BE1609" t="s">
        <v>1436</v>
      </c>
      <c r="BF1609" s="2">
        <v>43490</v>
      </c>
      <c r="BG1609">
        <v>24</v>
      </c>
      <c r="BH1609" t="s">
        <v>2546</v>
      </c>
      <c r="BI1609" s="3">
        <v>29618</v>
      </c>
    </row>
    <row r="1610" spans="1:61" x14ac:dyDescent="0.25">
      <c r="A1610" s="1">
        <v>41909</v>
      </c>
      <c r="B1610" t="s">
        <v>1917</v>
      </c>
      <c r="C1610" t="s">
        <v>1436</v>
      </c>
      <c r="D1610" t="s">
        <v>62</v>
      </c>
      <c r="E1610" s="2">
        <v>43586</v>
      </c>
      <c r="F1610" t="s">
        <v>63</v>
      </c>
      <c r="G1610" t="s">
        <v>63</v>
      </c>
      <c r="H1610" t="s">
        <v>366</v>
      </c>
      <c r="I1610" t="s">
        <v>340</v>
      </c>
      <c r="J1610" t="s">
        <v>355</v>
      </c>
      <c r="K1610" t="s">
        <v>63</v>
      </c>
      <c r="L1610" t="s">
        <v>82</v>
      </c>
      <c r="M1610" t="s">
        <v>82</v>
      </c>
      <c r="N1610" t="s">
        <v>63</v>
      </c>
      <c r="O1610" t="s">
        <v>82</v>
      </c>
      <c r="P1610" t="s">
        <v>82</v>
      </c>
      <c r="Q1610">
        <v>6</v>
      </c>
      <c r="R1610" t="s">
        <v>85</v>
      </c>
      <c r="S1610" t="s">
        <v>239</v>
      </c>
      <c r="T1610">
        <v>15</v>
      </c>
      <c r="U1610">
        <v>2</v>
      </c>
      <c r="V1610">
        <v>18</v>
      </c>
      <c r="W1610" t="s">
        <v>120</v>
      </c>
      <c r="X1610" t="s">
        <v>66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 t="s">
        <v>68</v>
      </c>
      <c r="AM1610" t="e" vm="2">
        <f>_FV(-1,"3333333333333333")</f>
        <v>#VALUE!</v>
      </c>
      <c r="AN1610">
        <v>6</v>
      </c>
      <c r="AO1610" t="s">
        <v>96</v>
      </c>
      <c r="AP1610" t="e" vm="1">
        <f>_FV(-13,"0")</f>
        <v>#VALUE!</v>
      </c>
      <c r="AQ1610">
        <v>3</v>
      </c>
      <c r="AR1610">
        <v>3</v>
      </c>
      <c r="AS1610" t="s">
        <v>68</v>
      </c>
      <c r="AT1610" t="s">
        <v>68</v>
      </c>
      <c r="AU1610" t="s">
        <v>68</v>
      </c>
      <c r="AV1610" s="3">
        <v>27395</v>
      </c>
      <c r="AW1610" s="3">
        <v>11689</v>
      </c>
      <c r="AX1610">
        <v>1723</v>
      </c>
      <c r="AY1610">
        <v>1558</v>
      </c>
      <c r="AZ1610" t="s">
        <v>1917</v>
      </c>
      <c r="BA1610" s="2">
        <v>43608</v>
      </c>
      <c r="BB1610">
        <v>20</v>
      </c>
      <c r="BC1610" t="s">
        <v>2547</v>
      </c>
      <c r="BD1610" s="2">
        <v>43620</v>
      </c>
      <c r="BE1610" t="s">
        <v>1436</v>
      </c>
      <c r="BF1610" s="2">
        <v>43490</v>
      </c>
      <c r="BG1610">
        <v>24</v>
      </c>
      <c r="BH1610" t="s">
        <v>2546</v>
      </c>
      <c r="BI1610" s="3">
        <v>29618</v>
      </c>
    </row>
    <row r="1611" spans="1:61" x14ac:dyDescent="0.25">
      <c r="A1611" s="1">
        <v>42035</v>
      </c>
      <c r="B1611" t="s">
        <v>182</v>
      </c>
      <c r="C1611" t="s">
        <v>1436</v>
      </c>
      <c r="D1611" t="s">
        <v>62</v>
      </c>
      <c r="E1611" t="s">
        <v>68</v>
      </c>
      <c r="F1611" t="s">
        <v>68</v>
      </c>
      <c r="G1611" t="s">
        <v>567</v>
      </c>
      <c r="H1611" t="s">
        <v>903</v>
      </c>
      <c r="I1611" t="s">
        <v>373</v>
      </c>
      <c r="J1611" t="s">
        <v>499</v>
      </c>
      <c r="K1611" t="s">
        <v>378</v>
      </c>
      <c r="L1611" t="s">
        <v>571</v>
      </c>
      <c r="M1611" t="s">
        <v>502</v>
      </c>
      <c r="N1611" t="s">
        <v>501</v>
      </c>
      <c r="O1611" t="s">
        <v>571</v>
      </c>
      <c r="P1611" t="s">
        <v>382</v>
      </c>
      <c r="Q1611">
        <v>23</v>
      </c>
      <c r="R1611" t="s">
        <v>83</v>
      </c>
      <c r="S1611" t="s">
        <v>239</v>
      </c>
      <c r="T1611">
        <v>15</v>
      </c>
      <c r="U1611">
        <v>10</v>
      </c>
      <c r="V1611">
        <v>19</v>
      </c>
      <c r="W1611" t="s">
        <v>120</v>
      </c>
      <c r="X1611" t="s">
        <v>64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 t="e" vm="175">
        <f>_FV(0,"17391304347826086")</f>
        <v>#VALUE!</v>
      </c>
      <c r="AM1611" t="e" vm="81">
        <f>_FV(0,"6956521739130435")</f>
        <v>#VALUE!</v>
      </c>
      <c r="AN1611">
        <v>10</v>
      </c>
      <c r="AO1611" t="s">
        <v>121</v>
      </c>
      <c r="AP1611" t="e" vm="1">
        <f>_FV(-11,"0")</f>
        <v>#VALUE!</v>
      </c>
      <c r="AQ1611">
        <v>7</v>
      </c>
      <c r="AR1611">
        <v>1</v>
      </c>
      <c r="AS1611" t="s">
        <v>68</v>
      </c>
      <c r="AT1611" t="s">
        <v>68</v>
      </c>
      <c r="AU1611" t="s">
        <v>68</v>
      </c>
      <c r="AV1611" s="2">
        <v>43586</v>
      </c>
      <c r="AW1611" s="2">
        <v>43647</v>
      </c>
      <c r="AX1611">
        <v>1679</v>
      </c>
      <c r="AY1611">
        <v>1558</v>
      </c>
      <c r="AZ1611" t="s">
        <v>182</v>
      </c>
      <c r="BA1611" s="2">
        <v>43581</v>
      </c>
      <c r="BB1611">
        <v>23</v>
      </c>
      <c r="BC1611" t="s">
        <v>2549</v>
      </c>
      <c r="BD1611" s="2">
        <v>43528</v>
      </c>
      <c r="BE1611" t="s">
        <v>1436</v>
      </c>
      <c r="BF1611" s="2">
        <v>43490</v>
      </c>
      <c r="BG1611">
        <v>24</v>
      </c>
      <c r="BH1611" t="s">
        <v>2546</v>
      </c>
      <c r="BI1611" s="3">
        <v>29618</v>
      </c>
    </row>
    <row r="1612" spans="1:61" x14ac:dyDescent="0.25">
      <c r="A1612" s="1">
        <v>42279</v>
      </c>
      <c r="B1612" t="s">
        <v>195</v>
      </c>
      <c r="C1612" t="s">
        <v>1436</v>
      </c>
      <c r="D1612" t="s">
        <v>151</v>
      </c>
      <c r="E1612" t="s">
        <v>2425</v>
      </c>
      <c r="F1612" t="s">
        <v>354</v>
      </c>
      <c r="G1612" s="3">
        <v>13150</v>
      </c>
      <c r="H1612" s="3">
        <v>26299</v>
      </c>
      <c r="I1612" t="s">
        <v>354</v>
      </c>
      <c r="J1612" t="s">
        <v>1764</v>
      </c>
      <c r="K1612" t="s">
        <v>131</v>
      </c>
      <c r="L1612" t="s">
        <v>118</v>
      </c>
      <c r="M1612" t="s">
        <v>128</v>
      </c>
      <c r="N1612" t="s">
        <v>97</v>
      </c>
      <c r="O1612" t="s">
        <v>130</v>
      </c>
      <c r="P1612" t="s">
        <v>131</v>
      </c>
      <c r="Q1612">
        <v>25</v>
      </c>
      <c r="R1612" t="s">
        <v>242</v>
      </c>
      <c r="S1612" t="s">
        <v>239</v>
      </c>
      <c r="T1612">
        <v>15</v>
      </c>
      <c r="U1612">
        <v>14</v>
      </c>
      <c r="V1612">
        <v>19</v>
      </c>
      <c r="W1612" t="s">
        <v>66</v>
      </c>
      <c r="X1612" t="s">
        <v>68</v>
      </c>
      <c r="Y1612">
        <v>0</v>
      </c>
      <c r="Z1612">
        <v>0</v>
      </c>
      <c r="AA1612">
        <v>0</v>
      </c>
      <c r="AB1612">
        <v>1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 t="e" vm="293">
        <f>_FV(0,"48")</f>
        <v>#VALUE!</v>
      </c>
      <c r="AM1612" t="e" vm="77">
        <f>_FV(0,"76")</f>
        <v>#VALUE!</v>
      </c>
      <c r="AN1612">
        <v>5</v>
      </c>
      <c r="AO1612" t="s">
        <v>84</v>
      </c>
      <c r="AP1612" t="e" vm="1">
        <f>_FV(-4,"0")</f>
        <v>#VALUE!</v>
      </c>
      <c r="AQ1612">
        <v>1</v>
      </c>
      <c r="AR1612">
        <v>7</v>
      </c>
      <c r="AS1612" t="s">
        <v>68</v>
      </c>
      <c r="AT1612" t="s">
        <v>68</v>
      </c>
      <c r="AU1612" t="s">
        <v>68</v>
      </c>
      <c r="AV1612" t="s">
        <v>68</v>
      </c>
      <c r="AW1612" s="2">
        <v>43647</v>
      </c>
      <c r="AX1612">
        <v>1635</v>
      </c>
      <c r="AY1612">
        <v>1558</v>
      </c>
      <c r="AZ1612" t="s">
        <v>195</v>
      </c>
      <c r="BA1612" s="2">
        <v>43701</v>
      </c>
      <c r="BB1612">
        <v>20</v>
      </c>
      <c r="BC1612" t="s">
        <v>2550</v>
      </c>
      <c r="BD1612" s="3">
        <v>14305</v>
      </c>
      <c r="BE1612" t="s">
        <v>1436</v>
      </c>
      <c r="BF1612" s="2">
        <v>43490</v>
      </c>
      <c r="BG1612">
        <v>24</v>
      </c>
      <c r="BH1612" t="s">
        <v>2546</v>
      </c>
      <c r="BI1612" s="3">
        <v>29618</v>
      </c>
    </row>
    <row r="1613" spans="1:61" x14ac:dyDescent="0.25">
      <c r="A1613" s="1">
        <v>41682</v>
      </c>
      <c r="B1613" t="s">
        <v>1445</v>
      </c>
      <c r="C1613" t="s">
        <v>1436</v>
      </c>
      <c r="D1613" t="s">
        <v>62</v>
      </c>
      <c r="E1613" t="s">
        <v>408</v>
      </c>
      <c r="F1613" t="s">
        <v>68</v>
      </c>
      <c r="G1613" t="s">
        <v>68</v>
      </c>
      <c r="H1613" t="s">
        <v>1009</v>
      </c>
      <c r="I1613" t="s">
        <v>327</v>
      </c>
      <c r="J1613" t="s">
        <v>575</v>
      </c>
      <c r="K1613" t="s">
        <v>329</v>
      </c>
      <c r="L1613" t="s">
        <v>372</v>
      </c>
      <c r="M1613" t="s">
        <v>155</v>
      </c>
      <c r="N1613" t="s">
        <v>252</v>
      </c>
      <c r="O1613" t="s">
        <v>155</v>
      </c>
      <c r="P1613" t="s">
        <v>154</v>
      </c>
      <c r="Q1613">
        <v>14</v>
      </c>
      <c r="R1613" t="s">
        <v>121</v>
      </c>
      <c r="S1613" t="s">
        <v>239</v>
      </c>
      <c r="T1613">
        <v>15</v>
      </c>
      <c r="U1613">
        <v>8</v>
      </c>
      <c r="V1613">
        <v>18</v>
      </c>
      <c r="W1613" t="s">
        <v>121</v>
      </c>
      <c r="X1613" t="s">
        <v>85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 t="s">
        <v>372</v>
      </c>
      <c r="AM1613" t="e" vm="85">
        <f>_FV(0,"7857142857142857")</f>
        <v>#VALUE!</v>
      </c>
      <c r="AN1613">
        <v>8</v>
      </c>
      <c r="AO1613" t="s">
        <v>68</v>
      </c>
      <c r="AP1613" t="e" vm="1">
        <f>_FV(-12,"0")</f>
        <v>#VALUE!</v>
      </c>
      <c r="AQ1613">
        <v>6</v>
      </c>
      <c r="AR1613">
        <v>3</v>
      </c>
      <c r="AS1613" t="s">
        <v>68</v>
      </c>
      <c r="AT1613" t="s">
        <v>68</v>
      </c>
      <c r="AU1613" t="s">
        <v>68</v>
      </c>
      <c r="AV1613" s="2">
        <v>43556</v>
      </c>
      <c r="AW1613" s="2">
        <v>43466</v>
      </c>
      <c r="AX1613">
        <v>1687</v>
      </c>
      <c r="AY1613">
        <v>1558</v>
      </c>
      <c r="AZ1613" t="s">
        <v>1445</v>
      </c>
      <c r="BA1613" s="2">
        <v>43548</v>
      </c>
      <c r="BB1613">
        <v>30</v>
      </c>
      <c r="BC1613" t="s">
        <v>2551</v>
      </c>
      <c r="BD1613" s="3">
        <v>36192</v>
      </c>
      <c r="BE1613" t="s">
        <v>1436</v>
      </c>
      <c r="BF1613" s="2">
        <v>43490</v>
      </c>
      <c r="BG1613">
        <v>24</v>
      </c>
      <c r="BH1613" t="s">
        <v>2546</v>
      </c>
      <c r="BI1613" s="3">
        <v>29618</v>
      </c>
    </row>
    <row r="1614" spans="1:61" x14ac:dyDescent="0.25">
      <c r="A1614" s="1">
        <v>41875</v>
      </c>
      <c r="B1614" t="s">
        <v>209</v>
      </c>
      <c r="C1614" t="s">
        <v>1436</v>
      </c>
      <c r="D1614" t="s">
        <v>62</v>
      </c>
      <c r="E1614" t="s">
        <v>63</v>
      </c>
      <c r="F1614" t="s">
        <v>65</v>
      </c>
      <c r="G1614" t="s">
        <v>65</v>
      </c>
      <c r="H1614" t="s">
        <v>63</v>
      </c>
      <c r="I1614" s="2">
        <v>43586</v>
      </c>
      <c r="J1614" t="s">
        <v>65</v>
      </c>
      <c r="K1614" t="s">
        <v>63</v>
      </c>
      <c r="L1614" t="s">
        <v>65</v>
      </c>
      <c r="M1614" t="s">
        <v>65</v>
      </c>
      <c r="N1614" t="s">
        <v>63</v>
      </c>
      <c r="O1614" t="s">
        <v>65</v>
      </c>
      <c r="P1614" t="s">
        <v>65</v>
      </c>
      <c r="Q1614">
        <v>2</v>
      </c>
      <c r="R1614" t="s">
        <v>132</v>
      </c>
      <c r="S1614" t="s">
        <v>239</v>
      </c>
      <c r="T1614">
        <v>15</v>
      </c>
      <c r="U1614">
        <v>8</v>
      </c>
      <c r="V1614">
        <v>18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 t="s">
        <v>63</v>
      </c>
      <c r="AM1614" t="e" vm="3">
        <f>_FV(0,"5")</f>
        <v>#VALUE!</v>
      </c>
      <c r="AN1614">
        <v>3</v>
      </c>
      <c r="AP1614" t="e" vm="1">
        <f>_FV(-15,"0")</f>
        <v>#VALUE!</v>
      </c>
      <c r="AQ1614">
        <v>4</v>
      </c>
      <c r="AR1614">
        <v>4</v>
      </c>
      <c r="AS1614" t="s">
        <v>68</v>
      </c>
      <c r="AT1614" t="s">
        <v>68</v>
      </c>
      <c r="AU1614" t="s">
        <v>68</v>
      </c>
      <c r="AV1614" s="2">
        <v>43679</v>
      </c>
      <c r="AW1614" s="3">
        <v>47119</v>
      </c>
      <c r="AX1614">
        <v>1779</v>
      </c>
      <c r="AY1614">
        <v>1558</v>
      </c>
      <c r="AZ1614" t="s">
        <v>209</v>
      </c>
      <c r="BA1614" s="2">
        <v>43669</v>
      </c>
      <c r="BB1614">
        <v>25</v>
      </c>
      <c r="BC1614" t="s">
        <v>2552</v>
      </c>
      <c r="BD1614" s="2">
        <v>43472</v>
      </c>
      <c r="BE1614" t="s">
        <v>1436</v>
      </c>
      <c r="BF1614" s="2">
        <v>43490</v>
      </c>
      <c r="BG1614">
        <v>24</v>
      </c>
      <c r="BH1614" t="s">
        <v>2546</v>
      </c>
      <c r="BI1614" s="3">
        <v>29618</v>
      </c>
    </row>
    <row r="1615" spans="1:61" x14ac:dyDescent="0.25">
      <c r="A1615" s="1">
        <v>42098</v>
      </c>
      <c r="B1615" t="s">
        <v>218</v>
      </c>
      <c r="C1615" t="s">
        <v>1436</v>
      </c>
      <c r="D1615" t="s">
        <v>151</v>
      </c>
      <c r="E1615" t="s">
        <v>1201</v>
      </c>
      <c r="F1615" t="s">
        <v>68</v>
      </c>
      <c r="G1615" t="s">
        <v>445</v>
      </c>
      <c r="H1615" t="s">
        <v>864</v>
      </c>
      <c r="I1615" t="s">
        <v>137</v>
      </c>
      <c r="J1615" t="s">
        <v>1504</v>
      </c>
      <c r="K1615" t="s">
        <v>1203</v>
      </c>
      <c r="L1615" t="s">
        <v>145</v>
      </c>
      <c r="M1615" t="s">
        <v>451</v>
      </c>
      <c r="N1615" t="s">
        <v>2388</v>
      </c>
      <c r="O1615" t="s">
        <v>142</v>
      </c>
      <c r="P1615" t="s">
        <v>870</v>
      </c>
      <c r="Q1615">
        <v>31</v>
      </c>
      <c r="R1615" t="s">
        <v>191</v>
      </c>
      <c r="S1615" t="s">
        <v>239</v>
      </c>
      <c r="T1615">
        <v>15</v>
      </c>
      <c r="U1615">
        <v>12</v>
      </c>
      <c r="V1615">
        <v>18</v>
      </c>
      <c r="W1615" t="s">
        <v>85</v>
      </c>
      <c r="X1615" t="s">
        <v>65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1</v>
      </c>
      <c r="AI1615">
        <v>1</v>
      </c>
      <c r="AJ1615">
        <v>0</v>
      </c>
      <c r="AK1615">
        <v>0</v>
      </c>
      <c r="AL1615" t="e" vm="58">
        <f>_FV(0,"3870967741935484")</f>
        <v>#VALUE!</v>
      </c>
      <c r="AM1615" t="e" vm="385">
        <f>_FV(0,"7419354838709677")</f>
        <v>#VALUE!</v>
      </c>
      <c r="AN1615">
        <v>11</v>
      </c>
      <c r="AO1615" t="s">
        <v>85</v>
      </c>
      <c r="AP1615" t="e" vm="1">
        <f>_FV(-7,"0")</f>
        <v>#VALUE!</v>
      </c>
      <c r="AQ1615">
        <v>6</v>
      </c>
      <c r="AR1615">
        <v>3</v>
      </c>
      <c r="AS1615" t="s">
        <v>68</v>
      </c>
      <c r="AT1615" t="s">
        <v>68</v>
      </c>
      <c r="AU1615" t="s">
        <v>68</v>
      </c>
      <c r="AV1615" t="s">
        <v>68</v>
      </c>
      <c r="AW1615" s="2">
        <v>43678</v>
      </c>
      <c r="AX1615">
        <v>1610</v>
      </c>
      <c r="AY1615">
        <v>1558</v>
      </c>
      <c r="AZ1615" t="s">
        <v>218</v>
      </c>
      <c r="BA1615" s="2">
        <v>43610</v>
      </c>
      <c r="BB1615">
        <v>22</v>
      </c>
      <c r="BC1615" t="s">
        <v>2553</v>
      </c>
      <c r="BD1615" s="3">
        <v>35096</v>
      </c>
      <c r="BE1615" t="s">
        <v>1436</v>
      </c>
      <c r="BF1615" s="2">
        <v>43490</v>
      </c>
      <c r="BG1615">
        <v>24</v>
      </c>
      <c r="BH1615" t="s">
        <v>2546</v>
      </c>
      <c r="BI1615" s="3">
        <v>29618</v>
      </c>
    </row>
    <row r="1616" spans="1:61" x14ac:dyDescent="0.25">
      <c r="A1616" s="1">
        <v>41769</v>
      </c>
      <c r="B1616" t="s">
        <v>228</v>
      </c>
      <c r="C1616" t="s">
        <v>1436</v>
      </c>
      <c r="D1616" t="s">
        <v>62</v>
      </c>
      <c r="E1616" t="s">
        <v>353</v>
      </c>
      <c r="F1616" t="s">
        <v>252</v>
      </c>
      <c r="G1616" t="s">
        <v>353</v>
      </c>
      <c r="H1616" t="s">
        <v>370</v>
      </c>
      <c r="I1616" t="s">
        <v>68</v>
      </c>
      <c r="J1616" t="s">
        <v>252</v>
      </c>
      <c r="K1616" t="s">
        <v>155</v>
      </c>
      <c r="L1616" t="s">
        <v>154</v>
      </c>
      <c r="M1616" t="s">
        <v>156</v>
      </c>
      <c r="N1616" t="s">
        <v>252</v>
      </c>
      <c r="O1616" t="s">
        <v>154</v>
      </c>
      <c r="P1616" t="s">
        <v>154</v>
      </c>
      <c r="Q1616">
        <v>7</v>
      </c>
      <c r="R1616" t="s">
        <v>179</v>
      </c>
      <c r="S1616" t="s">
        <v>239</v>
      </c>
      <c r="T1616">
        <v>15</v>
      </c>
      <c r="U1616">
        <v>13</v>
      </c>
      <c r="V1616">
        <v>18</v>
      </c>
      <c r="W1616" t="s">
        <v>85</v>
      </c>
      <c r="X1616" t="s">
        <v>66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 t="s">
        <v>65</v>
      </c>
      <c r="AM1616" t="e" vm="108">
        <f>_FV(-1,"2857142857142858")</f>
        <v>#VALUE!</v>
      </c>
      <c r="AN1616">
        <v>3</v>
      </c>
      <c r="AO1616" t="s">
        <v>84</v>
      </c>
      <c r="AP1616" t="e" vm="1">
        <f>_FV(-8,"0")</f>
        <v>#VALUE!</v>
      </c>
      <c r="AQ1616">
        <v>4</v>
      </c>
      <c r="AR1616">
        <v>1</v>
      </c>
      <c r="AS1616" t="s">
        <v>68</v>
      </c>
      <c r="AT1616" t="s">
        <v>68</v>
      </c>
      <c r="AU1616" t="s">
        <v>68</v>
      </c>
      <c r="AV1616" s="2">
        <v>43497</v>
      </c>
      <c r="AW1616" s="3">
        <v>45292</v>
      </c>
      <c r="AX1616">
        <v>1646</v>
      </c>
      <c r="AY1616">
        <v>1558</v>
      </c>
      <c r="AZ1616" t="s">
        <v>228</v>
      </c>
      <c r="BA1616" s="2">
        <v>43701</v>
      </c>
      <c r="BB1616">
        <v>21</v>
      </c>
      <c r="BC1616" t="s">
        <v>2554</v>
      </c>
      <c r="BD1616" s="3">
        <v>15401</v>
      </c>
      <c r="BE1616" t="s">
        <v>1436</v>
      </c>
      <c r="BF1616" s="2">
        <v>43490</v>
      </c>
      <c r="BG1616">
        <v>24</v>
      </c>
      <c r="BH1616" t="s">
        <v>2546</v>
      </c>
      <c r="BI1616" s="3">
        <v>29618</v>
      </c>
    </row>
    <row r="1617" spans="1:61" x14ac:dyDescent="0.25">
      <c r="A1617" s="1">
        <v>42309</v>
      </c>
      <c r="B1617" t="s">
        <v>60</v>
      </c>
      <c r="C1617" t="s">
        <v>182</v>
      </c>
      <c r="D1617" t="s">
        <v>62</v>
      </c>
      <c r="E1617" t="s">
        <v>888</v>
      </c>
      <c r="F1617" t="s">
        <v>392</v>
      </c>
      <c r="G1617" t="s">
        <v>459</v>
      </c>
      <c r="H1617" t="s">
        <v>250</v>
      </c>
      <c r="I1617" t="s">
        <v>352</v>
      </c>
      <c r="J1617" t="s">
        <v>390</v>
      </c>
      <c r="K1617" t="s">
        <v>156</v>
      </c>
      <c r="L1617" t="s">
        <v>80</v>
      </c>
      <c r="M1617" t="s">
        <v>889</v>
      </c>
      <c r="N1617" t="s">
        <v>460</v>
      </c>
      <c r="O1617" t="s">
        <v>155</v>
      </c>
      <c r="P1617" t="s">
        <v>889</v>
      </c>
      <c r="Q1617">
        <v>21</v>
      </c>
      <c r="R1617" t="s">
        <v>84</v>
      </c>
      <c r="S1617" t="s">
        <v>83</v>
      </c>
      <c r="T1617">
        <v>15</v>
      </c>
      <c r="U1617">
        <v>6</v>
      </c>
      <c r="V1617">
        <v>11</v>
      </c>
      <c r="W1617" t="s">
        <v>120</v>
      </c>
      <c r="X1617" t="s">
        <v>121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 t="s">
        <v>156</v>
      </c>
      <c r="AM1617" t="e" vm="87">
        <f>_FV(0,"09523809523809523")</f>
        <v>#VALUE!</v>
      </c>
      <c r="AN1617">
        <v>7</v>
      </c>
      <c r="AO1617" t="s">
        <v>64</v>
      </c>
      <c r="AP1617" t="e" vm="1">
        <f>_FV(-6,"0")</f>
        <v>#VALUE!</v>
      </c>
      <c r="AQ1617">
        <v>3</v>
      </c>
      <c r="AR1617">
        <v>6</v>
      </c>
      <c r="AS1617" t="s">
        <v>68</v>
      </c>
      <c r="AT1617" t="s">
        <v>897</v>
      </c>
      <c r="AU1617" t="s">
        <v>68</v>
      </c>
      <c r="AV1617" t="s">
        <v>64</v>
      </c>
      <c r="AW1617" t="s">
        <v>2656</v>
      </c>
      <c r="AX1617">
        <v>1848</v>
      </c>
      <c r="AY1617">
        <v>1679</v>
      </c>
      <c r="AZ1617" t="s">
        <v>60</v>
      </c>
      <c r="BA1617" t="s">
        <v>2527</v>
      </c>
      <c r="BB1617">
        <v>29</v>
      </c>
      <c r="BC1617" t="s">
        <v>2528</v>
      </c>
      <c r="BD1617" s="3">
        <v>23255</v>
      </c>
      <c r="BE1617" t="s">
        <v>182</v>
      </c>
      <c r="BF1617" s="2">
        <v>43581</v>
      </c>
      <c r="BG1617">
        <v>23</v>
      </c>
      <c r="BH1617" t="s">
        <v>2549</v>
      </c>
      <c r="BI1617" s="2">
        <v>43528</v>
      </c>
    </row>
    <row r="1618" spans="1:61" x14ac:dyDescent="0.25">
      <c r="A1618" s="1">
        <v>42056</v>
      </c>
      <c r="B1618" t="s">
        <v>73</v>
      </c>
      <c r="C1618" t="s">
        <v>182</v>
      </c>
      <c r="D1618" t="s">
        <v>151</v>
      </c>
      <c r="E1618" t="s">
        <v>236</v>
      </c>
      <c r="F1618" t="s">
        <v>233</v>
      </c>
      <c r="G1618" t="s">
        <v>360</v>
      </c>
      <c r="H1618" t="s">
        <v>518</v>
      </c>
      <c r="I1618" t="s">
        <v>229</v>
      </c>
      <c r="J1618" t="s">
        <v>518</v>
      </c>
      <c r="K1618" t="s">
        <v>519</v>
      </c>
      <c r="L1618" t="s">
        <v>522</v>
      </c>
      <c r="M1618" t="s">
        <v>63</v>
      </c>
      <c r="N1618" t="s">
        <v>237</v>
      </c>
      <c r="O1618" t="s">
        <v>521</v>
      </c>
      <c r="P1618" t="s">
        <v>363</v>
      </c>
      <c r="Q1618">
        <v>26</v>
      </c>
      <c r="R1618" t="s">
        <v>255</v>
      </c>
      <c r="S1618" t="s">
        <v>83</v>
      </c>
      <c r="T1618">
        <v>15</v>
      </c>
      <c r="U1618">
        <v>18</v>
      </c>
      <c r="V1618">
        <v>10</v>
      </c>
      <c r="W1618" t="s">
        <v>65</v>
      </c>
      <c r="X1618" t="s">
        <v>85</v>
      </c>
      <c r="Y1618">
        <v>0</v>
      </c>
      <c r="Z1618">
        <v>0</v>
      </c>
      <c r="AA1618">
        <v>0</v>
      </c>
      <c r="AB1618">
        <v>1</v>
      </c>
      <c r="AC1618">
        <v>1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 t="e" vm="21">
        <f>_FV(0,"8461538461538461")</f>
        <v>#VALUE!</v>
      </c>
      <c r="AM1618" t="e" vm="227">
        <f>_FV(0,"19230769230769232")</f>
        <v>#VALUE!</v>
      </c>
      <c r="AN1618">
        <v>-11</v>
      </c>
      <c r="AO1618" t="e" vm="1">
        <f>_FV(-7,"0")</f>
        <v>#VALUE!</v>
      </c>
      <c r="AP1618" t="s">
        <v>121</v>
      </c>
      <c r="AQ1618">
        <v>3</v>
      </c>
      <c r="AR1618">
        <v>6</v>
      </c>
      <c r="AS1618" t="s">
        <v>280</v>
      </c>
      <c r="AT1618" t="s">
        <v>2063</v>
      </c>
      <c r="AU1618" t="s">
        <v>625</v>
      </c>
      <c r="AV1618" t="s">
        <v>79</v>
      </c>
      <c r="AW1618" t="s">
        <v>2663</v>
      </c>
      <c r="AX1618">
        <v>1638</v>
      </c>
      <c r="AY1618">
        <v>1679</v>
      </c>
      <c r="AZ1618" t="s">
        <v>73</v>
      </c>
      <c r="BA1618" s="2">
        <v>43548</v>
      </c>
      <c r="BB1618">
        <v>20</v>
      </c>
      <c r="BC1618" t="s">
        <v>1886</v>
      </c>
      <c r="BD1618" s="3">
        <v>12479</v>
      </c>
      <c r="BE1618" t="s">
        <v>182</v>
      </c>
      <c r="BF1618" s="2">
        <v>43581</v>
      </c>
      <c r="BG1618">
        <v>23</v>
      </c>
      <c r="BH1618" t="s">
        <v>2549</v>
      </c>
      <c r="BI1618" s="2">
        <v>43528</v>
      </c>
    </row>
    <row r="1619" spans="1:61" x14ac:dyDescent="0.25">
      <c r="A1619" s="1">
        <v>42140</v>
      </c>
      <c r="B1619" t="s">
        <v>2531</v>
      </c>
      <c r="C1619" t="s">
        <v>182</v>
      </c>
      <c r="D1619" t="s">
        <v>101</v>
      </c>
      <c r="E1619" t="s">
        <v>948</v>
      </c>
      <c r="F1619" t="s">
        <v>78</v>
      </c>
      <c r="G1619" t="s">
        <v>1760</v>
      </c>
      <c r="H1619" t="s">
        <v>210</v>
      </c>
      <c r="I1619" t="s">
        <v>948</v>
      </c>
      <c r="J1619" t="s">
        <v>1720</v>
      </c>
      <c r="K1619" t="s">
        <v>928</v>
      </c>
      <c r="L1619" t="s">
        <v>1194</v>
      </c>
      <c r="M1619" t="s">
        <v>436</v>
      </c>
      <c r="N1619" t="s">
        <v>214</v>
      </c>
      <c r="O1619" t="s">
        <v>435</v>
      </c>
      <c r="P1619" t="s">
        <v>216</v>
      </c>
      <c r="Q1619">
        <v>36</v>
      </c>
      <c r="R1619" t="s">
        <v>67</v>
      </c>
      <c r="S1619" t="s">
        <v>83</v>
      </c>
      <c r="T1619">
        <v>15</v>
      </c>
      <c r="U1619">
        <v>18</v>
      </c>
      <c r="V1619">
        <v>9</v>
      </c>
      <c r="W1619" t="s">
        <v>68</v>
      </c>
      <c r="X1619" t="s">
        <v>132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 t="e" vm="89">
        <f>_FV(0,"75")</f>
        <v>#VALUE!</v>
      </c>
      <c r="AM1619" t="e" vm="386">
        <f>_FV(0,"1388888888888889")</f>
        <v>#VALUE!</v>
      </c>
      <c r="AN1619">
        <v>-21</v>
      </c>
      <c r="AO1619" t="e" vm="1">
        <f>_FV(-4,"0")</f>
        <v>#VALUE!</v>
      </c>
      <c r="AP1619" t="s">
        <v>120</v>
      </c>
      <c r="AQ1619">
        <v>4</v>
      </c>
      <c r="AR1619">
        <v>4</v>
      </c>
      <c r="AS1619" t="s">
        <v>505</v>
      </c>
      <c r="AT1619" t="s">
        <v>1332</v>
      </c>
      <c r="AU1619" t="s">
        <v>2121</v>
      </c>
      <c r="AV1619" t="s">
        <v>2664</v>
      </c>
      <c r="AW1619" t="s">
        <v>2665</v>
      </c>
      <c r="AX1619">
        <v>1600</v>
      </c>
      <c r="AY1619">
        <v>1679</v>
      </c>
      <c r="AZ1619" t="s">
        <v>2531</v>
      </c>
      <c r="BA1619" s="2">
        <v>43610</v>
      </c>
      <c r="BB1619">
        <v>13</v>
      </c>
      <c r="BC1619" t="s">
        <v>2532</v>
      </c>
      <c r="BD1619" s="3">
        <v>44927</v>
      </c>
      <c r="BE1619" t="s">
        <v>182</v>
      </c>
      <c r="BF1619" s="2">
        <v>43581</v>
      </c>
      <c r="BG1619">
        <v>23</v>
      </c>
      <c r="BH1619" t="s">
        <v>2549</v>
      </c>
      <c r="BI1619" s="2">
        <v>43528</v>
      </c>
    </row>
    <row r="1620" spans="1:61" x14ac:dyDescent="0.25">
      <c r="A1620" s="1">
        <v>42098</v>
      </c>
      <c r="B1620" t="s">
        <v>123</v>
      </c>
      <c r="C1620" t="s">
        <v>182</v>
      </c>
      <c r="D1620" t="s">
        <v>62</v>
      </c>
      <c r="E1620" t="s">
        <v>1359</v>
      </c>
      <c r="F1620" t="s">
        <v>449</v>
      </c>
      <c r="G1620" t="s">
        <v>1972</v>
      </c>
      <c r="H1620" t="s">
        <v>867</v>
      </c>
      <c r="I1620" t="s">
        <v>1521</v>
      </c>
      <c r="J1620" t="s">
        <v>448</v>
      </c>
      <c r="K1620" t="s">
        <v>2475</v>
      </c>
      <c r="L1620" t="s">
        <v>558</v>
      </c>
      <c r="M1620" t="s">
        <v>1428</v>
      </c>
      <c r="N1620" t="s">
        <v>558</v>
      </c>
      <c r="O1620" t="s">
        <v>141</v>
      </c>
      <c r="P1620" t="s">
        <v>145</v>
      </c>
      <c r="Q1620">
        <v>31</v>
      </c>
      <c r="R1620" t="s">
        <v>68</v>
      </c>
      <c r="S1620" t="s">
        <v>83</v>
      </c>
      <c r="T1620">
        <v>15</v>
      </c>
      <c r="U1620">
        <v>1</v>
      </c>
      <c r="V1620">
        <v>8</v>
      </c>
      <c r="W1620" t="s">
        <v>192</v>
      </c>
      <c r="X1620" t="s">
        <v>83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1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 t="s">
        <v>867</v>
      </c>
      <c r="AM1620" t="e" vm="297">
        <f>_FV(0,"0967741935483871")</f>
        <v>#VALUE!</v>
      </c>
      <c r="AN1620">
        <v>28</v>
      </c>
      <c r="AO1620" t="s">
        <v>64</v>
      </c>
      <c r="AP1620" t="e" vm="1">
        <f>_FV(-8,"0")</f>
        <v>#VALUE!</v>
      </c>
      <c r="AQ1620">
        <v>6</v>
      </c>
      <c r="AR1620">
        <v>3</v>
      </c>
      <c r="AS1620" t="s">
        <v>68</v>
      </c>
      <c r="AT1620" t="s">
        <v>871</v>
      </c>
      <c r="AU1620" t="s">
        <v>68</v>
      </c>
      <c r="AV1620" s="2">
        <v>43497</v>
      </c>
      <c r="AW1620" t="s">
        <v>2562</v>
      </c>
      <c r="AX1620">
        <v>1923</v>
      </c>
      <c r="AY1620">
        <v>1679</v>
      </c>
      <c r="AZ1620" t="s">
        <v>123</v>
      </c>
      <c r="BA1620" s="2">
        <v>43731</v>
      </c>
      <c r="BB1620">
        <v>28</v>
      </c>
      <c r="BC1620" t="s">
        <v>2533</v>
      </c>
      <c r="BD1620" t="s">
        <v>2534</v>
      </c>
      <c r="BE1620" t="s">
        <v>182</v>
      </c>
      <c r="BF1620" s="2">
        <v>43581</v>
      </c>
      <c r="BG1620">
        <v>23</v>
      </c>
      <c r="BH1620" t="s">
        <v>2549</v>
      </c>
      <c r="BI1620" s="2">
        <v>43528</v>
      </c>
    </row>
    <row r="1621" spans="1:61" x14ac:dyDescent="0.25">
      <c r="A1621" s="1">
        <v>41986</v>
      </c>
      <c r="B1621" t="s">
        <v>2233</v>
      </c>
      <c r="C1621" t="s">
        <v>182</v>
      </c>
      <c r="D1621" t="s">
        <v>101</v>
      </c>
      <c r="E1621" t="s">
        <v>399</v>
      </c>
      <c r="F1621" t="s">
        <v>367</v>
      </c>
      <c r="G1621" s="3">
        <v>903977</v>
      </c>
      <c r="H1621" s="3">
        <v>45658</v>
      </c>
      <c r="I1621" t="s">
        <v>400</v>
      </c>
      <c r="J1621" t="s">
        <v>399</v>
      </c>
      <c r="K1621" t="s">
        <v>321</v>
      </c>
      <c r="L1621" t="s">
        <v>320</v>
      </c>
      <c r="M1621" t="s">
        <v>319</v>
      </c>
      <c r="N1621" t="s">
        <v>319</v>
      </c>
      <c r="O1621" t="s">
        <v>320</v>
      </c>
      <c r="P1621" t="s">
        <v>321</v>
      </c>
      <c r="Q1621">
        <v>16</v>
      </c>
      <c r="R1621" t="s">
        <v>120</v>
      </c>
      <c r="S1621" t="s">
        <v>83</v>
      </c>
      <c r="T1621">
        <v>15</v>
      </c>
      <c r="U1621">
        <v>15</v>
      </c>
      <c r="V1621">
        <v>13</v>
      </c>
      <c r="W1621" t="s">
        <v>132</v>
      </c>
      <c r="X1621" t="s">
        <v>96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 t="e" vm="280">
        <f>_FV(0,"3125")</f>
        <v>#VALUE!</v>
      </c>
      <c r="AM1621" t="e" vm="103">
        <f>_FV(0,"1875")</f>
        <v>#VALUE!</v>
      </c>
      <c r="AN1621">
        <v>-4</v>
      </c>
      <c r="AO1621" t="e" vm="1">
        <f>_FV(-1,"0")</f>
        <v>#VALUE!</v>
      </c>
      <c r="AP1621" t="s">
        <v>68</v>
      </c>
      <c r="AQ1621">
        <v>3</v>
      </c>
      <c r="AR1621">
        <v>3</v>
      </c>
      <c r="AS1621" t="s">
        <v>68</v>
      </c>
      <c r="AT1621" t="s">
        <v>68</v>
      </c>
      <c r="AU1621" t="s">
        <v>68</v>
      </c>
      <c r="AV1621" s="2">
        <v>43556</v>
      </c>
      <c r="AW1621" s="2">
        <v>43466</v>
      </c>
      <c r="AX1621">
        <v>1602</v>
      </c>
      <c r="AY1621">
        <v>1679</v>
      </c>
      <c r="AZ1621" t="s">
        <v>2233</v>
      </c>
      <c r="BA1621" t="s">
        <v>2529</v>
      </c>
      <c r="BB1621">
        <v>25</v>
      </c>
      <c r="BC1621" t="s">
        <v>2530</v>
      </c>
      <c r="BD1621" s="3">
        <v>41306</v>
      </c>
      <c r="BE1621" t="s">
        <v>182</v>
      </c>
      <c r="BF1621" s="2">
        <v>43581</v>
      </c>
      <c r="BG1621">
        <v>23</v>
      </c>
      <c r="BH1621" t="s">
        <v>2549</v>
      </c>
      <c r="BI1621" s="2">
        <v>43528</v>
      </c>
    </row>
    <row r="1622" spans="1:61" x14ac:dyDescent="0.25">
      <c r="A1622" s="1">
        <v>41999</v>
      </c>
      <c r="B1622" t="s">
        <v>127</v>
      </c>
      <c r="C1622" t="s">
        <v>182</v>
      </c>
      <c r="D1622" t="s">
        <v>151</v>
      </c>
      <c r="E1622" s="2">
        <v>43586</v>
      </c>
      <c r="F1622" t="s">
        <v>68</v>
      </c>
      <c r="G1622" s="2">
        <v>43586</v>
      </c>
      <c r="H1622" t="s">
        <v>1193</v>
      </c>
      <c r="I1622" t="s">
        <v>76</v>
      </c>
      <c r="J1622" t="s">
        <v>430</v>
      </c>
      <c r="K1622" t="s">
        <v>341</v>
      </c>
      <c r="L1622" t="s">
        <v>341</v>
      </c>
      <c r="M1622" t="s">
        <v>80</v>
      </c>
      <c r="N1622" t="s">
        <v>94</v>
      </c>
      <c r="O1622" t="s">
        <v>80</v>
      </c>
      <c r="P1622" t="s">
        <v>216</v>
      </c>
      <c r="Q1622">
        <v>18</v>
      </c>
      <c r="R1622" t="s">
        <v>192</v>
      </c>
      <c r="S1622" t="s">
        <v>83</v>
      </c>
      <c r="T1622">
        <v>15</v>
      </c>
      <c r="U1622">
        <v>11</v>
      </c>
      <c r="V1622">
        <v>13</v>
      </c>
      <c r="W1622" t="s">
        <v>66</v>
      </c>
      <c r="X1622" t="s">
        <v>66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 t="s">
        <v>65</v>
      </c>
      <c r="AM1622" t="e" vm="42">
        <f>_FV(0,"2777777777777778")</f>
        <v>#VALUE!</v>
      </c>
      <c r="AN1622">
        <v>2</v>
      </c>
      <c r="AO1622" t="s">
        <v>65</v>
      </c>
      <c r="AP1622" t="s">
        <v>64</v>
      </c>
      <c r="AQ1622">
        <v>7</v>
      </c>
      <c r="AR1622">
        <v>1</v>
      </c>
      <c r="AS1622" t="s">
        <v>68</v>
      </c>
      <c r="AT1622" t="s">
        <v>102</v>
      </c>
      <c r="AU1622" t="s">
        <v>68</v>
      </c>
      <c r="AV1622" s="2">
        <v>43678</v>
      </c>
      <c r="AW1622" t="s">
        <v>2582</v>
      </c>
      <c r="AX1622">
        <v>1817</v>
      </c>
      <c r="AY1622">
        <v>1679</v>
      </c>
      <c r="AZ1622" t="s">
        <v>127</v>
      </c>
      <c r="BA1622" s="2">
        <v>43548</v>
      </c>
      <c r="BB1622">
        <v>19</v>
      </c>
      <c r="BC1622" t="s">
        <v>2535</v>
      </c>
      <c r="BD1622" s="3">
        <v>16163</v>
      </c>
      <c r="BE1622" t="s">
        <v>182</v>
      </c>
      <c r="BF1622" s="2">
        <v>43581</v>
      </c>
      <c r="BG1622">
        <v>23</v>
      </c>
      <c r="BH1622" t="s">
        <v>2549</v>
      </c>
      <c r="BI1622" s="2">
        <v>43528</v>
      </c>
    </row>
    <row r="1623" spans="1:61" x14ac:dyDescent="0.25">
      <c r="A1623" s="1">
        <v>41875</v>
      </c>
      <c r="B1623" t="s">
        <v>2240</v>
      </c>
      <c r="C1623" t="s">
        <v>182</v>
      </c>
      <c r="D1623" t="s">
        <v>101</v>
      </c>
      <c r="E1623" t="s">
        <v>63</v>
      </c>
      <c r="F1623" t="s">
        <v>65</v>
      </c>
      <c r="G1623" t="s">
        <v>65</v>
      </c>
      <c r="H1623" t="s">
        <v>63</v>
      </c>
      <c r="I1623" s="2">
        <v>43586</v>
      </c>
      <c r="J1623" t="s">
        <v>65</v>
      </c>
      <c r="K1623" t="s">
        <v>63</v>
      </c>
      <c r="L1623" t="s">
        <v>65</v>
      </c>
      <c r="M1623" t="s">
        <v>65</v>
      </c>
      <c r="N1623" t="s">
        <v>63</v>
      </c>
      <c r="O1623" t="s">
        <v>65</v>
      </c>
      <c r="P1623" t="s">
        <v>65</v>
      </c>
      <c r="Q1623">
        <v>2</v>
      </c>
      <c r="R1623" t="s">
        <v>95</v>
      </c>
      <c r="S1623" t="s">
        <v>83</v>
      </c>
      <c r="T1623">
        <v>15</v>
      </c>
      <c r="U1623">
        <v>7</v>
      </c>
      <c r="V1623">
        <v>17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 t="s">
        <v>63</v>
      </c>
      <c r="AM1623" t="e" vm="3">
        <f>_FV(0,"5")</f>
        <v>#VALUE!</v>
      </c>
      <c r="AN1623">
        <v>3</v>
      </c>
      <c r="AP1623" t="s">
        <v>83</v>
      </c>
      <c r="AQ1623">
        <v>1</v>
      </c>
      <c r="AR1623">
        <v>7</v>
      </c>
      <c r="AS1623" s="2">
        <v>43617</v>
      </c>
      <c r="AT1623" s="2">
        <v>43617</v>
      </c>
      <c r="AU1623" t="s">
        <v>124</v>
      </c>
      <c r="AV1623" t="s">
        <v>97</v>
      </c>
      <c r="AW1623" t="s">
        <v>2643</v>
      </c>
      <c r="AX1623">
        <v>1562</v>
      </c>
      <c r="AY1623">
        <v>1679</v>
      </c>
      <c r="AZ1623" t="s">
        <v>2240</v>
      </c>
      <c r="BA1623" s="2">
        <v>43491</v>
      </c>
      <c r="BB1623">
        <v>24</v>
      </c>
      <c r="BC1623" t="s">
        <v>2537</v>
      </c>
      <c r="BD1623" s="3">
        <v>17958</v>
      </c>
      <c r="BE1623" t="s">
        <v>182</v>
      </c>
      <c r="BF1623" s="2">
        <v>43581</v>
      </c>
      <c r="BG1623">
        <v>23</v>
      </c>
      <c r="BH1623" t="s">
        <v>2549</v>
      </c>
      <c r="BI1623" s="2">
        <v>43528</v>
      </c>
    </row>
    <row r="1624" spans="1:61" x14ac:dyDescent="0.25">
      <c r="A1624" s="1">
        <v>42021</v>
      </c>
      <c r="B1624" t="s">
        <v>2538</v>
      </c>
      <c r="C1624" t="s">
        <v>182</v>
      </c>
      <c r="D1624" t="s">
        <v>151</v>
      </c>
      <c r="E1624" t="s">
        <v>537</v>
      </c>
      <c r="F1624" t="s">
        <v>68</v>
      </c>
      <c r="G1624" s="2">
        <v>43586</v>
      </c>
      <c r="H1624" t="s">
        <v>334</v>
      </c>
      <c r="I1624" t="s">
        <v>1107</v>
      </c>
      <c r="J1624" t="s">
        <v>219</v>
      </c>
      <c r="K1624" t="s">
        <v>226</v>
      </c>
      <c r="L1624" t="s">
        <v>336</v>
      </c>
      <c r="M1624" t="s">
        <v>468</v>
      </c>
      <c r="N1624" t="s">
        <v>225</v>
      </c>
      <c r="O1624" t="s">
        <v>339</v>
      </c>
      <c r="P1624" t="s">
        <v>339</v>
      </c>
      <c r="Q1624">
        <v>22</v>
      </c>
      <c r="R1624" t="s">
        <v>119</v>
      </c>
      <c r="S1624" t="s">
        <v>83</v>
      </c>
      <c r="T1624">
        <v>15</v>
      </c>
      <c r="U1624">
        <v>20</v>
      </c>
      <c r="V1624">
        <v>11</v>
      </c>
      <c r="W1624" t="s">
        <v>85</v>
      </c>
      <c r="X1624" t="s">
        <v>85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 t="e" vm="19">
        <f>_FV(0,"5909090909090909")</f>
        <v>#VALUE!</v>
      </c>
      <c r="AM1624" t="e" vm="20">
        <f>_FV(0,"22727272727272727")</f>
        <v>#VALUE!</v>
      </c>
      <c r="AN1624">
        <v>-9</v>
      </c>
      <c r="AO1624" t="s">
        <v>65</v>
      </c>
      <c r="AP1624" t="s">
        <v>132</v>
      </c>
      <c r="AQ1624">
        <v>3</v>
      </c>
      <c r="AR1624">
        <v>0</v>
      </c>
      <c r="AS1624" t="s">
        <v>68</v>
      </c>
      <c r="AT1624" t="s">
        <v>68</v>
      </c>
      <c r="AU1624" t="s">
        <v>68</v>
      </c>
      <c r="AV1624" t="s">
        <v>97</v>
      </c>
      <c r="AW1624" t="s">
        <v>2279</v>
      </c>
      <c r="AX1624">
        <v>1645</v>
      </c>
      <c r="AY1624">
        <v>1679</v>
      </c>
      <c r="AZ1624" t="s">
        <v>2538</v>
      </c>
      <c r="BA1624" s="2">
        <v>43733</v>
      </c>
      <c r="BB1624">
        <v>18</v>
      </c>
      <c r="BC1624" t="s">
        <v>2539</v>
      </c>
      <c r="BD1624" s="3">
        <v>18629</v>
      </c>
      <c r="BE1624" t="s">
        <v>182</v>
      </c>
      <c r="BF1624" s="2">
        <v>43581</v>
      </c>
      <c r="BG1624">
        <v>23</v>
      </c>
      <c r="BH1624" t="s">
        <v>2549</v>
      </c>
      <c r="BI1624" s="2">
        <v>43528</v>
      </c>
    </row>
    <row r="1625" spans="1:61" x14ac:dyDescent="0.25">
      <c r="A1625" s="1">
        <v>41972</v>
      </c>
      <c r="B1625" t="s">
        <v>150</v>
      </c>
      <c r="C1625" t="s">
        <v>182</v>
      </c>
      <c r="D1625" t="s">
        <v>62</v>
      </c>
      <c r="E1625" t="s">
        <v>494</v>
      </c>
      <c r="F1625" t="s">
        <v>68</v>
      </c>
      <c r="G1625" t="s">
        <v>358</v>
      </c>
      <c r="H1625" t="s">
        <v>494</v>
      </c>
      <c r="I1625" t="s">
        <v>233</v>
      </c>
      <c r="J1625" t="s">
        <v>494</v>
      </c>
      <c r="K1625" t="s">
        <v>235</v>
      </c>
      <c r="L1625" t="s">
        <v>235</v>
      </c>
      <c r="M1625" t="s">
        <v>236</v>
      </c>
      <c r="N1625" t="s">
        <v>237</v>
      </c>
      <c r="O1625" t="s">
        <v>238</v>
      </c>
      <c r="P1625" t="s">
        <v>363</v>
      </c>
      <c r="Q1625">
        <v>13</v>
      </c>
      <c r="R1625" t="s">
        <v>96</v>
      </c>
      <c r="S1625" t="s">
        <v>83</v>
      </c>
      <c r="T1625">
        <v>15</v>
      </c>
      <c r="U1625">
        <v>12</v>
      </c>
      <c r="V1625">
        <v>11</v>
      </c>
      <c r="W1625" t="s">
        <v>66</v>
      </c>
      <c r="X1625" t="s">
        <v>85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 t="e" vm="64">
        <f>_FV(0,"23076923076923078")</f>
        <v>#VALUE!</v>
      </c>
      <c r="AM1625" t="e" vm="172">
        <f>_FV(0,"15384615384615385")</f>
        <v>#VALUE!</v>
      </c>
      <c r="AN1625">
        <v>-1</v>
      </c>
      <c r="AO1625" t="e" vm="1">
        <f>_FV(-3,"0")</f>
        <v>#VALUE!</v>
      </c>
      <c r="AP1625" t="e" vm="1">
        <f>_FV(-3,"0")</f>
        <v>#VALUE!</v>
      </c>
      <c r="AQ1625">
        <v>6</v>
      </c>
      <c r="AR1625">
        <v>3</v>
      </c>
      <c r="AS1625" t="s">
        <v>68</v>
      </c>
      <c r="AT1625" t="s">
        <v>752</v>
      </c>
      <c r="AU1625" t="s">
        <v>68</v>
      </c>
      <c r="AV1625" t="s">
        <v>124</v>
      </c>
      <c r="AW1625" s="2">
        <v>43497</v>
      </c>
      <c r="AX1625">
        <v>1882</v>
      </c>
      <c r="AY1625">
        <v>1679</v>
      </c>
      <c r="AZ1625" t="s">
        <v>150</v>
      </c>
      <c r="BA1625" s="2">
        <v>43578</v>
      </c>
      <c r="BB1625">
        <v>21</v>
      </c>
      <c r="BC1625" t="s">
        <v>2541</v>
      </c>
      <c r="BD1625" s="3">
        <v>41852</v>
      </c>
      <c r="BE1625" t="s">
        <v>182</v>
      </c>
      <c r="BF1625" s="2">
        <v>43581</v>
      </c>
      <c r="BG1625">
        <v>23</v>
      </c>
      <c r="BH1625" t="s">
        <v>2549</v>
      </c>
      <c r="BI1625" s="2">
        <v>43528</v>
      </c>
    </row>
    <row r="1626" spans="1:61" x14ac:dyDescent="0.25">
      <c r="A1626" s="1">
        <v>41881</v>
      </c>
      <c r="B1626" t="s">
        <v>158</v>
      </c>
      <c r="C1626" t="s">
        <v>182</v>
      </c>
      <c r="D1626" t="s">
        <v>151</v>
      </c>
      <c r="E1626" t="s">
        <v>340</v>
      </c>
      <c r="F1626" t="s">
        <v>80</v>
      </c>
      <c r="G1626" t="s">
        <v>80</v>
      </c>
      <c r="H1626" t="s">
        <v>355</v>
      </c>
      <c r="I1626" t="s">
        <v>64</v>
      </c>
      <c r="J1626" t="s">
        <v>80</v>
      </c>
      <c r="K1626" t="s">
        <v>355</v>
      </c>
      <c r="L1626" t="s">
        <v>65</v>
      </c>
      <c r="M1626" t="s">
        <v>65</v>
      </c>
      <c r="N1626" t="s">
        <v>80</v>
      </c>
      <c r="O1626" t="s">
        <v>65</v>
      </c>
      <c r="P1626" t="s">
        <v>80</v>
      </c>
      <c r="Q1626">
        <v>3</v>
      </c>
      <c r="R1626" t="s">
        <v>64</v>
      </c>
      <c r="S1626" t="s">
        <v>83</v>
      </c>
      <c r="T1626">
        <v>15</v>
      </c>
      <c r="U1626">
        <v>2</v>
      </c>
      <c r="V1626">
        <v>14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 t="s">
        <v>90</v>
      </c>
      <c r="AM1626" t="e" vm="2">
        <f>_FV(0,"3333333333333333")</f>
        <v>#VALUE!</v>
      </c>
      <c r="AN1626">
        <v>5</v>
      </c>
      <c r="AP1626" t="e" vm="1">
        <f>_FV(-7,"0")</f>
        <v>#VALUE!</v>
      </c>
      <c r="AQ1626">
        <v>7</v>
      </c>
      <c r="AR1626">
        <v>1</v>
      </c>
      <c r="AS1626" t="s">
        <v>68</v>
      </c>
      <c r="AT1626" t="s">
        <v>68</v>
      </c>
      <c r="AU1626" t="s">
        <v>68</v>
      </c>
      <c r="AV1626" t="s">
        <v>84</v>
      </c>
      <c r="AW1626" s="3">
        <v>44562</v>
      </c>
      <c r="AX1626">
        <v>1934</v>
      </c>
      <c r="AY1626">
        <v>1679</v>
      </c>
      <c r="AZ1626" t="s">
        <v>158</v>
      </c>
      <c r="BA1626" s="2">
        <v>43580</v>
      </c>
      <c r="BB1626">
        <v>29</v>
      </c>
      <c r="BC1626" t="s">
        <v>2542</v>
      </c>
      <c r="BD1626" t="s">
        <v>2543</v>
      </c>
      <c r="BE1626" t="s">
        <v>182</v>
      </c>
      <c r="BF1626" s="2">
        <v>43581</v>
      </c>
      <c r="BG1626">
        <v>23</v>
      </c>
      <c r="BH1626" t="s">
        <v>2549</v>
      </c>
      <c r="BI1626" s="2">
        <v>43528</v>
      </c>
    </row>
    <row r="1627" spans="1:61" x14ac:dyDescent="0.25">
      <c r="A1627" s="1">
        <v>41682</v>
      </c>
      <c r="B1627" t="s">
        <v>163</v>
      </c>
      <c r="C1627" t="s">
        <v>182</v>
      </c>
      <c r="D1627" t="s">
        <v>62</v>
      </c>
      <c r="E1627" t="s">
        <v>352</v>
      </c>
      <c r="F1627" t="s">
        <v>369</v>
      </c>
      <c r="G1627" t="s">
        <v>371</v>
      </c>
      <c r="H1627" t="s">
        <v>250</v>
      </c>
      <c r="I1627" t="s">
        <v>352</v>
      </c>
      <c r="J1627" t="s">
        <v>371</v>
      </c>
      <c r="K1627" t="s">
        <v>156</v>
      </c>
      <c r="L1627" t="s">
        <v>155</v>
      </c>
      <c r="M1627" t="s">
        <v>372</v>
      </c>
      <c r="N1627" t="s">
        <v>156</v>
      </c>
      <c r="O1627" t="s">
        <v>155</v>
      </c>
      <c r="P1627" t="s">
        <v>372</v>
      </c>
      <c r="Q1627">
        <v>14</v>
      </c>
      <c r="R1627" t="s">
        <v>66</v>
      </c>
      <c r="S1627" t="s">
        <v>83</v>
      </c>
      <c r="T1627">
        <v>15</v>
      </c>
      <c r="U1627">
        <v>4</v>
      </c>
      <c r="V1627">
        <v>12</v>
      </c>
      <c r="W1627" t="s">
        <v>120</v>
      </c>
      <c r="X1627" t="s">
        <v>66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 t="s">
        <v>63</v>
      </c>
      <c r="AM1627" t="e" vm="111">
        <f>_FV(0,"21428571428571427")</f>
        <v>#VALUE!</v>
      </c>
      <c r="AN1627">
        <v>7</v>
      </c>
      <c r="AO1627" t="s">
        <v>96</v>
      </c>
      <c r="AP1627" t="e" vm="1">
        <f>_FV(-5,"0")</f>
        <v>#VALUE!</v>
      </c>
      <c r="AQ1627">
        <v>6</v>
      </c>
      <c r="AR1627">
        <v>3</v>
      </c>
      <c r="AS1627" t="s">
        <v>897</v>
      </c>
      <c r="AT1627" t="s">
        <v>68</v>
      </c>
      <c r="AU1627" t="s">
        <v>1178</v>
      </c>
      <c r="AV1627" t="s">
        <v>2666</v>
      </c>
      <c r="AW1627" t="s">
        <v>2667</v>
      </c>
      <c r="AX1627">
        <v>1829</v>
      </c>
      <c r="AY1627">
        <v>1679</v>
      </c>
      <c r="AZ1627" t="s">
        <v>163</v>
      </c>
      <c r="BA1627" s="2">
        <v>43731</v>
      </c>
      <c r="BB1627">
        <v>25</v>
      </c>
      <c r="BC1627" t="s">
        <v>2544</v>
      </c>
      <c r="BD1627" s="3">
        <v>42339</v>
      </c>
      <c r="BE1627" t="s">
        <v>182</v>
      </c>
      <c r="BF1627" s="2">
        <v>43581</v>
      </c>
      <c r="BG1627">
        <v>23</v>
      </c>
      <c r="BH1627" t="s">
        <v>2549</v>
      </c>
      <c r="BI1627" s="2">
        <v>43528</v>
      </c>
    </row>
    <row r="1628" spans="1:61" x14ac:dyDescent="0.25">
      <c r="A1628" s="1">
        <v>42218</v>
      </c>
      <c r="B1628" t="s">
        <v>178</v>
      </c>
      <c r="C1628" t="s">
        <v>182</v>
      </c>
      <c r="D1628" t="s">
        <v>101</v>
      </c>
      <c r="E1628" t="s">
        <v>690</v>
      </c>
      <c r="F1628" t="s">
        <v>78</v>
      </c>
      <c r="G1628" t="s">
        <v>1525</v>
      </c>
      <c r="H1628" t="s">
        <v>76</v>
      </c>
      <c r="I1628" s="3">
        <v>45658</v>
      </c>
      <c r="J1628" t="s">
        <v>90</v>
      </c>
      <c r="K1628" t="s">
        <v>80</v>
      </c>
      <c r="L1628" t="s">
        <v>323</v>
      </c>
      <c r="M1628" t="s">
        <v>323</v>
      </c>
      <c r="N1628" t="s">
        <v>323</v>
      </c>
      <c r="O1628" t="s">
        <v>79</v>
      </c>
      <c r="P1628" t="s">
        <v>693</v>
      </c>
      <c r="Q1628">
        <v>24</v>
      </c>
      <c r="R1628" t="s">
        <v>110</v>
      </c>
      <c r="S1628" t="s">
        <v>83</v>
      </c>
      <c r="T1628">
        <v>15</v>
      </c>
      <c r="U1628">
        <v>11</v>
      </c>
      <c r="V1628">
        <v>10</v>
      </c>
      <c r="W1628" t="s">
        <v>85</v>
      </c>
      <c r="X1628" t="s">
        <v>120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 t="e" vm="14">
        <f>_FV(0,"25")</f>
        <v>#VALUE!</v>
      </c>
      <c r="AM1628" t="e" vm="134">
        <f>_FV(0,"08333333333333333")</f>
        <v>#VALUE!</v>
      </c>
      <c r="AN1628">
        <v>-2</v>
      </c>
      <c r="AO1628" t="e" vm="1">
        <f>_FV(-3,"0")</f>
        <v>#VALUE!</v>
      </c>
      <c r="AP1628" t="s">
        <v>96</v>
      </c>
      <c r="AQ1628">
        <v>3</v>
      </c>
      <c r="AR1628">
        <v>6</v>
      </c>
      <c r="AS1628" t="s">
        <v>68</v>
      </c>
      <c r="AT1628" t="s">
        <v>68</v>
      </c>
      <c r="AU1628" t="s">
        <v>68</v>
      </c>
      <c r="AV1628" s="2">
        <v>43678</v>
      </c>
      <c r="AW1628" s="2">
        <v>43709</v>
      </c>
      <c r="AX1628">
        <v>1624</v>
      </c>
      <c r="AY1628">
        <v>1679</v>
      </c>
      <c r="AZ1628" t="s">
        <v>178</v>
      </c>
      <c r="BA1628" s="2">
        <v>43730</v>
      </c>
      <c r="BB1628">
        <v>26</v>
      </c>
      <c r="BC1628" t="s">
        <v>2545</v>
      </c>
      <c r="BD1628" s="3">
        <v>12114</v>
      </c>
      <c r="BE1628" t="s">
        <v>182</v>
      </c>
      <c r="BF1628" s="2">
        <v>43581</v>
      </c>
      <c r="BG1628">
        <v>23</v>
      </c>
      <c r="BH1628" t="s">
        <v>2549</v>
      </c>
      <c r="BI1628" s="2">
        <v>43528</v>
      </c>
    </row>
    <row r="1629" spans="1:61" x14ac:dyDescent="0.25">
      <c r="A1629" s="1">
        <v>41902</v>
      </c>
      <c r="B1629" t="s">
        <v>1436</v>
      </c>
      <c r="C1629" t="s">
        <v>182</v>
      </c>
      <c r="D1629" t="s">
        <v>101</v>
      </c>
      <c r="E1629" t="s">
        <v>118</v>
      </c>
      <c r="F1629" t="s">
        <v>116</v>
      </c>
      <c r="G1629" s="2">
        <v>43678</v>
      </c>
      <c r="H1629" t="s">
        <v>97</v>
      </c>
      <c r="I1629" t="s">
        <v>97</v>
      </c>
      <c r="J1629" t="s">
        <v>124</v>
      </c>
      <c r="K1629" t="s">
        <v>118</v>
      </c>
      <c r="L1629" t="s">
        <v>118</v>
      </c>
      <c r="M1629" t="s">
        <v>97</v>
      </c>
      <c r="N1629" t="s">
        <v>116</v>
      </c>
      <c r="O1629" t="s">
        <v>65</v>
      </c>
      <c r="P1629" t="s">
        <v>118</v>
      </c>
      <c r="Q1629">
        <v>5</v>
      </c>
      <c r="R1629" t="s">
        <v>239</v>
      </c>
      <c r="S1629" t="s">
        <v>83</v>
      </c>
      <c r="T1629">
        <v>15</v>
      </c>
      <c r="U1629">
        <v>16</v>
      </c>
      <c r="V1629">
        <v>14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 t="e" vm="25">
        <f>_FV(-1,"6")</f>
        <v>#VALUE!</v>
      </c>
      <c r="AM1629" t="e" vm="26">
        <f>_FV(0,"2")</f>
        <v>#VALUE!</v>
      </c>
      <c r="AN1629">
        <v>-1</v>
      </c>
      <c r="AP1629" t="s">
        <v>192</v>
      </c>
      <c r="AQ1629">
        <v>3</v>
      </c>
      <c r="AR1629">
        <v>6</v>
      </c>
      <c r="AS1629" t="s">
        <v>65</v>
      </c>
      <c r="AT1629" t="s">
        <v>68</v>
      </c>
      <c r="AU1629" t="s">
        <v>644</v>
      </c>
      <c r="AV1629" t="s">
        <v>852</v>
      </c>
      <c r="AW1629" t="s">
        <v>65</v>
      </c>
      <c r="AX1629">
        <v>1558</v>
      </c>
      <c r="AY1629">
        <v>1679</v>
      </c>
      <c r="AZ1629" t="s">
        <v>1436</v>
      </c>
      <c r="BA1629" s="2">
        <v>43490</v>
      </c>
      <c r="BB1629">
        <v>24</v>
      </c>
      <c r="BC1629" t="s">
        <v>2546</v>
      </c>
      <c r="BD1629" s="3">
        <v>29618</v>
      </c>
      <c r="BE1629" t="s">
        <v>182</v>
      </c>
      <c r="BF1629" s="2">
        <v>43581</v>
      </c>
      <c r="BG1629">
        <v>23</v>
      </c>
      <c r="BH1629" t="s">
        <v>2549</v>
      </c>
      <c r="BI1629" s="2">
        <v>43528</v>
      </c>
    </row>
    <row r="1630" spans="1:61" x14ac:dyDescent="0.25">
      <c r="A1630" s="1">
        <v>41937</v>
      </c>
      <c r="B1630" t="s">
        <v>1917</v>
      </c>
      <c r="C1630" t="s">
        <v>182</v>
      </c>
      <c r="D1630" t="s">
        <v>62</v>
      </c>
      <c r="E1630" t="s">
        <v>1102</v>
      </c>
      <c r="F1630" t="s">
        <v>88</v>
      </c>
      <c r="G1630" t="s">
        <v>356</v>
      </c>
      <c r="H1630" t="s">
        <v>68</v>
      </c>
      <c r="I1630" t="s">
        <v>811</v>
      </c>
      <c r="J1630" t="s">
        <v>210</v>
      </c>
      <c r="K1630" t="s">
        <v>356</v>
      </c>
      <c r="L1630" t="s">
        <v>80</v>
      </c>
      <c r="M1630" t="s">
        <v>216</v>
      </c>
      <c r="N1630" t="s">
        <v>80</v>
      </c>
      <c r="O1630" t="s">
        <v>93</v>
      </c>
      <c r="P1630" t="s">
        <v>216</v>
      </c>
      <c r="Q1630">
        <v>9</v>
      </c>
      <c r="R1630" t="s">
        <v>85</v>
      </c>
      <c r="S1630" t="s">
        <v>83</v>
      </c>
      <c r="T1630">
        <v>15</v>
      </c>
      <c r="U1630">
        <v>3</v>
      </c>
      <c r="V1630">
        <v>10</v>
      </c>
      <c r="W1630" t="s">
        <v>179</v>
      </c>
      <c r="X1630" t="s">
        <v>85</v>
      </c>
      <c r="Y1630">
        <v>0</v>
      </c>
      <c r="Z1630">
        <v>1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 t="s">
        <v>212</v>
      </c>
      <c r="AM1630" t="e" vm="136">
        <f>_FV(0,"1111111111111111")</f>
        <v>#VALUE!</v>
      </c>
      <c r="AN1630">
        <v>5</v>
      </c>
      <c r="AO1630" t="s">
        <v>132</v>
      </c>
      <c r="AP1630" t="e" vm="1">
        <f>_FV(-2,"0")</f>
        <v>#VALUE!</v>
      </c>
      <c r="AQ1630">
        <v>3</v>
      </c>
      <c r="AR1630">
        <v>3</v>
      </c>
      <c r="AS1630" t="s">
        <v>68</v>
      </c>
      <c r="AT1630" t="s">
        <v>68</v>
      </c>
      <c r="AU1630" t="s">
        <v>68</v>
      </c>
      <c r="AV1630" t="s">
        <v>84</v>
      </c>
      <c r="AW1630" s="3">
        <v>44927</v>
      </c>
      <c r="AX1630">
        <v>1723</v>
      </c>
      <c r="AY1630">
        <v>1679</v>
      </c>
      <c r="AZ1630" t="s">
        <v>1917</v>
      </c>
      <c r="BA1630" s="2">
        <v>43608</v>
      </c>
      <c r="BB1630">
        <v>20</v>
      </c>
      <c r="BC1630" t="s">
        <v>2547</v>
      </c>
      <c r="BD1630" s="2">
        <v>43620</v>
      </c>
      <c r="BE1630" t="s">
        <v>182</v>
      </c>
      <c r="BF1630" s="2">
        <v>43581</v>
      </c>
      <c r="BG1630">
        <v>23</v>
      </c>
      <c r="BH1630" t="s">
        <v>2549</v>
      </c>
      <c r="BI1630" s="2">
        <v>43528</v>
      </c>
    </row>
    <row r="1631" spans="1:61" x14ac:dyDescent="0.25">
      <c r="A1631" s="1">
        <v>41739</v>
      </c>
      <c r="B1631" t="s">
        <v>195</v>
      </c>
      <c r="C1631" t="s">
        <v>182</v>
      </c>
      <c r="D1631" t="s">
        <v>62</v>
      </c>
      <c r="E1631" t="s">
        <v>670</v>
      </c>
      <c r="F1631" t="s">
        <v>670</v>
      </c>
      <c r="G1631" t="s">
        <v>152</v>
      </c>
      <c r="H1631" t="s">
        <v>670</v>
      </c>
      <c r="I1631" t="s">
        <v>670</v>
      </c>
      <c r="J1631" t="s">
        <v>250</v>
      </c>
      <c r="K1631" t="s">
        <v>65</v>
      </c>
      <c r="L1631" t="s">
        <v>155</v>
      </c>
      <c r="M1631" t="s">
        <v>154</v>
      </c>
      <c r="N1631" t="s">
        <v>155</v>
      </c>
      <c r="O1631" t="s">
        <v>670</v>
      </c>
      <c r="P1631" t="s">
        <v>155</v>
      </c>
      <c r="Q1631">
        <v>7</v>
      </c>
      <c r="R1631" t="s">
        <v>242</v>
      </c>
      <c r="S1631" t="s">
        <v>83</v>
      </c>
      <c r="T1631">
        <v>15</v>
      </c>
      <c r="U1631">
        <v>17</v>
      </c>
      <c r="V1631">
        <v>11</v>
      </c>
      <c r="W1631" t="s">
        <v>66</v>
      </c>
      <c r="X1631" t="s">
        <v>121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 t="e" vm="33">
        <f>_FV(0,"14285714285714285")</f>
        <v>#VALUE!</v>
      </c>
      <c r="AM1631" t="s">
        <v>65</v>
      </c>
      <c r="AN1631">
        <v>-3</v>
      </c>
      <c r="AO1631" t="e" vm="1">
        <f>_FV(-4,"0")</f>
        <v>#VALUE!</v>
      </c>
      <c r="AP1631" t="s">
        <v>85</v>
      </c>
      <c r="AQ1631">
        <v>4</v>
      </c>
      <c r="AR1631">
        <v>4</v>
      </c>
      <c r="AS1631" t="s">
        <v>68</v>
      </c>
      <c r="AT1631" t="s">
        <v>201</v>
      </c>
      <c r="AU1631" t="s">
        <v>68</v>
      </c>
      <c r="AV1631" t="s">
        <v>340</v>
      </c>
      <c r="AW1631" t="s">
        <v>2654</v>
      </c>
      <c r="AX1631">
        <v>1635</v>
      </c>
      <c r="AY1631">
        <v>1679</v>
      </c>
      <c r="AZ1631" t="s">
        <v>195</v>
      </c>
      <c r="BA1631" s="2">
        <v>43701</v>
      </c>
      <c r="BB1631">
        <v>20</v>
      </c>
      <c r="BC1631" t="s">
        <v>2550</v>
      </c>
      <c r="BD1631" s="3">
        <v>14305</v>
      </c>
      <c r="BE1631" t="s">
        <v>182</v>
      </c>
      <c r="BF1631" s="2">
        <v>43581</v>
      </c>
      <c r="BG1631">
        <v>23</v>
      </c>
      <c r="BH1631" t="s">
        <v>2549</v>
      </c>
      <c r="BI1631" s="2">
        <v>43528</v>
      </c>
    </row>
    <row r="1632" spans="1:61" x14ac:dyDescent="0.25">
      <c r="A1632" s="1">
        <v>42040</v>
      </c>
      <c r="B1632" t="s">
        <v>1445</v>
      </c>
      <c r="C1632" t="s">
        <v>182</v>
      </c>
      <c r="D1632" t="s">
        <v>62</v>
      </c>
      <c r="E1632" t="s">
        <v>664</v>
      </c>
      <c r="F1632" t="s">
        <v>579</v>
      </c>
      <c r="G1632" t="s">
        <v>1577</v>
      </c>
      <c r="H1632" s="2">
        <v>43497</v>
      </c>
      <c r="I1632" t="s">
        <v>353</v>
      </c>
      <c r="J1632" t="s">
        <v>1072</v>
      </c>
      <c r="K1632" t="s">
        <v>116</v>
      </c>
      <c r="L1632" t="s">
        <v>666</v>
      </c>
      <c r="M1632" t="s">
        <v>665</v>
      </c>
      <c r="N1632" t="s">
        <v>666</v>
      </c>
      <c r="O1632" t="s">
        <v>585</v>
      </c>
      <c r="P1632" t="s">
        <v>585</v>
      </c>
      <c r="Q1632">
        <v>35</v>
      </c>
      <c r="R1632" t="s">
        <v>121</v>
      </c>
      <c r="S1632" t="s">
        <v>83</v>
      </c>
      <c r="T1632">
        <v>15</v>
      </c>
      <c r="U1632">
        <v>8</v>
      </c>
      <c r="V1632">
        <v>9</v>
      </c>
      <c r="W1632" t="s">
        <v>120</v>
      </c>
      <c r="X1632" t="s">
        <v>132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 t="e" vm="396">
        <f>_FV(0,"08571428571428572")</f>
        <v>#VALUE!</v>
      </c>
      <c r="AM1632" t="e" vm="396">
        <f>_FV(0,"08571428571428572")</f>
        <v>#VALUE!</v>
      </c>
      <c r="AN1632">
        <v>3</v>
      </c>
      <c r="AO1632" t="s">
        <v>132</v>
      </c>
      <c r="AP1632" t="e" vm="1">
        <f>_FV(-1,"0")</f>
        <v>#VALUE!</v>
      </c>
      <c r="AQ1632">
        <v>2</v>
      </c>
      <c r="AR1632">
        <v>5</v>
      </c>
      <c r="AS1632" t="s">
        <v>68</v>
      </c>
      <c r="AT1632" t="s">
        <v>68</v>
      </c>
      <c r="AU1632" t="s">
        <v>68</v>
      </c>
      <c r="AV1632" s="2">
        <v>43586</v>
      </c>
      <c r="AW1632" s="2">
        <v>43466</v>
      </c>
      <c r="AX1632">
        <v>1687</v>
      </c>
      <c r="AY1632">
        <v>1679</v>
      </c>
      <c r="AZ1632" t="s">
        <v>1445</v>
      </c>
      <c r="BA1632" s="2">
        <v>43548</v>
      </c>
      <c r="BB1632">
        <v>30</v>
      </c>
      <c r="BC1632" t="s">
        <v>2551</v>
      </c>
      <c r="BD1632" s="3">
        <v>36192</v>
      </c>
      <c r="BE1632" t="s">
        <v>182</v>
      </c>
      <c r="BF1632" s="2">
        <v>43581</v>
      </c>
      <c r="BG1632">
        <v>23</v>
      </c>
      <c r="BH1632" t="s">
        <v>2549</v>
      </c>
      <c r="BI1632" s="2">
        <v>43528</v>
      </c>
    </row>
    <row r="1633" spans="1:61" x14ac:dyDescent="0.25">
      <c r="A1633" s="1">
        <v>41893</v>
      </c>
      <c r="B1633" t="s">
        <v>209</v>
      </c>
      <c r="C1633" t="s">
        <v>182</v>
      </c>
      <c r="D1633" t="s">
        <v>151</v>
      </c>
      <c r="E1633" t="s">
        <v>219</v>
      </c>
      <c r="F1633" t="s">
        <v>537</v>
      </c>
      <c r="G1633" t="s">
        <v>222</v>
      </c>
      <c r="H1633" t="s">
        <v>539</v>
      </c>
      <c r="I1633" t="s">
        <v>222</v>
      </c>
      <c r="J1633" t="s">
        <v>539</v>
      </c>
      <c r="K1633" t="s">
        <v>224</v>
      </c>
      <c r="L1633" t="s">
        <v>223</v>
      </c>
      <c r="M1633" t="s">
        <v>224</v>
      </c>
      <c r="N1633" t="s">
        <v>224</v>
      </c>
      <c r="O1633" t="s">
        <v>226</v>
      </c>
      <c r="P1633" t="s">
        <v>223</v>
      </c>
      <c r="Q1633">
        <v>11</v>
      </c>
      <c r="R1633" t="s">
        <v>132</v>
      </c>
      <c r="S1633" t="s">
        <v>83</v>
      </c>
      <c r="T1633">
        <v>15</v>
      </c>
      <c r="U1633">
        <v>8</v>
      </c>
      <c r="V1633">
        <v>13</v>
      </c>
      <c r="W1633" t="s">
        <v>85</v>
      </c>
      <c r="X1633" t="s">
        <v>85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 t="e" vm="100">
        <f>_FV(0,"09090909090909091")</f>
        <v>#VALUE!</v>
      </c>
      <c r="AM1633" t="e" vm="75">
        <f>_FV(0,"18181818181818182")</f>
        <v>#VALUE!</v>
      </c>
      <c r="AN1633">
        <v>2</v>
      </c>
      <c r="AO1633" t="s">
        <v>65</v>
      </c>
      <c r="AP1633" t="e" vm="1">
        <f>_FV(-4,"0")</f>
        <v>#VALUE!</v>
      </c>
      <c r="AQ1633">
        <v>9</v>
      </c>
      <c r="AR1633">
        <v>0</v>
      </c>
      <c r="AS1633" t="s">
        <v>68</v>
      </c>
      <c r="AT1633" t="s">
        <v>68</v>
      </c>
      <c r="AU1633" t="s">
        <v>68</v>
      </c>
      <c r="AV1633" s="2">
        <v>43497</v>
      </c>
      <c r="AW1633" s="3">
        <v>44927</v>
      </c>
      <c r="AX1633">
        <v>1779</v>
      </c>
      <c r="AY1633">
        <v>1679</v>
      </c>
      <c r="AZ1633" t="s">
        <v>209</v>
      </c>
      <c r="BA1633" s="2">
        <v>43669</v>
      </c>
      <c r="BB1633">
        <v>25</v>
      </c>
      <c r="BC1633" t="s">
        <v>2552</v>
      </c>
      <c r="BD1633" s="2">
        <v>43472</v>
      </c>
      <c r="BE1633" t="s">
        <v>182</v>
      </c>
      <c r="BF1633" s="2">
        <v>43581</v>
      </c>
      <c r="BG1633">
        <v>23</v>
      </c>
      <c r="BH1633" t="s">
        <v>2549</v>
      </c>
      <c r="BI1633" s="2">
        <v>43528</v>
      </c>
    </row>
    <row r="1634" spans="1:61" x14ac:dyDescent="0.25">
      <c r="A1634" s="1">
        <v>42077</v>
      </c>
      <c r="B1634" t="s">
        <v>218</v>
      </c>
      <c r="C1634" t="s">
        <v>182</v>
      </c>
      <c r="D1634" t="s">
        <v>62</v>
      </c>
      <c r="E1634" t="s">
        <v>1437</v>
      </c>
      <c r="F1634" t="s">
        <v>1089</v>
      </c>
      <c r="G1634" t="s">
        <v>477</v>
      </c>
      <c r="H1634" t="s">
        <v>743</v>
      </c>
      <c r="I1634" t="s">
        <v>1696</v>
      </c>
      <c r="J1634" t="s">
        <v>103</v>
      </c>
      <c r="K1634" t="s">
        <v>748</v>
      </c>
      <c r="L1634" t="s">
        <v>481</v>
      </c>
      <c r="M1634" t="s">
        <v>481</v>
      </c>
      <c r="N1634" t="s">
        <v>573</v>
      </c>
      <c r="O1634" t="s">
        <v>107</v>
      </c>
      <c r="P1634" t="s">
        <v>480</v>
      </c>
      <c r="Q1634">
        <v>29</v>
      </c>
      <c r="R1634" t="s">
        <v>191</v>
      </c>
      <c r="S1634" t="s">
        <v>83</v>
      </c>
      <c r="T1634">
        <v>15</v>
      </c>
      <c r="U1634">
        <v>11</v>
      </c>
      <c r="V1634">
        <v>7</v>
      </c>
      <c r="W1634" t="s">
        <v>121</v>
      </c>
      <c r="X1634" t="s">
        <v>120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 t="e" vm="397">
        <f>_FV(0,"3448275862068966")</f>
        <v>#VALUE!</v>
      </c>
      <c r="AM1634" t="e" vm="277">
        <f>_FV(0,"034482758620689655")</f>
        <v>#VALUE!</v>
      </c>
      <c r="AN1634">
        <v>-12</v>
      </c>
      <c r="AO1634" t="e" vm="1">
        <f>_FV(-2,"0")</f>
        <v>#VALUE!</v>
      </c>
      <c r="AP1634" t="s">
        <v>66</v>
      </c>
      <c r="AQ1634">
        <v>1</v>
      </c>
      <c r="AR1634">
        <v>7</v>
      </c>
      <c r="AS1634" t="s">
        <v>1181</v>
      </c>
      <c r="AT1634" t="s">
        <v>68</v>
      </c>
      <c r="AU1634" t="s">
        <v>1080</v>
      </c>
      <c r="AV1634" t="s">
        <v>2368</v>
      </c>
      <c r="AW1634" t="s">
        <v>2668</v>
      </c>
      <c r="AX1634">
        <v>1610</v>
      </c>
      <c r="AY1634">
        <v>1679</v>
      </c>
      <c r="AZ1634" t="s">
        <v>218</v>
      </c>
      <c r="BA1634" s="2">
        <v>43610</v>
      </c>
      <c r="BB1634">
        <v>22</v>
      </c>
      <c r="BC1634" t="s">
        <v>2553</v>
      </c>
      <c r="BD1634" s="3">
        <v>35096</v>
      </c>
      <c r="BE1634" t="s">
        <v>182</v>
      </c>
      <c r="BF1634" s="2">
        <v>43581</v>
      </c>
      <c r="BG1634">
        <v>23</v>
      </c>
      <c r="BH1634" t="s">
        <v>2549</v>
      </c>
      <c r="BI1634" s="2">
        <v>43528</v>
      </c>
    </row>
    <row r="1635" spans="1:61" x14ac:dyDescent="0.25">
      <c r="A1635" s="1">
        <v>42312</v>
      </c>
      <c r="B1635" t="s">
        <v>228</v>
      </c>
      <c r="C1635" t="s">
        <v>182</v>
      </c>
      <c r="D1635" t="s">
        <v>101</v>
      </c>
      <c r="E1635" t="s">
        <v>1075</v>
      </c>
      <c r="F1635" t="s">
        <v>1190</v>
      </c>
      <c r="G1635" t="s">
        <v>630</v>
      </c>
      <c r="H1635" t="s">
        <v>630</v>
      </c>
      <c r="I1635" s="3">
        <v>447424</v>
      </c>
      <c r="J1635" s="3">
        <v>447424</v>
      </c>
      <c r="K1635" t="s">
        <v>415</v>
      </c>
      <c r="L1635" t="s">
        <v>323</v>
      </c>
      <c r="M1635" t="s">
        <v>415</v>
      </c>
      <c r="N1635" t="s">
        <v>416</v>
      </c>
      <c r="O1635" t="s">
        <v>414</v>
      </c>
      <c r="P1635" t="s">
        <v>321</v>
      </c>
      <c r="Q1635">
        <v>32</v>
      </c>
      <c r="R1635" t="s">
        <v>179</v>
      </c>
      <c r="S1635" t="s">
        <v>83</v>
      </c>
      <c r="T1635">
        <v>15</v>
      </c>
      <c r="U1635">
        <v>9</v>
      </c>
      <c r="V1635">
        <v>10</v>
      </c>
      <c r="W1635" t="s">
        <v>84</v>
      </c>
      <c r="X1635" t="s">
        <v>96</v>
      </c>
      <c r="Y1635">
        <v>0</v>
      </c>
      <c r="Z1635">
        <v>0</v>
      </c>
      <c r="AA1635">
        <v>0</v>
      </c>
      <c r="AB1635">
        <v>1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 t="s">
        <v>600</v>
      </c>
      <c r="AM1635" t="e" vm="93">
        <f>_FV(0,"125")</f>
        <v>#VALUE!</v>
      </c>
      <c r="AN1635">
        <v>0</v>
      </c>
      <c r="AO1635" t="e" vm="1">
        <f>_FV(-3,"0")</f>
        <v>#VALUE!</v>
      </c>
      <c r="AP1635" t="s">
        <v>84</v>
      </c>
      <c r="AQ1635">
        <v>1</v>
      </c>
      <c r="AR1635">
        <v>7</v>
      </c>
      <c r="AS1635" t="s">
        <v>1174</v>
      </c>
      <c r="AT1635" t="s">
        <v>1174</v>
      </c>
      <c r="AU1635" t="s">
        <v>1175</v>
      </c>
      <c r="AV1635" t="s">
        <v>2669</v>
      </c>
      <c r="AW1635" t="s">
        <v>2670</v>
      </c>
      <c r="AX1635">
        <v>1646</v>
      </c>
      <c r="AY1635">
        <v>1679</v>
      </c>
      <c r="AZ1635" t="s">
        <v>228</v>
      </c>
      <c r="BA1635" s="2">
        <v>43701</v>
      </c>
      <c r="BB1635">
        <v>21</v>
      </c>
      <c r="BC1635" t="s">
        <v>2554</v>
      </c>
      <c r="BD1635" s="3">
        <v>15401</v>
      </c>
      <c r="BE1635" t="s">
        <v>182</v>
      </c>
      <c r="BF1635" s="2">
        <v>43581</v>
      </c>
      <c r="BG1635">
        <v>23</v>
      </c>
      <c r="BH1635" t="s">
        <v>2549</v>
      </c>
      <c r="BI1635" s="2">
        <v>43528</v>
      </c>
    </row>
    <row r="1636" spans="1:61" x14ac:dyDescent="0.25">
      <c r="A1636" s="1">
        <v>42006</v>
      </c>
      <c r="B1636" t="s">
        <v>60</v>
      </c>
      <c r="C1636" t="s">
        <v>73</v>
      </c>
      <c r="D1636" t="s">
        <v>62</v>
      </c>
      <c r="E1636" t="s">
        <v>903</v>
      </c>
      <c r="F1636" t="s">
        <v>381</v>
      </c>
      <c r="G1636" t="s">
        <v>377</v>
      </c>
      <c r="H1636" t="s">
        <v>377</v>
      </c>
      <c r="I1636" t="s">
        <v>903</v>
      </c>
      <c r="J1636" t="s">
        <v>566</v>
      </c>
      <c r="K1636" t="s">
        <v>381</v>
      </c>
      <c r="L1636" t="s">
        <v>571</v>
      </c>
      <c r="M1636" t="s">
        <v>571</v>
      </c>
      <c r="N1636" t="s">
        <v>380</v>
      </c>
      <c r="O1636" t="s">
        <v>572</v>
      </c>
      <c r="P1636" t="s">
        <v>379</v>
      </c>
      <c r="Q1636">
        <v>23</v>
      </c>
      <c r="R1636" t="s">
        <v>84</v>
      </c>
      <c r="S1636" t="s">
        <v>255</v>
      </c>
      <c r="T1636">
        <v>15</v>
      </c>
      <c r="U1636">
        <v>5</v>
      </c>
      <c r="V1636">
        <v>15</v>
      </c>
      <c r="W1636" t="s">
        <v>179</v>
      </c>
      <c r="X1636" t="s">
        <v>64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 t="s">
        <v>1853</v>
      </c>
      <c r="AM1636" t="e" vm="174">
        <f>_FV(0,"6086956521739131")</f>
        <v>#VALUE!</v>
      </c>
      <c r="AN1636">
        <v>17</v>
      </c>
      <c r="AO1636" t="s">
        <v>120</v>
      </c>
      <c r="AP1636" t="e" vm="1">
        <f>_FV(-14,"0")</f>
        <v>#VALUE!</v>
      </c>
      <c r="AQ1636">
        <v>6</v>
      </c>
      <c r="AR1636">
        <v>3</v>
      </c>
      <c r="AS1636" t="s">
        <v>729</v>
      </c>
      <c r="AT1636" t="s">
        <v>968</v>
      </c>
      <c r="AU1636" t="s">
        <v>730</v>
      </c>
      <c r="AV1636" t="s">
        <v>2671</v>
      </c>
      <c r="AW1636" t="s">
        <v>2672</v>
      </c>
      <c r="AX1636">
        <v>1848</v>
      </c>
      <c r="AY1636">
        <v>1638</v>
      </c>
      <c r="AZ1636" t="s">
        <v>60</v>
      </c>
      <c r="BA1636" t="s">
        <v>2527</v>
      </c>
      <c r="BB1636">
        <v>29</v>
      </c>
      <c r="BC1636" t="s">
        <v>2528</v>
      </c>
      <c r="BD1636" s="3">
        <v>23255</v>
      </c>
      <c r="BE1636" t="s">
        <v>73</v>
      </c>
      <c r="BF1636" s="2">
        <v>43548</v>
      </c>
      <c r="BG1636">
        <v>20</v>
      </c>
      <c r="BH1636" t="s">
        <v>1886</v>
      </c>
      <c r="BI1636" s="3">
        <v>12479</v>
      </c>
    </row>
    <row r="1637" spans="1:61" x14ac:dyDescent="0.25">
      <c r="A1637" s="1">
        <v>41972</v>
      </c>
      <c r="B1637" t="s">
        <v>2531</v>
      </c>
      <c r="C1637" t="s">
        <v>73</v>
      </c>
      <c r="D1637" t="s">
        <v>101</v>
      </c>
      <c r="E1637" t="s">
        <v>232</v>
      </c>
      <c r="F1637" t="s">
        <v>236</v>
      </c>
      <c r="G1637" t="s">
        <v>359</v>
      </c>
      <c r="H1637" t="s">
        <v>360</v>
      </c>
      <c r="I1637" t="s">
        <v>495</v>
      </c>
      <c r="J1637" t="s">
        <v>496</v>
      </c>
      <c r="K1637" t="s">
        <v>238</v>
      </c>
      <c r="L1637" t="s">
        <v>363</v>
      </c>
      <c r="M1637" t="s">
        <v>236</v>
      </c>
      <c r="N1637" t="s">
        <v>236</v>
      </c>
      <c r="O1637" t="s">
        <v>235</v>
      </c>
      <c r="P1637" t="s">
        <v>363</v>
      </c>
      <c r="Q1637">
        <v>13</v>
      </c>
      <c r="R1637" t="s">
        <v>67</v>
      </c>
      <c r="S1637" t="s">
        <v>255</v>
      </c>
      <c r="T1637">
        <v>15</v>
      </c>
      <c r="U1637">
        <v>19</v>
      </c>
      <c r="V1637">
        <v>16</v>
      </c>
      <c r="W1637" t="s">
        <v>96</v>
      </c>
      <c r="X1637" t="s">
        <v>64</v>
      </c>
      <c r="Y1637">
        <v>0</v>
      </c>
      <c r="Z1637">
        <v>0</v>
      </c>
      <c r="AA1637">
        <v>0</v>
      </c>
      <c r="AB1637">
        <v>1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1</v>
      </c>
      <c r="AI1637">
        <v>0</v>
      </c>
      <c r="AJ1637">
        <v>0</v>
      </c>
      <c r="AK1637">
        <v>0</v>
      </c>
      <c r="AL1637" t="e" vm="54">
        <f>_FV(0,"9230769230769231")</f>
        <v>#VALUE!</v>
      </c>
      <c r="AM1637" t="e" vm="21">
        <f>_FV(0,"8461538461538461")</f>
        <v>#VALUE!</v>
      </c>
      <c r="AN1637">
        <v>-2</v>
      </c>
      <c r="AO1637" t="s">
        <v>66</v>
      </c>
      <c r="AP1637" t="s">
        <v>64</v>
      </c>
      <c r="AQ1637">
        <v>1</v>
      </c>
      <c r="AR1637">
        <v>4</v>
      </c>
      <c r="AS1637" t="s">
        <v>68</v>
      </c>
      <c r="AT1637" t="s">
        <v>68</v>
      </c>
      <c r="AU1637" t="s">
        <v>68</v>
      </c>
      <c r="AV1637" t="s">
        <v>97</v>
      </c>
      <c r="AW1637" s="3">
        <v>43466</v>
      </c>
      <c r="AX1637">
        <v>1600</v>
      </c>
      <c r="AY1637">
        <v>1638</v>
      </c>
      <c r="AZ1637" t="s">
        <v>2531</v>
      </c>
      <c r="BA1637" s="2">
        <v>43610</v>
      </c>
      <c r="BB1637">
        <v>13</v>
      </c>
      <c r="BC1637" t="s">
        <v>2532</v>
      </c>
      <c r="BD1637" s="3">
        <v>44927</v>
      </c>
      <c r="BE1637" t="s">
        <v>73</v>
      </c>
      <c r="BF1637" s="2">
        <v>43548</v>
      </c>
      <c r="BG1637">
        <v>20</v>
      </c>
      <c r="BH1637" t="s">
        <v>1886</v>
      </c>
      <c r="BI1637" s="3">
        <v>12479</v>
      </c>
    </row>
    <row r="1638" spans="1:61" x14ac:dyDescent="0.25">
      <c r="A1638" s="1">
        <v>41909</v>
      </c>
      <c r="B1638" t="s">
        <v>123</v>
      </c>
      <c r="C1638" t="s">
        <v>73</v>
      </c>
      <c r="D1638" t="s">
        <v>62</v>
      </c>
      <c r="E1638" t="s">
        <v>1820</v>
      </c>
      <c r="F1638" t="s">
        <v>355</v>
      </c>
      <c r="G1638" t="s">
        <v>76</v>
      </c>
      <c r="H1638" t="s">
        <v>355</v>
      </c>
      <c r="I1638" t="s">
        <v>657</v>
      </c>
      <c r="J1638" t="s">
        <v>340</v>
      </c>
      <c r="K1638" t="s">
        <v>355</v>
      </c>
      <c r="L1638" t="s">
        <v>63</v>
      </c>
      <c r="M1638" t="s">
        <v>65</v>
      </c>
      <c r="N1638" t="s">
        <v>82</v>
      </c>
      <c r="O1638" t="s">
        <v>82</v>
      </c>
      <c r="P1638" t="s">
        <v>82</v>
      </c>
      <c r="Q1638">
        <v>6</v>
      </c>
      <c r="R1638" t="s">
        <v>68</v>
      </c>
      <c r="S1638" t="s">
        <v>255</v>
      </c>
      <c r="T1638">
        <v>15</v>
      </c>
      <c r="U1638">
        <v>1</v>
      </c>
      <c r="V1638">
        <v>3</v>
      </c>
      <c r="W1638" t="s">
        <v>191</v>
      </c>
      <c r="X1638" t="s">
        <v>120</v>
      </c>
      <c r="Y1638">
        <v>0</v>
      </c>
      <c r="Z1638">
        <v>1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 s="2">
        <v>43586</v>
      </c>
      <c r="AM1638" t="s">
        <v>65</v>
      </c>
      <c r="AN1638">
        <v>3</v>
      </c>
      <c r="AO1638" t="s">
        <v>84</v>
      </c>
      <c r="AP1638" t="e" vm="1">
        <f>_FV(-16,"0")</f>
        <v>#VALUE!</v>
      </c>
      <c r="AQ1638">
        <v>6</v>
      </c>
      <c r="AR1638">
        <v>3</v>
      </c>
      <c r="AS1638" t="s">
        <v>736</v>
      </c>
      <c r="AT1638" t="s">
        <v>1457</v>
      </c>
      <c r="AU1638" t="s">
        <v>1395</v>
      </c>
      <c r="AV1638" t="s">
        <v>2673</v>
      </c>
      <c r="AW1638" t="s">
        <v>2674</v>
      </c>
      <c r="AX1638">
        <v>1923</v>
      </c>
      <c r="AY1638">
        <v>1638</v>
      </c>
      <c r="AZ1638" t="s">
        <v>123</v>
      </c>
      <c r="BA1638" s="2">
        <v>43731</v>
      </c>
      <c r="BB1638">
        <v>28</v>
      </c>
      <c r="BC1638" t="s">
        <v>2533</v>
      </c>
      <c r="BD1638" t="s">
        <v>2534</v>
      </c>
      <c r="BE1638" t="s">
        <v>73</v>
      </c>
      <c r="BF1638" s="2">
        <v>43548</v>
      </c>
      <c r="BG1638">
        <v>20</v>
      </c>
      <c r="BH1638" t="s">
        <v>1886</v>
      </c>
      <c r="BI1638" s="3">
        <v>12479</v>
      </c>
    </row>
    <row r="1639" spans="1:61" x14ac:dyDescent="0.25">
      <c r="A1639" s="1">
        <v>41682</v>
      </c>
      <c r="B1639" t="s">
        <v>2233</v>
      </c>
      <c r="C1639" t="s">
        <v>73</v>
      </c>
      <c r="D1639" t="s">
        <v>151</v>
      </c>
      <c r="E1639" t="s">
        <v>153</v>
      </c>
      <c r="F1639" t="s">
        <v>63</v>
      </c>
      <c r="G1639" t="s">
        <v>352</v>
      </c>
      <c r="H1639" t="s">
        <v>153</v>
      </c>
      <c r="I1639" t="s">
        <v>369</v>
      </c>
      <c r="J1639" t="s">
        <v>369</v>
      </c>
      <c r="K1639" t="s">
        <v>372</v>
      </c>
      <c r="L1639" t="s">
        <v>372</v>
      </c>
      <c r="M1639" t="s">
        <v>156</v>
      </c>
      <c r="N1639" t="s">
        <v>156</v>
      </c>
      <c r="O1639" t="s">
        <v>155</v>
      </c>
      <c r="P1639" t="s">
        <v>155</v>
      </c>
      <c r="Q1639">
        <v>14</v>
      </c>
      <c r="R1639" t="s">
        <v>120</v>
      </c>
      <c r="S1639" t="s">
        <v>255</v>
      </c>
      <c r="T1639">
        <v>15</v>
      </c>
      <c r="U1639">
        <v>14</v>
      </c>
      <c r="V1639">
        <v>16</v>
      </c>
      <c r="W1639" t="s">
        <v>132</v>
      </c>
      <c r="X1639" t="s">
        <v>84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 t="e" vm="84">
        <f>_FV(0,"2857142857142857")</f>
        <v>#VALUE!</v>
      </c>
      <c r="AM1639" t="e" vm="85">
        <f>_FV(0,"7857142857142857")</f>
        <v>#VALUE!</v>
      </c>
      <c r="AN1639">
        <v>0</v>
      </c>
      <c r="AO1639" t="s">
        <v>64</v>
      </c>
      <c r="AP1639" t="e" vm="1">
        <f>_FV(-7,"0")</f>
        <v>#VALUE!</v>
      </c>
      <c r="AQ1639">
        <v>6</v>
      </c>
      <c r="AR1639">
        <v>0</v>
      </c>
      <c r="AS1639" t="s">
        <v>68</v>
      </c>
      <c r="AT1639" t="s">
        <v>68</v>
      </c>
      <c r="AU1639" t="s">
        <v>68</v>
      </c>
      <c r="AV1639" s="2">
        <v>43556</v>
      </c>
      <c r="AW1639" s="2">
        <v>43466</v>
      </c>
      <c r="AX1639">
        <v>1602</v>
      </c>
      <c r="AY1639">
        <v>1638</v>
      </c>
      <c r="AZ1639" t="s">
        <v>2233</v>
      </c>
      <c r="BA1639" t="s">
        <v>2529</v>
      </c>
      <c r="BB1639">
        <v>25</v>
      </c>
      <c r="BC1639" t="s">
        <v>2530</v>
      </c>
      <c r="BD1639" s="3">
        <v>41306</v>
      </c>
      <c r="BE1639" t="s">
        <v>73</v>
      </c>
      <c r="BF1639" s="2">
        <v>43548</v>
      </c>
      <c r="BG1639">
        <v>20</v>
      </c>
      <c r="BH1639" t="s">
        <v>1886</v>
      </c>
      <c r="BI1639" s="3">
        <v>12479</v>
      </c>
    </row>
    <row r="1640" spans="1:61" x14ac:dyDescent="0.25">
      <c r="A1640" s="1">
        <v>41930</v>
      </c>
      <c r="B1640" t="s">
        <v>127</v>
      </c>
      <c r="C1640" t="s">
        <v>73</v>
      </c>
      <c r="D1640" t="s">
        <v>62</v>
      </c>
      <c r="E1640" t="s">
        <v>318</v>
      </c>
      <c r="F1640" t="s">
        <v>63</v>
      </c>
      <c r="G1640" t="s">
        <v>64</v>
      </c>
      <c r="H1640" t="s">
        <v>399</v>
      </c>
      <c r="I1640" t="s">
        <v>180</v>
      </c>
      <c r="J1640" s="3">
        <v>45658</v>
      </c>
      <c r="K1640" t="s">
        <v>322</v>
      </c>
      <c r="L1640" t="s">
        <v>323</v>
      </c>
      <c r="M1640" t="s">
        <v>323</v>
      </c>
      <c r="N1640" t="s">
        <v>323</v>
      </c>
      <c r="O1640" t="s">
        <v>323</v>
      </c>
      <c r="P1640" t="s">
        <v>322</v>
      </c>
      <c r="Q1640">
        <v>8</v>
      </c>
      <c r="R1640" t="s">
        <v>192</v>
      </c>
      <c r="S1640" t="s">
        <v>255</v>
      </c>
      <c r="T1640">
        <v>15</v>
      </c>
      <c r="U1640">
        <v>17</v>
      </c>
      <c r="V1640">
        <v>10</v>
      </c>
      <c r="W1640" t="s">
        <v>66</v>
      </c>
      <c r="X1640" t="s">
        <v>96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 t="e" vm="37">
        <f>_FV(0,"375")</f>
        <v>#VALUE!</v>
      </c>
      <c r="AM1640" t="e" vm="92">
        <f>_FV(0,"625")</f>
        <v>#VALUE!</v>
      </c>
      <c r="AN1640">
        <v>-4</v>
      </c>
      <c r="AO1640" t="e" vm="1">
        <f>_FV(-2,"0")</f>
        <v>#VALUE!</v>
      </c>
      <c r="AP1640" t="e" vm="1">
        <f>_FV(-6,"0")</f>
        <v>#VALUE!</v>
      </c>
      <c r="AQ1640">
        <v>7</v>
      </c>
      <c r="AR1640">
        <v>1</v>
      </c>
      <c r="AS1640" t="s">
        <v>68</v>
      </c>
      <c r="AT1640" t="s">
        <v>1285</v>
      </c>
      <c r="AU1640" t="s">
        <v>68</v>
      </c>
      <c r="AV1640" s="3">
        <v>45689</v>
      </c>
      <c r="AW1640" t="s">
        <v>2675</v>
      </c>
      <c r="AX1640">
        <v>1817</v>
      </c>
      <c r="AY1640">
        <v>1638</v>
      </c>
      <c r="AZ1640" t="s">
        <v>127</v>
      </c>
      <c r="BA1640" s="2">
        <v>43548</v>
      </c>
      <c r="BB1640">
        <v>19</v>
      </c>
      <c r="BC1640" t="s">
        <v>2535</v>
      </c>
      <c r="BD1640" s="3">
        <v>16163</v>
      </c>
      <c r="BE1640" t="s">
        <v>73</v>
      </c>
      <c r="BF1640" s="2">
        <v>43548</v>
      </c>
      <c r="BG1640">
        <v>20</v>
      </c>
      <c r="BH1640" t="s">
        <v>1886</v>
      </c>
      <c r="BI1640" s="3">
        <v>12479</v>
      </c>
    </row>
    <row r="1641" spans="1:61" x14ac:dyDescent="0.25">
      <c r="A1641" s="1">
        <v>42279</v>
      </c>
      <c r="B1641" t="s">
        <v>2240</v>
      </c>
      <c r="C1641" t="s">
        <v>73</v>
      </c>
      <c r="D1641" t="s">
        <v>62</v>
      </c>
      <c r="E1641" t="s">
        <v>552</v>
      </c>
      <c r="F1641" t="s">
        <v>130</v>
      </c>
      <c r="G1641" s="3">
        <v>13150</v>
      </c>
      <c r="H1641" s="3">
        <v>46753</v>
      </c>
      <c r="I1641" t="s">
        <v>124</v>
      </c>
      <c r="J1641" t="s">
        <v>2425</v>
      </c>
      <c r="K1641" t="s">
        <v>131</v>
      </c>
      <c r="L1641" t="s">
        <v>118</v>
      </c>
      <c r="M1641" t="s">
        <v>130</v>
      </c>
      <c r="N1641" t="s">
        <v>130</v>
      </c>
      <c r="O1641" t="s">
        <v>128</v>
      </c>
      <c r="P1641" t="s">
        <v>129</v>
      </c>
      <c r="Q1641">
        <v>25</v>
      </c>
      <c r="R1641" t="s">
        <v>95</v>
      </c>
      <c r="S1641" t="s">
        <v>255</v>
      </c>
      <c r="T1641">
        <v>15</v>
      </c>
      <c r="U1641">
        <v>18</v>
      </c>
      <c r="V1641">
        <v>16</v>
      </c>
      <c r="W1641" t="s">
        <v>66</v>
      </c>
      <c r="X1641" t="s">
        <v>68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 t="e" vm="104">
        <f>_FV(0,"52")</f>
        <v>#VALUE!</v>
      </c>
      <c r="AM1641" t="e" vm="117">
        <f>_FV(0,"8")</f>
        <v>#VALUE!</v>
      </c>
      <c r="AN1641">
        <v>-2</v>
      </c>
      <c r="AO1641" t="s">
        <v>84</v>
      </c>
      <c r="AP1641" t="s">
        <v>68</v>
      </c>
      <c r="AQ1641">
        <v>1</v>
      </c>
      <c r="AR1641">
        <v>7</v>
      </c>
      <c r="AS1641" t="s">
        <v>68</v>
      </c>
      <c r="AT1641" t="s">
        <v>68</v>
      </c>
      <c r="AU1641" t="s">
        <v>68</v>
      </c>
      <c r="AV1641" t="s">
        <v>2676</v>
      </c>
      <c r="AW1641" s="2">
        <v>43647</v>
      </c>
      <c r="AX1641">
        <v>1562</v>
      </c>
      <c r="AY1641">
        <v>1638</v>
      </c>
      <c r="AZ1641" t="s">
        <v>2240</v>
      </c>
      <c r="BA1641" s="2">
        <v>43491</v>
      </c>
      <c r="BB1641">
        <v>24</v>
      </c>
      <c r="BC1641" t="s">
        <v>2537</v>
      </c>
      <c r="BD1641" s="3">
        <v>17958</v>
      </c>
      <c r="BE1641" t="s">
        <v>73</v>
      </c>
      <c r="BF1641" s="2">
        <v>43548</v>
      </c>
      <c r="BG1641">
        <v>20</v>
      </c>
      <c r="BH1641" t="s">
        <v>1886</v>
      </c>
      <c r="BI1641" s="3">
        <v>12479</v>
      </c>
    </row>
    <row r="1642" spans="1:61" x14ac:dyDescent="0.25">
      <c r="A1642" s="1">
        <v>42278</v>
      </c>
      <c r="B1642" t="s">
        <v>2538</v>
      </c>
      <c r="C1642" t="s">
        <v>73</v>
      </c>
      <c r="D1642" t="s">
        <v>62</v>
      </c>
      <c r="E1642" t="s">
        <v>389</v>
      </c>
      <c r="F1642" t="s">
        <v>895</v>
      </c>
      <c r="G1642" t="s">
        <v>352</v>
      </c>
      <c r="H1642" t="s">
        <v>392</v>
      </c>
      <c r="I1642" t="s">
        <v>355</v>
      </c>
      <c r="J1642" t="s">
        <v>392</v>
      </c>
      <c r="K1642" t="s">
        <v>154</v>
      </c>
      <c r="L1642" t="s">
        <v>889</v>
      </c>
      <c r="M1642" t="s">
        <v>252</v>
      </c>
      <c r="N1642" t="s">
        <v>460</v>
      </c>
      <c r="O1642" t="s">
        <v>889</v>
      </c>
      <c r="P1642" t="s">
        <v>80</v>
      </c>
      <c r="Q1642">
        <v>21</v>
      </c>
      <c r="R1642" t="s">
        <v>119</v>
      </c>
      <c r="S1642" t="s">
        <v>255</v>
      </c>
      <c r="T1642">
        <v>15</v>
      </c>
      <c r="U1642">
        <v>20</v>
      </c>
      <c r="V1642">
        <v>12</v>
      </c>
      <c r="W1642" t="s">
        <v>66</v>
      </c>
      <c r="X1642" t="s">
        <v>84</v>
      </c>
      <c r="Y1642">
        <v>0</v>
      </c>
      <c r="Z1642">
        <v>0</v>
      </c>
      <c r="AA1642">
        <v>0</v>
      </c>
      <c r="AB1642">
        <v>1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 t="e" vm="35">
        <f>_FV(0,"6666666666666666")</f>
        <v>#VALUE!</v>
      </c>
      <c r="AM1642" t="e" vm="286">
        <f>_FV(0,"5238095238095238")</f>
        <v>#VALUE!</v>
      </c>
      <c r="AN1642">
        <v>-8</v>
      </c>
      <c r="AO1642" t="s">
        <v>68</v>
      </c>
      <c r="AP1642" t="e" vm="1">
        <f>_FV(-3,"0")</f>
        <v>#VALUE!</v>
      </c>
      <c r="AQ1642">
        <v>0</v>
      </c>
      <c r="AR1642">
        <v>3</v>
      </c>
      <c r="AS1642" t="s">
        <v>68</v>
      </c>
      <c r="AT1642" t="s">
        <v>68</v>
      </c>
      <c r="AU1642" t="s">
        <v>68</v>
      </c>
      <c r="AV1642" t="s">
        <v>63</v>
      </c>
      <c r="AW1642" s="2">
        <v>43525</v>
      </c>
      <c r="AX1642">
        <v>1645</v>
      </c>
      <c r="AY1642">
        <v>1638</v>
      </c>
      <c r="AZ1642" t="s">
        <v>2538</v>
      </c>
      <c r="BA1642" s="2">
        <v>43733</v>
      </c>
      <c r="BB1642">
        <v>18</v>
      </c>
      <c r="BC1642" t="s">
        <v>2539</v>
      </c>
      <c r="BD1642" s="3">
        <v>18629</v>
      </c>
      <c r="BE1642" t="s">
        <v>73</v>
      </c>
      <c r="BF1642" s="2">
        <v>43548</v>
      </c>
      <c r="BG1642">
        <v>20</v>
      </c>
      <c r="BH1642" t="s">
        <v>1886</v>
      </c>
      <c r="BI1642" s="3">
        <v>12479</v>
      </c>
    </row>
    <row r="1643" spans="1:61" x14ac:dyDescent="0.25">
      <c r="A1643" s="1">
        <v>41895</v>
      </c>
      <c r="B1643" t="s">
        <v>150</v>
      </c>
      <c r="C1643" t="s">
        <v>73</v>
      </c>
      <c r="D1643" t="s">
        <v>151</v>
      </c>
      <c r="E1643" s="2">
        <v>43586</v>
      </c>
      <c r="F1643" t="s">
        <v>180</v>
      </c>
      <c r="G1643" t="s">
        <v>68</v>
      </c>
      <c r="H1643" t="s">
        <v>79</v>
      </c>
      <c r="I1643" s="2">
        <v>43586</v>
      </c>
      <c r="J1643" s="3">
        <v>27395</v>
      </c>
      <c r="K1643" t="s">
        <v>63</v>
      </c>
      <c r="L1643" t="s">
        <v>63</v>
      </c>
      <c r="M1643" t="s">
        <v>79</v>
      </c>
      <c r="N1643" t="s">
        <v>65</v>
      </c>
      <c r="O1643" t="s">
        <v>65</v>
      </c>
      <c r="P1643" t="s">
        <v>79</v>
      </c>
      <c r="Q1643">
        <v>4</v>
      </c>
      <c r="R1643" t="s">
        <v>96</v>
      </c>
      <c r="S1643" t="s">
        <v>255</v>
      </c>
      <c r="T1643">
        <v>15</v>
      </c>
      <c r="U1643">
        <v>5</v>
      </c>
      <c r="V1643">
        <v>3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 t="s">
        <v>63</v>
      </c>
      <c r="AM1643" t="s">
        <v>63</v>
      </c>
      <c r="AN1643">
        <v>-1</v>
      </c>
      <c r="AP1643" t="e" vm="1">
        <f>_FV(-11,"0")</f>
        <v>#VALUE!</v>
      </c>
      <c r="AQ1643">
        <v>7</v>
      </c>
      <c r="AR1643">
        <v>1</v>
      </c>
      <c r="AS1643" t="s">
        <v>68</v>
      </c>
      <c r="AT1643" t="s">
        <v>2677</v>
      </c>
      <c r="AU1643" t="s">
        <v>68</v>
      </c>
      <c r="AV1643" s="2">
        <v>43498</v>
      </c>
      <c r="AW1643" t="s">
        <v>2678</v>
      </c>
      <c r="AX1643">
        <v>1882</v>
      </c>
      <c r="AY1643">
        <v>1638</v>
      </c>
      <c r="AZ1643" t="s">
        <v>150</v>
      </c>
      <c r="BA1643" s="2">
        <v>43578</v>
      </c>
      <c r="BB1643">
        <v>21</v>
      </c>
      <c r="BC1643" t="s">
        <v>2541</v>
      </c>
      <c r="BD1643" s="3">
        <v>41852</v>
      </c>
      <c r="BE1643" t="s">
        <v>73</v>
      </c>
      <c r="BF1643" s="2">
        <v>43548</v>
      </c>
      <c r="BG1643">
        <v>20</v>
      </c>
      <c r="BH1643" t="s">
        <v>1886</v>
      </c>
      <c r="BI1643" s="3">
        <v>12479</v>
      </c>
    </row>
    <row r="1644" spans="1:61" x14ac:dyDescent="0.25">
      <c r="A1644" s="1">
        <v>42119</v>
      </c>
      <c r="B1644" t="s">
        <v>158</v>
      </c>
      <c r="C1644" t="s">
        <v>73</v>
      </c>
      <c r="D1644" t="s">
        <v>62</v>
      </c>
      <c r="E1644" t="s">
        <v>1487</v>
      </c>
      <c r="F1644" t="s">
        <v>2156</v>
      </c>
      <c r="G1644" t="s">
        <v>1403</v>
      </c>
      <c r="H1644" t="s">
        <v>678</v>
      </c>
      <c r="I1644" t="s">
        <v>466</v>
      </c>
      <c r="J1644" t="s">
        <v>1488</v>
      </c>
      <c r="K1644" t="s">
        <v>468</v>
      </c>
      <c r="L1644" t="s">
        <v>470</v>
      </c>
      <c r="M1644" t="s">
        <v>470</v>
      </c>
      <c r="N1644" t="s">
        <v>646</v>
      </c>
      <c r="O1644" t="s">
        <v>470</v>
      </c>
      <c r="P1644" t="s">
        <v>469</v>
      </c>
      <c r="Q1644">
        <v>33</v>
      </c>
      <c r="R1644" t="s">
        <v>64</v>
      </c>
      <c r="S1644" t="s">
        <v>255</v>
      </c>
      <c r="T1644">
        <v>15</v>
      </c>
      <c r="U1644">
        <v>3</v>
      </c>
      <c r="V1644">
        <v>13</v>
      </c>
      <c r="W1644" t="s">
        <v>96</v>
      </c>
      <c r="X1644" t="s">
        <v>85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 t="s">
        <v>1274</v>
      </c>
      <c r="AM1644" t="e" vm="35">
        <f>_FV(0,"6666666666666666")</f>
        <v>#VALUE!</v>
      </c>
      <c r="AN1644">
        <v>32</v>
      </c>
      <c r="AO1644" t="e" vm="1">
        <f>_FV(-1,"0")</f>
        <v>#VALUE!</v>
      </c>
      <c r="AP1644" t="e" vm="1">
        <f>_FV(-15,"0")</f>
        <v>#VALUE!</v>
      </c>
      <c r="AQ1644">
        <v>6</v>
      </c>
      <c r="AR1644">
        <v>3</v>
      </c>
      <c r="AS1644" t="s">
        <v>68</v>
      </c>
      <c r="AT1644" t="s">
        <v>68</v>
      </c>
      <c r="AU1644" t="s">
        <v>68</v>
      </c>
      <c r="AV1644" s="3">
        <v>27426</v>
      </c>
      <c r="AW1644" s="2">
        <v>43466</v>
      </c>
      <c r="AX1644">
        <v>1934</v>
      </c>
      <c r="AY1644">
        <v>1638</v>
      </c>
      <c r="AZ1644" t="s">
        <v>158</v>
      </c>
      <c r="BA1644" s="2">
        <v>43580</v>
      </c>
      <c r="BB1644">
        <v>29</v>
      </c>
      <c r="BC1644" t="s">
        <v>2542</v>
      </c>
      <c r="BD1644" t="s">
        <v>2543</v>
      </c>
      <c r="BE1644" t="s">
        <v>73</v>
      </c>
      <c r="BF1644" s="2">
        <v>43548</v>
      </c>
      <c r="BG1644">
        <v>20</v>
      </c>
      <c r="BH1644" t="s">
        <v>1886</v>
      </c>
      <c r="BI1644" s="3">
        <v>12479</v>
      </c>
    </row>
    <row r="1645" spans="1:61" x14ac:dyDescent="0.25">
      <c r="A1645" s="1">
        <v>42098</v>
      </c>
      <c r="B1645" t="s">
        <v>163</v>
      </c>
      <c r="C1645" t="s">
        <v>73</v>
      </c>
      <c r="D1645" t="s">
        <v>62</v>
      </c>
      <c r="E1645" t="s">
        <v>1940</v>
      </c>
      <c r="F1645" t="s">
        <v>1505</v>
      </c>
      <c r="G1645" t="s">
        <v>1201</v>
      </c>
      <c r="H1645" t="s">
        <v>445</v>
      </c>
      <c r="I1645" t="s">
        <v>2679</v>
      </c>
      <c r="J1645" t="s">
        <v>1666</v>
      </c>
      <c r="K1645" t="s">
        <v>1941</v>
      </c>
      <c r="L1645" t="s">
        <v>141</v>
      </c>
      <c r="M1645" t="s">
        <v>1112</v>
      </c>
      <c r="N1645" t="s">
        <v>869</v>
      </c>
      <c r="O1645" t="s">
        <v>1203</v>
      </c>
      <c r="P1645" t="s">
        <v>141</v>
      </c>
      <c r="Q1645">
        <v>31</v>
      </c>
      <c r="R1645" t="s">
        <v>66</v>
      </c>
      <c r="S1645" t="s">
        <v>255</v>
      </c>
      <c r="T1645">
        <v>15</v>
      </c>
      <c r="U1645">
        <v>3</v>
      </c>
      <c r="V1645">
        <v>14</v>
      </c>
      <c r="W1645" t="s">
        <v>179</v>
      </c>
      <c r="X1645" t="s">
        <v>96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 t="s">
        <v>866</v>
      </c>
      <c r="AM1645" t="e" vm="333">
        <f>_FV(0,"6451612903225806")</f>
        <v>#VALUE!</v>
      </c>
      <c r="AN1645">
        <v>31</v>
      </c>
      <c r="AO1645" t="s">
        <v>96</v>
      </c>
      <c r="AP1645" t="e" vm="1">
        <f>_FV(-13,"0")</f>
        <v>#VALUE!</v>
      </c>
      <c r="AQ1645">
        <v>7</v>
      </c>
      <c r="AR1645">
        <v>1</v>
      </c>
      <c r="AS1645" t="s">
        <v>983</v>
      </c>
      <c r="AT1645" t="s">
        <v>65</v>
      </c>
      <c r="AU1645" t="s">
        <v>1376</v>
      </c>
      <c r="AV1645" t="s">
        <v>2680</v>
      </c>
      <c r="AW1645" t="s">
        <v>65</v>
      </c>
      <c r="AX1645">
        <v>1829</v>
      </c>
      <c r="AY1645">
        <v>1638</v>
      </c>
      <c r="AZ1645" t="s">
        <v>163</v>
      </c>
      <c r="BA1645" s="2">
        <v>43731</v>
      </c>
      <c r="BB1645">
        <v>25</v>
      </c>
      <c r="BC1645" t="s">
        <v>2544</v>
      </c>
      <c r="BD1645" s="3">
        <v>42339</v>
      </c>
      <c r="BE1645" t="s">
        <v>73</v>
      </c>
      <c r="BF1645" s="2">
        <v>43548</v>
      </c>
      <c r="BG1645">
        <v>20</v>
      </c>
      <c r="BH1645" t="s">
        <v>1886</v>
      </c>
      <c r="BI1645" s="3">
        <v>12479</v>
      </c>
    </row>
    <row r="1646" spans="1:61" x14ac:dyDescent="0.25">
      <c r="A1646" s="1">
        <v>42063</v>
      </c>
      <c r="B1646" t="s">
        <v>178</v>
      </c>
      <c r="C1646" t="s">
        <v>73</v>
      </c>
      <c r="D1646" t="s">
        <v>62</v>
      </c>
      <c r="E1646" t="s">
        <v>732</v>
      </c>
      <c r="F1646" t="s">
        <v>609</v>
      </c>
      <c r="G1646" t="s">
        <v>212</v>
      </c>
      <c r="H1646" t="s">
        <v>90</v>
      </c>
      <c r="I1646" t="s">
        <v>636</v>
      </c>
      <c r="J1646" t="s">
        <v>847</v>
      </c>
      <c r="K1646" t="s">
        <v>637</v>
      </c>
      <c r="L1646" t="s">
        <v>608</v>
      </c>
      <c r="M1646" t="s">
        <v>638</v>
      </c>
      <c r="N1646" t="s">
        <v>1468</v>
      </c>
      <c r="O1646" t="s">
        <v>637</v>
      </c>
      <c r="P1646" t="s">
        <v>607</v>
      </c>
      <c r="Q1646">
        <v>27</v>
      </c>
      <c r="R1646" t="s">
        <v>110</v>
      </c>
      <c r="S1646" t="s">
        <v>255</v>
      </c>
      <c r="T1646">
        <v>15</v>
      </c>
      <c r="U1646">
        <v>9</v>
      </c>
      <c r="V1646">
        <v>16</v>
      </c>
      <c r="W1646" t="s">
        <v>132</v>
      </c>
      <c r="X1646" t="s">
        <v>65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1</v>
      </c>
      <c r="AI1646">
        <v>1</v>
      </c>
      <c r="AJ1646">
        <v>0</v>
      </c>
      <c r="AK1646">
        <v>0</v>
      </c>
      <c r="AL1646" t="e" vm="99">
        <f>_FV(0,"4074074074074074")</f>
        <v>#VALUE!</v>
      </c>
      <c r="AM1646" t="e" vm="398">
        <f>_FV(0,"8518518518518519")</f>
        <v>#VALUE!</v>
      </c>
      <c r="AN1646">
        <v>10</v>
      </c>
      <c r="AO1646" t="s">
        <v>132</v>
      </c>
      <c r="AP1646" t="e" vm="1">
        <f>_FV(-2,"0")</f>
        <v>#VALUE!</v>
      </c>
      <c r="AQ1646">
        <v>7</v>
      </c>
      <c r="AR1646">
        <v>1</v>
      </c>
      <c r="AS1646" t="s">
        <v>68</v>
      </c>
      <c r="AT1646" t="s">
        <v>68</v>
      </c>
      <c r="AU1646" t="s">
        <v>68</v>
      </c>
      <c r="AV1646" t="s">
        <v>1981</v>
      </c>
      <c r="AW1646" s="3">
        <v>42736</v>
      </c>
      <c r="AX1646">
        <v>1624</v>
      </c>
      <c r="AY1646">
        <v>1638</v>
      </c>
      <c r="AZ1646" t="s">
        <v>178</v>
      </c>
      <c r="BA1646" s="2">
        <v>43730</v>
      </c>
      <c r="BB1646">
        <v>26</v>
      </c>
      <c r="BC1646" t="s">
        <v>2545</v>
      </c>
      <c r="BD1646" s="3">
        <v>12114</v>
      </c>
      <c r="BE1646" t="s">
        <v>73</v>
      </c>
      <c r="BF1646" s="2">
        <v>43548</v>
      </c>
      <c r="BG1646">
        <v>20</v>
      </c>
      <c r="BH1646" t="s">
        <v>1886</v>
      </c>
      <c r="BI1646" s="3">
        <v>12479</v>
      </c>
    </row>
    <row r="1647" spans="1:61" x14ac:dyDescent="0.25">
      <c r="A1647" s="1">
        <v>41939</v>
      </c>
      <c r="B1647" t="s">
        <v>1436</v>
      </c>
      <c r="C1647" t="s">
        <v>73</v>
      </c>
      <c r="D1647" t="s">
        <v>62</v>
      </c>
      <c r="E1647" t="s">
        <v>355</v>
      </c>
      <c r="F1647" t="s">
        <v>94</v>
      </c>
      <c r="G1647" t="s">
        <v>64</v>
      </c>
      <c r="H1647" t="s">
        <v>90</v>
      </c>
      <c r="I1647" t="s">
        <v>94</v>
      </c>
      <c r="J1647" t="s">
        <v>92</v>
      </c>
      <c r="K1647" t="s">
        <v>93</v>
      </c>
      <c r="L1647" t="s">
        <v>80</v>
      </c>
      <c r="M1647" t="s">
        <v>355</v>
      </c>
      <c r="N1647" t="s">
        <v>94</v>
      </c>
      <c r="O1647" t="s">
        <v>93</v>
      </c>
      <c r="P1647" t="s">
        <v>93</v>
      </c>
      <c r="Q1647">
        <v>9</v>
      </c>
      <c r="R1647" t="s">
        <v>239</v>
      </c>
      <c r="S1647" t="s">
        <v>255</v>
      </c>
      <c r="T1647">
        <v>15</v>
      </c>
      <c r="U1647">
        <v>20</v>
      </c>
      <c r="V1647">
        <v>12</v>
      </c>
      <c r="W1647" t="s">
        <v>68</v>
      </c>
      <c r="X1647" t="s">
        <v>84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 t="e" vm="2">
        <f>_FV(-1,"3333333333333333")</f>
        <v>#VALUE!</v>
      </c>
      <c r="AM1647" t="e" vm="266">
        <f>_FV(0,"8888888888888888")</f>
        <v>#VALUE!</v>
      </c>
      <c r="AN1647">
        <v>-6</v>
      </c>
      <c r="AO1647" t="e" vm="1">
        <f>_FV(-2,"0")</f>
        <v>#VALUE!</v>
      </c>
      <c r="AP1647" t="s">
        <v>84</v>
      </c>
      <c r="AQ1647">
        <v>2</v>
      </c>
      <c r="AR1647">
        <v>5</v>
      </c>
      <c r="AS1647" t="s">
        <v>68</v>
      </c>
      <c r="AT1647" t="s">
        <v>68</v>
      </c>
      <c r="AU1647" t="s">
        <v>68</v>
      </c>
      <c r="AV1647" s="3">
        <v>45658</v>
      </c>
      <c r="AW1647" s="3">
        <v>44927</v>
      </c>
      <c r="AX1647">
        <v>1558</v>
      </c>
      <c r="AY1647">
        <v>1638</v>
      </c>
      <c r="AZ1647" t="s">
        <v>1436</v>
      </c>
      <c r="BA1647" s="2">
        <v>43490</v>
      </c>
      <c r="BB1647">
        <v>24</v>
      </c>
      <c r="BC1647" t="s">
        <v>2546</v>
      </c>
      <c r="BD1647" s="3">
        <v>29618</v>
      </c>
      <c r="BE1647" t="s">
        <v>73</v>
      </c>
      <c r="BF1647" s="2">
        <v>43548</v>
      </c>
      <c r="BG1647">
        <v>20</v>
      </c>
      <c r="BH1647" t="s">
        <v>1886</v>
      </c>
      <c r="BI1647" s="3">
        <v>12479</v>
      </c>
    </row>
    <row r="1648" spans="1:61" x14ac:dyDescent="0.25">
      <c r="A1648" s="1">
        <v>42140</v>
      </c>
      <c r="B1648" t="s">
        <v>1917</v>
      </c>
      <c r="C1648" t="s">
        <v>73</v>
      </c>
      <c r="D1648" t="s">
        <v>62</v>
      </c>
      <c r="E1648" t="s">
        <v>1517</v>
      </c>
      <c r="F1648" t="s">
        <v>651</v>
      </c>
      <c r="G1648" t="s">
        <v>651</v>
      </c>
      <c r="H1648" t="s">
        <v>289</v>
      </c>
      <c r="I1648" t="s">
        <v>2037</v>
      </c>
      <c r="J1648" t="s">
        <v>1616</v>
      </c>
      <c r="K1648" t="s">
        <v>618</v>
      </c>
      <c r="L1648" t="s">
        <v>296</v>
      </c>
      <c r="M1648" t="s">
        <v>759</v>
      </c>
      <c r="N1648" t="s">
        <v>294</v>
      </c>
      <c r="O1648" t="s">
        <v>713</v>
      </c>
      <c r="P1648" t="s">
        <v>656</v>
      </c>
      <c r="Q1648">
        <v>37</v>
      </c>
      <c r="R1648" t="s">
        <v>85</v>
      </c>
      <c r="S1648" t="s">
        <v>255</v>
      </c>
      <c r="T1648">
        <v>15</v>
      </c>
      <c r="U1648">
        <v>7</v>
      </c>
      <c r="V1648">
        <v>13</v>
      </c>
      <c r="W1648" t="s">
        <v>66</v>
      </c>
      <c r="X1648" t="s">
        <v>120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 t="s">
        <v>294</v>
      </c>
      <c r="AM1648" t="e" vm="399">
        <f>_FV(0,"5405405405405406")</f>
        <v>#VALUE!</v>
      </c>
      <c r="AN1648">
        <v>19</v>
      </c>
      <c r="AO1648" t="e" vm="1">
        <f>_FV(-6,"0")</f>
        <v>#VALUE!</v>
      </c>
      <c r="AP1648" t="e" vm="1">
        <f>_FV(-10,"0")</f>
        <v>#VALUE!</v>
      </c>
      <c r="AQ1648">
        <v>2</v>
      </c>
      <c r="AR1648">
        <v>5</v>
      </c>
      <c r="AS1648" t="s">
        <v>68</v>
      </c>
      <c r="AT1648" t="s">
        <v>68</v>
      </c>
      <c r="AU1648" t="s">
        <v>68</v>
      </c>
      <c r="AV1648" t="s">
        <v>749</v>
      </c>
      <c r="AW1648" s="2">
        <v>43466</v>
      </c>
      <c r="AX1648">
        <v>1723</v>
      </c>
      <c r="AY1648">
        <v>1638</v>
      </c>
      <c r="AZ1648" t="s">
        <v>1917</v>
      </c>
      <c r="BA1648" s="2">
        <v>43608</v>
      </c>
      <c r="BB1648">
        <v>20</v>
      </c>
      <c r="BC1648" t="s">
        <v>2547</v>
      </c>
      <c r="BD1648" s="2">
        <v>43620</v>
      </c>
      <c r="BE1648" t="s">
        <v>73</v>
      </c>
      <c r="BF1648" s="2">
        <v>43548</v>
      </c>
      <c r="BG1648">
        <v>20</v>
      </c>
      <c r="BH1648" t="s">
        <v>1886</v>
      </c>
      <c r="BI1648" s="3">
        <v>12479</v>
      </c>
    </row>
    <row r="1649" spans="1:61" x14ac:dyDescent="0.25">
      <c r="A1649" s="1">
        <v>41867</v>
      </c>
      <c r="B1649" t="s">
        <v>182</v>
      </c>
      <c r="C1649" t="s">
        <v>73</v>
      </c>
      <c r="D1649" t="s">
        <v>151</v>
      </c>
      <c r="E1649" t="s">
        <v>65</v>
      </c>
      <c r="F1649" t="s">
        <v>65</v>
      </c>
      <c r="G1649" t="s">
        <v>65</v>
      </c>
      <c r="H1649" t="s">
        <v>65</v>
      </c>
      <c r="I1649" t="s">
        <v>65</v>
      </c>
      <c r="J1649" t="s">
        <v>65</v>
      </c>
      <c r="K1649" t="s">
        <v>65</v>
      </c>
      <c r="L1649" t="s">
        <v>65</v>
      </c>
      <c r="M1649" t="s">
        <v>65</v>
      </c>
      <c r="N1649" t="s">
        <v>65</v>
      </c>
      <c r="O1649" t="s">
        <v>65</v>
      </c>
      <c r="P1649" t="s">
        <v>65</v>
      </c>
      <c r="Q1649">
        <v>1</v>
      </c>
      <c r="R1649" t="s">
        <v>83</v>
      </c>
      <c r="S1649" t="s">
        <v>255</v>
      </c>
      <c r="T1649">
        <v>15</v>
      </c>
      <c r="U1649">
        <v>5</v>
      </c>
      <c r="V1649">
        <v>15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 t="s">
        <v>65</v>
      </c>
      <c r="AM1649" t="s">
        <v>65</v>
      </c>
      <c r="AN1649">
        <v>0</v>
      </c>
      <c r="AP1649" t="e" vm="1">
        <f>_FV(-8,"0")</f>
        <v>#VALUE!</v>
      </c>
      <c r="AQ1649">
        <v>6</v>
      </c>
      <c r="AR1649">
        <v>3</v>
      </c>
      <c r="AS1649" t="s">
        <v>68</v>
      </c>
      <c r="AT1649" t="s">
        <v>68</v>
      </c>
      <c r="AU1649" t="s">
        <v>68</v>
      </c>
      <c r="AV1649" s="2">
        <v>43678</v>
      </c>
      <c r="AW1649" s="3">
        <v>46388</v>
      </c>
      <c r="AX1649">
        <v>1679</v>
      </c>
      <c r="AY1649">
        <v>1638</v>
      </c>
      <c r="AZ1649" t="s">
        <v>182</v>
      </c>
      <c r="BA1649" s="2">
        <v>43581</v>
      </c>
      <c r="BB1649">
        <v>23</v>
      </c>
      <c r="BC1649" t="s">
        <v>2549</v>
      </c>
      <c r="BD1649" s="2">
        <v>43528</v>
      </c>
      <c r="BE1649" t="s">
        <v>73</v>
      </c>
      <c r="BF1649" s="2">
        <v>43548</v>
      </c>
      <c r="BG1649">
        <v>20</v>
      </c>
      <c r="BH1649" t="s">
        <v>1886</v>
      </c>
      <c r="BI1649" s="3">
        <v>12479</v>
      </c>
    </row>
    <row r="1650" spans="1:61" x14ac:dyDescent="0.25">
      <c r="A1650" s="1">
        <v>42077</v>
      </c>
      <c r="B1650" t="s">
        <v>195</v>
      </c>
      <c r="C1650" t="s">
        <v>73</v>
      </c>
      <c r="D1650" t="s">
        <v>151</v>
      </c>
      <c r="E1650" t="s">
        <v>2139</v>
      </c>
      <c r="F1650" t="s">
        <v>620</v>
      </c>
      <c r="G1650" t="s">
        <v>476</v>
      </c>
      <c r="H1650" t="s">
        <v>1911</v>
      </c>
      <c r="I1650" t="s">
        <v>1437</v>
      </c>
      <c r="J1650" t="s">
        <v>1000</v>
      </c>
      <c r="K1650" t="s">
        <v>747</v>
      </c>
      <c r="L1650" t="s">
        <v>480</v>
      </c>
      <c r="M1650" t="s">
        <v>573</v>
      </c>
      <c r="N1650" t="s">
        <v>620</v>
      </c>
      <c r="O1650" t="s">
        <v>108</v>
      </c>
      <c r="P1650" t="s">
        <v>748</v>
      </c>
      <c r="Q1650">
        <v>29</v>
      </c>
      <c r="R1650" t="s">
        <v>242</v>
      </c>
      <c r="S1650" t="s">
        <v>255</v>
      </c>
      <c r="T1650">
        <v>15</v>
      </c>
      <c r="U1650">
        <v>14</v>
      </c>
      <c r="V1650">
        <v>15</v>
      </c>
      <c r="W1650" t="s">
        <v>84</v>
      </c>
      <c r="X1650" t="s">
        <v>84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1</v>
      </c>
      <c r="AI1650">
        <v>0</v>
      </c>
      <c r="AJ1650">
        <v>0</v>
      </c>
      <c r="AK1650">
        <v>0</v>
      </c>
      <c r="AL1650" t="e" vm="157">
        <f>_FV(0,"5517241379310345")</f>
        <v>#VALUE!</v>
      </c>
      <c r="AM1650" t="e" vm="282">
        <f>_FV(0,"7931034482758621")</f>
        <v>#VALUE!</v>
      </c>
      <c r="AN1650">
        <v>1</v>
      </c>
      <c r="AO1650" t="s">
        <v>65</v>
      </c>
      <c r="AP1650" t="e" vm="1">
        <f>_FV(-1,"0")</f>
        <v>#VALUE!</v>
      </c>
      <c r="AQ1650">
        <v>2</v>
      </c>
      <c r="AR1650">
        <v>5</v>
      </c>
      <c r="AS1650" t="s">
        <v>1767</v>
      </c>
      <c r="AT1650" t="s">
        <v>2433</v>
      </c>
      <c r="AU1650" t="s">
        <v>1080</v>
      </c>
      <c r="AV1650" t="s">
        <v>2681</v>
      </c>
      <c r="AW1650" t="s">
        <v>2682</v>
      </c>
      <c r="AX1650">
        <v>1635</v>
      </c>
      <c r="AY1650">
        <v>1638</v>
      </c>
      <c r="AZ1650" t="s">
        <v>195</v>
      </c>
      <c r="BA1650" s="2">
        <v>43701</v>
      </c>
      <c r="BB1650">
        <v>20</v>
      </c>
      <c r="BC1650" t="s">
        <v>2550</v>
      </c>
      <c r="BD1650" s="3">
        <v>14305</v>
      </c>
      <c r="BE1650" t="s">
        <v>73</v>
      </c>
      <c r="BF1650" s="2">
        <v>43548</v>
      </c>
      <c r="BG1650">
        <v>20</v>
      </c>
      <c r="BH1650" t="s">
        <v>1886</v>
      </c>
      <c r="BI1650" s="3">
        <v>12479</v>
      </c>
    </row>
    <row r="1651" spans="1:61" x14ac:dyDescent="0.25">
      <c r="A1651" s="1">
        <v>41999</v>
      </c>
      <c r="B1651" t="s">
        <v>1445</v>
      </c>
      <c r="C1651" t="s">
        <v>73</v>
      </c>
      <c r="D1651" t="s">
        <v>62</v>
      </c>
      <c r="E1651" t="s">
        <v>210</v>
      </c>
      <c r="F1651" t="s">
        <v>950</v>
      </c>
      <c r="G1651" t="s">
        <v>430</v>
      </c>
      <c r="H1651" t="s">
        <v>76</v>
      </c>
      <c r="I1651" t="s">
        <v>685</v>
      </c>
      <c r="J1651" t="s">
        <v>92</v>
      </c>
      <c r="K1651" t="s">
        <v>214</v>
      </c>
      <c r="L1651" t="s">
        <v>341</v>
      </c>
      <c r="M1651" t="s">
        <v>80</v>
      </c>
      <c r="N1651" t="s">
        <v>214</v>
      </c>
      <c r="O1651" t="s">
        <v>216</v>
      </c>
      <c r="P1651" t="s">
        <v>341</v>
      </c>
      <c r="Q1651">
        <v>18</v>
      </c>
      <c r="R1651" t="s">
        <v>121</v>
      </c>
      <c r="S1651" t="s">
        <v>255</v>
      </c>
      <c r="T1651">
        <v>15</v>
      </c>
      <c r="U1651">
        <v>8</v>
      </c>
      <c r="V1651">
        <v>12</v>
      </c>
      <c r="W1651" t="s">
        <v>85</v>
      </c>
      <c r="X1651" t="s">
        <v>121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 t="s">
        <v>82</v>
      </c>
      <c r="AM1651" t="e" vm="5">
        <f>_FV(0,"5555555555555556")</f>
        <v>#VALUE!</v>
      </c>
      <c r="AN1651">
        <v>5</v>
      </c>
      <c r="AO1651" t="e" vm="1">
        <f>_FV(-1,"0")</f>
        <v>#VALUE!</v>
      </c>
      <c r="AP1651" t="e" vm="1">
        <f>_FV(-9,"0")</f>
        <v>#VALUE!</v>
      </c>
      <c r="AQ1651">
        <v>5</v>
      </c>
      <c r="AR1651">
        <v>2</v>
      </c>
      <c r="AS1651" t="s">
        <v>68</v>
      </c>
      <c r="AT1651" t="s">
        <v>68</v>
      </c>
      <c r="AU1651" t="s">
        <v>68</v>
      </c>
      <c r="AV1651" s="2">
        <v>43617</v>
      </c>
      <c r="AW1651" s="2">
        <v>43466</v>
      </c>
      <c r="AX1651">
        <v>1687</v>
      </c>
      <c r="AY1651">
        <v>1638</v>
      </c>
      <c r="AZ1651" t="s">
        <v>1445</v>
      </c>
      <c r="BA1651" s="2">
        <v>43548</v>
      </c>
      <c r="BB1651">
        <v>30</v>
      </c>
      <c r="BC1651" t="s">
        <v>2551</v>
      </c>
      <c r="BD1651" s="3">
        <v>36192</v>
      </c>
      <c r="BE1651" t="s">
        <v>73</v>
      </c>
      <c r="BF1651" s="2">
        <v>43548</v>
      </c>
      <c r="BG1651">
        <v>20</v>
      </c>
      <c r="BH1651" t="s">
        <v>1886</v>
      </c>
      <c r="BI1651" s="3">
        <v>12479</v>
      </c>
    </row>
    <row r="1652" spans="1:61" x14ac:dyDescent="0.25">
      <c r="A1652" s="1">
        <v>42312</v>
      </c>
      <c r="B1652" t="s">
        <v>209</v>
      </c>
      <c r="C1652" t="s">
        <v>73</v>
      </c>
      <c r="D1652" t="s">
        <v>151</v>
      </c>
      <c r="E1652" s="3">
        <v>1360531</v>
      </c>
      <c r="F1652" t="s">
        <v>625</v>
      </c>
      <c r="G1652" t="s">
        <v>932</v>
      </c>
      <c r="H1652" s="3">
        <v>447424</v>
      </c>
      <c r="I1652" s="3">
        <v>1817084</v>
      </c>
      <c r="J1652" t="s">
        <v>400</v>
      </c>
      <c r="K1652" t="s">
        <v>63</v>
      </c>
      <c r="L1652" t="s">
        <v>933</v>
      </c>
      <c r="M1652" t="s">
        <v>414</v>
      </c>
      <c r="N1652" t="s">
        <v>991</v>
      </c>
      <c r="O1652" t="s">
        <v>321</v>
      </c>
      <c r="P1652" t="s">
        <v>933</v>
      </c>
      <c r="Q1652">
        <v>32</v>
      </c>
      <c r="R1652" t="s">
        <v>132</v>
      </c>
      <c r="S1652" t="s">
        <v>255</v>
      </c>
      <c r="T1652">
        <v>15</v>
      </c>
      <c r="U1652">
        <v>6</v>
      </c>
      <c r="V1652">
        <v>17</v>
      </c>
      <c r="W1652" t="s">
        <v>120</v>
      </c>
      <c r="X1652" t="s">
        <v>96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 t="s">
        <v>1076</v>
      </c>
      <c r="AM1652" t="e" vm="122">
        <f>_FV(0,"6875")</f>
        <v>#VALUE!</v>
      </c>
      <c r="AN1652">
        <v>26</v>
      </c>
      <c r="AO1652" t="s">
        <v>66</v>
      </c>
      <c r="AP1652" t="e" vm="1">
        <f>_FV(-12,"0")</f>
        <v>#VALUE!</v>
      </c>
      <c r="AQ1652">
        <v>9</v>
      </c>
      <c r="AR1652">
        <v>0</v>
      </c>
      <c r="AS1652" t="s">
        <v>1174</v>
      </c>
      <c r="AT1652" t="s">
        <v>982</v>
      </c>
      <c r="AU1652" t="s">
        <v>452</v>
      </c>
      <c r="AV1652" t="s">
        <v>2683</v>
      </c>
      <c r="AW1652" t="s">
        <v>2684</v>
      </c>
      <c r="AX1652">
        <v>1779</v>
      </c>
      <c r="AY1652">
        <v>1638</v>
      </c>
      <c r="AZ1652" t="s">
        <v>209</v>
      </c>
      <c r="BA1652" s="2">
        <v>43669</v>
      </c>
      <c r="BB1652">
        <v>25</v>
      </c>
      <c r="BC1652" t="s">
        <v>2552</v>
      </c>
      <c r="BD1652" s="2">
        <v>43472</v>
      </c>
      <c r="BE1652" t="s">
        <v>73</v>
      </c>
      <c r="BF1652" s="2">
        <v>43548</v>
      </c>
      <c r="BG1652">
        <v>20</v>
      </c>
      <c r="BH1652" t="s">
        <v>1886</v>
      </c>
      <c r="BI1652" s="3">
        <v>12479</v>
      </c>
    </row>
    <row r="1653" spans="1:61" x14ac:dyDescent="0.25">
      <c r="A1653" s="1">
        <v>41986</v>
      </c>
      <c r="B1653" t="s">
        <v>218</v>
      </c>
      <c r="C1653" t="s">
        <v>73</v>
      </c>
      <c r="D1653" t="s">
        <v>62</v>
      </c>
      <c r="E1653" t="s">
        <v>400</v>
      </c>
      <c r="F1653" t="s">
        <v>625</v>
      </c>
      <c r="G1653" s="3">
        <v>45658</v>
      </c>
      <c r="H1653" t="s">
        <v>368</v>
      </c>
      <c r="I1653" t="s">
        <v>400</v>
      </c>
      <c r="J1653" t="s">
        <v>368</v>
      </c>
      <c r="K1653" t="s">
        <v>321</v>
      </c>
      <c r="L1653" t="s">
        <v>320</v>
      </c>
      <c r="M1653" t="s">
        <v>319</v>
      </c>
      <c r="N1653" t="s">
        <v>323</v>
      </c>
      <c r="O1653" t="s">
        <v>320</v>
      </c>
      <c r="P1653" t="s">
        <v>79</v>
      </c>
      <c r="Q1653">
        <v>16</v>
      </c>
      <c r="R1653" t="s">
        <v>191</v>
      </c>
      <c r="S1653" t="s">
        <v>255</v>
      </c>
      <c r="T1653">
        <v>15</v>
      </c>
      <c r="U1653">
        <v>16</v>
      </c>
      <c r="V1653">
        <v>11</v>
      </c>
      <c r="W1653" t="s">
        <v>68</v>
      </c>
      <c r="X1653" t="s">
        <v>83</v>
      </c>
      <c r="Y1653">
        <v>0</v>
      </c>
      <c r="Z1653">
        <v>0</v>
      </c>
      <c r="AA1653">
        <v>0</v>
      </c>
      <c r="AB1653">
        <v>1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1</v>
      </c>
      <c r="AK1653">
        <v>0</v>
      </c>
      <c r="AL1653" t="e" vm="37">
        <f>_FV(0,"375")</f>
        <v>#VALUE!</v>
      </c>
      <c r="AM1653" t="e" vm="121">
        <f>_FV(0,"5625")</f>
        <v>#VALUE!</v>
      </c>
      <c r="AN1653">
        <v>-5</v>
      </c>
      <c r="AO1653" t="e" vm="1">
        <f>_FV(-8,"0")</f>
        <v>#VALUE!</v>
      </c>
      <c r="AP1653" t="e" vm="1">
        <f>_FV(-4,"0")</f>
        <v>#VALUE!</v>
      </c>
      <c r="AQ1653">
        <v>2</v>
      </c>
      <c r="AR1653">
        <v>5</v>
      </c>
      <c r="AS1653" t="s">
        <v>601</v>
      </c>
      <c r="AT1653" t="s">
        <v>68</v>
      </c>
      <c r="AU1653" t="s">
        <v>1379</v>
      </c>
      <c r="AV1653" t="s">
        <v>2685</v>
      </c>
      <c r="AW1653" t="s">
        <v>2686</v>
      </c>
      <c r="AX1653">
        <v>1610</v>
      </c>
      <c r="AY1653">
        <v>1638</v>
      </c>
      <c r="AZ1653" t="s">
        <v>218</v>
      </c>
      <c r="BA1653" s="2">
        <v>43610</v>
      </c>
      <c r="BB1653">
        <v>22</v>
      </c>
      <c r="BC1653" t="s">
        <v>2553</v>
      </c>
      <c r="BD1653" s="3">
        <v>35096</v>
      </c>
      <c r="BE1653" t="s">
        <v>73</v>
      </c>
      <c r="BF1653" s="2">
        <v>43548</v>
      </c>
      <c r="BG1653">
        <v>20</v>
      </c>
      <c r="BH1653" t="s">
        <v>1886</v>
      </c>
      <c r="BI1653" s="3">
        <v>12479</v>
      </c>
    </row>
    <row r="1654" spans="1:61" x14ac:dyDescent="0.25">
      <c r="A1654" s="1">
        <v>41862</v>
      </c>
      <c r="B1654" t="s">
        <v>228</v>
      </c>
      <c r="C1654" t="s">
        <v>73</v>
      </c>
      <c r="D1654" t="s">
        <v>101</v>
      </c>
      <c r="E1654" t="s">
        <v>628</v>
      </c>
      <c r="F1654" t="s">
        <v>337</v>
      </c>
      <c r="G1654" t="s">
        <v>222</v>
      </c>
      <c r="H1654" t="s">
        <v>644</v>
      </c>
      <c r="I1654" t="s">
        <v>677</v>
      </c>
      <c r="J1654" t="s">
        <v>537</v>
      </c>
      <c r="K1654" t="s">
        <v>337</v>
      </c>
      <c r="L1654" t="s">
        <v>223</v>
      </c>
      <c r="M1654" t="s">
        <v>223</v>
      </c>
      <c r="N1654" t="s">
        <v>468</v>
      </c>
      <c r="O1654" t="s">
        <v>226</v>
      </c>
      <c r="P1654" t="s">
        <v>540</v>
      </c>
      <c r="Q1654">
        <v>11</v>
      </c>
      <c r="R1654" t="s">
        <v>179</v>
      </c>
      <c r="S1654" t="s">
        <v>255</v>
      </c>
      <c r="T1654">
        <v>15</v>
      </c>
      <c r="U1654">
        <v>5</v>
      </c>
      <c r="V1654">
        <v>16</v>
      </c>
      <c r="W1654" t="s">
        <v>120</v>
      </c>
      <c r="X1654" t="s">
        <v>65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1</v>
      </c>
      <c r="AI1654">
        <v>1</v>
      </c>
      <c r="AJ1654">
        <v>0</v>
      </c>
      <c r="AK1654">
        <v>0</v>
      </c>
      <c r="AL1654" t="s">
        <v>337</v>
      </c>
      <c r="AM1654" t="e" vm="1">
        <f>_FV(-1,"0")</f>
        <v>#VALUE!</v>
      </c>
      <c r="AN1654">
        <v>7</v>
      </c>
      <c r="AO1654" t="s">
        <v>120</v>
      </c>
      <c r="AP1654" t="e" vm="1">
        <f>_FV(-5,"0")</f>
        <v>#VALUE!</v>
      </c>
      <c r="AQ1654">
        <v>4</v>
      </c>
      <c r="AR1654">
        <v>4</v>
      </c>
      <c r="AS1654" t="s">
        <v>973</v>
      </c>
      <c r="AT1654" t="s">
        <v>1361</v>
      </c>
      <c r="AU1654" t="s">
        <v>252</v>
      </c>
      <c r="AV1654" t="s">
        <v>583</v>
      </c>
      <c r="AW1654" t="s">
        <v>2687</v>
      </c>
      <c r="AX1654">
        <v>1646</v>
      </c>
      <c r="AY1654">
        <v>1638</v>
      </c>
      <c r="AZ1654" t="s">
        <v>228</v>
      </c>
      <c r="BA1654" s="2">
        <v>43701</v>
      </c>
      <c r="BB1654">
        <v>21</v>
      </c>
      <c r="BC1654" t="s">
        <v>2554</v>
      </c>
      <c r="BD1654" s="3">
        <v>15401</v>
      </c>
      <c r="BE1654" t="s">
        <v>73</v>
      </c>
      <c r="BF1654" s="2">
        <v>43548</v>
      </c>
      <c r="BG1654">
        <v>20</v>
      </c>
      <c r="BH1654" t="s">
        <v>1886</v>
      </c>
      <c r="BI1654" s="3">
        <v>12479</v>
      </c>
    </row>
    <row r="1655" spans="1:61" x14ac:dyDescent="0.25">
      <c r="A1655" s="1">
        <v>42279</v>
      </c>
      <c r="B1655" t="s">
        <v>60</v>
      </c>
      <c r="C1655" t="s">
        <v>2538</v>
      </c>
      <c r="D1655" t="s">
        <v>62</v>
      </c>
      <c r="E1655" s="2">
        <v>43678</v>
      </c>
      <c r="F1655" t="s">
        <v>552</v>
      </c>
      <c r="G1655" s="2">
        <v>43678</v>
      </c>
      <c r="H1655" s="3">
        <v>18994</v>
      </c>
      <c r="I1655" s="3">
        <v>24838</v>
      </c>
      <c r="J1655" t="s">
        <v>398</v>
      </c>
      <c r="K1655" t="s">
        <v>130</v>
      </c>
      <c r="L1655" t="s">
        <v>131</v>
      </c>
      <c r="M1655" t="s">
        <v>397</v>
      </c>
      <c r="N1655" t="s">
        <v>97</v>
      </c>
      <c r="O1655" t="s">
        <v>397</v>
      </c>
      <c r="P1655" t="s">
        <v>118</v>
      </c>
      <c r="Q1655">
        <v>25</v>
      </c>
      <c r="R1655" t="s">
        <v>84</v>
      </c>
      <c r="S1655" t="s">
        <v>119</v>
      </c>
      <c r="T1655">
        <v>15</v>
      </c>
      <c r="U1655">
        <v>6</v>
      </c>
      <c r="V1655">
        <v>20</v>
      </c>
      <c r="W1655" t="s">
        <v>83</v>
      </c>
      <c r="X1655" t="s">
        <v>66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 t="s">
        <v>1649</v>
      </c>
      <c r="AM1655" t="e" vm="222">
        <f>_FV(0,"68")</f>
        <v>#VALUE!</v>
      </c>
      <c r="AN1655">
        <v>25</v>
      </c>
      <c r="AO1655" t="s">
        <v>132</v>
      </c>
      <c r="AP1655" t="e" vm="1">
        <f>_FV(-11,"0")</f>
        <v>#VALUE!</v>
      </c>
      <c r="AQ1655">
        <v>1</v>
      </c>
      <c r="AR1655">
        <v>1</v>
      </c>
      <c r="AS1655" t="s">
        <v>68</v>
      </c>
      <c r="AT1655" t="s">
        <v>593</v>
      </c>
      <c r="AU1655" t="s">
        <v>68</v>
      </c>
      <c r="AV1655" s="2">
        <v>43588</v>
      </c>
      <c r="AW1655" t="s">
        <v>2688</v>
      </c>
      <c r="AX1655">
        <v>1848</v>
      </c>
      <c r="AY1655">
        <v>1645</v>
      </c>
      <c r="AZ1655" t="s">
        <v>60</v>
      </c>
      <c r="BA1655" t="s">
        <v>2527</v>
      </c>
      <c r="BB1655">
        <v>29</v>
      </c>
      <c r="BC1655" t="s">
        <v>2528</v>
      </c>
      <c r="BD1655" s="3">
        <v>23255</v>
      </c>
      <c r="BE1655" t="s">
        <v>2538</v>
      </c>
      <c r="BF1655" s="2">
        <v>43733</v>
      </c>
      <c r="BG1655">
        <v>18</v>
      </c>
      <c r="BH1655" t="s">
        <v>2539</v>
      </c>
      <c r="BI1655" s="3">
        <v>18629</v>
      </c>
    </row>
    <row r="1656" spans="1:61" x14ac:dyDescent="0.25">
      <c r="A1656" s="1">
        <v>41832</v>
      </c>
      <c r="B1656" t="s">
        <v>73</v>
      </c>
      <c r="C1656" t="s">
        <v>2538</v>
      </c>
      <c r="D1656" t="s">
        <v>62</v>
      </c>
      <c r="E1656" t="s">
        <v>484</v>
      </c>
      <c r="F1656" t="s">
        <v>263</v>
      </c>
      <c r="G1656" s="2">
        <v>43497</v>
      </c>
      <c r="H1656" s="2">
        <v>43617</v>
      </c>
      <c r="I1656" t="s">
        <v>385</v>
      </c>
      <c r="J1656" t="s">
        <v>355</v>
      </c>
      <c r="K1656" t="s">
        <v>386</v>
      </c>
      <c r="L1656" t="s">
        <v>115</v>
      </c>
      <c r="M1656" t="s">
        <v>116</v>
      </c>
      <c r="N1656" t="s">
        <v>484</v>
      </c>
      <c r="O1656" t="s">
        <v>386</v>
      </c>
      <c r="P1656" t="s">
        <v>386</v>
      </c>
      <c r="Q1656">
        <v>15</v>
      </c>
      <c r="R1656" t="s">
        <v>255</v>
      </c>
      <c r="S1656" t="s">
        <v>119</v>
      </c>
      <c r="T1656">
        <v>15</v>
      </c>
      <c r="U1656">
        <v>12</v>
      </c>
      <c r="V1656">
        <v>20</v>
      </c>
      <c r="W1656" t="s">
        <v>96</v>
      </c>
      <c r="X1656" t="s">
        <v>68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 t="e" vm="35">
        <f>_FV(0,"6666666666666666")</f>
        <v>#VALUE!</v>
      </c>
      <c r="AM1656" t="e" vm="35">
        <f>_FV(0,"6666666666666666")</f>
        <v>#VALUE!</v>
      </c>
      <c r="AN1656">
        <v>6</v>
      </c>
      <c r="AO1656" t="s">
        <v>132</v>
      </c>
      <c r="AP1656" t="s">
        <v>84</v>
      </c>
      <c r="AQ1656">
        <v>1</v>
      </c>
      <c r="AR1656">
        <v>1</v>
      </c>
      <c r="AS1656" t="s">
        <v>68</v>
      </c>
      <c r="AT1656" t="s">
        <v>1223</v>
      </c>
      <c r="AU1656" t="s">
        <v>68</v>
      </c>
      <c r="AV1656" t="s">
        <v>63</v>
      </c>
      <c r="AW1656" t="s">
        <v>2689</v>
      </c>
      <c r="AX1656">
        <v>1638</v>
      </c>
      <c r="AY1656">
        <v>1645</v>
      </c>
      <c r="AZ1656" t="s">
        <v>73</v>
      </c>
      <c r="BA1656" s="2">
        <v>43548</v>
      </c>
      <c r="BB1656">
        <v>20</v>
      </c>
      <c r="BC1656" t="s">
        <v>1886</v>
      </c>
      <c r="BD1656" s="3">
        <v>12479</v>
      </c>
      <c r="BE1656" t="s">
        <v>2538</v>
      </c>
      <c r="BF1656" s="2">
        <v>43733</v>
      </c>
      <c r="BG1656">
        <v>18</v>
      </c>
      <c r="BH1656" t="s">
        <v>2539</v>
      </c>
      <c r="BI1656" s="3">
        <v>18629</v>
      </c>
    </row>
    <row r="1657" spans="1:61" x14ac:dyDescent="0.25">
      <c r="A1657" s="1">
        <v>42119</v>
      </c>
      <c r="B1657" t="s">
        <v>2531</v>
      </c>
      <c r="C1657" t="s">
        <v>2538</v>
      </c>
      <c r="D1657" t="s">
        <v>151</v>
      </c>
      <c r="E1657" t="s">
        <v>464</v>
      </c>
      <c r="F1657" t="s">
        <v>1403</v>
      </c>
      <c r="G1657" t="s">
        <v>160</v>
      </c>
      <c r="H1657" t="s">
        <v>677</v>
      </c>
      <c r="I1657" t="s">
        <v>464</v>
      </c>
      <c r="J1657" t="s">
        <v>1404</v>
      </c>
      <c r="K1657" t="s">
        <v>1140</v>
      </c>
      <c r="L1657" t="s">
        <v>470</v>
      </c>
      <c r="M1657" t="s">
        <v>1139</v>
      </c>
      <c r="N1657" t="s">
        <v>468</v>
      </c>
      <c r="O1657" t="s">
        <v>80</v>
      </c>
      <c r="P1657" t="s">
        <v>470</v>
      </c>
      <c r="Q1657">
        <v>33</v>
      </c>
      <c r="R1657" t="s">
        <v>67</v>
      </c>
      <c r="S1657" t="s">
        <v>119</v>
      </c>
      <c r="T1657">
        <v>15</v>
      </c>
      <c r="U1657">
        <v>16</v>
      </c>
      <c r="V1657">
        <v>15</v>
      </c>
      <c r="W1657" t="s">
        <v>66</v>
      </c>
      <c r="X1657" t="s">
        <v>120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 t="e" vm="184">
        <f>_FV(0,"7272727272727273")</f>
        <v>#VALUE!</v>
      </c>
      <c r="AM1657" t="e" vm="400">
        <f>_FV(0,"5151515151515151")</f>
        <v>#VALUE!</v>
      </c>
      <c r="AN1657">
        <v>-2</v>
      </c>
      <c r="AO1657" t="e" vm="1">
        <f>_FV(-6,"0")</f>
        <v>#VALUE!</v>
      </c>
      <c r="AP1657" t="s">
        <v>132</v>
      </c>
      <c r="AQ1657">
        <v>1</v>
      </c>
      <c r="AR1657">
        <v>1</v>
      </c>
      <c r="AS1657" t="s">
        <v>68</v>
      </c>
      <c r="AT1657" t="s">
        <v>68</v>
      </c>
      <c r="AU1657" t="s">
        <v>68</v>
      </c>
      <c r="AV1657" t="s">
        <v>97</v>
      </c>
      <c r="AW1657" s="2">
        <v>43466</v>
      </c>
      <c r="AX1657">
        <v>1600</v>
      </c>
      <c r="AY1657">
        <v>1645</v>
      </c>
      <c r="AZ1657" t="s">
        <v>2531</v>
      </c>
      <c r="BA1657" s="2">
        <v>43610</v>
      </c>
      <c r="BB1657">
        <v>13</v>
      </c>
      <c r="BC1657" t="s">
        <v>2532</v>
      </c>
      <c r="BD1657" s="3">
        <v>44927</v>
      </c>
      <c r="BE1657" t="s">
        <v>2538</v>
      </c>
      <c r="BF1657" s="2">
        <v>43733</v>
      </c>
      <c r="BG1657">
        <v>18</v>
      </c>
      <c r="BH1657" t="s">
        <v>2539</v>
      </c>
      <c r="BI1657" s="3">
        <v>18629</v>
      </c>
    </row>
    <row r="1658" spans="1:61" x14ac:dyDescent="0.25">
      <c r="A1658" s="1">
        <v>41874</v>
      </c>
      <c r="B1658" t="s">
        <v>123</v>
      </c>
      <c r="C1658" t="s">
        <v>2538</v>
      </c>
      <c r="D1658" t="s">
        <v>62</v>
      </c>
      <c r="E1658" s="2">
        <v>43586</v>
      </c>
      <c r="F1658" t="s">
        <v>68</v>
      </c>
      <c r="G1658" t="s">
        <v>63</v>
      </c>
      <c r="H1658" t="s">
        <v>68</v>
      </c>
      <c r="I1658" s="2">
        <v>43586</v>
      </c>
      <c r="J1658" t="s">
        <v>63</v>
      </c>
      <c r="K1658" t="s">
        <v>63</v>
      </c>
      <c r="L1658" t="s">
        <v>65</v>
      </c>
      <c r="M1658" t="s">
        <v>65</v>
      </c>
      <c r="N1658" t="s">
        <v>65</v>
      </c>
      <c r="O1658" t="s">
        <v>65</v>
      </c>
      <c r="P1658" t="s">
        <v>63</v>
      </c>
      <c r="Q1658">
        <v>2</v>
      </c>
      <c r="R1658" t="s">
        <v>68</v>
      </c>
      <c r="S1658" t="s">
        <v>119</v>
      </c>
      <c r="T1658">
        <v>15</v>
      </c>
      <c r="U1658">
        <v>1</v>
      </c>
      <c r="V1658">
        <v>11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 t="s">
        <v>68</v>
      </c>
      <c r="AM1658" t="s">
        <v>65</v>
      </c>
      <c r="AN1658">
        <v>2</v>
      </c>
      <c r="AP1658" t="e" vm="1">
        <f>_FV(-13,"0")</f>
        <v>#VALUE!</v>
      </c>
      <c r="AQ1658">
        <v>1</v>
      </c>
      <c r="AR1658">
        <v>1</v>
      </c>
      <c r="AS1658" t="s">
        <v>68</v>
      </c>
      <c r="AT1658" t="s">
        <v>68</v>
      </c>
      <c r="AU1658" t="s">
        <v>68</v>
      </c>
      <c r="AV1658" s="2">
        <v>43587</v>
      </c>
      <c r="AW1658" s="3">
        <v>47119</v>
      </c>
      <c r="AX1658">
        <v>1923</v>
      </c>
      <c r="AY1658">
        <v>1645</v>
      </c>
      <c r="AZ1658" t="s">
        <v>123</v>
      </c>
      <c r="BA1658" s="2">
        <v>43731</v>
      </c>
      <c r="BB1658">
        <v>28</v>
      </c>
      <c r="BC1658" t="s">
        <v>2533</v>
      </c>
      <c r="BD1658" t="s">
        <v>2534</v>
      </c>
      <c r="BE1658" t="s">
        <v>2538</v>
      </c>
      <c r="BF1658" s="2">
        <v>43733</v>
      </c>
      <c r="BG1658">
        <v>18</v>
      </c>
      <c r="BH1658" t="s">
        <v>2539</v>
      </c>
      <c r="BI1658" s="3">
        <v>18629</v>
      </c>
    </row>
    <row r="1659" spans="1:61" x14ac:dyDescent="0.25">
      <c r="A1659" s="1">
        <v>41909</v>
      </c>
      <c r="B1659" t="s">
        <v>2233</v>
      </c>
      <c r="C1659" t="s">
        <v>2538</v>
      </c>
      <c r="D1659" t="s">
        <v>62</v>
      </c>
      <c r="E1659" t="s">
        <v>90</v>
      </c>
      <c r="F1659" s="2">
        <v>43586</v>
      </c>
      <c r="G1659" t="s">
        <v>340</v>
      </c>
      <c r="H1659" t="s">
        <v>90</v>
      </c>
      <c r="I1659" t="s">
        <v>74</v>
      </c>
      <c r="J1659" t="s">
        <v>90</v>
      </c>
      <c r="K1659" t="s">
        <v>82</v>
      </c>
      <c r="L1659" t="s">
        <v>80</v>
      </c>
      <c r="M1659" t="s">
        <v>80</v>
      </c>
      <c r="N1659" t="s">
        <v>82</v>
      </c>
      <c r="O1659" t="s">
        <v>80</v>
      </c>
      <c r="P1659" t="s">
        <v>80</v>
      </c>
      <c r="Q1659">
        <v>6</v>
      </c>
      <c r="R1659" t="s">
        <v>120</v>
      </c>
      <c r="S1659" t="s">
        <v>119</v>
      </c>
      <c r="T1659">
        <v>15</v>
      </c>
      <c r="U1659">
        <v>15</v>
      </c>
      <c r="V1659">
        <v>7</v>
      </c>
      <c r="W1659" t="s">
        <v>132</v>
      </c>
      <c r="X1659" t="s">
        <v>121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 t="e" vm="2">
        <f>_FV(0,"3333333333333333")</f>
        <v>#VALUE!</v>
      </c>
      <c r="AM1659" t="s">
        <v>82</v>
      </c>
      <c r="AN1659">
        <v>-3</v>
      </c>
      <c r="AO1659" t="e" vm="1">
        <f>_FV(-3,"0")</f>
        <v>#VALUE!</v>
      </c>
      <c r="AP1659" t="e" vm="1">
        <f>_FV(-4,"0")</f>
        <v>#VALUE!</v>
      </c>
      <c r="AQ1659">
        <v>1</v>
      </c>
      <c r="AR1659">
        <v>1</v>
      </c>
      <c r="AS1659" t="s">
        <v>68</v>
      </c>
      <c r="AT1659" t="s">
        <v>68</v>
      </c>
      <c r="AU1659" t="s">
        <v>68</v>
      </c>
      <c r="AV1659" t="s">
        <v>1252</v>
      </c>
      <c r="AW1659" s="3">
        <v>11689</v>
      </c>
      <c r="AX1659">
        <v>1602</v>
      </c>
      <c r="AY1659">
        <v>1645</v>
      </c>
      <c r="AZ1659" t="s">
        <v>2233</v>
      </c>
      <c r="BA1659" t="s">
        <v>2529</v>
      </c>
      <c r="BB1659">
        <v>25</v>
      </c>
      <c r="BC1659" t="s">
        <v>2530</v>
      </c>
      <c r="BD1659" s="3">
        <v>41306</v>
      </c>
      <c r="BE1659" t="s">
        <v>2538</v>
      </c>
      <c r="BF1659" s="2">
        <v>43733</v>
      </c>
      <c r="BG1659">
        <v>18</v>
      </c>
      <c r="BH1659" t="s">
        <v>2539</v>
      </c>
      <c r="BI1659" s="3">
        <v>18629</v>
      </c>
    </row>
    <row r="1660" spans="1:61" x14ac:dyDescent="0.25">
      <c r="A1660" s="1">
        <v>42057</v>
      </c>
      <c r="B1660" t="s">
        <v>127</v>
      </c>
      <c r="C1660" t="s">
        <v>2538</v>
      </c>
      <c r="D1660" t="s">
        <v>101</v>
      </c>
      <c r="E1660" t="s">
        <v>642</v>
      </c>
      <c r="F1660" t="s">
        <v>229</v>
      </c>
      <c r="G1660" t="s">
        <v>997</v>
      </c>
      <c r="H1660" t="s">
        <v>359</v>
      </c>
      <c r="I1660" t="s">
        <v>516</v>
      </c>
      <c r="J1660" t="s">
        <v>944</v>
      </c>
      <c r="K1660" t="s">
        <v>363</v>
      </c>
      <c r="L1660" t="s">
        <v>238</v>
      </c>
      <c r="M1660" t="s">
        <v>237</v>
      </c>
      <c r="N1660" t="s">
        <v>232</v>
      </c>
      <c r="O1660" t="s">
        <v>522</v>
      </c>
      <c r="P1660" t="s">
        <v>519</v>
      </c>
      <c r="Q1660">
        <v>26</v>
      </c>
      <c r="R1660" t="s">
        <v>192</v>
      </c>
      <c r="S1660" t="s">
        <v>119</v>
      </c>
      <c r="T1660">
        <v>15</v>
      </c>
      <c r="U1660">
        <v>12</v>
      </c>
      <c r="V1660">
        <v>20</v>
      </c>
      <c r="W1660" t="s">
        <v>96</v>
      </c>
      <c r="X1660" t="s">
        <v>84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 t="e" vm="172">
        <f>_FV(0,"15384615384615385")</f>
        <v>#VALUE!</v>
      </c>
      <c r="AM1660" t="e" vm="34">
        <f>_FV(0,"6923076923076923")</f>
        <v>#VALUE!</v>
      </c>
      <c r="AN1660">
        <v>10</v>
      </c>
      <c r="AO1660" t="s">
        <v>84</v>
      </c>
      <c r="AP1660" t="e" vm="1">
        <f>_FV(-3,"0")</f>
        <v>#VALUE!</v>
      </c>
      <c r="AQ1660">
        <v>1</v>
      </c>
      <c r="AR1660">
        <v>1</v>
      </c>
      <c r="AS1660" t="s">
        <v>68</v>
      </c>
      <c r="AT1660" t="s">
        <v>2063</v>
      </c>
      <c r="AU1660" t="s">
        <v>68</v>
      </c>
      <c r="AV1660" t="s">
        <v>124</v>
      </c>
      <c r="AW1660" t="s">
        <v>2690</v>
      </c>
      <c r="AX1660">
        <v>1817</v>
      </c>
      <c r="AY1660">
        <v>1645</v>
      </c>
      <c r="AZ1660" t="s">
        <v>127</v>
      </c>
      <c r="BA1660" s="2">
        <v>43548</v>
      </c>
      <c r="BB1660">
        <v>19</v>
      </c>
      <c r="BC1660" t="s">
        <v>2535</v>
      </c>
      <c r="BD1660" s="3">
        <v>16163</v>
      </c>
      <c r="BE1660" t="s">
        <v>2538</v>
      </c>
      <c r="BF1660" s="2">
        <v>43733</v>
      </c>
      <c r="BG1660">
        <v>18</v>
      </c>
      <c r="BH1660" t="s">
        <v>2539</v>
      </c>
      <c r="BI1660" s="3">
        <v>18629</v>
      </c>
    </row>
    <row r="1661" spans="1:61" x14ac:dyDescent="0.25">
      <c r="A1661" s="1">
        <v>42001</v>
      </c>
      <c r="B1661" t="s">
        <v>2240</v>
      </c>
      <c r="C1661" t="s">
        <v>2538</v>
      </c>
      <c r="D1661" t="s">
        <v>151</v>
      </c>
      <c r="E1661" t="s">
        <v>198</v>
      </c>
      <c r="F1661" t="s">
        <v>787</v>
      </c>
      <c r="G1661" t="s">
        <v>201</v>
      </c>
      <c r="H1661" t="s">
        <v>303</v>
      </c>
      <c r="I1661" t="s">
        <v>787</v>
      </c>
      <c r="J1661" t="s">
        <v>788</v>
      </c>
      <c r="K1661" t="s">
        <v>204</v>
      </c>
      <c r="L1661" t="s">
        <v>171</v>
      </c>
      <c r="M1661" t="s">
        <v>304</v>
      </c>
      <c r="N1661" t="s">
        <v>1624</v>
      </c>
      <c r="O1661" t="s">
        <v>203</v>
      </c>
      <c r="P1661" t="s">
        <v>205</v>
      </c>
      <c r="Q1661">
        <v>19</v>
      </c>
      <c r="R1661" t="s">
        <v>95</v>
      </c>
      <c r="S1661" t="s">
        <v>119</v>
      </c>
      <c r="T1661">
        <v>15</v>
      </c>
      <c r="U1661">
        <v>17</v>
      </c>
      <c r="V1661">
        <v>20</v>
      </c>
      <c r="W1661" t="s">
        <v>132</v>
      </c>
      <c r="X1661" t="s">
        <v>65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1</v>
      </c>
      <c r="AI1661">
        <v>1</v>
      </c>
      <c r="AJ1661">
        <v>0</v>
      </c>
      <c r="AK1661">
        <v>0</v>
      </c>
      <c r="AL1661" t="e" vm="165">
        <f>_FV(0,"3684210526315789")</f>
        <v>#VALUE!</v>
      </c>
      <c r="AM1661" t="e" vm="138">
        <f>_FV(0,"7894736842105263")</f>
        <v>#VALUE!</v>
      </c>
      <c r="AN1661">
        <v>6</v>
      </c>
      <c r="AO1661" t="s">
        <v>132</v>
      </c>
      <c r="AP1661" t="s">
        <v>66</v>
      </c>
      <c r="AQ1661">
        <v>1</v>
      </c>
      <c r="AR1661">
        <v>1</v>
      </c>
      <c r="AS1661" t="s">
        <v>68</v>
      </c>
      <c r="AT1661" t="s">
        <v>1844</v>
      </c>
      <c r="AU1661" t="s">
        <v>68</v>
      </c>
      <c r="AV1661" t="s">
        <v>79</v>
      </c>
      <c r="AW1661" t="s">
        <v>2691</v>
      </c>
      <c r="AX1661">
        <v>1562</v>
      </c>
      <c r="AY1661">
        <v>1645</v>
      </c>
      <c r="AZ1661" t="s">
        <v>2240</v>
      </c>
      <c r="BA1661" s="2">
        <v>43491</v>
      </c>
      <c r="BB1661">
        <v>24</v>
      </c>
      <c r="BC1661" t="s">
        <v>2537</v>
      </c>
      <c r="BD1661" s="3">
        <v>17958</v>
      </c>
      <c r="BE1661" t="s">
        <v>2538</v>
      </c>
      <c r="BF1661" s="2">
        <v>43733</v>
      </c>
      <c r="BG1661">
        <v>18</v>
      </c>
      <c r="BH1661" t="s">
        <v>2539</v>
      </c>
      <c r="BI1661" s="3">
        <v>18629</v>
      </c>
    </row>
    <row r="1662" spans="1:61" x14ac:dyDescent="0.25">
      <c r="A1662" s="1">
        <v>42005</v>
      </c>
      <c r="B1662" t="s">
        <v>150</v>
      </c>
      <c r="C1662" t="s">
        <v>2538</v>
      </c>
      <c r="D1662" t="s">
        <v>101</v>
      </c>
      <c r="E1662" s="2">
        <v>43525</v>
      </c>
      <c r="F1662" t="s">
        <v>681</v>
      </c>
      <c r="G1662" s="3">
        <v>45658</v>
      </c>
      <c r="H1662" s="3">
        <v>20090</v>
      </c>
      <c r="I1662" s="2">
        <v>43556</v>
      </c>
      <c r="J1662" t="s">
        <v>1478</v>
      </c>
      <c r="K1662" t="s">
        <v>116</v>
      </c>
      <c r="L1662" t="s">
        <v>797</v>
      </c>
      <c r="M1662" t="s">
        <v>159</v>
      </c>
      <c r="N1662" t="s">
        <v>97</v>
      </c>
      <c r="O1662" t="s">
        <v>118</v>
      </c>
      <c r="P1662" t="s">
        <v>118</v>
      </c>
      <c r="Q1662">
        <v>20</v>
      </c>
      <c r="R1662" t="s">
        <v>96</v>
      </c>
      <c r="S1662" t="s">
        <v>119</v>
      </c>
      <c r="T1662">
        <v>15</v>
      </c>
      <c r="U1662">
        <v>8</v>
      </c>
      <c r="V1662">
        <v>20</v>
      </c>
      <c r="W1662" t="s">
        <v>121</v>
      </c>
      <c r="X1662" t="s">
        <v>84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1</v>
      </c>
      <c r="AI1662">
        <v>0</v>
      </c>
      <c r="AJ1662">
        <v>0</v>
      </c>
      <c r="AK1662">
        <v>0</v>
      </c>
      <c r="AL1662" t="s">
        <v>1254</v>
      </c>
      <c r="AM1662" t="e" vm="41">
        <f>_FV(0,"7")</f>
        <v>#VALUE!</v>
      </c>
      <c r="AN1662">
        <v>15</v>
      </c>
      <c r="AO1662" t="s">
        <v>132</v>
      </c>
      <c r="AP1662" t="e" vm="1">
        <f>_FV(-8,"0")</f>
        <v>#VALUE!</v>
      </c>
      <c r="AQ1662">
        <v>3</v>
      </c>
      <c r="AR1662">
        <v>0</v>
      </c>
      <c r="AS1662" t="s">
        <v>68</v>
      </c>
      <c r="AT1662" t="s">
        <v>68</v>
      </c>
      <c r="AU1662" t="s">
        <v>68</v>
      </c>
      <c r="AV1662" s="2">
        <v>43617</v>
      </c>
      <c r="AW1662" t="s">
        <v>68</v>
      </c>
      <c r="AX1662">
        <v>1882</v>
      </c>
      <c r="AY1662">
        <v>1645</v>
      </c>
      <c r="AZ1662" t="s">
        <v>150</v>
      </c>
      <c r="BA1662" s="2">
        <v>43578</v>
      </c>
      <c r="BB1662">
        <v>21</v>
      </c>
      <c r="BC1662" t="s">
        <v>2541</v>
      </c>
      <c r="BD1662" s="3">
        <v>41852</v>
      </c>
      <c r="BE1662" t="s">
        <v>2538</v>
      </c>
      <c r="BF1662" s="2">
        <v>43733</v>
      </c>
      <c r="BG1662">
        <v>18</v>
      </c>
      <c r="BH1662" t="s">
        <v>2539</v>
      </c>
      <c r="BI1662" s="3">
        <v>18629</v>
      </c>
    </row>
    <row r="1663" spans="1:61" x14ac:dyDescent="0.25">
      <c r="A1663" s="1">
        <v>42097</v>
      </c>
      <c r="B1663" t="s">
        <v>158</v>
      </c>
      <c r="C1663" t="s">
        <v>2538</v>
      </c>
      <c r="D1663" t="s">
        <v>62</v>
      </c>
      <c r="E1663" t="s">
        <v>1184</v>
      </c>
      <c r="F1663" t="s">
        <v>152</v>
      </c>
      <c r="G1663" t="s">
        <v>246</v>
      </c>
      <c r="H1663" t="s">
        <v>352</v>
      </c>
      <c r="I1663" t="s">
        <v>1755</v>
      </c>
      <c r="J1663" t="s">
        <v>576</v>
      </c>
      <c r="K1663" t="s">
        <v>252</v>
      </c>
      <c r="L1663" t="s">
        <v>154</v>
      </c>
      <c r="M1663" t="s">
        <v>154</v>
      </c>
      <c r="N1663" t="s">
        <v>1185</v>
      </c>
      <c r="O1663" t="s">
        <v>79</v>
      </c>
      <c r="P1663" t="s">
        <v>372</v>
      </c>
      <c r="Q1663">
        <v>28</v>
      </c>
      <c r="R1663" t="s">
        <v>64</v>
      </c>
      <c r="S1663" t="s">
        <v>119</v>
      </c>
      <c r="T1663">
        <v>15</v>
      </c>
      <c r="U1663">
        <v>2</v>
      </c>
      <c r="V1663">
        <v>16</v>
      </c>
      <c r="W1663" t="s">
        <v>121</v>
      </c>
      <c r="X1663" t="s">
        <v>68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1</v>
      </c>
      <c r="AI1663">
        <v>0</v>
      </c>
      <c r="AJ1663">
        <v>0</v>
      </c>
      <c r="AK1663">
        <v>0</v>
      </c>
      <c r="AL1663" t="s">
        <v>371</v>
      </c>
      <c r="AM1663" t="e" vm="13">
        <f>_FV(0,"7142857142857143")</f>
        <v>#VALUE!</v>
      </c>
      <c r="AN1663">
        <v>37</v>
      </c>
      <c r="AO1663" t="s">
        <v>85</v>
      </c>
      <c r="AP1663" t="e" vm="1">
        <f>_FV(-12,"0")</f>
        <v>#VALUE!</v>
      </c>
      <c r="AQ1663">
        <v>3</v>
      </c>
      <c r="AR1663">
        <v>0</v>
      </c>
      <c r="AS1663" t="s">
        <v>68</v>
      </c>
      <c r="AT1663" t="s">
        <v>68</v>
      </c>
      <c r="AU1663" t="s">
        <v>68</v>
      </c>
      <c r="AV1663" s="2">
        <v>43498</v>
      </c>
      <c r="AW1663" s="3">
        <v>41640</v>
      </c>
      <c r="AX1663">
        <v>1934</v>
      </c>
      <c r="AY1663">
        <v>1645</v>
      </c>
      <c r="AZ1663" t="s">
        <v>158</v>
      </c>
      <c r="BA1663" s="2">
        <v>43580</v>
      </c>
      <c r="BB1663">
        <v>29</v>
      </c>
      <c r="BC1663" t="s">
        <v>2542</v>
      </c>
      <c r="BD1663" t="s">
        <v>2543</v>
      </c>
      <c r="BE1663" t="s">
        <v>2538</v>
      </c>
      <c r="BF1663" s="2">
        <v>43733</v>
      </c>
      <c r="BG1663">
        <v>18</v>
      </c>
      <c r="BH1663" t="s">
        <v>2539</v>
      </c>
      <c r="BI1663" s="3">
        <v>18629</v>
      </c>
    </row>
    <row r="1664" spans="1:61" x14ac:dyDescent="0.25">
      <c r="A1664" s="1">
        <v>42035</v>
      </c>
      <c r="B1664" t="s">
        <v>163</v>
      </c>
      <c r="C1664" t="s">
        <v>2538</v>
      </c>
      <c r="D1664" t="s">
        <v>62</v>
      </c>
      <c r="E1664" t="s">
        <v>1757</v>
      </c>
      <c r="F1664" t="s">
        <v>570</v>
      </c>
      <c r="G1664" t="s">
        <v>498</v>
      </c>
      <c r="H1664" t="s">
        <v>966</v>
      </c>
      <c r="I1664" t="s">
        <v>1452</v>
      </c>
      <c r="J1664" t="s">
        <v>907</v>
      </c>
      <c r="K1664" t="s">
        <v>381</v>
      </c>
      <c r="L1664" t="s">
        <v>382</v>
      </c>
      <c r="M1664" t="s">
        <v>382</v>
      </c>
      <c r="N1664" t="s">
        <v>501</v>
      </c>
      <c r="O1664" t="s">
        <v>379</v>
      </c>
      <c r="P1664" t="s">
        <v>571</v>
      </c>
      <c r="Q1664">
        <v>23</v>
      </c>
      <c r="R1664" t="s">
        <v>66</v>
      </c>
      <c r="S1664" t="s">
        <v>119</v>
      </c>
      <c r="T1664">
        <v>15</v>
      </c>
      <c r="U1664">
        <v>4</v>
      </c>
      <c r="V1664">
        <v>20</v>
      </c>
      <c r="W1664" t="s">
        <v>121</v>
      </c>
      <c r="X1664" t="s">
        <v>85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 t="s">
        <v>1852</v>
      </c>
      <c r="AM1664" t="e" vm="174">
        <f>_FV(0,"6086956521739131")</f>
        <v>#VALUE!</v>
      </c>
      <c r="AN1664">
        <v>23</v>
      </c>
      <c r="AO1664" t="s">
        <v>68</v>
      </c>
      <c r="AP1664" t="e" vm="1">
        <f>_FV(-10,"0")</f>
        <v>#VALUE!</v>
      </c>
      <c r="AQ1664">
        <v>0</v>
      </c>
      <c r="AR1664">
        <v>3</v>
      </c>
      <c r="AS1664" t="s">
        <v>68</v>
      </c>
      <c r="AT1664" t="s">
        <v>68</v>
      </c>
      <c r="AU1664" t="s">
        <v>68</v>
      </c>
      <c r="AV1664" s="2">
        <v>43498</v>
      </c>
      <c r="AW1664" s="2">
        <v>43647</v>
      </c>
      <c r="AX1664">
        <v>1829</v>
      </c>
      <c r="AY1664">
        <v>1645</v>
      </c>
      <c r="AZ1664" t="s">
        <v>163</v>
      </c>
      <c r="BA1664" s="2">
        <v>43731</v>
      </c>
      <c r="BB1664">
        <v>25</v>
      </c>
      <c r="BC1664" t="s">
        <v>2544</v>
      </c>
      <c r="BD1664" s="3">
        <v>42339</v>
      </c>
      <c r="BE1664" t="s">
        <v>2538</v>
      </c>
      <c r="BF1664" s="2">
        <v>43733</v>
      </c>
      <c r="BG1664">
        <v>18</v>
      </c>
      <c r="BH1664" t="s">
        <v>2539</v>
      </c>
      <c r="BI1664" s="3">
        <v>18629</v>
      </c>
    </row>
    <row r="1665" spans="1:61" x14ac:dyDescent="0.25">
      <c r="A1665" s="1">
        <v>41930</v>
      </c>
      <c r="B1665" t="s">
        <v>178</v>
      </c>
      <c r="C1665" t="s">
        <v>2538</v>
      </c>
      <c r="D1665" t="s">
        <v>62</v>
      </c>
      <c r="E1665" t="s">
        <v>400</v>
      </c>
      <c r="F1665" t="s">
        <v>317</v>
      </c>
      <c r="G1665" s="3">
        <v>27395</v>
      </c>
      <c r="H1665" s="2">
        <v>43586</v>
      </c>
      <c r="I1665" t="s">
        <v>63</v>
      </c>
      <c r="J1665" t="s">
        <v>399</v>
      </c>
      <c r="K1665" t="s">
        <v>65</v>
      </c>
      <c r="L1665" t="s">
        <v>79</v>
      </c>
      <c r="M1665" t="s">
        <v>323</v>
      </c>
      <c r="N1665" t="s">
        <v>79</v>
      </c>
      <c r="O1665" t="s">
        <v>63</v>
      </c>
      <c r="P1665" t="s">
        <v>323</v>
      </c>
      <c r="Q1665">
        <v>8</v>
      </c>
      <c r="R1665" t="s">
        <v>110</v>
      </c>
      <c r="S1665" t="s">
        <v>119</v>
      </c>
      <c r="T1665">
        <v>15</v>
      </c>
      <c r="U1665">
        <v>18</v>
      </c>
      <c r="V1665">
        <v>12</v>
      </c>
      <c r="W1665" t="s">
        <v>84</v>
      </c>
      <c r="X1665" t="s">
        <v>121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 t="e" vm="370">
        <f>_FV(0,"875")</f>
        <v>#VALUE!</v>
      </c>
      <c r="AM1665" t="e" vm="93">
        <f>_FV(0,"125")</f>
        <v>#VALUE!</v>
      </c>
      <c r="AN1665">
        <v>-5</v>
      </c>
      <c r="AO1665" t="e" vm="1">
        <f>_FV(-5,"0")</f>
        <v>#VALUE!</v>
      </c>
      <c r="AP1665" t="s">
        <v>68</v>
      </c>
      <c r="AQ1665">
        <v>1</v>
      </c>
      <c r="AR1665">
        <v>1</v>
      </c>
      <c r="AS1665" t="s">
        <v>68</v>
      </c>
      <c r="AT1665" t="s">
        <v>68</v>
      </c>
      <c r="AU1665" t="s">
        <v>68</v>
      </c>
      <c r="AV1665" t="s">
        <v>64</v>
      </c>
      <c r="AW1665" s="2">
        <v>43497</v>
      </c>
      <c r="AX1665">
        <v>1624</v>
      </c>
      <c r="AY1665">
        <v>1645</v>
      </c>
      <c r="AZ1665" t="s">
        <v>178</v>
      </c>
      <c r="BA1665" s="2">
        <v>43730</v>
      </c>
      <c r="BB1665">
        <v>26</v>
      </c>
      <c r="BC1665" t="s">
        <v>2545</v>
      </c>
      <c r="BD1665" s="3">
        <v>12114</v>
      </c>
      <c r="BE1665" t="s">
        <v>2538</v>
      </c>
      <c r="BF1665" s="2">
        <v>43733</v>
      </c>
      <c r="BG1665">
        <v>18</v>
      </c>
      <c r="BH1665" t="s">
        <v>2539</v>
      </c>
      <c r="BI1665" s="3">
        <v>18629</v>
      </c>
    </row>
    <row r="1666" spans="1:61" x14ac:dyDescent="0.25">
      <c r="A1666" s="1">
        <v>41972</v>
      </c>
      <c r="B1666" t="s">
        <v>1436</v>
      </c>
      <c r="C1666" t="s">
        <v>2538</v>
      </c>
      <c r="D1666" t="s">
        <v>62</v>
      </c>
      <c r="E1666" t="s">
        <v>229</v>
      </c>
      <c r="F1666" t="s">
        <v>229</v>
      </c>
      <c r="G1666" t="s">
        <v>942</v>
      </c>
      <c r="H1666" t="s">
        <v>358</v>
      </c>
      <c r="I1666" t="s">
        <v>232</v>
      </c>
      <c r="J1666" t="s">
        <v>495</v>
      </c>
      <c r="K1666" t="s">
        <v>238</v>
      </c>
      <c r="L1666" t="s">
        <v>238</v>
      </c>
      <c r="M1666" t="s">
        <v>232</v>
      </c>
      <c r="N1666" t="s">
        <v>236</v>
      </c>
      <c r="O1666" t="s">
        <v>238</v>
      </c>
      <c r="P1666" t="s">
        <v>235</v>
      </c>
      <c r="Q1666">
        <v>13</v>
      </c>
      <c r="R1666" t="s">
        <v>239</v>
      </c>
      <c r="S1666" t="s">
        <v>119</v>
      </c>
      <c r="T1666">
        <v>15</v>
      </c>
      <c r="U1666">
        <v>20</v>
      </c>
      <c r="V1666">
        <v>18</v>
      </c>
      <c r="W1666" t="s">
        <v>66</v>
      </c>
      <c r="X1666" t="s">
        <v>68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1</v>
      </c>
      <c r="AI1666">
        <v>0</v>
      </c>
      <c r="AJ1666">
        <v>0</v>
      </c>
      <c r="AK1666">
        <v>0</v>
      </c>
      <c r="AL1666" t="e" vm="54">
        <f>_FV(0,"9230769230769231")</f>
        <v>#VALUE!</v>
      </c>
      <c r="AM1666" t="e" vm="22">
        <f>_FV(0,"5384615384615384")</f>
        <v>#VALUE!</v>
      </c>
      <c r="AN1666">
        <v>-2</v>
      </c>
      <c r="AO1666" t="s">
        <v>84</v>
      </c>
      <c r="AP1666" t="s">
        <v>96</v>
      </c>
      <c r="AQ1666">
        <v>1</v>
      </c>
      <c r="AR1666">
        <v>1</v>
      </c>
      <c r="AS1666" t="s">
        <v>68</v>
      </c>
      <c r="AT1666" t="s">
        <v>68</v>
      </c>
      <c r="AU1666" t="s">
        <v>68</v>
      </c>
      <c r="AV1666" s="2">
        <v>43678</v>
      </c>
      <c r="AW1666" s="3">
        <v>43466</v>
      </c>
      <c r="AX1666">
        <v>1558</v>
      </c>
      <c r="AY1666">
        <v>1645</v>
      </c>
      <c r="AZ1666" t="s">
        <v>1436</v>
      </c>
      <c r="BA1666" s="2">
        <v>43490</v>
      </c>
      <c r="BB1666">
        <v>24</v>
      </c>
      <c r="BC1666" t="s">
        <v>2546</v>
      </c>
      <c r="BD1666" s="3">
        <v>29618</v>
      </c>
      <c r="BE1666" t="s">
        <v>2538</v>
      </c>
      <c r="BF1666" s="2">
        <v>43733</v>
      </c>
      <c r="BG1666">
        <v>18</v>
      </c>
      <c r="BH1666" t="s">
        <v>2539</v>
      </c>
      <c r="BI1666" s="3">
        <v>18629</v>
      </c>
    </row>
    <row r="1667" spans="1:61" x14ac:dyDescent="0.25">
      <c r="A1667" s="1">
        <v>41862</v>
      </c>
      <c r="B1667" t="s">
        <v>1917</v>
      </c>
      <c r="C1667" t="s">
        <v>2538</v>
      </c>
      <c r="D1667" t="s">
        <v>62</v>
      </c>
      <c r="E1667" t="s">
        <v>1037</v>
      </c>
      <c r="F1667" t="s">
        <v>68</v>
      </c>
      <c r="G1667" t="s">
        <v>337</v>
      </c>
      <c r="H1667" t="s">
        <v>644</v>
      </c>
      <c r="I1667" t="s">
        <v>64</v>
      </c>
      <c r="J1667" t="s">
        <v>801</v>
      </c>
      <c r="K1667" t="s">
        <v>538</v>
      </c>
      <c r="L1667" t="s">
        <v>226</v>
      </c>
      <c r="M1667" t="s">
        <v>226</v>
      </c>
      <c r="N1667" t="s">
        <v>337</v>
      </c>
      <c r="O1667" t="s">
        <v>540</v>
      </c>
      <c r="P1667" t="s">
        <v>223</v>
      </c>
      <c r="Q1667">
        <v>11</v>
      </c>
      <c r="R1667" t="s">
        <v>85</v>
      </c>
      <c r="S1667" t="s">
        <v>119</v>
      </c>
      <c r="T1667">
        <v>15</v>
      </c>
      <c r="U1667">
        <v>2</v>
      </c>
      <c r="V1667">
        <v>18</v>
      </c>
      <c r="W1667" t="s">
        <v>179</v>
      </c>
      <c r="X1667" t="s">
        <v>68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 t="s">
        <v>644</v>
      </c>
      <c r="AM1667" t="e" vm="221">
        <f>_FV(0,"45454545454545453")</f>
        <v>#VALUE!</v>
      </c>
      <c r="AN1667">
        <v>13</v>
      </c>
      <c r="AO1667" t="s">
        <v>192</v>
      </c>
      <c r="AP1667" t="e" vm="1">
        <f>_FV(-7,"0")</f>
        <v>#VALUE!</v>
      </c>
      <c r="AQ1667">
        <v>1</v>
      </c>
      <c r="AR1667">
        <v>1</v>
      </c>
      <c r="AS1667" t="s">
        <v>68</v>
      </c>
      <c r="AT1667" t="s">
        <v>68</v>
      </c>
      <c r="AU1667" t="s">
        <v>68</v>
      </c>
      <c r="AV1667" t="s">
        <v>84</v>
      </c>
      <c r="AW1667" s="3">
        <v>44927</v>
      </c>
      <c r="AX1667">
        <v>1723</v>
      </c>
      <c r="AY1667">
        <v>1645</v>
      </c>
      <c r="AZ1667" t="s">
        <v>1917</v>
      </c>
      <c r="BA1667" s="2">
        <v>43608</v>
      </c>
      <c r="BB1667">
        <v>20</v>
      </c>
      <c r="BC1667" t="s">
        <v>2547</v>
      </c>
      <c r="BD1667" s="2">
        <v>43620</v>
      </c>
      <c r="BE1667" t="s">
        <v>2538</v>
      </c>
      <c r="BF1667" s="2">
        <v>43733</v>
      </c>
      <c r="BG1667">
        <v>18</v>
      </c>
      <c r="BH1667" t="s">
        <v>2539</v>
      </c>
      <c r="BI1667" s="3">
        <v>18629</v>
      </c>
    </row>
    <row r="1668" spans="1:61" x14ac:dyDescent="0.25">
      <c r="A1668" s="1">
        <v>41895</v>
      </c>
      <c r="B1668" t="s">
        <v>182</v>
      </c>
      <c r="C1668" t="s">
        <v>2538</v>
      </c>
      <c r="D1668" t="s">
        <v>151</v>
      </c>
      <c r="E1668" t="s">
        <v>63</v>
      </c>
      <c r="F1668" t="s">
        <v>180</v>
      </c>
      <c r="G1668" t="s">
        <v>63</v>
      </c>
      <c r="H1668" s="3">
        <v>45658</v>
      </c>
      <c r="I1668" t="s">
        <v>68</v>
      </c>
      <c r="J1668" t="s">
        <v>63</v>
      </c>
      <c r="K1668" t="s">
        <v>79</v>
      </c>
      <c r="L1668" t="s">
        <v>65</v>
      </c>
      <c r="M1668" t="s">
        <v>79</v>
      </c>
      <c r="N1668" t="s">
        <v>79</v>
      </c>
      <c r="O1668" t="s">
        <v>79</v>
      </c>
      <c r="P1668" t="s">
        <v>63</v>
      </c>
      <c r="Q1668">
        <v>4</v>
      </c>
      <c r="R1668" t="s">
        <v>83</v>
      </c>
      <c r="S1668" t="s">
        <v>119</v>
      </c>
      <c r="T1668">
        <v>15</v>
      </c>
      <c r="U1668">
        <v>10</v>
      </c>
      <c r="V1668">
        <v>16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 t="s">
        <v>65</v>
      </c>
      <c r="AM1668" t="e" vm="3">
        <f>_FV(0,"5")</f>
        <v>#VALUE!</v>
      </c>
      <c r="AN1668">
        <v>2</v>
      </c>
      <c r="AP1668" t="e" vm="1">
        <f>_FV(-5,"0")</f>
        <v>#VALUE!</v>
      </c>
      <c r="AQ1668">
        <v>1</v>
      </c>
      <c r="AR1668">
        <v>1</v>
      </c>
      <c r="AS1668" t="s">
        <v>68</v>
      </c>
      <c r="AT1668" t="s">
        <v>65</v>
      </c>
      <c r="AU1668" t="s">
        <v>68</v>
      </c>
      <c r="AV1668" s="2">
        <v>43497</v>
      </c>
      <c r="AW1668" t="s">
        <v>65</v>
      </c>
      <c r="AX1668">
        <v>1679</v>
      </c>
      <c r="AY1668">
        <v>1645</v>
      </c>
      <c r="AZ1668" t="s">
        <v>182</v>
      </c>
      <c r="BA1668" s="2">
        <v>43581</v>
      </c>
      <c r="BB1668">
        <v>23</v>
      </c>
      <c r="BC1668" t="s">
        <v>2549</v>
      </c>
      <c r="BD1668" s="2">
        <v>43528</v>
      </c>
      <c r="BE1668" t="s">
        <v>2538</v>
      </c>
      <c r="BF1668" s="2">
        <v>43733</v>
      </c>
      <c r="BG1668">
        <v>18</v>
      </c>
      <c r="BH1668" t="s">
        <v>2539</v>
      </c>
      <c r="BI1668" s="3">
        <v>18629</v>
      </c>
    </row>
    <row r="1669" spans="1:61" x14ac:dyDescent="0.25">
      <c r="A1669" s="1">
        <v>42140</v>
      </c>
      <c r="B1669" t="s">
        <v>195</v>
      </c>
      <c r="C1669" t="s">
        <v>2538</v>
      </c>
      <c r="D1669" t="s">
        <v>101</v>
      </c>
      <c r="E1669" t="s">
        <v>651</v>
      </c>
      <c r="F1669" t="s">
        <v>613</v>
      </c>
      <c r="G1669" t="s">
        <v>289</v>
      </c>
      <c r="H1669" t="s">
        <v>757</v>
      </c>
      <c r="I1669" t="s">
        <v>68</v>
      </c>
      <c r="J1669" t="s">
        <v>68</v>
      </c>
      <c r="K1669" t="s">
        <v>617</v>
      </c>
      <c r="L1669" t="s">
        <v>296</v>
      </c>
      <c r="M1669" t="s">
        <v>759</v>
      </c>
      <c r="N1669" t="s">
        <v>1122</v>
      </c>
      <c r="O1669" t="s">
        <v>1159</v>
      </c>
      <c r="P1669" t="s">
        <v>617</v>
      </c>
      <c r="Q1669">
        <v>37</v>
      </c>
      <c r="R1669" t="s">
        <v>242</v>
      </c>
      <c r="S1669" t="s">
        <v>119</v>
      </c>
      <c r="T1669">
        <v>15</v>
      </c>
      <c r="U1669">
        <v>15</v>
      </c>
      <c r="V1669">
        <v>14</v>
      </c>
      <c r="W1669" t="s">
        <v>121</v>
      </c>
      <c r="X1669" t="s">
        <v>179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 t="e" vm="399">
        <f>_FV(0,"5405405405405406")</f>
        <v>#VALUE!</v>
      </c>
      <c r="AM1669" t="e" vm="180">
        <f>_FV(0,"35135135135135137")</f>
        <v>#VALUE!</v>
      </c>
      <c r="AN1669">
        <v>0</v>
      </c>
      <c r="AO1669" t="e" vm="1">
        <f>_FV(-4,"0")</f>
        <v>#VALUE!</v>
      </c>
      <c r="AP1669" t="s">
        <v>64</v>
      </c>
      <c r="AQ1669">
        <v>1</v>
      </c>
      <c r="AR1669">
        <v>1</v>
      </c>
      <c r="AS1669" t="s">
        <v>68</v>
      </c>
      <c r="AT1669" t="s">
        <v>297</v>
      </c>
      <c r="AU1669" t="s">
        <v>68</v>
      </c>
      <c r="AV1669" t="s">
        <v>68</v>
      </c>
      <c r="AW1669" t="s">
        <v>2692</v>
      </c>
      <c r="AX1669">
        <v>1635</v>
      </c>
      <c r="AY1669">
        <v>1645</v>
      </c>
      <c r="AZ1669" t="s">
        <v>195</v>
      </c>
      <c r="BA1669" s="2">
        <v>43701</v>
      </c>
      <c r="BB1669">
        <v>20</v>
      </c>
      <c r="BC1669" t="s">
        <v>2550</v>
      </c>
      <c r="BD1669" s="3">
        <v>14305</v>
      </c>
      <c r="BE1669" t="s">
        <v>2538</v>
      </c>
      <c r="BF1669" s="2">
        <v>43733</v>
      </c>
      <c r="BG1669">
        <v>18</v>
      </c>
      <c r="BH1669" t="s">
        <v>2539</v>
      </c>
      <c r="BI1669" s="3">
        <v>18629</v>
      </c>
    </row>
    <row r="1670" spans="1:61" x14ac:dyDescent="0.25">
      <c r="A1670" s="1">
        <v>41937</v>
      </c>
      <c r="B1670" t="s">
        <v>1445</v>
      </c>
      <c r="C1670" t="s">
        <v>2538</v>
      </c>
      <c r="D1670" t="s">
        <v>62</v>
      </c>
      <c r="E1670" t="s">
        <v>210</v>
      </c>
      <c r="F1670" t="s">
        <v>210</v>
      </c>
      <c r="G1670" t="s">
        <v>92</v>
      </c>
      <c r="H1670" t="s">
        <v>89</v>
      </c>
      <c r="I1670" t="s">
        <v>210</v>
      </c>
      <c r="J1670" t="s">
        <v>68</v>
      </c>
      <c r="K1670" t="s">
        <v>80</v>
      </c>
      <c r="L1670" t="s">
        <v>216</v>
      </c>
      <c r="M1670" t="s">
        <v>80</v>
      </c>
      <c r="N1670" t="s">
        <v>80</v>
      </c>
      <c r="O1670" t="s">
        <v>216</v>
      </c>
      <c r="P1670" t="s">
        <v>80</v>
      </c>
      <c r="Q1670">
        <v>9</v>
      </c>
      <c r="R1670" t="s">
        <v>121</v>
      </c>
      <c r="S1670" t="s">
        <v>119</v>
      </c>
      <c r="T1670">
        <v>15</v>
      </c>
      <c r="U1670">
        <v>8</v>
      </c>
      <c r="V1670">
        <v>15</v>
      </c>
      <c r="W1670" t="s">
        <v>64</v>
      </c>
      <c r="X1670" t="s">
        <v>85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 t="s">
        <v>93</v>
      </c>
      <c r="AM1670" t="e" vm="82">
        <f>_FV(0,"2222222222222222")</f>
        <v>#VALUE!</v>
      </c>
      <c r="AN1670">
        <v>2</v>
      </c>
      <c r="AO1670" t="e" vm="1">
        <f>_FV(-5,"0")</f>
        <v>#VALUE!</v>
      </c>
      <c r="AP1670" t="e" vm="1">
        <f>_FV(-6,"0")</f>
        <v>#VALUE!</v>
      </c>
      <c r="AQ1670">
        <v>1</v>
      </c>
      <c r="AR1670">
        <v>1</v>
      </c>
      <c r="AS1670" t="s">
        <v>68</v>
      </c>
      <c r="AT1670" t="s">
        <v>68</v>
      </c>
      <c r="AU1670" t="s">
        <v>68</v>
      </c>
      <c r="AV1670" s="2">
        <v>43497</v>
      </c>
      <c r="AW1670" s="3">
        <v>44927</v>
      </c>
      <c r="AX1670">
        <v>1687</v>
      </c>
      <c r="AY1670">
        <v>1645</v>
      </c>
      <c r="AZ1670" t="s">
        <v>1445</v>
      </c>
      <c r="BA1670" s="2">
        <v>43548</v>
      </c>
      <c r="BB1670">
        <v>30</v>
      </c>
      <c r="BC1670" t="s">
        <v>2551</v>
      </c>
      <c r="BD1670" s="3">
        <v>36192</v>
      </c>
      <c r="BE1670" t="s">
        <v>2538</v>
      </c>
      <c r="BF1670" s="2">
        <v>43733</v>
      </c>
      <c r="BG1670">
        <v>18</v>
      </c>
      <c r="BH1670" t="s">
        <v>2539</v>
      </c>
      <c r="BI1670" s="3">
        <v>18629</v>
      </c>
    </row>
    <row r="1671" spans="1:61" x14ac:dyDescent="0.25">
      <c r="A1671" s="1">
        <v>42084</v>
      </c>
      <c r="B1671" t="s">
        <v>209</v>
      </c>
      <c r="C1671" t="s">
        <v>2538</v>
      </c>
      <c r="D1671" t="s">
        <v>62</v>
      </c>
      <c r="E1671" t="s">
        <v>1023</v>
      </c>
      <c r="F1671" t="s">
        <v>444</v>
      </c>
      <c r="G1671" s="2">
        <v>43556</v>
      </c>
      <c r="H1671" s="2">
        <v>43617</v>
      </c>
      <c r="I1671" t="s">
        <v>340</v>
      </c>
      <c r="J1671" t="s">
        <v>1701</v>
      </c>
      <c r="K1671" t="s">
        <v>63</v>
      </c>
      <c r="L1671" t="s">
        <v>115</v>
      </c>
      <c r="M1671" t="s">
        <v>266</v>
      </c>
      <c r="N1671" t="s">
        <v>97</v>
      </c>
      <c r="O1671" t="s">
        <v>82</v>
      </c>
      <c r="P1671" t="s">
        <v>603</v>
      </c>
      <c r="Q1671">
        <v>30</v>
      </c>
      <c r="R1671" t="s">
        <v>132</v>
      </c>
      <c r="S1671" t="s">
        <v>119</v>
      </c>
      <c r="T1671">
        <v>15</v>
      </c>
      <c r="U1671">
        <v>7</v>
      </c>
      <c r="V1671">
        <v>18</v>
      </c>
      <c r="W1671" t="s">
        <v>85</v>
      </c>
      <c r="X1671" t="s">
        <v>64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 t="s">
        <v>115</v>
      </c>
      <c r="AM1671" t="e" vm="41">
        <f>_FV(0,"7")</f>
        <v>#VALUE!</v>
      </c>
      <c r="AN1671">
        <v>31</v>
      </c>
      <c r="AO1671" t="s">
        <v>132</v>
      </c>
      <c r="AP1671" t="e" vm="1">
        <f>_FV(-9,"0")</f>
        <v>#VALUE!</v>
      </c>
      <c r="AQ1671">
        <v>3</v>
      </c>
      <c r="AR1671">
        <v>0</v>
      </c>
      <c r="AS1671" t="s">
        <v>68</v>
      </c>
      <c r="AT1671" t="s">
        <v>68</v>
      </c>
      <c r="AU1671" t="s">
        <v>68</v>
      </c>
      <c r="AV1671" s="2">
        <v>43679</v>
      </c>
      <c r="AW1671" s="2">
        <v>43617</v>
      </c>
      <c r="AX1671">
        <v>1779</v>
      </c>
      <c r="AY1671">
        <v>1645</v>
      </c>
      <c r="AZ1671" t="s">
        <v>209</v>
      </c>
      <c r="BA1671" s="2">
        <v>43669</v>
      </c>
      <c r="BB1671">
        <v>25</v>
      </c>
      <c r="BC1671" t="s">
        <v>2552</v>
      </c>
      <c r="BD1671" s="2">
        <v>43472</v>
      </c>
      <c r="BE1671" t="s">
        <v>2538</v>
      </c>
      <c r="BF1671" s="2">
        <v>43733</v>
      </c>
      <c r="BG1671">
        <v>18</v>
      </c>
      <c r="BH1671" t="s">
        <v>2539</v>
      </c>
      <c r="BI1671" s="3">
        <v>18629</v>
      </c>
    </row>
    <row r="1672" spans="1:61" x14ac:dyDescent="0.25">
      <c r="A1672" s="1">
        <v>42312</v>
      </c>
      <c r="B1672" t="s">
        <v>218</v>
      </c>
      <c r="C1672" t="s">
        <v>2538</v>
      </c>
      <c r="D1672" t="s">
        <v>151</v>
      </c>
      <c r="E1672" t="s">
        <v>400</v>
      </c>
      <c r="F1672" t="s">
        <v>68</v>
      </c>
      <c r="G1672" t="s">
        <v>412</v>
      </c>
      <c r="H1672" t="s">
        <v>980</v>
      </c>
      <c r="I1672" t="s">
        <v>411</v>
      </c>
      <c r="J1672" t="s">
        <v>990</v>
      </c>
      <c r="K1672" t="s">
        <v>79</v>
      </c>
      <c r="L1672" t="s">
        <v>321</v>
      </c>
      <c r="M1672" t="s">
        <v>319</v>
      </c>
      <c r="N1672" t="s">
        <v>751</v>
      </c>
      <c r="O1672" t="s">
        <v>414</v>
      </c>
      <c r="P1672" t="s">
        <v>933</v>
      </c>
      <c r="Q1672">
        <v>32</v>
      </c>
      <c r="R1672" t="s">
        <v>191</v>
      </c>
      <c r="S1672" t="s">
        <v>119</v>
      </c>
      <c r="T1672">
        <v>15</v>
      </c>
      <c r="U1672">
        <v>14</v>
      </c>
      <c r="V1672">
        <v>19</v>
      </c>
      <c r="W1672" t="s">
        <v>96</v>
      </c>
      <c r="X1672" t="s">
        <v>85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 t="e" vm="300">
        <f>_FV(0,"46875")</f>
        <v>#VALUE!</v>
      </c>
      <c r="AM1672" t="e" vm="242">
        <f>_FV(0,"59375")</f>
        <v>#VALUE!</v>
      </c>
      <c r="AN1672">
        <v>8</v>
      </c>
      <c r="AO1672" t="e" vm="1">
        <f>_FV(-1,"0")</f>
        <v>#VALUE!</v>
      </c>
      <c r="AP1672" t="e" vm="1">
        <f>_FV(-1,"0")</f>
        <v>#VALUE!</v>
      </c>
      <c r="AQ1672">
        <v>3</v>
      </c>
      <c r="AR1672">
        <v>0</v>
      </c>
      <c r="AS1672" t="s">
        <v>68</v>
      </c>
      <c r="AT1672" t="s">
        <v>68</v>
      </c>
      <c r="AU1672" t="s">
        <v>68</v>
      </c>
      <c r="AV1672" t="s">
        <v>68</v>
      </c>
      <c r="AW1672" s="3">
        <v>41640</v>
      </c>
      <c r="AX1672">
        <v>1610</v>
      </c>
      <c r="AY1672">
        <v>1645</v>
      </c>
      <c r="AZ1672" t="s">
        <v>218</v>
      </c>
      <c r="BA1672" s="2">
        <v>43610</v>
      </c>
      <c r="BB1672">
        <v>22</v>
      </c>
      <c r="BC1672" t="s">
        <v>2553</v>
      </c>
      <c r="BD1672" s="3">
        <v>35096</v>
      </c>
      <c r="BE1672" t="s">
        <v>2538</v>
      </c>
      <c r="BF1672" s="2">
        <v>43733</v>
      </c>
      <c r="BG1672">
        <v>18</v>
      </c>
      <c r="BH1672" t="s">
        <v>2539</v>
      </c>
      <c r="BI1672" s="3">
        <v>18629</v>
      </c>
    </row>
    <row r="1673" spans="1:61" x14ac:dyDescent="0.25">
      <c r="A1673" s="1">
        <v>41993</v>
      </c>
      <c r="B1673" t="s">
        <v>228</v>
      </c>
      <c r="C1673" t="s">
        <v>2538</v>
      </c>
      <c r="D1673" t="s">
        <v>62</v>
      </c>
      <c r="E1673" t="s">
        <v>274</v>
      </c>
      <c r="F1673" t="s">
        <v>259</v>
      </c>
      <c r="G1673" t="s">
        <v>489</v>
      </c>
      <c r="H1673" t="s">
        <v>274</v>
      </c>
      <c r="I1673" t="s">
        <v>945</v>
      </c>
      <c r="J1673" t="s">
        <v>532</v>
      </c>
      <c r="K1673" t="s">
        <v>278</v>
      </c>
      <c r="L1673" t="s">
        <v>281</v>
      </c>
      <c r="M1673" t="s">
        <v>190</v>
      </c>
      <c r="N1673" t="s">
        <v>532</v>
      </c>
      <c r="O1673" t="s">
        <v>190</v>
      </c>
      <c r="P1673" t="s">
        <v>190</v>
      </c>
      <c r="Q1673">
        <v>17</v>
      </c>
      <c r="R1673" t="s">
        <v>179</v>
      </c>
      <c r="S1673" t="s">
        <v>119</v>
      </c>
      <c r="T1673">
        <v>15</v>
      </c>
      <c r="U1673">
        <v>4</v>
      </c>
      <c r="V1673">
        <v>20</v>
      </c>
      <c r="W1673" t="s">
        <v>120</v>
      </c>
      <c r="X1673" t="s">
        <v>68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 t="s">
        <v>278</v>
      </c>
      <c r="AM1673" t="e" vm="327">
        <f>_FV(0,"7058823529411765")</f>
        <v>#VALUE!</v>
      </c>
      <c r="AN1673">
        <v>18</v>
      </c>
      <c r="AO1673" t="s">
        <v>83</v>
      </c>
      <c r="AP1673" t="e" vm="1">
        <f>_FV(-2,"0")</f>
        <v>#VALUE!</v>
      </c>
      <c r="AQ1673">
        <v>1</v>
      </c>
      <c r="AR1673">
        <v>1</v>
      </c>
      <c r="AS1673" t="s">
        <v>68</v>
      </c>
      <c r="AT1673" t="s">
        <v>68</v>
      </c>
      <c r="AU1673" t="s">
        <v>68</v>
      </c>
      <c r="AV1673" s="2">
        <v>43617</v>
      </c>
      <c r="AW1673" t="s">
        <v>68</v>
      </c>
      <c r="AX1673">
        <v>1646</v>
      </c>
      <c r="AY1673">
        <v>1645</v>
      </c>
      <c r="AZ1673" t="s">
        <v>228</v>
      </c>
      <c r="BA1673" s="2">
        <v>43701</v>
      </c>
      <c r="BB1673">
        <v>21</v>
      </c>
      <c r="BC1673" t="s">
        <v>2554</v>
      </c>
      <c r="BD1673" s="3">
        <v>15401</v>
      </c>
      <c r="BE1673" t="s">
        <v>2538</v>
      </c>
      <c r="BF1673" s="2">
        <v>43733</v>
      </c>
      <c r="BG1673">
        <v>18</v>
      </c>
      <c r="BH1673" t="s">
        <v>2539</v>
      </c>
      <c r="BI1673" s="3">
        <v>18629</v>
      </c>
    </row>
    <row r="1674" spans="1:61" x14ac:dyDescent="0.25">
      <c r="A1674" s="1">
        <v>42007</v>
      </c>
      <c r="B1674" t="s">
        <v>60</v>
      </c>
      <c r="C1674" t="s">
        <v>127</v>
      </c>
      <c r="D1674" t="s">
        <v>62</v>
      </c>
      <c r="E1674" t="s">
        <v>1956</v>
      </c>
      <c r="F1674" t="s">
        <v>210</v>
      </c>
      <c r="G1674" t="s">
        <v>697</v>
      </c>
      <c r="H1674" t="s">
        <v>694</v>
      </c>
      <c r="I1674" t="s">
        <v>811</v>
      </c>
      <c r="J1674" t="s">
        <v>696</v>
      </c>
      <c r="K1674" t="s">
        <v>1468</v>
      </c>
      <c r="L1674" t="s">
        <v>216</v>
      </c>
      <c r="M1674" t="s">
        <v>216</v>
      </c>
      <c r="N1674" t="s">
        <v>638</v>
      </c>
      <c r="O1674" t="s">
        <v>216</v>
      </c>
      <c r="P1674" t="s">
        <v>638</v>
      </c>
      <c r="Q1674">
        <v>27</v>
      </c>
      <c r="R1674" t="s">
        <v>84</v>
      </c>
      <c r="S1674" t="s">
        <v>192</v>
      </c>
      <c r="T1674">
        <v>15</v>
      </c>
      <c r="U1674">
        <v>2</v>
      </c>
      <c r="V1674">
        <v>10</v>
      </c>
      <c r="W1674" t="s">
        <v>179</v>
      </c>
      <c r="X1674" t="s">
        <v>96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 t="s">
        <v>1467</v>
      </c>
      <c r="AM1674" t="e" vm="224">
        <f>_FV(0,"14814814814814814")</f>
        <v>#VALUE!</v>
      </c>
      <c r="AN1674">
        <v>20</v>
      </c>
      <c r="AO1674" t="s">
        <v>96</v>
      </c>
      <c r="AP1674" t="e" vm="1">
        <f>_FV(-8,"0")</f>
        <v>#VALUE!</v>
      </c>
      <c r="AQ1674">
        <v>2</v>
      </c>
      <c r="AR1674">
        <v>5</v>
      </c>
      <c r="AS1674" t="s">
        <v>68</v>
      </c>
      <c r="AT1674" t="s">
        <v>68</v>
      </c>
      <c r="AU1674" t="s">
        <v>68</v>
      </c>
      <c r="AV1674" t="s">
        <v>84</v>
      </c>
      <c r="AW1674" s="3">
        <v>42736</v>
      </c>
      <c r="AX1674">
        <v>1848</v>
      </c>
      <c r="AY1674">
        <v>1817</v>
      </c>
      <c r="AZ1674" t="s">
        <v>60</v>
      </c>
      <c r="BA1674" t="s">
        <v>2527</v>
      </c>
      <c r="BB1674">
        <v>29</v>
      </c>
      <c r="BC1674" t="s">
        <v>2528</v>
      </c>
      <c r="BD1674" s="3">
        <v>23255</v>
      </c>
      <c r="BE1674" t="s">
        <v>127</v>
      </c>
      <c r="BF1674" s="2">
        <v>43548</v>
      </c>
      <c r="BG1674">
        <v>19</v>
      </c>
      <c r="BH1674" t="s">
        <v>2535</v>
      </c>
      <c r="BI1674" s="3">
        <v>16163</v>
      </c>
    </row>
    <row r="1675" spans="1:61" x14ac:dyDescent="0.25">
      <c r="A1675" s="1">
        <v>42040</v>
      </c>
      <c r="B1675" t="s">
        <v>73</v>
      </c>
      <c r="C1675" t="s">
        <v>127</v>
      </c>
      <c r="D1675" t="s">
        <v>62</v>
      </c>
      <c r="E1675" t="s">
        <v>531</v>
      </c>
      <c r="F1675" t="s">
        <v>419</v>
      </c>
      <c r="G1675" t="s">
        <v>1717</v>
      </c>
      <c r="H1675" t="s">
        <v>1115</v>
      </c>
      <c r="I1675" t="s">
        <v>1018</v>
      </c>
      <c r="J1675" t="s">
        <v>419</v>
      </c>
      <c r="K1675" t="s">
        <v>190</v>
      </c>
      <c r="L1675" t="s">
        <v>280</v>
      </c>
      <c r="M1675" t="s">
        <v>63</v>
      </c>
      <c r="N1675" t="s">
        <v>187</v>
      </c>
      <c r="O1675" t="s">
        <v>190</v>
      </c>
      <c r="P1675" t="s">
        <v>279</v>
      </c>
      <c r="Q1675">
        <v>34</v>
      </c>
      <c r="R1675" t="s">
        <v>255</v>
      </c>
      <c r="S1675" t="s">
        <v>192</v>
      </c>
      <c r="T1675">
        <v>15</v>
      </c>
      <c r="U1675">
        <v>13</v>
      </c>
      <c r="V1675">
        <v>10</v>
      </c>
      <c r="W1675" t="s">
        <v>85</v>
      </c>
      <c r="X1675" t="s">
        <v>191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1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 t="e" vm="129">
        <f>_FV(0,"6176470588235294")</f>
        <v>#VALUE!</v>
      </c>
      <c r="AM1675" t="e" vm="171">
        <f>_FV(0,"058823529411764705")</f>
        <v>#VALUE!</v>
      </c>
      <c r="AN1675">
        <v>-9</v>
      </c>
      <c r="AO1675" t="e" vm="1">
        <f>_FV(-6,"0")</f>
        <v>#VALUE!</v>
      </c>
      <c r="AP1675" t="s">
        <v>96</v>
      </c>
      <c r="AQ1675">
        <v>0</v>
      </c>
      <c r="AR1675">
        <v>9</v>
      </c>
      <c r="AS1675" t="s">
        <v>491</v>
      </c>
      <c r="AT1675" t="s">
        <v>1507</v>
      </c>
      <c r="AU1675" t="s">
        <v>1049</v>
      </c>
      <c r="AV1675" t="s">
        <v>2693</v>
      </c>
      <c r="AW1675" t="s">
        <v>2694</v>
      </c>
      <c r="AX1675">
        <v>1638</v>
      </c>
      <c r="AY1675">
        <v>1817</v>
      </c>
      <c r="AZ1675" t="s">
        <v>73</v>
      </c>
      <c r="BA1675" s="2">
        <v>43548</v>
      </c>
      <c r="BB1675">
        <v>20</v>
      </c>
      <c r="BC1675" t="s">
        <v>1886</v>
      </c>
      <c r="BD1675" s="3">
        <v>12479</v>
      </c>
      <c r="BE1675" t="s">
        <v>127</v>
      </c>
      <c r="BF1675" s="2">
        <v>43548</v>
      </c>
      <c r="BG1675">
        <v>19</v>
      </c>
      <c r="BH1675" t="s">
        <v>2535</v>
      </c>
      <c r="BI1675" s="3">
        <v>16163</v>
      </c>
    </row>
    <row r="1676" spans="1:61" x14ac:dyDescent="0.25">
      <c r="A1676" s="1">
        <v>41938</v>
      </c>
      <c r="B1676" t="s">
        <v>2531</v>
      </c>
      <c r="C1676" t="s">
        <v>127</v>
      </c>
      <c r="D1676" t="s">
        <v>151</v>
      </c>
      <c r="E1676" t="s">
        <v>94</v>
      </c>
      <c r="F1676" t="s">
        <v>811</v>
      </c>
      <c r="G1676" t="s">
        <v>89</v>
      </c>
      <c r="H1676" t="s">
        <v>811</v>
      </c>
      <c r="I1676" t="s">
        <v>94</v>
      </c>
      <c r="J1676" t="s">
        <v>68</v>
      </c>
      <c r="K1676" t="s">
        <v>65</v>
      </c>
      <c r="L1676" t="s">
        <v>216</v>
      </c>
      <c r="M1676" t="s">
        <v>94</v>
      </c>
      <c r="N1676" t="s">
        <v>80</v>
      </c>
      <c r="O1676" t="s">
        <v>94</v>
      </c>
      <c r="P1676" t="s">
        <v>80</v>
      </c>
      <c r="Q1676">
        <v>9</v>
      </c>
      <c r="R1676" t="s">
        <v>67</v>
      </c>
      <c r="S1676" t="s">
        <v>192</v>
      </c>
      <c r="T1676">
        <v>15</v>
      </c>
      <c r="U1676">
        <v>19</v>
      </c>
      <c r="V1676">
        <v>13</v>
      </c>
      <c r="W1676" t="s">
        <v>84</v>
      </c>
      <c r="X1676" t="s">
        <v>85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 t="e" vm="1">
        <f>_FV(-1,"0")</f>
        <v>#VALUE!</v>
      </c>
      <c r="AM1676" t="s">
        <v>65</v>
      </c>
      <c r="AN1676">
        <v>-5</v>
      </c>
      <c r="AO1676" t="e" vm="1">
        <f>_FV(-4,"0")</f>
        <v>#VALUE!</v>
      </c>
      <c r="AP1676" t="s">
        <v>121</v>
      </c>
      <c r="AQ1676">
        <v>3</v>
      </c>
      <c r="AR1676">
        <v>3</v>
      </c>
      <c r="AS1676" t="s">
        <v>68</v>
      </c>
      <c r="AT1676" t="s">
        <v>116</v>
      </c>
      <c r="AU1676" t="s">
        <v>68</v>
      </c>
      <c r="AV1676" t="s">
        <v>63</v>
      </c>
      <c r="AW1676" t="s">
        <v>2695</v>
      </c>
      <c r="AX1676">
        <v>1600</v>
      </c>
      <c r="AY1676">
        <v>1817</v>
      </c>
      <c r="AZ1676" t="s">
        <v>2531</v>
      </c>
      <c r="BA1676" s="2">
        <v>43610</v>
      </c>
      <c r="BB1676">
        <v>13</v>
      </c>
      <c r="BC1676" t="s">
        <v>2532</v>
      </c>
      <c r="BD1676" s="3">
        <v>44927</v>
      </c>
      <c r="BE1676" t="s">
        <v>127</v>
      </c>
      <c r="BF1676" s="2">
        <v>43548</v>
      </c>
      <c r="BG1676">
        <v>19</v>
      </c>
      <c r="BH1676" t="s">
        <v>2535</v>
      </c>
      <c r="BI1676" s="3">
        <v>16163</v>
      </c>
    </row>
    <row r="1677" spans="1:61" x14ac:dyDescent="0.25">
      <c r="A1677" s="1">
        <v>42310</v>
      </c>
      <c r="B1677" t="s">
        <v>123</v>
      </c>
      <c r="C1677" t="s">
        <v>127</v>
      </c>
      <c r="D1677" t="s">
        <v>62</v>
      </c>
      <c r="E1677" s="3">
        <v>42401</v>
      </c>
      <c r="F1677" s="3">
        <v>45292</v>
      </c>
      <c r="G1677" t="s">
        <v>552</v>
      </c>
      <c r="H1677" s="3">
        <v>13150</v>
      </c>
      <c r="I1677" s="3">
        <v>45323</v>
      </c>
      <c r="J1677" s="2">
        <v>43678</v>
      </c>
      <c r="K1677" t="s">
        <v>398</v>
      </c>
      <c r="L1677" t="s">
        <v>397</v>
      </c>
      <c r="M1677" t="s">
        <v>658</v>
      </c>
      <c r="N1677" t="s">
        <v>347</v>
      </c>
      <c r="O1677" t="s">
        <v>118</v>
      </c>
      <c r="P1677" t="s">
        <v>347</v>
      </c>
      <c r="Q1677">
        <v>25</v>
      </c>
      <c r="R1677" t="s">
        <v>68</v>
      </c>
      <c r="S1677" t="s">
        <v>192</v>
      </c>
      <c r="T1677">
        <v>15</v>
      </c>
      <c r="U1677">
        <v>1</v>
      </c>
      <c r="V1677">
        <v>12</v>
      </c>
      <c r="W1677" t="s">
        <v>120</v>
      </c>
      <c r="X1677" t="s">
        <v>96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 s="3">
        <v>11689</v>
      </c>
      <c r="AM1677" t="e" vm="9">
        <f>_FV(0,"12")</f>
        <v>#VALUE!</v>
      </c>
      <c r="AN1677">
        <v>29</v>
      </c>
      <c r="AO1677" t="s">
        <v>66</v>
      </c>
      <c r="AP1677" t="e" vm="1">
        <f>_FV(-10,"0")</f>
        <v>#VALUE!</v>
      </c>
      <c r="AQ1677">
        <v>6</v>
      </c>
      <c r="AR1677">
        <v>3</v>
      </c>
      <c r="AS1677" t="s">
        <v>68</v>
      </c>
      <c r="AT1677" t="s">
        <v>593</v>
      </c>
      <c r="AU1677" t="s">
        <v>68</v>
      </c>
      <c r="AV1677" s="3">
        <v>27395</v>
      </c>
      <c r="AW1677" t="s">
        <v>2688</v>
      </c>
      <c r="AX1677">
        <v>1923</v>
      </c>
      <c r="AY1677">
        <v>1817</v>
      </c>
      <c r="AZ1677" t="s">
        <v>123</v>
      </c>
      <c r="BA1677" s="2">
        <v>43731</v>
      </c>
      <c r="BB1677">
        <v>28</v>
      </c>
      <c r="BC1677" t="s">
        <v>2533</v>
      </c>
      <c r="BD1677" t="s">
        <v>2534</v>
      </c>
      <c r="BE1677" t="s">
        <v>127</v>
      </c>
      <c r="BF1677" s="2">
        <v>43548</v>
      </c>
      <c r="BG1677">
        <v>19</v>
      </c>
      <c r="BH1677" t="s">
        <v>2535</v>
      </c>
      <c r="BI1677" s="3">
        <v>16163</v>
      </c>
    </row>
    <row r="1678" spans="1:61" x14ac:dyDescent="0.25">
      <c r="A1678" s="1">
        <v>42035</v>
      </c>
      <c r="B1678" t="s">
        <v>2233</v>
      </c>
      <c r="C1678" t="s">
        <v>127</v>
      </c>
      <c r="D1678" t="s">
        <v>151</v>
      </c>
      <c r="E1678" t="s">
        <v>377</v>
      </c>
      <c r="F1678" t="s">
        <v>1150</v>
      </c>
      <c r="G1678" t="s">
        <v>902</v>
      </c>
      <c r="H1678" t="s">
        <v>966</v>
      </c>
      <c r="I1678" t="s">
        <v>68</v>
      </c>
      <c r="J1678" t="s">
        <v>68</v>
      </c>
      <c r="K1678" t="s">
        <v>571</v>
      </c>
      <c r="L1678" t="s">
        <v>571</v>
      </c>
      <c r="M1678" t="s">
        <v>502</v>
      </c>
      <c r="N1678" t="s">
        <v>502</v>
      </c>
      <c r="O1678" t="s">
        <v>378</v>
      </c>
      <c r="P1678" t="s">
        <v>378</v>
      </c>
      <c r="Q1678">
        <v>23</v>
      </c>
      <c r="R1678" t="s">
        <v>120</v>
      </c>
      <c r="S1678" t="s">
        <v>192</v>
      </c>
      <c r="T1678">
        <v>15</v>
      </c>
      <c r="U1678">
        <v>13</v>
      </c>
      <c r="V1678">
        <v>12</v>
      </c>
      <c r="W1678" t="s">
        <v>121</v>
      </c>
      <c r="X1678" t="s">
        <v>64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1</v>
      </c>
      <c r="AI1678">
        <v>0</v>
      </c>
      <c r="AJ1678">
        <v>0</v>
      </c>
      <c r="AK1678">
        <v>0</v>
      </c>
      <c r="AL1678" t="e" vm="401">
        <f>_FV(0,"34782608695652173")</f>
        <v>#VALUE!</v>
      </c>
      <c r="AM1678" t="e" vm="175">
        <f>_FV(0,"17391304347826086")</f>
        <v>#VALUE!</v>
      </c>
      <c r="AN1678">
        <v>0</v>
      </c>
      <c r="AO1678" t="s">
        <v>96</v>
      </c>
      <c r="AP1678" t="e" vm="1">
        <f>_FV(-1,"0")</f>
        <v>#VALUE!</v>
      </c>
      <c r="AQ1678">
        <v>7</v>
      </c>
      <c r="AR1678">
        <v>1</v>
      </c>
      <c r="AS1678" t="s">
        <v>835</v>
      </c>
      <c r="AT1678" t="s">
        <v>68</v>
      </c>
      <c r="AU1678" t="s">
        <v>1355</v>
      </c>
      <c r="AV1678" t="s">
        <v>1218</v>
      </c>
      <c r="AW1678" t="s">
        <v>2696</v>
      </c>
      <c r="AX1678">
        <v>1602</v>
      </c>
      <c r="AY1678">
        <v>1817</v>
      </c>
      <c r="AZ1678" t="s">
        <v>2233</v>
      </c>
      <c r="BA1678" t="s">
        <v>2529</v>
      </c>
      <c r="BB1678">
        <v>25</v>
      </c>
      <c r="BC1678" t="s">
        <v>2530</v>
      </c>
      <c r="BD1678" s="3">
        <v>41306</v>
      </c>
      <c r="BE1678" t="s">
        <v>127</v>
      </c>
      <c r="BF1678" s="2">
        <v>43548</v>
      </c>
      <c r="BG1678">
        <v>19</v>
      </c>
      <c r="BH1678" t="s">
        <v>2535</v>
      </c>
      <c r="BI1678" s="3">
        <v>16163</v>
      </c>
    </row>
    <row r="1679" spans="1:61" x14ac:dyDescent="0.25">
      <c r="A1679" s="1">
        <v>42005</v>
      </c>
      <c r="B1679" t="s">
        <v>2240</v>
      </c>
      <c r="C1679" t="s">
        <v>127</v>
      </c>
      <c r="D1679" t="s">
        <v>62</v>
      </c>
      <c r="E1679" t="s">
        <v>444</v>
      </c>
      <c r="F1679" s="3">
        <v>16438</v>
      </c>
      <c r="G1679" s="2">
        <v>43525</v>
      </c>
      <c r="H1679" s="3">
        <v>20090</v>
      </c>
      <c r="I1679" t="s">
        <v>124</v>
      </c>
      <c r="J1679" s="2">
        <v>43586</v>
      </c>
      <c r="K1679" t="s">
        <v>797</v>
      </c>
      <c r="L1679" t="s">
        <v>79</v>
      </c>
      <c r="M1679" t="s">
        <v>682</v>
      </c>
      <c r="N1679" t="s">
        <v>116</v>
      </c>
      <c r="O1679" t="s">
        <v>159</v>
      </c>
      <c r="P1679" t="s">
        <v>266</v>
      </c>
      <c r="Q1679">
        <v>20</v>
      </c>
      <c r="R1679" t="s">
        <v>95</v>
      </c>
      <c r="S1679" t="s">
        <v>192</v>
      </c>
      <c r="T1679">
        <v>15</v>
      </c>
      <c r="U1679">
        <v>17</v>
      </c>
      <c r="V1679">
        <v>12</v>
      </c>
      <c r="W1679" t="s">
        <v>66</v>
      </c>
      <c r="X1679" t="s">
        <v>84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 t="e" vm="8">
        <f>_FV(0,"4")</f>
        <v>#VALUE!</v>
      </c>
      <c r="AM1679" t="e" vm="124">
        <f>_FV(0,"1")</f>
        <v>#VALUE!</v>
      </c>
      <c r="AN1679">
        <v>-5</v>
      </c>
      <c r="AO1679" t="s">
        <v>68</v>
      </c>
      <c r="AP1679" t="s">
        <v>85</v>
      </c>
      <c r="AQ1679">
        <v>1</v>
      </c>
      <c r="AR1679">
        <v>7</v>
      </c>
      <c r="AS1679" t="s">
        <v>160</v>
      </c>
      <c r="AT1679" t="s">
        <v>68</v>
      </c>
      <c r="AU1679" t="s">
        <v>1058</v>
      </c>
      <c r="AV1679" t="s">
        <v>2697</v>
      </c>
      <c r="AW1679" t="s">
        <v>160</v>
      </c>
      <c r="AX1679">
        <v>1562</v>
      </c>
      <c r="AY1679">
        <v>1817</v>
      </c>
      <c r="AZ1679" t="s">
        <v>2240</v>
      </c>
      <c r="BA1679" s="2">
        <v>43491</v>
      </c>
      <c r="BB1679">
        <v>24</v>
      </c>
      <c r="BC1679" t="s">
        <v>2537</v>
      </c>
      <c r="BD1679" s="3">
        <v>17958</v>
      </c>
      <c r="BE1679" t="s">
        <v>127</v>
      </c>
      <c r="BF1679" s="2">
        <v>43548</v>
      </c>
      <c r="BG1679">
        <v>19</v>
      </c>
      <c r="BH1679" t="s">
        <v>2535</v>
      </c>
      <c r="BI1679" s="3">
        <v>16163</v>
      </c>
    </row>
    <row r="1680" spans="1:61" x14ac:dyDescent="0.25">
      <c r="A1680" s="1">
        <v>41867</v>
      </c>
      <c r="B1680" t="s">
        <v>2538</v>
      </c>
      <c r="C1680" t="s">
        <v>127</v>
      </c>
      <c r="D1680" t="s">
        <v>101</v>
      </c>
      <c r="E1680" t="s">
        <v>65</v>
      </c>
      <c r="F1680" t="s">
        <v>65</v>
      </c>
      <c r="G1680" t="s">
        <v>65</v>
      </c>
      <c r="H1680" t="s">
        <v>65</v>
      </c>
      <c r="I1680" t="s">
        <v>65</v>
      </c>
      <c r="J1680" t="s">
        <v>65</v>
      </c>
      <c r="K1680" t="s">
        <v>65</v>
      </c>
      <c r="L1680" t="s">
        <v>65</v>
      </c>
      <c r="M1680" t="s">
        <v>65</v>
      </c>
      <c r="N1680" t="s">
        <v>65</v>
      </c>
      <c r="O1680" t="s">
        <v>65</v>
      </c>
      <c r="P1680" t="s">
        <v>65</v>
      </c>
      <c r="Q1680">
        <v>1</v>
      </c>
      <c r="R1680" t="s">
        <v>119</v>
      </c>
      <c r="S1680" t="s">
        <v>192</v>
      </c>
      <c r="T1680">
        <v>15</v>
      </c>
      <c r="U1680">
        <v>2</v>
      </c>
      <c r="V1680">
        <v>12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 t="s">
        <v>65</v>
      </c>
      <c r="AM1680" t="s">
        <v>65</v>
      </c>
      <c r="AN1680">
        <v>0</v>
      </c>
      <c r="AP1680" t="s">
        <v>84</v>
      </c>
      <c r="AQ1680">
        <v>1</v>
      </c>
      <c r="AR1680">
        <v>1</v>
      </c>
      <c r="AS1680" t="s">
        <v>68</v>
      </c>
      <c r="AT1680" t="s">
        <v>68</v>
      </c>
      <c r="AU1680" t="s">
        <v>68</v>
      </c>
      <c r="AV1680" t="s">
        <v>2599</v>
      </c>
      <c r="AW1680" s="3">
        <v>46388</v>
      </c>
      <c r="AX1680">
        <v>1645</v>
      </c>
      <c r="AY1680">
        <v>1817</v>
      </c>
      <c r="AZ1680" t="s">
        <v>2538</v>
      </c>
      <c r="BA1680" s="2">
        <v>43733</v>
      </c>
      <c r="BB1680">
        <v>18</v>
      </c>
      <c r="BC1680" t="s">
        <v>2539</v>
      </c>
      <c r="BD1680" s="3">
        <v>18629</v>
      </c>
      <c r="BE1680" t="s">
        <v>127</v>
      </c>
      <c r="BF1680" s="2">
        <v>43548</v>
      </c>
      <c r="BG1680">
        <v>19</v>
      </c>
      <c r="BH1680" t="s">
        <v>2535</v>
      </c>
      <c r="BI1680" s="3">
        <v>16163</v>
      </c>
    </row>
    <row r="1681" spans="1:61" x14ac:dyDescent="0.25">
      <c r="A1681" s="1">
        <v>41909</v>
      </c>
      <c r="B1681" t="s">
        <v>150</v>
      </c>
      <c r="C1681" t="s">
        <v>127</v>
      </c>
      <c r="D1681" t="s">
        <v>101</v>
      </c>
      <c r="E1681" t="s">
        <v>76</v>
      </c>
      <c r="F1681" t="s">
        <v>366</v>
      </c>
      <c r="G1681" t="s">
        <v>90</v>
      </c>
      <c r="H1681" t="s">
        <v>657</v>
      </c>
      <c r="I1681" t="s">
        <v>68</v>
      </c>
      <c r="J1681" t="s">
        <v>74</v>
      </c>
      <c r="K1681" t="s">
        <v>80</v>
      </c>
      <c r="L1681" t="s">
        <v>82</v>
      </c>
      <c r="M1681" t="s">
        <v>63</v>
      </c>
      <c r="N1681" t="s">
        <v>80</v>
      </c>
      <c r="O1681" t="s">
        <v>65</v>
      </c>
      <c r="P1681" t="s">
        <v>80</v>
      </c>
      <c r="Q1681">
        <v>6</v>
      </c>
      <c r="R1681" t="s">
        <v>96</v>
      </c>
      <c r="S1681" t="s">
        <v>192</v>
      </c>
      <c r="T1681">
        <v>15</v>
      </c>
      <c r="U1681">
        <v>11</v>
      </c>
      <c r="V1681">
        <v>14</v>
      </c>
      <c r="W1681" t="s">
        <v>96</v>
      </c>
      <c r="X1681" t="s">
        <v>132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 t="e" vm="68">
        <f>_FV(0,"16666666666666666")</f>
        <v>#VALUE!</v>
      </c>
      <c r="AM1681" t="e" vm="2">
        <f>_FV(0,"3333333333333333")</f>
        <v>#VALUE!</v>
      </c>
      <c r="AN1681">
        <v>1</v>
      </c>
      <c r="AO1681" t="s">
        <v>68</v>
      </c>
      <c r="AP1681" t="e" vm="1">
        <f>_FV(-5,"0")</f>
        <v>#VALUE!</v>
      </c>
      <c r="AQ1681">
        <v>5</v>
      </c>
      <c r="AR1681">
        <v>2</v>
      </c>
      <c r="AS1681" t="s">
        <v>68</v>
      </c>
      <c r="AT1681" t="s">
        <v>1200</v>
      </c>
      <c r="AU1681" t="s">
        <v>68</v>
      </c>
      <c r="AV1681" s="2">
        <v>43556</v>
      </c>
      <c r="AW1681" t="s">
        <v>392</v>
      </c>
      <c r="AX1681">
        <v>1882</v>
      </c>
      <c r="AY1681">
        <v>1817</v>
      </c>
      <c r="AZ1681" t="s">
        <v>150</v>
      </c>
      <c r="BA1681" s="2">
        <v>43578</v>
      </c>
      <c r="BB1681">
        <v>21</v>
      </c>
      <c r="BC1681" t="s">
        <v>2541</v>
      </c>
      <c r="BD1681" s="3">
        <v>41852</v>
      </c>
      <c r="BE1681" t="s">
        <v>127</v>
      </c>
      <c r="BF1681" s="2">
        <v>43548</v>
      </c>
      <c r="BG1681">
        <v>19</v>
      </c>
      <c r="BH1681" t="s">
        <v>2535</v>
      </c>
      <c r="BI1681" s="3">
        <v>16163</v>
      </c>
    </row>
    <row r="1682" spans="1:61" x14ac:dyDescent="0.25">
      <c r="A1682" s="1">
        <v>41802</v>
      </c>
      <c r="B1682" t="s">
        <v>158</v>
      </c>
      <c r="C1682" t="s">
        <v>127</v>
      </c>
      <c r="D1682" t="s">
        <v>62</v>
      </c>
      <c r="E1682" t="s">
        <v>1631</v>
      </c>
      <c r="F1682" s="2">
        <v>43617</v>
      </c>
      <c r="G1682" t="s">
        <v>263</v>
      </c>
      <c r="H1682" t="s">
        <v>114</v>
      </c>
      <c r="I1682" t="s">
        <v>64</v>
      </c>
      <c r="J1682" s="2">
        <v>43497</v>
      </c>
      <c r="K1682" t="s">
        <v>97</v>
      </c>
      <c r="L1682" t="s">
        <v>386</v>
      </c>
      <c r="M1682" t="s">
        <v>115</v>
      </c>
      <c r="N1682" t="s">
        <v>386</v>
      </c>
      <c r="O1682" t="s">
        <v>118</v>
      </c>
      <c r="P1682" t="s">
        <v>116</v>
      </c>
      <c r="Q1682">
        <v>15</v>
      </c>
      <c r="R1682" t="s">
        <v>64</v>
      </c>
      <c r="S1682" t="s">
        <v>192</v>
      </c>
      <c r="T1682">
        <v>15</v>
      </c>
      <c r="U1682">
        <v>2</v>
      </c>
      <c r="V1682">
        <v>11</v>
      </c>
      <c r="W1682" t="s">
        <v>191</v>
      </c>
      <c r="X1682" t="s">
        <v>96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 t="s">
        <v>483</v>
      </c>
      <c r="AM1682" t="s">
        <v>115</v>
      </c>
      <c r="AN1682">
        <v>12</v>
      </c>
      <c r="AO1682" t="s">
        <v>85</v>
      </c>
      <c r="AP1682" t="e" vm="1">
        <f>_FV(-9,"0")</f>
        <v>#VALUE!</v>
      </c>
      <c r="AQ1682">
        <v>6</v>
      </c>
      <c r="AR1682">
        <v>3</v>
      </c>
      <c r="AS1682" t="s">
        <v>68</v>
      </c>
      <c r="AT1682" t="s">
        <v>2170</v>
      </c>
      <c r="AU1682" t="s">
        <v>68</v>
      </c>
      <c r="AV1682" t="s">
        <v>64</v>
      </c>
      <c r="AW1682" t="s">
        <v>2698</v>
      </c>
      <c r="AX1682">
        <v>1934</v>
      </c>
      <c r="AY1682">
        <v>1817</v>
      </c>
      <c r="AZ1682" t="s">
        <v>158</v>
      </c>
      <c r="BA1682" s="2">
        <v>43580</v>
      </c>
      <c r="BB1682">
        <v>29</v>
      </c>
      <c r="BC1682" t="s">
        <v>2542</v>
      </c>
      <c r="BD1682" t="s">
        <v>2543</v>
      </c>
      <c r="BE1682" t="s">
        <v>127</v>
      </c>
      <c r="BF1682" s="2">
        <v>43548</v>
      </c>
      <c r="BG1682">
        <v>19</v>
      </c>
      <c r="BH1682" t="s">
        <v>2535</v>
      </c>
      <c r="BI1682" s="3">
        <v>16163</v>
      </c>
    </row>
    <row r="1683" spans="1:61" x14ac:dyDescent="0.25">
      <c r="A1683" s="1">
        <v>41769</v>
      </c>
      <c r="B1683" t="s">
        <v>163</v>
      </c>
      <c r="C1683" t="s">
        <v>127</v>
      </c>
      <c r="D1683" t="s">
        <v>62</v>
      </c>
      <c r="E1683" t="s">
        <v>352</v>
      </c>
      <c r="F1683" t="s">
        <v>391</v>
      </c>
      <c r="G1683" t="s">
        <v>153</v>
      </c>
      <c r="H1683" t="s">
        <v>64</v>
      </c>
      <c r="I1683" t="s">
        <v>250</v>
      </c>
      <c r="J1683" t="s">
        <v>152</v>
      </c>
      <c r="K1683" t="s">
        <v>155</v>
      </c>
      <c r="L1683" t="s">
        <v>154</v>
      </c>
      <c r="M1683" t="s">
        <v>155</v>
      </c>
      <c r="N1683" t="s">
        <v>155</v>
      </c>
      <c r="O1683" t="s">
        <v>155</v>
      </c>
      <c r="P1683" t="s">
        <v>156</v>
      </c>
      <c r="Q1683">
        <v>7</v>
      </c>
      <c r="R1683" t="s">
        <v>66</v>
      </c>
      <c r="S1683" t="s">
        <v>192</v>
      </c>
      <c r="T1683">
        <v>15</v>
      </c>
      <c r="U1683">
        <v>7</v>
      </c>
      <c r="V1683">
        <v>15</v>
      </c>
      <c r="W1683" t="s">
        <v>121</v>
      </c>
      <c r="X1683" t="s">
        <v>132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 t="s">
        <v>155</v>
      </c>
      <c r="AM1683" t="e" vm="84">
        <f>_FV(0,"2857142857142857")</f>
        <v>#VALUE!</v>
      </c>
      <c r="AN1683">
        <v>2</v>
      </c>
      <c r="AO1683" t="s">
        <v>84</v>
      </c>
      <c r="AP1683" t="e" vm="1">
        <f>_FV(-7,"0")</f>
        <v>#VALUE!</v>
      </c>
      <c r="AQ1683">
        <v>3</v>
      </c>
      <c r="AR1683">
        <v>6</v>
      </c>
      <c r="AS1683" t="s">
        <v>406</v>
      </c>
      <c r="AT1683" t="s">
        <v>1067</v>
      </c>
      <c r="AU1683" t="s">
        <v>1034</v>
      </c>
      <c r="AV1683" t="s">
        <v>2699</v>
      </c>
      <c r="AW1683" t="s">
        <v>2700</v>
      </c>
      <c r="AX1683">
        <v>1829</v>
      </c>
      <c r="AY1683">
        <v>1817</v>
      </c>
      <c r="AZ1683" t="s">
        <v>163</v>
      </c>
      <c r="BA1683" s="2">
        <v>43731</v>
      </c>
      <c r="BB1683">
        <v>25</v>
      </c>
      <c r="BC1683" t="s">
        <v>2544</v>
      </c>
      <c r="BD1683" s="3">
        <v>42339</v>
      </c>
      <c r="BE1683" t="s">
        <v>127</v>
      </c>
      <c r="BF1683" s="2">
        <v>43548</v>
      </c>
      <c r="BG1683">
        <v>19</v>
      </c>
      <c r="BH1683" t="s">
        <v>2535</v>
      </c>
      <c r="BI1683" s="3">
        <v>16163</v>
      </c>
    </row>
    <row r="1684" spans="1:61" x14ac:dyDescent="0.25">
      <c r="A1684" s="1">
        <v>42001</v>
      </c>
      <c r="B1684" t="s">
        <v>178</v>
      </c>
      <c r="C1684" t="s">
        <v>127</v>
      </c>
      <c r="D1684" t="s">
        <v>62</v>
      </c>
      <c r="E1684" t="s">
        <v>68</v>
      </c>
      <c r="F1684" t="s">
        <v>200</v>
      </c>
      <c r="G1684" t="s">
        <v>197</v>
      </c>
      <c r="H1684" t="s">
        <v>512</v>
      </c>
      <c r="I1684" t="s">
        <v>405</v>
      </c>
      <c r="J1684" t="s">
        <v>196</v>
      </c>
      <c r="K1684" t="s">
        <v>202</v>
      </c>
      <c r="L1684" t="s">
        <v>170</v>
      </c>
      <c r="M1684" t="s">
        <v>203</v>
      </c>
      <c r="N1684" t="s">
        <v>203</v>
      </c>
      <c r="O1684" t="s">
        <v>170</v>
      </c>
      <c r="P1684" t="s">
        <v>202</v>
      </c>
      <c r="Q1684">
        <v>19</v>
      </c>
      <c r="R1684" t="s">
        <v>110</v>
      </c>
      <c r="S1684" t="s">
        <v>192</v>
      </c>
      <c r="T1684">
        <v>15</v>
      </c>
      <c r="U1684">
        <v>10</v>
      </c>
      <c r="V1684">
        <v>12</v>
      </c>
      <c r="W1684" t="s">
        <v>66</v>
      </c>
      <c r="X1684" t="s">
        <v>66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 t="e" vm="165">
        <f>_FV(0,"3684210526315789")</f>
        <v>#VALUE!</v>
      </c>
      <c r="AM1684" t="e" vm="97">
        <f>_FV(0,"05263157894736842")</f>
        <v>#VALUE!</v>
      </c>
      <c r="AN1684">
        <v>2</v>
      </c>
      <c r="AO1684" t="s">
        <v>65</v>
      </c>
      <c r="AP1684" t="s">
        <v>66</v>
      </c>
      <c r="AQ1684">
        <v>0</v>
      </c>
      <c r="AR1684">
        <v>9</v>
      </c>
      <c r="AS1684" t="s">
        <v>1069</v>
      </c>
      <c r="AT1684" t="s">
        <v>68</v>
      </c>
      <c r="AU1684" t="s">
        <v>663</v>
      </c>
      <c r="AV1684" t="s">
        <v>2701</v>
      </c>
      <c r="AW1684" t="s">
        <v>2702</v>
      </c>
      <c r="AX1684">
        <v>1624</v>
      </c>
      <c r="AY1684">
        <v>1817</v>
      </c>
      <c r="AZ1684" t="s">
        <v>178</v>
      </c>
      <c r="BA1684" s="2">
        <v>43730</v>
      </c>
      <c r="BB1684">
        <v>26</v>
      </c>
      <c r="BC1684" t="s">
        <v>2545</v>
      </c>
      <c r="BD1684" s="3">
        <v>12114</v>
      </c>
      <c r="BE1684" t="s">
        <v>127</v>
      </c>
      <c r="BF1684" s="2">
        <v>43548</v>
      </c>
      <c r="BG1684">
        <v>19</v>
      </c>
      <c r="BH1684" t="s">
        <v>2535</v>
      </c>
      <c r="BI1684" s="3">
        <v>16163</v>
      </c>
    </row>
    <row r="1685" spans="1:61" x14ac:dyDescent="0.25">
      <c r="A1685" s="1">
        <v>42085</v>
      </c>
      <c r="B1685" t="s">
        <v>1436</v>
      </c>
      <c r="C1685" t="s">
        <v>127</v>
      </c>
      <c r="D1685" t="s">
        <v>151</v>
      </c>
      <c r="E1685" t="s">
        <v>68</v>
      </c>
      <c r="F1685" s="2">
        <v>43497</v>
      </c>
      <c r="G1685" t="s">
        <v>113</v>
      </c>
      <c r="H1685" t="s">
        <v>264</v>
      </c>
      <c r="I1685" t="s">
        <v>951</v>
      </c>
      <c r="J1685" t="s">
        <v>265</v>
      </c>
      <c r="K1685" t="s">
        <v>118</v>
      </c>
      <c r="L1685" t="s">
        <v>603</v>
      </c>
      <c r="M1685" t="s">
        <v>1701</v>
      </c>
      <c r="N1685" t="s">
        <v>116</v>
      </c>
      <c r="O1685" t="s">
        <v>115</v>
      </c>
      <c r="P1685" t="s">
        <v>80</v>
      </c>
      <c r="Q1685">
        <v>30</v>
      </c>
      <c r="R1685" t="s">
        <v>239</v>
      </c>
      <c r="S1685" t="s">
        <v>192</v>
      </c>
      <c r="T1685">
        <v>15</v>
      </c>
      <c r="U1685">
        <v>17</v>
      </c>
      <c r="V1685">
        <v>13</v>
      </c>
      <c r="W1685" t="s">
        <v>84</v>
      </c>
      <c r="X1685" t="s">
        <v>66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 t="e" vm="166">
        <f>_FV(0,"7333333333333333")</f>
        <v>#VALUE!</v>
      </c>
      <c r="AM1685" t="e" vm="68">
        <f>_FV(0,"16666666666666666")</f>
        <v>#VALUE!</v>
      </c>
      <c r="AN1685">
        <v>-9</v>
      </c>
      <c r="AO1685" t="e" vm="1">
        <f>_FV(-1,"0")</f>
        <v>#VALUE!</v>
      </c>
      <c r="AP1685" t="s">
        <v>83</v>
      </c>
      <c r="AQ1685">
        <v>1</v>
      </c>
      <c r="AR1685">
        <v>7</v>
      </c>
      <c r="AS1685" t="s">
        <v>68</v>
      </c>
      <c r="AT1685" t="s">
        <v>68</v>
      </c>
      <c r="AU1685" t="s">
        <v>68</v>
      </c>
      <c r="AV1685" t="s">
        <v>97</v>
      </c>
      <c r="AW1685" s="2">
        <v>43617</v>
      </c>
      <c r="AX1685">
        <v>1558</v>
      </c>
      <c r="AY1685">
        <v>1817</v>
      </c>
      <c r="AZ1685" t="s">
        <v>1436</v>
      </c>
      <c r="BA1685" s="2">
        <v>43490</v>
      </c>
      <c r="BB1685">
        <v>24</v>
      </c>
      <c r="BC1685" t="s">
        <v>2546</v>
      </c>
      <c r="BD1685" s="3">
        <v>29618</v>
      </c>
      <c r="BE1685" t="s">
        <v>127</v>
      </c>
      <c r="BF1685" s="2">
        <v>43548</v>
      </c>
      <c r="BG1685">
        <v>19</v>
      </c>
      <c r="BH1685" t="s">
        <v>2535</v>
      </c>
      <c r="BI1685" s="3">
        <v>16163</v>
      </c>
    </row>
    <row r="1686" spans="1:61" x14ac:dyDescent="0.25">
      <c r="A1686" s="1">
        <v>41993</v>
      </c>
      <c r="B1686" t="s">
        <v>1917</v>
      </c>
      <c r="C1686" t="s">
        <v>127</v>
      </c>
      <c r="D1686" t="s">
        <v>62</v>
      </c>
      <c r="E1686" t="s">
        <v>546</v>
      </c>
      <c r="F1686" t="s">
        <v>274</v>
      </c>
      <c r="G1686" t="s">
        <v>993</v>
      </c>
      <c r="H1686" t="s">
        <v>184</v>
      </c>
      <c r="I1686" t="s">
        <v>878</v>
      </c>
      <c r="J1686" t="s">
        <v>183</v>
      </c>
      <c r="K1686" t="s">
        <v>278</v>
      </c>
      <c r="L1686" t="s">
        <v>280</v>
      </c>
      <c r="M1686" t="s">
        <v>187</v>
      </c>
      <c r="N1686" t="s">
        <v>280</v>
      </c>
      <c r="O1686" t="s">
        <v>281</v>
      </c>
      <c r="P1686" t="s">
        <v>187</v>
      </c>
      <c r="Q1686">
        <v>17</v>
      </c>
      <c r="R1686" t="s">
        <v>85</v>
      </c>
      <c r="S1686" t="s">
        <v>192</v>
      </c>
      <c r="T1686">
        <v>15</v>
      </c>
      <c r="U1686">
        <v>5</v>
      </c>
      <c r="V1686">
        <v>10</v>
      </c>
      <c r="W1686" t="s">
        <v>68</v>
      </c>
      <c r="X1686" t="s">
        <v>85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 t="s">
        <v>531</v>
      </c>
      <c r="AM1686" t="s">
        <v>189</v>
      </c>
      <c r="AN1686">
        <v>5</v>
      </c>
      <c r="AO1686" t="e" vm="1">
        <f>_FV(-6,"0")</f>
        <v>#VALUE!</v>
      </c>
      <c r="AP1686" t="e" vm="1">
        <f>_FV(-4,"0")</f>
        <v>#VALUE!</v>
      </c>
      <c r="AQ1686">
        <v>4</v>
      </c>
      <c r="AR1686">
        <v>4</v>
      </c>
      <c r="AS1686" t="s">
        <v>68</v>
      </c>
      <c r="AT1686" t="s">
        <v>68</v>
      </c>
      <c r="AU1686" t="s">
        <v>68</v>
      </c>
      <c r="AV1686" s="2">
        <v>43557</v>
      </c>
      <c r="AW1686" t="s">
        <v>68</v>
      </c>
      <c r="AX1686">
        <v>1723</v>
      </c>
      <c r="AY1686">
        <v>1817</v>
      </c>
      <c r="AZ1686" t="s">
        <v>1917</v>
      </c>
      <c r="BA1686" s="2">
        <v>43608</v>
      </c>
      <c r="BB1686">
        <v>20</v>
      </c>
      <c r="BC1686" t="s">
        <v>2547</v>
      </c>
      <c r="BD1686" s="2">
        <v>43620</v>
      </c>
      <c r="BE1686" t="s">
        <v>127</v>
      </c>
      <c r="BF1686" s="2">
        <v>43548</v>
      </c>
      <c r="BG1686">
        <v>19</v>
      </c>
      <c r="BH1686" t="s">
        <v>2535</v>
      </c>
      <c r="BI1686" s="3">
        <v>16163</v>
      </c>
    </row>
    <row r="1687" spans="1:61" x14ac:dyDescent="0.25">
      <c r="A1687" s="1">
        <v>42097</v>
      </c>
      <c r="B1687" t="s">
        <v>182</v>
      </c>
      <c r="C1687" t="s">
        <v>127</v>
      </c>
      <c r="D1687" t="s">
        <v>62</v>
      </c>
      <c r="E1687" t="s">
        <v>407</v>
      </c>
      <c r="F1687" t="s">
        <v>409</v>
      </c>
      <c r="G1687" t="s">
        <v>408</v>
      </c>
      <c r="H1687" t="s">
        <v>1303</v>
      </c>
      <c r="I1687" t="s">
        <v>1303</v>
      </c>
      <c r="J1687" t="s">
        <v>68</v>
      </c>
      <c r="K1687" t="s">
        <v>1304</v>
      </c>
      <c r="L1687" t="s">
        <v>372</v>
      </c>
      <c r="M1687" t="s">
        <v>329</v>
      </c>
      <c r="N1687" t="s">
        <v>1304</v>
      </c>
      <c r="O1687" t="s">
        <v>372</v>
      </c>
      <c r="P1687" t="s">
        <v>329</v>
      </c>
      <c r="Q1687">
        <v>28</v>
      </c>
      <c r="R1687" t="s">
        <v>83</v>
      </c>
      <c r="S1687" t="s">
        <v>192</v>
      </c>
      <c r="T1687">
        <v>15</v>
      </c>
      <c r="U1687">
        <v>10</v>
      </c>
      <c r="V1687">
        <v>13</v>
      </c>
      <c r="W1687" t="s">
        <v>120</v>
      </c>
      <c r="X1687" t="s">
        <v>132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 t="e" vm="49">
        <f>_FV(0,"10714285714285714")</f>
        <v>#VALUE!</v>
      </c>
      <c r="AM1687" t="e" vm="111">
        <f>_FV(0,"21428571428571427")</f>
        <v>#VALUE!</v>
      </c>
      <c r="AN1687">
        <v>11</v>
      </c>
      <c r="AO1687" t="s">
        <v>132</v>
      </c>
      <c r="AP1687" t="e" vm="1">
        <f>_FV(-2,"0")</f>
        <v>#VALUE!</v>
      </c>
      <c r="AQ1687">
        <v>4</v>
      </c>
      <c r="AR1687">
        <v>4</v>
      </c>
      <c r="AS1687" t="s">
        <v>1604</v>
      </c>
      <c r="AT1687" t="s">
        <v>68</v>
      </c>
      <c r="AU1687" t="s">
        <v>1123</v>
      </c>
      <c r="AV1687" t="s">
        <v>2703</v>
      </c>
      <c r="AW1687" t="s">
        <v>2704</v>
      </c>
      <c r="AX1687">
        <v>1679</v>
      </c>
      <c r="AY1687">
        <v>1817</v>
      </c>
      <c r="AZ1687" t="s">
        <v>182</v>
      </c>
      <c r="BA1687" s="2">
        <v>43581</v>
      </c>
      <c r="BB1687">
        <v>23</v>
      </c>
      <c r="BC1687" t="s">
        <v>2549</v>
      </c>
      <c r="BD1687" s="2">
        <v>43528</v>
      </c>
      <c r="BE1687" t="s">
        <v>127</v>
      </c>
      <c r="BF1687" s="2">
        <v>43548</v>
      </c>
      <c r="BG1687">
        <v>19</v>
      </c>
      <c r="BH1687" t="s">
        <v>2535</v>
      </c>
      <c r="BI1687" s="3">
        <v>16163</v>
      </c>
    </row>
    <row r="1688" spans="1:61" x14ac:dyDescent="0.25">
      <c r="A1688" s="1">
        <v>41893</v>
      </c>
      <c r="B1688" t="s">
        <v>195</v>
      </c>
      <c r="C1688" t="s">
        <v>127</v>
      </c>
      <c r="D1688" t="s">
        <v>101</v>
      </c>
      <c r="E1688" t="s">
        <v>68</v>
      </c>
      <c r="F1688" t="s">
        <v>628</v>
      </c>
      <c r="G1688" t="s">
        <v>221</v>
      </c>
      <c r="H1688" t="s">
        <v>677</v>
      </c>
      <c r="I1688" t="s">
        <v>68</v>
      </c>
      <c r="J1688" t="s">
        <v>219</v>
      </c>
      <c r="K1688" t="s">
        <v>226</v>
      </c>
      <c r="L1688" t="s">
        <v>223</v>
      </c>
      <c r="M1688" t="s">
        <v>223</v>
      </c>
      <c r="N1688" t="s">
        <v>223</v>
      </c>
      <c r="O1688" t="s">
        <v>337</v>
      </c>
      <c r="P1688" t="s">
        <v>224</v>
      </c>
      <c r="Q1688">
        <v>11</v>
      </c>
      <c r="R1688" t="s">
        <v>242</v>
      </c>
      <c r="S1688" t="s">
        <v>192</v>
      </c>
      <c r="T1688">
        <v>15</v>
      </c>
      <c r="U1688">
        <v>15</v>
      </c>
      <c r="V1688">
        <v>9</v>
      </c>
      <c r="W1688" t="s">
        <v>85</v>
      </c>
      <c r="X1688" t="s">
        <v>121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 t="e" vm="193">
        <f>_FV(0,"6363636363636364")</f>
        <v>#VALUE!</v>
      </c>
      <c r="AM1688" t="s">
        <v>226</v>
      </c>
      <c r="AN1688">
        <v>-2</v>
      </c>
      <c r="AO1688" t="e" vm="1">
        <f>_FV(-1,"0")</f>
        <v>#VALUE!</v>
      </c>
      <c r="AP1688" t="s">
        <v>132</v>
      </c>
      <c r="AQ1688">
        <v>6</v>
      </c>
      <c r="AR1688">
        <v>3</v>
      </c>
      <c r="AS1688" t="s">
        <v>68</v>
      </c>
      <c r="AT1688" t="s">
        <v>973</v>
      </c>
      <c r="AU1688" t="s">
        <v>68</v>
      </c>
      <c r="AV1688" s="2">
        <v>43497</v>
      </c>
      <c r="AW1688" s="2">
        <v>43556</v>
      </c>
      <c r="AX1688">
        <v>1635</v>
      </c>
      <c r="AY1688">
        <v>1817</v>
      </c>
      <c r="AZ1688" t="s">
        <v>195</v>
      </c>
      <c r="BA1688" s="2">
        <v>43701</v>
      </c>
      <c r="BB1688">
        <v>20</v>
      </c>
      <c r="BC1688" t="s">
        <v>2550</v>
      </c>
      <c r="BD1688" s="3">
        <v>14305</v>
      </c>
      <c r="BE1688" t="s">
        <v>127</v>
      </c>
      <c r="BF1688" s="2">
        <v>43548</v>
      </c>
      <c r="BG1688">
        <v>19</v>
      </c>
      <c r="BH1688" t="s">
        <v>2535</v>
      </c>
      <c r="BI1688" s="3">
        <v>16163</v>
      </c>
    </row>
    <row r="1689" spans="1:61" x14ac:dyDescent="0.25">
      <c r="A1689" s="1">
        <v>42312</v>
      </c>
      <c r="B1689" t="s">
        <v>1445</v>
      </c>
      <c r="C1689" t="s">
        <v>127</v>
      </c>
      <c r="D1689" t="s">
        <v>101</v>
      </c>
      <c r="E1689" t="s">
        <v>1172</v>
      </c>
      <c r="F1689" t="s">
        <v>630</v>
      </c>
      <c r="G1689" t="s">
        <v>630</v>
      </c>
      <c r="H1689" s="3">
        <v>447424</v>
      </c>
      <c r="I1689" s="3">
        <v>903977</v>
      </c>
      <c r="J1689" t="s">
        <v>1172</v>
      </c>
      <c r="K1689" t="s">
        <v>416</v>
      </c>
      <c r="L1689" t="s">
        <v>414</v>
      </c>
      <c r="M1689" t="s">
        <v>415</v>
      </c>
      <c r="N1689" t="s">
        <v>323</v>
      </c>
      <c r="O1689" t="s">
        <v>933</v>
      </c>
      <c r="P1689" t="s">
        <v>320</v>
      </c>
      <c r="Q1689">
        <v>32</v>
      </c>
      <c r="R1689" t="s">
        <v>121</v>
      </c>
      <c r="S1689" t="s">
        <v>192</v>
      </c>
      <c r="T1689">
        <v>15</v>
      </c>
      <c r="U1689">
        <v>8</v>
      </c>
      <c r="V1689">
        <v>12</v>
      </c>
      <c r="W1689" t="s">
        <v>83</v>
      </c>
      <c r="X1689" t="s">
        <v>83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 t="e" vm="156">
        <f>_FV(0,"0625")</f>
        <v>#VALUE!</v>
      </c>
      <c r="AM1689" t="e" vm="226">
        <f>_FV(0,"09375")</f>
        <v>#VALUE!</v>
      </c>
      <c r="AN1689">
        <v>9</v>
      </c>
      <c r="AO1689" t="s">
        <v>65</v>
      </c>
      <c r="AP1689" t="e" vm="1">
        <f>_FV(-3,"0")</f>
        <v>#VALUE!</v>
      </c>
      <c r="AQ1689">
        <v>1</v>
      </c>
      <c r="AR1689">
        <v>7</v>
      </c>
      <c r="AS1689" t="s">
        <v>1078</v>
      </c>
      <c r="AT1689" t="s">
        <v>68</v>
      </c>
      <c r="AU1689" t="s">
        <v>1080</v>
      </c>
      <c r="AV1689" t="s">
        <v>1054</v>
      </c>
      <c r="AW1689" t="s">
        <v>2705</v>
      </c>
      <c r="AX1689">
        <v>1687</v>
      </c>
      <c r="AY1689">
        <v>1817</v>
      </c>
      <c r="AZ1689" t="s">
        <v>1445</v>
      </c>
      <c r="BA1689" s="2">
        <v>43548</v>
      </c>
      <c r="BB1689">
        <v>30</v>
      </c>
      <c r="BC1689" t="s">
        <v>2551</v>
      </c>
      <c r="BD1689" s="3">
        <v>36192</v>
      </c>
      <c r="BE1689" t="s">
        <v>127</v>
      </c>
      <c r="BF1689" s="2">
        <v>43548</v>
      </c>
      <c r="BG1689">
        <v>19</v>
      </c>
      <c r="BH1689" t="s">
        <v>2535</v>
      </c>
      <c r="BI1689" s="3">
        <v>16163</v>
      </c>
    </row>
    <row r="1690" spans="1:61" x14ac:dyDescent="0.25">
      <c r="A1690" s="1">
        <v>41973</v>
      </c>
      <c r="B1690" t="s">
        <v>209</v>
      </c>
      <c r="C1690" t="s">
        <v>127</v>
      </c>
      <c r="D1690" t="s">
        <v>62</v>
      </c>
      <c r="E1690" t="s">
        <v>362</v>
      </c>
      <c r="F1690" t="s">
        <v>231</v>
      </c>
      <c r="G1690" t="s">
        <v>360</v>
      </c>
      <c r="H1690" t="s">
        <v>230</v>
      </c>
      <c r="I1690" t="s">
        <v>360</v>
      </c>
      <c r="J1690" t="s">
        <v>360</v>
      </c>
      <c r="K1690" t="s">
        <v>237</v>
      </c>
      <c r="L1690" t="s">
        <v>235</v>
      </c>
      <c r="M1690" t="s">
        <v>237</v>
      </c>
      <c r="N1690" t="s">
        <v>363</v>
      </c>
      <c r="O1690" t="s">
        <v>238</v>
      </c>
      <c r="P1690" t="s">
        <v>237</v>
      </c>
      <c r="Q1690">
        <v>13</v>
      </c>
      <c r="R1690" t="s">
        <v>132</v>
      </c>
      <c r="S1690" t="s">
        <v>192</v>
      </c>
      <c r="T1690">
        <v>15</v>
      </c>
      <c r="U1690">
        <v>10</v>
      </c>
      <c r="V1690">
        <v>9</v>
      </c>
      <c r="W1690" t="s">
        <v>96</v>
      </c>
      <c r="X1690" t="s">
        <v>192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 t="e" vm="162">
        <f>_FV(0,"07692307692307693")</f>
        <v>#VALUE!</v>
      </c>
      <c r="AM1690" t="s">
        <v>363</v>
      </c>
      <c r="AN1690">
        <v>0</v>
      </c>
      <c r="AO1690" t="e" vm="1">
        <f>_FV(-5,"0")</f>
        <v>#VALUE!</v>
      </c>
      <c r="AP1690" t="e" vm="1">
        <f>_FV(-6,"0")</f>
        <v>#VALUE!</v>
      </c>
      <c r="AQ1690">
        <v>5</v>
      </c>
      <c r="AR1690">
        <v>2</v>
      </c>
      <c r="AS1690" t="s">
        <v>752</v>
      </c>
      <c r="AT1690" t="s">
        <v>601</v>
      </c>
      <c r="AU1690" t="s">
        <v>1379</v>
      </c>
      <c r="AV1690" t="s">
        <v>2706</v>
      </c>
      <c r="AW1690" t="s">
        <v>752</v>
      </c>
      <c r="AX1690">
        <v>1779</v>
      </c>
      <c r="AY1690">
        <v>1817</v>
      </c>
      <c r="AZ1690" t="s">
        <v>209</v>
      </c>
      <c r="BA1690" s="2">
        <v>43669</v>
      </c>
      <c r="BB1690">
        <v>25</v>
      </c>
      <c r="BC1690" t="s">
        <v>2552</v>
      </c>
      <c r="BD1690" s="2">
        <v>43472</v>
      </c>
      <c r="BE1690" t="s">
        <v>127</v>
      </c>
      <c r="BF1690" s="2">
        <v>43548</v>
      </c>
      <c r="BG1690">
        <v>19</v>
      </c>
      <c r="BH1690" t="s">
        <v>2535</v>
      </c>
      <c r="BI1690" s="3">
        <v>16163</v>
      </c>
    </row>
    <row r="1691" spans="1:61" x14ac:dyDescent="0.25">
      <c r="A1691" s="1">
        <v>41895</v>
      </c>
      <c r="B1691" t="s">
        <v>218</v>
      </c>
      <c r="C1691" t="s">
        <v>127</v>
      </c>
      <c r="D1691" t="s">
        <v>151</v>
      </c>
      <c r="E1691" t="s">
        <v>63</v>
      </c>
      <c r="F1691" s="3">
        <v>27395</v>
      </c>
      <c r="G1691" s="3">
        <v>45658</v>
      </c>
      <c r="H1691" s="2">
        <v>43587</v>
      </c>
      <c r="I1691" t="s">
        <v>63</v>
      </c>
      <c r="J1691" t="s">
        <v>63</v>
      </c>
      <c r="K1691" t="s">
        <v>65</v>
      </c>
      <c r="L1691" t="s">
        <v>65</v>
      </c>
      <c r="M1691" t="s">
        <v>79</v>
      </c>
      <c r="N1691" t="s">
        <v>79</v>
      </c>
      <c r="O1691" t="s">
        <v>63</v>
      </c>
      <c r="P1691" t="s">
        <v>63</v>
      </c>
      <c r="Q1691">
        <v>4</v>
      </c>
      <c r="R1691" t="s">
        <v>191</v>
      </c>
      <c r="S1691" t="s">
        <v>192</v>
      </c>
      <c r="T1691">
        <v>15</v>
      </c>
      <c r="U1691">
        <v>18</v>
      </c>
      <c r="V1691">
        <v>17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 t="e" vm="89">
        <f>_FV(0,"75")</f>
        <v>#VALUE!</v>
      </c>
      <c r="AM1691" t="e" vm="89">
        <f>_FV(0,"75")</f>
        <v>#VALUE!</v>
      </c>
      <c r="AN1691">
        <v>0</v>
      </c>
      <c r="AP1691" t="s">
        <v>64</v>
      </c>
      <c r="AQ1691">
        <v>2</v>
      </c>
      <c r="AR1691">
        <v>5</v>
      </c>
      <c r="AS1691" t="s">
        <v>68</v>
      </c>
      <c r="AT1691" t="s">
        <v>68</v>
      </c>
      <c r="AU1691" t="s">
        <v>68</v>
      </c>
      <c r="AV1691" t="s">
        <v>64</v>
      </c>
      <c r="AW1691" s="3">
        <v>46023</v>
      </c>
      <c r="AX1691">
        <v>1610</v>
      </c>
      <c r="AY1691">
        <v>1817</v>
      </c>
      <c r="AZ1691" t="s">
        <v>218</v>
      </c>
      <c r="BA1691" s="2">
        <v>43610</v>
      </c>
      <c r="BB1691">
        <v>22</v>
      </c>
      <c r="BC1691" t="s">
        <v>2553</v>
      </c>
      <c r="BD1691" s="3">
        <v>35096</v>
      </c>
      <c r="BE1691" t="s">
        <v>127</v>
      </c>
      <c r="BF1691" s="2">
        <v>43548</v>
      </c>
      <c r="BG1691">
        <v>19</v>
      </c>
      <c r="BH1691" t="s">
        <v>2535</v>
      </c>
      <c r="BI1691" s="3">
        <v>16163</v>
      </c>
    </row>
    <row r="1692" spans="1:61" x14ac:dyDescent="0.25">
      <c r="A1692" s="1">
        <v>42140</v>
      </c>
      <c r="B1692" t="s">
        <v>228</v>
      </c>
      <c r="C1692" t="s">
        <v>127</v>
      </c>
      <c r="D1692" t="s">
        <v>151</v>
      </c>
      <c r="E1692" t="s">
        <v>1062</v>
      </c>
      <c r="F1692" t="s">
        <v>291</v>
      </c>
      <c r="G1692" t="s">
        <v>1062</v>
      </c>
      <c r="H1692" t="s">
        <v>1517</v>
      </c>
      <c r="I1692" t="s">
        <v>1563</v>
      </c>
      <c r="J1692" t="s">
        <v>549</v>
      </c>
      <c r="K1692" t="s">
        <v>293</v>
      </c>
      <c r="L1692" t="s">
        <v>655</v>
      </c>
      <c r="M1692" t="s">
        <v>759</v>
      </c>
      <c r="N1692" t="s">
        <v>295</v>
      </c>
      <c r="O1692" t="s">
        <v>655</v>
      </c>
      <c r="P1692" t="s">
        <v>655</v>
      </c>
      <c r="Q1692">
        <v>37</v>
      </c>
      <c r="R1692" t="s">
        <v>179</v>
      </c>
      <c r="S1692" t="s">
        <v>192</v>
      </c>
      <c r="T1692">
        <v>15</v>
      </c>
      <c r="U1692">
        <v>9</v>
      </c>
      <c r="V1692">
        <v>10</v>
      </c>
      <c r="W1692" t="s">
        <v>132</v>
      </c>
      <c r="X1692" t="s">
        <v>85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 t="s">
        <v>65</v>
      </c>
      <c r="AM1692" t="e" vm="207">
        <f>_FV(0,"05405405405405406")</f>
        <v>#VALUE!</v>
      </c>
      <c r="AN1692">
        <v>3</v>
      </c>
      <c r="AO1692" t="e" vm="1">
        <f>_FV(-2,"0")</f>
        <v>#VALUE!</v>
      </c>
      <c r="AP1692" t="s">
        <v>68</v>
      </c>
      <c r="AQ1692">
        <v>0</v>
      </c>
      <c r="AR1692">
        <v>9</v>
      </c>
      <c r="AS1692" t="s">
        <v>1063</v>
      </c>
      <c r="AT1692" t="s">
        <v>68</v>
      </c>
      <c r="AU1692" t="s">
        <v>1064</v>
      </c>
      <c r="AV1692" t="s">
        <v>1442</v>
      </c>
      <c r="AW1692" t="s">
        <v>2707</v>
      </c>
      <c r="AX1692">
        <v>1646</v>
      </c>
      <c r="AY1692">
        <v>1817</v>
      </c>
      <c r="AZ1692" t="s">
        <v>228</v>
      </c>
      <c r="BA1692" s="2">
        <v>43701</v>
      </c>
      <c r="BB1692">
        <v>21</v>
      </c>
      <c r="BC1692" t="s">
        <v>2554</v>
      </c>
      <c r="BD1692" s="3">
        <v>15401</v>
      </c>
      <c r="BE1692" t="s">
        <v>127</v>
      </c>
      <c r="BF1692" s="2">
        <v>43548</v>
      </c>
      <c r="BG1692">
        <v>19</v>
      </c>
      <c r="BH1692" t="s">
        <v>2535</v>
      </c>
      <c r="BI1692" s="3">
        <v>16163</v>
      </c>
    </row>
    <row r="1693" spans="1:61" x14ac:dyDescent="0.25">
      <c r="A1693" s="1">
        <v>42077</v>
      </c>
      <c r="B1693" t="s">
        <v>60</v>
      </c>
      <c r="C1693" t="s">
        <v>228</v>
      </c>
      <c r="D1693" t="s">
        <v>62</v>
      </c>
      <c r="E1693" t="s">
        <v>248</v>
      </c>
      <c r="F1693" t="s">
        <v>1303</v>
      </c>
      <c r="G1693" t="s">
        <v>1652</v>
      </c>
      <c r="H1693" t="s">
        <v>409</v>
      </c>
      <c r="I1693" t="s">
        <v>248</v>
      </c>
      <c r="J1693" t="s">
        <v>1303</v>
      </c>
      <c r="K1693" t="s">
        <v>437</v>
      </c>
      <c r="L1693" t="s">
        <v>329</v>
      </c>
      <c r="M1693" t="s">
        <v>372</v>
      </c>
      <c r="N1693" t="s">
        <v>155</v>
      </c>
      <c r="O1693" t="s">
        <v>372</v>
      </c>
      <c r="P1693" t="s">
        <v>251</v>
      </c>
      <c r="Q1693">
        <v>28</v>
      </c>
      <c r="R1693" t="s">
        <v>84</v>
      </c>
      <c r="S1693" t="s">
        <v>179</v>
      </c>
      <c r="T1693">
        <v>15</v>
      </c>
      <c r="U1693">
        <v>3</v>
      </c>
      <c r="V1693">
        <v>9</v>
      </c>
      <c r="W1693" t="s">
        <v>179</v>
      </c>
      <c r="X1693" t="s">
        <v>84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 t="s">
        <v>575</v>
      </c>
      <c r="AM1693" t="s">
        <v>372</v>
      </c>
      <c r="AN1693">
        <v>12</v>
      </c>
      <c r="AO1693" t="s">
        <v>83</v>
      </c>
      <c r="AP1693" t="e" vm="1">
        <f>_FV(-9,"0")</f>
        <v>#VALUE!</v>
      </c>
      <c r="AQ1693">
        <v>9</v>
      </c>
      <c r="AR1693">
        <v>0</v>
      </c>
      <c r="AS1693" t="s">
        <v>68</v>
      </c>
      <c r="AT1693" t="s">
        <v>256</v>
      </c>
      <c r="AU1693" t="s">
        <v>68</v>
      </c>
      <c r="AV1693" s="2">
        <v>43679</v>
      </c>
      <c r="AW1693" t="s">
        <v>2708</v>
      </c>
      <c r="AX1693">
        <v>1848</v>
      </c>
      <c r="AY1693">
        <v>1646</v>
      </c>
      <c r="AZ1693" t="s">
        <v>60</v>
      </c>
      <c r="BA1693" t="s">
        <v>2527</v>
      </c>
      <c r="BB1693">
        <v>29</v>
      </c>
      <c r="BC1693" t="s">
        <v>2528</v>
      </c>
      <c r="BD1693" s="3">
        <v>23255</v>
      </c>
      <c r="BE1693" t="s">
        <v>228</v>
      </c>
      <c r="BF1693" s="2">
        <v>43701</v>
      </c>
      <c r="BG1693">
        <v>21</v>
      </c>
      <c r="BH1693" t="s">
        <v>2554</v>
      </c>
      <c r="BI1693" s="3">
        <v>15401</v>
      </c>
    </row>
    <row r="1694" spans="1:61" x14ac:dyDescent="0.25">
      <c r="A1694" s="1">
        <v>42252</v>
      </c>
      <c r="B1694" t="s">
        <v>73</v>
      </c>
      <c r="C1694" t="s">
        <v>228</v>
      </c>
      <c r="D1694" t="s">
        <v>62</v>
      </c>
      <c r="E1694" t="s">
        <v>1607</v>
      </c>
      <c r="F1694" s="2">
        <v>43497</v>
      </c>
      <c r="G1694" t="s">
        <v>662</v>
      </c>
      <c r="H1694" s="2">
        <v>43497</v>
      </c>
      <c r="I1694" t="s">
        <v>583</v>
      </c>
      <c r="J1694" t="s">
        <v>1577</v>
      </c>
      <c r="K1694" t="s">
        <v>585</v>
      </c>
      <c r="L1694" t="s">
        <v>587</v>
      </c>
      <c r="M1694" t="s">
        <v>584</v>
      </c>
      <c r="N1694" t="s">
        <v>665</v>
      </c>
      <c r="O1694" t="s">
        <v>585</v>
      </c>
      <c r="P1694" t="s">
        <v>587</v>
      </c>
      <c r="Q1694">
        <v>35</v>
      </c>
      <c r="R1694" t="s">
        <v>255</v>
      </c>
      <c r="S1694" t="s">
        <v>179</v>
      </c>
      <c r="T1694">
        <v>15</v>
      </c>
      <c r="U1694">
        <v>16</v>
      </c>
      <c r="V1694">
        <v>10</v>
      </c>
      <c r="W1694" t="s">
        <v>66</v>
      </c>
      <c r="X1694" t="s">
        <v>132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 t="e" vm="86">
        <f>_FV(0,"6285714285714286")</f>
        <v>#VALUE!</v>
      </c>
      <c r="AM1694" t="s">
        <v>65</v>
      </c>
      <c r="AN1694">
        <v>-12</v>
      </c>
      <c r="AO1694" t="e" vm="1">
        <f>_FV(-1,"0")</f>
        <v>#VALUE!</v>
      </c>
      <c r="AP1694" t="s">
        <v>132</v>
      </c>
      <c r="AQ1694">
        <v>2</v>
      </c>
      <c r="AR1694">
        <v>5</v>
      </c>
      <c r="AS1694" t="s">
        <v>589</v>
      </c>
      <c r="AT1694" t="s">
        <v>68</v>
      </c>
      <c r="AU1694" t="s">
        <v>563</v>
      </c>
      <c r="AV1694" t="s">
        <v>2078</v>
      </c>
      <c r="AW1694" t="s">
        <v>2709</v>
      </c>
      <c r="AX1694">
        <v>1638</v>
      </c>
      <c r="AY1694">
        <v>1646</v>
      </c>
      <c r="AZ1694" t="s">
        <v>73</v>
      </c>
      <c r="BA1694" s="2">
        <v>43548</v>
      </c>
      <c r="BB1694">
        <v>20</v>
      </c>
      <c r="BC1694" t="s">
        <v>1886</v>
      </c>
      <c r="BD1694" s="3">
        <v>12479</v>
      </c>
      <c r="BE1694" t="s">
        <v>228</v>
      </c>
      <c r="BF1694" s="2">
        <v>43701</v>
      </c>
      <c r="BG1694">
        <v>21</v>
      </c>
      <c r="BH1694" t="s">
        <v>2554</v>
      </c>
      <c r="BI1694" s="3">
        <v>15401</v>
      </c>
    </row>
    <row r="1695" spans="1:61" x14ac:dyDescent="0.25">
      <c r="A1695" s="1">
        <v>41930</v>
      </c>
      <c r="B1695" t="s">
        <v>2531</v>
      </c>
      <c r="C1695" t="s">
        <v>228</v>
      </c>
      <c r="D1695" t="s">
        <v>151</v>
      </c>
      <c r="E1695" t="s">
        <v>323</v>
      </c>
      <c r="F1695" s="2">
        <v>43586</v>
      </c>
      <c r="G1695" s="3">
        <v>45658</v>
      </c>
      <c r="H1695" s="3">
        <v>45658</v>
      </c>
      <c r="I1695" t="s">
        <v>63</v>
      </c>
      <c r="J1695" s="3">
        <v>45658</v>
      </c>
      <c r="K1695" t="s">
        <v>65</v>
      </c>
      <c r="L1695" t="s">
        <v>323</v>
      </c>
      <c r="M1695" t="s">
        <v>323</v>
      </c>
      <c r="N1695" t="s">
        <v>323</v>
      </c>
      <c r="O1695" t="s">
        <v>63</v>
      </c>
      <c r="P1695" t="s">
        <v>322</v>
      </c>
      <c r="Q1695">
        <v>8</v>
      </c>
      <c r="R1695" t="s">
        <v>67</v>
      </c>
      <c r="S1695" t="s">
        <v>179</v>
      </c>
      <c r="T1695">
        <v>15</v>
      </c>
      <c r="U1695">
        <v>19</v>
      </c>
      <c r="V1695">
        <v>7</v>
      </c>
      <c r="W1695" t="s">
        <v>66</v>
      </c>
      <c r="X1695" t="s">
        <v>85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1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 t="e" vm="370">
        <f>_FV(0,"875")</f>
        <v>#VALUE!</v>
      </c>
      <c r="AM1695" t="s">
        <v>79</v>
      </c>
      <c r="AN1695">
        <v>-6</v>
      </c>
      <c r="AO1695" t="e" vm="1">
        <f>_FV(-3,"0")</f>
        <v>#VALUE!</v>
      </c>
      <c r="AP1695" t="s">
        <v>85</v>
      </c>
      <c r="AQ1695">
        <v>3</v>
      </c>
      <c r="AR1695">
        <v>3</v>
      </c>
      <c r="AS1695" t="s">
        <v>68</v>
      </c>
      <c r="AT1695" t="s">
        <v>68</v>
      </c>
      <c r="AU1695" t="s">
        <v>68</v>
      </c>
      <c r="AV1695" t="s">
        <v>80</v>
      </c>
      <c r="AW1695" s="2">
        <v>43497</v>
      </c>
      <c r="AX1695">
        <v>1600</v>
      </c>
      <c r="AY1695">
        <v>1646</v>
      </c>
      <c r="AZ1695" t="s">
        <v>2531</v>
      </c>
      <c r="BA1695" s="2">
        <v>43610</v>
      </c>
      <c r="BB1695">
        <v>13</v>
      </c>
      <c r="BC1695" t="s">
        <v>2532</v>
      </c>
      <c r="BD1695" s="3">
        <v>44927</v>
      </c>
      <c r="BE1695" t="s">
        <v>228</v>
      </c>
      <c r="BF1695" s="2">
        <v>43701</v>
      </c>
      <c r="BG1695">
        <v>21</v>
      </c>
      <c r="BH1695" t="s">
        <v>2554</v>
      </c>
      <c r="BI1695" s="3">
        <v>15401</v>
      </c>
    </row>
    <row r="1696" spans="1:61" x14ac:dyDescent="0.25">
      <c r="A1696" s="1">
        <v>41999</v>
      </c>
      <c r="B1696" t="s">
        <v>123</v>
      </c>
      <c r="C1696" t="s">
        <v>228</v>
      </c>
      <c r="D1696" t="s">
        <v>62</v>
      </c>
      <c r="E1696" t="s">
        <v>1102</v>
      </c>
      <c r="F1696" t="s">
        <v>384</v>
      </c>
      <c r="G1696" t="s">
        <v>948</v>
      </c>
      <c r="H1696" t="s">
        <v>430</v>
      </c>
      <c r="I1696" t="s">
        <v>365</v>
      </c>
      <c r="J1696" t="s">
        <v>718</v>
      </c>
      <c r="K1696" t="s">
        <v>948</v>
      </c>
      <c r="L1696" t="s">
        <v>63</v>
      </c>
      <c r="M1696" t="s">
        <v>949</v>
      </c>
      <c r="N1696" t="s">
        <v>216</v>
      </c>
      <c r="O1696" t="s">
        <v>82</v>
      </c>
      <c r="P1696" t="s">
        <v>216</v>
      </c>
      <c r="Q1696">
        <v>18</v>
      </c>
      <c r="R1696" t="s">
        <v>68</v>
      </c>
      <c r="S1696" t="s">
        <v>179</v>
      </c>
      <c r="T1696">
        <v>15</v>
      </c>
      <c r="U1696">
        <v>1</v>
      </c>
      <c r="V1696">
        <v>4</v>
      </c>
      <c r="W1696" t="s">
        <v>120</v>
      </c>
      <c r="X1696" t="s">
        <v>191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1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 t="s">
        <v>685</v>
      </c>
      <c r="AM1696" t="s">
        <v>356</v>
      </c>
      <c r="AN1696">
        <v>11</v>
      </c>
      <c r="AO1696" t="e" vm="1">
        <f>_FV(-3,"0")</f>
        <v>#VALUE!</v>
      </c>
      <c r="AP1696" t="e" vm="1">
        <f>_FV(-11,"0")</f>
        <v>#VALUE!</v>
      </c>
      <c r="AQ1696">
        <v>7</v>
      </c>
      <c r="AR1696">
        <v>1</v>
      </c>
      <c r="AS1696" t="s">
        <v>68</v>
      </c>
      <c r="AT1696" t="s">
        <v>68</v>
      </c>
      <c r="AU1696" t="s">
        <v>68</v>
      </c>
      <c r="AV1696" s="3">
        <v>45689</v>
      </c>
      <c r="AW1696" s="2">
        <v>43466</v>
      </c>
      <c r="AX1696">
        <v>1923</v>
      </c>
      <c r="AY1696">
        <v>1646</v>
      </c>
      <c r="AZ1696" t="s">
        <v>123</v>
      </c>
      <c r="BA1696" s="2">
        <v>43731</v>
      </c>
      <c r="BB1696">
        <v>28</v>
      </c>
      <c r="BC1696" t="s">
        <v>2533</v>
      </c>
      <c r="BD1696" t="s">
        <v>2534</v>
      </c>
      <c r="BE1696" t="s">
        <v>228</v>
      </c>
      <c r="BF1696" s="2">
        <v>43701</v>
      </c>
      <c r="BG1696">
        <v>21</v>
      </c>
      <c r="BH1696" t="s">
        <v>2554</v>
      </c>
      <c r="BI1696" s="3">
        <v>15401</v>
      </c>
    </row>
    <row r="1697" spans="1:61" x14ac:dyDescent="0.25">
      <c r="A1697" s="1">
        <v>41874</v>
      </c>
      <c r="B1697" t="s">
        <v>2233</v>
      </c>
      <c r="C1697" t="s">
        <v>228</v>
      </c>
      <c r="D1697" t="s">
        <v>151</v>
      </c>
      <c r="E1697" t="s">
        <v>63</v>
      </c>
      <c r="F1697" t="s">
        <v>65</v>
      </c>
      <c r="G1697" t="s">
        <v>68</v>
      </c>
      <c r="H1697" t="s">
        <v>63</v>
      </c>
      <c r="I1697" t="s">
        <v>65</v>
      </c>
      <c r="J1697" t="s">
        <v>65</v>
      </c>
      <c r="K1697" t="s">
        <v>65</v>
      </c>
      <c r="L1697" t="s">
        <v>65</v>
      </c>
      <c r="M1697" t="s">
        <v>63</v>
      </c>
      <c r="N1697" t="s">
        <v>63</v>
      </c>
      <c r="O1697" t="s">
        <v>65</v>
      </c>
      <c r="P1697" t="s">
        <v>65</v>
      </c>
      <c r="Q1697">
        <v>2</v>
      </c>
      <c r="R1697" t="s">
        <v>120</v>
      </c>
      <c r="S1697" t="s">
        <v>179</v>
      </c>
      <c r="T1697">
        <v>15</v>
      </c>
      <c r="U1697">
        <v>13</v>
      </c>
      <c r="V1697">
        <v>16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 t="e" vm="3">
        <f>_FV(0,"5")</f>
        <v>#VALUE!</v>
      </c>
      <c r="AM1697" t="e" vm="3">
        <f>_FV(0,"5")</f>
        <v>#VALUE!</v>
      </c>
      <c r="AN1697">
        <v>0</v>
      </c>
      <c r="AP1697" t="e" vm="1">
        <f>_FV(-2,"0")</f>
        <v>#VALUE!</v>
      </c>
      <c r="AQ1697">
        <v>6</v>
      </c>
      <c r="AR1697">
        <v>0</v>
      </c>
      <c r="AS1697" t="s">
        <v>68</v>
      </c>
      <c r="AT1697" t="s">
        <v>68</v>
      </c>
      <c r="AU1697" t="s">
        <v>68</v>
      </c>
      <c r="AV1697" s="3">
        <v>45658</v>
      </c>
      <c r="AW1697" s="3">
        <v>47119</v>
      </c>
      <c r="AX1697">
        <v>1602</v>
      </c>
      <c r="AY1697">
        <v>1646</v>
      </c>
      <c r="AZ1697" t="s">
        <v>2233</v>
      </c>
      <c r="BA1697" t="s">
        <v>2529</v>
      </c>
      <c r="BB1697">
        <v>25</v>
      </c>
      <c r="BC1697" t="s">
        <v>2530</v>
      </c>
      <c r="BD1697" s="3">
        <v>41306</v>
      </c>
      <c r="BE1697" t="s">
        <v>228</v>
      </c>
      <c r="BF1697" s="2">
        <v>43701</v>
      </c>
      <c r="BG1697">
        <v>21</v>
      </c>
      <c r="BH1697" t="s">
        <v>2554</v>
      </c>
      <c r="BI1697" s="3">
        <v>15401</v>
      </c>
    </row>
    <row r="1698" spans="1:61" x14ac:dyDescent="0.25">
      <c r="A1698" s="1">
        <v>41965</v>
      </c>
      <c r="B1698" t="s">
        <v>127</v>
      </c>
      <c r="C1698" t="s">
        <v>228</v>
      </c>
      <c r="D1698" t="s">
        <v>62</v>
      </c>
      <c r="E1698" t="s">
        <v>340</v>
      </c>
      <c r="F1698" t="s">
        <v>425</v>
      </c>
      <c r="G1698" s="2">
        <v>43586</v>
      </c>
      <c r="H1698" t="s">
        <v>76</v>
      </c>
      <c r="I1698" t="s">
        <v>76</v>
      </c>
      <c r="J1698" s="2">
        <v>43586</v>
      </c>
      <c r="K1698" t="s">
        <v>79</v>
      </c>
      <c r="L1698" t="s">
        <v>81</v>
      </c>
      <c r="M1698" t="s">
        <v>79</v>
      </c>
      <c r="N1698" t="s">
        <v>79</v>
      </c>
      <c r="O1698" t="s">
        <v>81</v>
      </c>
      <c r="P1698" t="s">
        <v>79</v>
      </c>
      <c r="Q1698">
        <v>12</v>
      </c>
      <c r="R1698" t="s">
        <v>192</v>
      </c>
      <c r="S1698" t="s">
        <v>179</v>
      </c>
      <c r="T1698">
        <v>15</v>
      </c>
      <c r="U1698">
        <v>10</v>
      </c>
      <c r="V1698">
        <v>4</v>
      </c>
      <c r="W1698" t="s">
        <v>121</v>
      </c>
      <c r="X1698" t="s">
        <v>192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1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 t="s">
        <v>82</v>
      </c>
      <c r="AM1698" t="s">
        <v>81</v>
      </c>
      <c r="AN1698">
        <v>-4</v>
      </c>
      <c r="AO1698" t="e" vm="1">
        <f>_FV(-3,"0")</f>
        <v>#VALUE!</v>
      </c>
      <c r="AP1698" t="e" vm="1">
        <f>_FV(-1,"0")</f>
        <v>#VALUE!</v>
      </c>
      <c r="AQ1698">
        <v>9</v>
      </c>
      <c r="AR1698">
        <v>0</v>
      </c>
      <c r="AS1698" t="s">
        <v>68</v>
      </c>
      <c r="AT1698" t="s">
        <v>68</v>
      </c>
      <c r="AU1698" t="s">
        <v>68</v>
      </c>
      <c r="AV1698" t="s">
        <v>675</v>
      </c>
      <c r="AW1698" s="3">
        <v>42736</v>
      </c>
      <c r="AX1698">
        <v>1817</v>
      </c>
      <c r="AY1698">
        <v>1646</v>
      </c>
      <c r="AZ1698" t="s">
        <v>127</v>
      </c>
      <c r="BA1698" s="2">
        <v>43548</v>
      </c>
      <c r="BB1698">
        <v>19</v>
      </c>
      <c r="BC1698" t="s">
        <v>2535</v>
      </c>
      <c r="BD1698" s="3">
        <v>16163</v>
      </c>
      <c r="BE1698" t="s">
        <v>228</v>
      </c>
      <c r="BF1698" s="2">
        <v>43701</v>
      </c>
      <c r="BG1698">
        <v>21</v>
      </c>
      <c r="BH1698" t="s">
        <v>2554</v>
      </c>
      <c r="BI1698" s="3">
        <v>15401</v>
      </c>
    </row>
    <row r="1699" spans="1:61" x14ac:dyDescent="0.25">
      <c r="A1699" s="1">
        <v>41897</v>
      </c>
      <c r="B1699" t="s">
        <v>2240</v>
      </c>
      <c r="C1699" t="s">
        <v>228</v>
      </c>
      <c r="D1699" t="s">
        <v>101</v>
      </c>
      <c r="E1699" t="s">
        <v>180</v>
      </c>
      <c r="F1699" t="s">
        <v>68</v>
      </c>
      <c r="G1699" t="s">
        <v>180</v>
      </c>
      <c r="H1699" s="3">
        <v>45658</v>
      </c>
      <c r="I1699" t="s">
        <v>68</v>
      </c>
      <c r="J1699" t="s">
        <v>180</v>
      </c>
      <c r="K1699" t="s">
        <v>79</v>
      </c>
      <c r="L1699" t="s">
        <v>79</v>
      </c>
      <c r="M1699" t="s">
        <v>79</v>
      </c>
      <c r="N1699" t="s">
        <v>63</v>
      </c>
      <c r="O1699" t="s">
        <v>79</v>
      </c>
      <c r="P1699" t="s">
        <v>65</v>
      </c>
      <c r="Q1699">
        <v>4</v>
      </c>
      <c r="R1699" t="s">
        <v>95</v>
      </c>
      <c r="S1699" t="s">
        <v>179</v>
      </c>
      <c r="T1699">
        <v>15</v>
      </c>
      <c r="U1699">
        <v>9</v>
      </c>
      <c r="V1699">
        <v>11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 t="s">
        <v>65</v>
      </c>
      <c r="AM1699" t="e" vm="14">
        <f>_FV(0,"25")</f>
        <v>#VALUE!</v>
      </c>
      <c r="AN1699">
        <v>1</v>
      </c>
      <c r="AP1699" t="s">
        <v>96</v>
      </c>
      <c r="AQ1699">
        <v>3</v>
      </c>
      <c r="AR1699">
        <v>6</v>
      </c>
      <c r="AS1699" t="s">
        <v>68</v>
      </c>
      <c r="AT1699" t="s">
        <v>68</v>
      </c>
      <c r="AU1699" t="s">
        <v>68</v>
      </c>
      <c r="AV1699" t="s">
        <v>63</v>
      </c>
      <c r="AW1699" s="3">
        <v>46023</v>
      </c>
      <c r="AX1699">
        <v>1562</v>
      </c>
      <c r="AY1699">
        <v>1646</v>
      </c>
      <c r="AZ1699" t="s">
        <v>2240</v>
      </c>
      <c r="BA1699" s="2">
        <v>43491</v>
      </c>
      <c r="BB1699">
        <v>24</v>
      </c>
      <c r="BC1699" t="s">
        <v>2537</v>
      </c>
      <c r="BD1699" s="3">
        <v>17958</v>
      </c>
      <c r="BE1699" t="s">
        <v>228</v>
      </c>
      <c r="BF1699" s="2">
        <v>43701</v>
      </c>
      <c r="BG1699">
        <v>21</v>
      </c>
      <c r="BH1699" t="s">
        <v>2554</v>
      </c>
      <c r="BI1699" s="3">
        <v>15401</v>
      </c>
    </row>
    <row r="1700" spans="1:61" x14ac:dyDescent="0.25">
      <c r="A1700" s="1">
        <v>42098</v>
      </c>
      <c r="B1700" t="s">
        <v>2538</v>
      </c>
      <c r="C1700" t="s">
        <v>228</v>
      </c>
      <c r="D1700" t="s">
        <v>62</v>
      </c>
      <c r="E1700" t="s">
        <v>740</v>
      </c>
      <c r="F1700" t="s">
        <v>556</v>
      </c>
      <c r="G1700" t="s">
        <v>555</v>
      </c>
      <c r="H1700" t="s">
        <v>867</v>
      </c>
      <c r="I1700" t="s">
        <v>1504</v>
      </c>
      <c r="J1700" t="s">
        <v>448</v>
      </c>
      <c r="K1700" t="s">
        <v>1112</v>
      </c>
      <c r="L1700" t="s">
        <v>559</v>
      </c>
      <c r="M1700" t="s">
        <v>1204</v>
      </c>
      <c r="N1700" t="s">
        <v>450</v>
      </c>
      <c r="O1700" t="s">
        <v>141</v>
      </c>
      <c r="P1700" t="s">
        <v>142</v>
      </c>
      <c r="Q1700">
        <v>31</v>
      </c>
      <c r="R1700" t="s">
        <v>119</v>
      </c>
      <c r="S1700" t="s">
        <v>179</v>
      </c>
      <c r="T1700">
        <v>15</v>
      </c>
      <c r="U1700">
        <v>17</v>
      </c>
      <c r="V1700">
        <v>7</v>
      </c>
      <c r="W1700" t="s">
        <v>132</v>
      </c>
      <c r="X1700" t="s">
        <v>66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 t="e" vm="333">
        <f>_FV(0,"6451612903225806")</f>
        <v>#VALUE!</v>
      </c>
      <c r="AM1700" t="s">
        <v>1360</v>
      </c>
      <c r="AN1700">
        <v>-20</v>
      </c>
      <c r="AO1700" t="s">
        <v>68</v>
      </c>
      <c r="AP1700" t="s">
        <v>64</v>
      </c>
      <c r="AQ1700">
        <v>0</v>
      </c>
      <c r="AR1700">
        <v>3</v>
      </c>
      <c r="AS1700" t="s">
        <v>68</v>
      </c>
      <c r="AT1700" t="s">
        <v>68</v>
      </c>
      <c r="AU1700" t="s">
        <v>68</v>
      </c>
      <c r="AV1700" t="s">
        <v>79</v>
      </c>
      <c r="AW1700" s="2">
        <v>43678</v>
      </c>
      <c r="AX1700">
        <v>1645</v>
      </c>
      <c r="AY1700">
        <v>1646</v>
      </c>
      <c r="AZ1700" t="s">
        <v>2538</v>
      </c>
      <c r="BA1700" s="2">
        <v>43733</v>
      </c>
      <c r="BB1700">
        <v>18</v>
      </c>
      <c r="BC1700" t="s">
        <v>2539</v>
      </c>
      <c r="BD1700" s="3">
        <v>18629</v>
      </c>
      <c r="BE1700" t="s">
        <v>228</v>
      </c>
      <c r="BF1700" s="2">
        <v>43701</v>
      </c>
      <c r="BG1700">
        <v>21</v>
      </c>
      <c r="BH1700" t="s">
        <v>2554</v>
      </c>
      <c r="BI1700" s="3">
        <v>15401</v>
      </c>
    </row>
    <row r="1701" spans="1:61" x14ac:dyDescent="0.25">
      <c r="A1701" s="1">
        <v>42035</v>
      </c>
      <c r="B1701" t="s">
        <v>150</v>
      </c>
      <c r="C1701" t="s">
        <v>228</v>
      </c>
      <c r="D1701" t="s">
        <v>62</v>
      </c>
      <c r="E1701" t="s">
        <v>500</v>
      </c>
      <c r="F1701" t="s">
        <v>374</v>
      </c>
      <c r="G1701" t="s">
        <v>567</v>
      </c>
      <c r="H1701" t="s">
        <v>377</v>
      </c>
      <c r="I1701" t="s">
        <v>374</v>
      </c>
      <c r="J1701" t="s">
        <v>1757</v>
      </c>
      <c r="K1701" t="s">
        <v>380</v>
      </c>
      <c r="L1701" t="s">
        <v>380</v>
      </c>
      <c r="M1701" t="s">
        <v>379</v>
      </c>
      <c r="N1701" t="s">
        <v>572</v>
      </c>
      <c r="O1701" t="s">
        <v>571</v>
      </c>
      <c r="P1701" t="s">
        <v>572</v>
      </c>
      <c r="Q1701">
        <v>23</v>
      </c>
      <c r="R1701" t="s">
        <v>96</v>
      </c>
      <c r="S1701" t="s">
        <v>179</v>
      </c>
      <c r="T1701">
        <v>15</v>
      </c>
      <c r="U1701">
        <v>8</v>
      </c>
      <c r="V1701">
        <v>7</v>
      </c>
      <c r="W1701" t="s">
        <v>191</v>
      </c>
      <c r="X1701" t="s">
        <v>132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 t="s">
        <v>382</v>
      </c>
      <c r="AM1701" t="s">
        <v>380</v>
      </c>
      <c r="AN1701">
        <v>-1</v>
      </c>
      <c r="AO1701" t="s">
        <v>121</v>
      </c>
      <c r="AP1701" t="e" vm="1">
        <f>_FV(-6,"0")</f>
        <v>#VALUE!</v>
      </c>
      <c r="AQ1701">
        <v>6</v>
      </c>
      <c r="AR1701">
        <v>3</v>
      </c>
      <c r="AS1701" t="s">
        <v>68</v>
      </c>
      <c r="AT1701" t="s">
        <v>729</v>
      </c>
      <c r="AU1701" t="s">
        <v>68</v>
      </c>
      <c r="AV1701" t="s">
        <v>845</v>
      </c>
      <c r="AW1701" t="s">
        <v>2588</v>
      </c>
      <c r="AX1701">
        <v>1882</v>
      </c>
      <c r="AY1701">
        <v>1646</v>
      </c>
      <c r="AZ1701" t="s">
        <v>150</v>
      </c>
      <c r="BA1701" s="2">
        <v>43578</v>
      </c>
      <c r="BB1701">
        <v>21</v>
      </c>
      <c r="BC1701" t="s">
        <v>2541</v>
      </c>
      <c r="BD1701" s="3">
        <v>41852</v>
      </c>
      <c r="BE1701" t="s">
        <v>228</v>
      </c>
      <c r="BF1701" s="2">
        <v>43701</v>
      </c>
      <c r="BG1701">
        <v>21</v>
      </c>
      <c r="BH1701" t="s">
        <v>2554</v>
      </c>
      <c r="BI1701" s="3">
        <v>15401</v>
      </c>
    </row>
    <row r="1702" spans="1:61" x14ac:dyDescent="0.25">
      <c r="A1702" s="1">
        <v>42113</v>
      </c>
      <c r="B1702" t="s">
        <v>158</v>
      </c>
      <c r="C1702" t="s">
        <v>228</v>
      </c>
      <c r="D1702" t="s">
        <v>62</v>
      </c>
      <c r="E1702" t="s">
        <v>1487</v>
      </c>
      <c r="F1702" t="s">
        <v>222</v>
      </c>
      <c r="G1702" t="s">
        <v>1403</v>
      </c>
      <c r="H1702" t="s">
        <v>1136</v>
      </c>
      <c r="I1702" t="s">
        <v>466</v>
      </c>
      <c r="J1702" t="s">
        <v>465</v>
      </c>
      <c r="K1702" t="s">
        <v>468</v>
      </c>
      <c r="L1702" t="s">
        <v>80</v>
      </c>
      <c r="M1702" t="s">
        <v>470</v>
      </c>
      <c r="N1702" t="s">
        <v>80</v>
      </c>
      <c r="O1702" t="s">
        <v>470</v>
      </c>
      <c r="P1702" t="s">
        <v>471</v>
      </c>
      <c r="Q1702">
        <v>33</v>
      </c>
      <c r="R1702" t="s">
        <v>64</v>
      </c>
      <c r="S1702" t="s">
        <v>179</v>
      </c>
      <c r="T1702">
        <v>15</v>
      </c>
      <c r="U1702">
        <v>3</v>
      </c>
      <c r="V1702">
        <v>7</v>
      </c>
      <c r="W1702" t="s">
        <v>96</v>
      </c>
      <c r="X1702" t="s">
        <v>66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 t="s">
        <v>1274</v>
      </c>
      <c r="AM1702" t="s">
        <v>1489</v>
      </c>
      <c r="AN1702">
        <v>18</v>
      </c>
      <c r="AO1702" t="s">
        <v>64</v>
      </c>
      <c r="AP1702" t="e" vm="1">
        <f>_FV(-10,"0")</f>
        <v>#VALUE!</v>
      </c>
      <c r="AQ1702">
        <v>6</v>
      </c>
      <c r="AR1702">
        <v>3</v>
      </c>
      <c r="AS1702" t="s">
        <v>423</v>
      </c>
      <c r="AT1702" t="s">
        <v>68</v>
      </c>
      <c r="AU1702" t="s">
        <v>563</v>
      </c>
      <c r="AV1702" t="s">
        <v>2710</v>
      </c>
      <c r="AW1702" t="s">
        <v>2711</v>
      </c>
      <c r="AX1702">
        <v>1934</v>
      </c>
      <c r="AY1702">
        <v>1646</v>
      </c>
      <c r="AZ1702" t="s">
        <v>158</v>
      </c>
      <c r="BA1702" s="2">
        <v>43580</v>
      </c>
      <c r="BB1702">
        <v>29</v>
      </c>
      <c r="BC1702" t="s">
        <v>2542</v>
      </c>
      <c r="BD1702" t="s">
        <v>2543</v>
      </c>
      <c r="BE1702" t="s">
        <v>228</v>
      </c>
      <c r="BF1702" s="2">
        <v>43701</v>
      </c>
      <c r="BG1702">
        <v>21</v>
      </c>
      <c r="BH1702" t="s">
        <v>2554</v>
      </c>
      <c r="BI1702" s="3">
        <v>15401</v>
      </c>
    </row>
    <row r="1703" spans="1:61" x14ac:dyDescent="0.25">
      <c r="A1703" s="1">
        <v>41909</v>
      </c>
      <c r="B1703" t="s">
        <v>163</v>
      </c>
      <c r="C1703" t="s">
        <v>228</v>
      </c>
      <c r="D1703" t="s">
        <v>62</v>
      </c>
      <c r="E1703" s="2">
        <v>43586</v>
      </c>
      <c r="F1703" s="2">
        <v>43586</v>
      </c>
      <c r="G1703" t="s">
        <v>90</v>
      </c>
      <c r="H1703" t="s">
        <v>90</v>
      </c>
      <c r="I1703" t="s">
        <v>74</v>
      </c>
      <c r="J1703" t="s">
        <v>76</v>
      </c>
      <c r="K1703" t="s">
        <v>82</v>
      </c>
      <c r="L1703" t="s">
        <v>80</v>
      </c>
      <c r="M1703" t="s">
        <v>80</v>
      </c>
      <c r="N1703" t="s">
        <v>80</v>
      </c>
      <c r="O1703" t="s">
        <v>80</v>
      </c>
      <c r="P1703" t="s">
        <v>82</v>
      </c>
      <c r="Q1703">
        <v>6</v>
      </c>
      <c r="R1703" t="s">
        <v>66</v>
      </c>
      <c r="S1703" t="s">
        <v>179</v>
      </c>
      <c r="T1703">
        <v>15</v>
      </c>
      <c r="U1703">
        <v>12</v>
      </c>
      <c r="V1703">
        <v>8</v>
      </c>
      <c r="W1703" t="s">
        <v>132</v>
      </c>
      <c r="X1703" t="s">
        <v>85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 t="s">
        <v>82</v>
      </c>
      <c r="AM1703" t="s">
        <v>82</v>
      </c>
      <c r="AN1703">
        <v>-2</v>
      </c>
      <c r="AO1703" t="e" vm="1">
        <f>_FV(-2,"0")</f>
        <v>#VALUE!</v>
      </c>
      <c r="AP1703" t="e" vm="1">
        <f>_FV(-8,"0")</f>
        <v>#VALUE!</v>
      </c>
      <c r="AQ1703">
        <v>7</v>
      </c>
      <c r="AR1703">
        <v>1</v>
      </c>
      <c r="AS1703" t="s">
        <v>68</v>
      </c>
      <c r="AT1703" t="s">
        <v>1457</v>
      </c>
      <c r="AU1703" t="s">
        <v>68</v>
      </c>
      <c r="AV1703" s="2">
        <v>43557</v>
      </c>
      <c r="AW1703" t="s">
        <v>895</v>
      </c>
      <c r="AX1703">
        <v>1829</v>
      </c>
      <c r="AY1703">
        <v>1646</v>
      </c>
      <c r="AZ1703" t="s">
        <v>163</v>
      </c>
      <c r="BA1703" s="2">
        <v>43731</v>
      </c>
      <c r="BB1703">
        <v>25</v>
      </c>
      <c r="BC1703" t="s">
        <v>2544</v>
      </c>
      <c r="BD1703" s="3">
        <v>42339</v>
      </c>
      <c r="BE1703" t="s">
        <v>228</v>
      </c>
      <c r="BF1703" s="2">
        <v>43701</v>
      </c>
      <c r="BG1703">
        <v>21</v>
      </c>
      <c r="BH1703" t="s">
        <v>2554</v>
      </c>
      <c r="BI1703" s="3">
        <v>15401</v>
      </c>
    </row>
    <row r="1704" spans="1:61" x14ac:dyDescent="0.25">
      <c r="A1704" s="1">
        <v>42148</v>
      </c>
      <c r="B1704" t="s">
        <v>178</v>
      </c>
      <c r="C1704" t="s">
        <v>228</v>
      </c>
      <c r="D1704" t="s">
        <v>62</v>
      </c>
      <c r="E1704" t="s">
        <v>68</v>
      </c>
      <c r="F1704" t="s">
        <v>680</v>
      </c>
      <c r="G1704" t="s">
        <v>1269</v>
      </c>
      <c r="H1704" t="s">
        <v>404</v>
      </c>
      <c r="I1704" t="s">
        <v>198</v>
      </c>
      <c r="J1704" t="s">
        <v>1010</v>
      </c>
      <c r="K1704" t="s">
        <v>174</v>
      </c>
      <c r="L1704" t="s">
        <v>202</v>
      </c>
      <c r="M1704" t="s">
        <v>63</v>
      </c>
      <c r="N1704" t="s">
        <v>203</v>
      </c>
      <c r="O1704" t="s">
        <v>174</v>
      </c>
      <c r="P1704" t="s">
        <v>173</v>
      </c>
      <c r="Q1704">
        <v>38</v>
      </c>
      <c r="R1704" t="s">
        <v>110</v>
      </c>
      <c r="S1704" t="s">
        <v>179</v>
      </c>
      <c r="T1704">
        <v>15</v>
      </c>
      <c r="U1704">
        <v>17</v>
      </c>
      <c r="V1704">
        <v>11</v>
      </c>
      <c r="W1704" t="s">
        <v>68</v>
      </c>
      <c r="X1704" t="s">
        <v>66</v>
      </c>
      <c r="Y1704">
        <v>0</v>
      </c>
      <c r="Z1704">
        <v>0</v>
      </c>
      <c r="AA1704">
        <v>0</v>
      </c>
      <c r="AB1704">
        <v>1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 t="e" vm="388">
        <f>_FV(0,"6578947368421053")</f>
        <v>#VALUE!</v>
      </c>
      <c r="AM1704" t="e" vm="47">
        <f>_FV(0,"02631578947368421")</f>
        <v>#VALUE!</v>
      </c>
      <c r="AN1704">
        <v>-11</v>
      </c>
      <c r="AO1704" t="e" vm="1">
        <f>_FV(-3,"0")</f>
        <v>#VALUE!</v>
      </c>
      <c r="AP1704" t="s">
        <v>84</v>
      </c>
      <c r="AQ1704">
        <v>4</v>
      </c>
      <c r="AR1704">
        <v>4</v>
      </c>
      <c r="AS1704" t="s">
        <v>68</v>
      </c>
      <c r="AT1704" t="s">
        <v>68</v>
      </c>
      <c r="AU1704" t="s">
        <v>68</v>
      </c>
      <c r="AV1704" t="s">
        <v>68</v>
      </c>
      <c r="AW1704" s="2">
        <v>43617</v>
      </c>
      <c r="AX1704">
        <v>1624</v>
      </c>
      <c r="AY1704">
        <v>1646</v>
      </c>
      <c r="AZ1704" t="s">
        <v>178</v>
      </c>
      <c r="BA1704" s="2">
        <v>43730</v>
      </c>
      <c r="BB1704">
        <v>26</v>
      </c>
      <c r="BC1704" t="s">
        <v>2545</v>
      </c>
      <c r="BD1704" s="3">
        <v>12114</v>
      </c>
      <c r="BE1704" t="s">
        <v>228</v>
      </c>
      <c r="BF1704" s="2">
        <v>43701</v>
      </c>
      <c r="BG1704">
        <v>21</v>
      </c>
      <c r="BH1704" t="s">
        <v>2554</v>
      </c>
      <c r="BI1704" s="3">
        <v>15401</v>
      </c>
    </row>
    <row r="1705" spans="1:61" x14ac:dyDescent="0.25">
      <c r="A1705" s="1">
        <v>42119</v>
      </c>
      <c r="B1705" t="s">
        <v>1436</v>
      </c>
      <c r="C1705" t="s">
        <v>228</v>
      </c>
      <c r="D1705" t="s">
        <v>101</v>
      </c>
      <c r="E1705" t="s">
        <v>489</v>
      </c>
      <c r="F1705" t="s">
        <v>183</v>
      </c>
      <c r="G1705" t="s">
        <v>913</v>
      </c>
      <c r="H1705" t="s">
        <v>183</v>
      </c>
      <c r="I1705" t="s">
        <v>993</v>
      </c>
      <c r="J1705" t="s">
        <v>1115</v>
      </c>
      <c r="K1705" t="s">
        <v>490</v>
      </c>
      <c r="L1705" t="s">
        <v>279</v>
      </c>
      <c r="M1705" t="s">
        <v>914</v>
      </c>
      <c r="N1705" t="s">
        <v>187</v>
      </c>
      <c r="O1705" t="s">
        <v>1637</v>
      </c>
      <c r="P1705" t="s">
        <v>280</v>
      </c>
      <c r="Q1705">
        <v>34</v>
      </c>
      <c r="R1705" t="s">
        <v>239</v>
      </c>
      <c r="S1705" t="s">
        <v>179</v>
      </c>
      <c r="T1705">
        <v>15</v>
      </c>
      <c r="U1705">
        <v>17</v>
      </c>
      <c r="V1705">
        <v>9</v>
      </c>
      <c r="W1705" t="s">
        <v>66</v>
      </c>
      <c r="X1705" t="s">
        <v>66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 t="e" vm="129">
        <f>_FV(0,"6176470588235294")</f>
        <v>#VALUE!</v>
      </c>
      <c r="AM1705" t="s">
        <v>65</v>
      </c>
      <c r="AN1705">
        <v>-17</v>
      </c>
      <c r="AO1705" t="s">
        <v>65</v>
      </c>
      <c r="AP1705" t="s">
        <v>121</v>
      </c>
      <c r="AQ1705">
        <v>1</v>
      </c>
      <c r="AR1705">
        <v>7</v>
      </c>
      <c r="AS1705" t="s">
        <v>68</v>
      </c>
      <c r="AT1705" t="s">
        <v>68</v>
      </c>
      <c r="AU1705" t="s">
        <v>68</v>
      </c>
      <c r="AV1705" t="s">
        <v>97</v>
      </c>
      <c r="AW1705" s="2">
        <v>43466</v>
      </c>
      <c r="AX1705">
        <v>1558</v>
      </c>
      <c r="AY1705">
        <v>1646</v>
      </c>
      <c r="AZ1705" t="s">
        <v>1436</v>
      </c>
      <c r="BA1705" s="2">
        <v>43490</v>
      </c>
      <c r="BB1705">
        <v>24</v>
      </c>
      <c r="BC1705" t="s">
        <v>2546</v>
      </c>
      <c r="BD1705" s="3">
        <v>29618</v>
      </c>
      <c r="BE1705" t="s">
        <v>228</v>
      </c>
      <c r="BF1705" s="2">
        <v>43701</v>
      </c>
      <c r="BG1705">
        <v>21</v>
      </c>
      <c r="BH1705" t="s">
        <v>2554</v>
      </c>
      <c r="BI1705" s="3">
        <v>15401</v>
      </c>
    </row>
    <row r="1706" spans="1:61" x14ac:dyDescent="0.25">
      <c r="A1706" s="1">
        <v>42310</v>
      </c>
      <c r="B1706" t="s">
        <v>1917</v>
      </c>
      <c r="C1706" t="s">
        <v>228</v>
      </c>
      <c r="D1706" t="s">
        <v>101</v>
      </c>
      <c r="E1706" s="3">
        <v>18994</v>
      </c>
      <c r="F1706" s="3">
        <v>16072</v>
      </c>
      <c r="G1706" t="s">
        <v>398</v>
      </c>
      <c r="H1706" s="2">
        <v>43800</v>
      </c>
      <c r="I1706" s="2">
        <v>43678</v>
      </c>
      <c r="J1706" s="3">
        <v>17533</v>
      </c>
      <c r="K1706" t="s">
        <v>1650</v>
      </c>
      <c r="L1706" t="s">
        <v>116</v>
      </c>
      <c r="M1706" t="s">
        <v>129</v>
      </c>
      <c r="N1706" t="s">
        <v>129</v>
      </c>
      <c r="O1706" t="s">
        <v>1097</v>
      </c>
      <c r="P1706" t="s">
        <v>129</v>
      </c>
      <c r="Q1706">
        <v>25</v>
      </c>
      <c r="R1706" t="s">
        <v>85</v>
      </c>
      <c r="S1706" t="s">
        <v>179</v>
      </c>
      <c r="T1706">
        <v>15</v>
      </c>
      <c r="U1706">
        <v>3</v>
      </c>
      <c r="V1706">
        <v>8</v>
      </c>
      <c r="W1706" t="s">
        <v>179</v>
      </c>
      <c r="X1706" t="s">
        <v>96</v>
      </c>
      <c r="Y1706">
        <v>0</v>
      </c>
      <c r="Z1706">
        <v>1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 t="s">
        <v>552</v>
      </c>
      <c r="AM1706" t="s">
        <v>128</v>
      </c>
      <c r="AN1706">
        <v>8</v>
      </c>
      <c r="AO1706" t="s">
        <v>96</v>
      </c>
      <c r="AP1706" t="e" vm="1">
        <f>_FV(-5,"0")</f>
        <v>#VALUE!</v>
      </c>
      <c r="AQ1706">
        <v>4</v>
      </c>
      <c r="AR1706">
        <v>4</v>
      </c>
      <c r="AS1706" t="s">
        <v>68</v>
      </c>
      <c r="AT1706" t="s">
        <v>68</v>
      </c>
      <c r="AU1706" t="s">
        <v>68</v>
      </c>
      <c r="AV1706" s="2">
        <v>43556</v>
      </c>
      <c r="AW1706" s="2">
        <v>43647</v>
      </c>
      <c r="AX1706">
        <v>1723</v>
      </c>
      <c r="AY1706">
        <v>1646</v>
      </c>
      <c r="AZ1706" t="s">
        <v>1917</v>
      </c>
      <c r="BA1706" s="2">
        <v>43608</v>
      </c>
      <c r="BB1706">
        <v>20</v>
      </c>
      <c r="BC1706" t="s">
        <v>2547</v>
      </c>
      <c r="BD1706" s="2">
        <v>43620</v>
      </c>
      <c r="BE1706" t="s">
        <v>228</v>
      </c>
      <c r="BF1706" s="2">
        <v>43701</v>
      </c>
      <c r="BG1706">
        <v>21</v>
      </c>
      <c r="BH1706" t="s">
        <v>2554</v>
      </c>
      <c r="BI1706" s="3">
        <v>15401</v>
      </c>
    </row>
    <row r="1707" spans="1:61" x14ac:dyDescent="0.25">
      <c r="A1707" s="1">
        <v>41650</v>
      </c>
      <c r="B1707" t="s">
        <v>182</v>
      </c>
      <c r="C1707" t="s">
        <v>228</v>
      </c>
      <c r="D1707" t="s">
        <v>101</v>
      </c>
      <c r="E1707" t="s">
        <v>124</v>
      </c>
      <c r="F1707" s="2">
        <v>43647</v>
      </c>
      <c r="G1707" t="s">
        <v>68</v>
      </c>
      <c r="H1707" s="2">
        <v>43497</v>
      </c>
      <c r="I1707" s="2">
        <v>43466</v>
      </c>
      <c r="J1707" s="2">
        <v>43617</v>
      </c>
      <c r="K1707" t="s">
        <v>266</v>
      </c>
      <c r="L1707" t="s">
        <v>63</v>
      </c>
      <c r="M1707" t="s">
        <v>116</v>
      </c>
      <c r="N1707" t="s">
        <v>266</v>
      </c>
      <c r="O1707" t="s">
        <v>118</v>
      </c>
      <c r="P1707" t="s">
        <v>325</v>
      </c>
      <c r="Q1707">
        <v>10</v>
      </c>
      <c r="R1707" t="s">
        <v>83</v>
      </c>
      <c r="S1707" t="s">
        <v>179</v>
      </c>
      <c r="T1707">
        <v>15</v>
      </c>
      <c r="U1707">
        <v>12</v>
      </c>
      <c r="V1707">
        <v>4</v>
      </c>
      <c r="W1707" t="s">
        <v>85</v>
      </c>
      <c r="X1707" t="s">
        <v>179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 t="e" vm="26">
        <f>_FV(0,"2")</f>
        <v>#VALUE!</v>
      </c>
      <c r="AM1707" t="s">
        <v>63</v>
      </c>
      <c r="AN1707">
        <v>-5</v>
      </c>
      <c r="AO1707" t="e" vm="1">
        <f>_FV(-5,"0")</f>
        <v>#VALUE!</v>
      </c>
      <c r="AP1707" t="e" vm="1">
        <f>_FV(-3,"0")</f>
        <v>#VALUE!</v>
      </c>
      <c r="AQ1707">
        <v>6</v>
      </c>
      <c r="AR1707">
        <v>3</v>
      </c>
      <c r="AS1707" t="s">
        <v>68</v>
      </c>
      <c r="AT1707" t="s">
        <v>68</v>
      </c>
      <c r="AU1707" t="s">
        <v>68</v>
      </c>
      <c r="AV1707" t="s">
        <v>180</v>
      </c>
      <c r="AW1707" s="3">
        <v>46753</v>
      </c>
      <c r="AX1707">
        <v>1679</v>
      </c>
      <c r="AY1707">
        <v>1646</v>
      </c>
      <c r="AZ1707" t="s">
        <v>182</v>
      </c>
      <c r="BA1707" s="2">
        <v>43581</v>
      </c>
      <c r="BB1707">
        <v>23</v>
      </c>
      <c r="BC1707" t="s">
        <v>2549</v>
      </c>
      <c r="BD1707" s="2">
        <v>43528</v>
      </c>
      <c r="BE1707" t="s">
        <v>228</v>
      </c>
      <c r="BF1707" s="2">
        <v>43701</v>
      </c>
      <c r="BG1707">
        <v>21</v>
      </c>
      <c r="BH1707" t="s">
        <v>2554</v>
      </c>
      <c r="BI1707" s="3">
        <v>15401</v>
      </c>
    </row>
    <row r="1708" spans="1:61" x14ac:dyDescent="0.25">
      <c r="A1708" s="1">
        <v>41986</v>
      </c>
      <c r="B1708" t="s">
        <v>195</v>
      </c>
      <c r="C1708" t="s">
        <v>228</v>
      </c>
      <c r="D1708" t="s">
        <v>101</v>
      </c>
      <c r="E1708" t="s">
        <v>1400</v>
      </c>
      <c r="F1708" t="s">
        <v>318</v>
      </c>
      <c r="G1708" s="3">
        <v>903977</v>
      </c>
      <c r="H1708" t="s">
        <v>399</v>
      </c>
      <c r="I1708" t="s">
        <v>750</v>
      </c>
      <c r="J1708" s="3">
        <v>1817084</v>
      </c>
      <c r="K1708" t="s">
        <v>322</v>
      </c>
      <c r="L1708" t="s">
        <v>63</v>
      </c>
      <c r="M1708" t="s">
        <v>79</v>
      </c>
      <c r="N1708" t="s">
        <v>79</v>
      </c>
      <c r="O1708" t="s">
        <v>751</v>
      </c>
      <c r="P1708" t="s">
        <v>321</v>
      </c>
      <c r="Q1708">
        <v>16</v>
      </c>
      <c r="R1708" t="s">
        <v>242</v>
      </c>
      <c r="S1708" t="s">
        <v>179</v>
      </c>
      <c r="T1708">
        <v>15</v>
      </c>
      <c r="U1708">
        <v>14</v>
      </c>
      <c r="V1708">
        <v>4</v>
      </c>
      <c r="W1708" t="s">
        <v>66</v>
      </c>
      <c r="X1708" t="s">
        <v>120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1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 t="e" vm="92">
        <f>_FV(0,"625")</f>
        <v>#VALUE!</v>
      </c>
      <c r="AM1708" t="s">
        <v>63</v>
      </c>
      <c r="AN1708">
        <v>-12</v>
      </c>
      <c r="AO1708" t="e" vm="1">
        <f>_FV(-6,"0")</f>
        <v>#VALUE!</v>
      </c>
      <c r="AP1708" t="s">
        <v>66</v>
      </c>
      <c r="AQ1708">
        <v>4</v>
      </c>
      <c r="AR1708">
        <v>4</v>
      </c>
      <c r="AS1708" t="s">
        <v>68</v>
      </c>
      <c r="AT1708" t="s">
        <v>601</v>
      </c>
      <c r="AU1708" t="s">
        <v>68</v>
      </c>
      <c r="AV1708" t="s">
        <v>74</v>
      </c>
      <c r="AW1708" t="s">
        <v>2686</v>
      </c>
      <c r="AX1708">
        <v>1635</v>
      </c>
      <c r="AY1708">
        <v>1646</v>
      </c>
      <c r="AZ1708" t="s">
        <v>195</v>
      </c>
      <c r="BA1708" s="2">
        <v>43701</v>
      </c>
      <c r="BB1708">
        <v>20</v>
      </c>
      <c r="BC1708" t="s">
        <v>2550</v>
      </c>
      <c r="BD1708" s="3">
        <v>14305</v>
      </c>
      <c r="BE1708" t="s">
        <v>228</v>
      </c>
      <c r="BF1708" s="2">
        <v>43701</v>
      </c>
      <c r="BG1708">
        <v>21</v>
      </c>
      <c r="BH1708" t="s">
        <v>2554</v>
      </c>
      <c r="BI1708" s="3">
        <v>15401</v>
      </c>
    </row>
    <row r="1709" spans="1:61" x14ac:dyDescent="0.25">
      <c r="A1709" s="1">
        <v>42278</v>
      </c>
      <c r="B1709" t="s">
        <v>1445</v>
      </c>
      <c r="C1709" t="s">
        <v>228</v>
      </c>
      <c r="D1709" t="s">
        <v>101</v>
      </c>
      <c r="E1709" t="s">
        <v>459</v>
      </c>
      <c r="F1709" t="s">
        <v>594</v>
      </c>
      <c r="G1709" t="s">
        <v>250</v>
      </c>
      <c r="H1709" t="s">
        <v>250</v>
      </c>
      <c r="I1709" t="s">
        <v>457</v>
      </c>
      <c r="J1709" t="s">
        <v>892</v>
      </c>
      <c r="K1709" t="s">
        <v>460</v>
      </c>
      <c r="L1709" t="s">
        <v>156</v>
      </c>
      <c r="M1709" t="s">
        <v>80</v>
      </c>
      <c r="N1709" t="s">
        <v>155</v>
      </c>
      <c r="O1709" t="s">
        <v>889</v>
      </c>
      <c r="P1709" t="s">
        <v>889</v>
      </c>
      <c r="Q1709">
        <v>21</v>
      </c>
      <c r="R1709" t="s">
        <v>121</v>
      </c>
      <c r="S1709" t="s">
        <v>179</v>
      </c>
      <c r="T1709">
        <v>15</v>
      </c>
      <c r="U1709">
        <v>9</v>
      </c>
      <c r="V1709">
        <v>7</v>
      </c>
      <c r="W1709" t="s">
        <v>85</v>
      </c>
      <c r="X1709" t="s">
        <v>132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 t="s">
        <v>1168</v>
      </c>
      <c r="AM1709" t="s">
        <v>80</v>
      </c>
      <c r="AN1709">
        <v>-3</v>
      </c>
      <c r="AO1709" t="s">
        <v>64</v>
      </c>
      <c r="AP1709" t="e" vm="1">
        <f>_FV(-4,"0")</f>
        <v>#VALUE!</v>
      </c>
      <c r="AQ1709">
        <v>1</v>
      </c>
      <c r="AR1709">
        <v>7</v>
      </c>
      <c r="AS1709" t="s">
        <v>596</v>
      </c>
      <c r="AT1709" t="s">
        <v>68</v>
      </c>
      <c r="AU1709" t="s">
        <v>597</v>
      </c>
      <c r="AV1709" t="s">
        <v>2712</v>
      </c>
      <c r="AW1709" t="s">
        <v>2713</v>
      </c>
      <c r="AX1709">
        <v>1687</v>
      </c>
      <c r="AY1709">
        <v>1646</v>
      </c>
      <c r="AZ1709" t="s">
        <v>1445</v>
      </c>
      <c r="BA1709" s="2">
        <v>43548</v>
      </c>
      <c r="BB1709">
        <v>30</v>
      </c>
      <c r="BC1709" t="s">
        <v>2551</v>
      </c>
      <c r="BD1709" s="3">
        <v>36192</v>
      </c>
      <c r="BE1709" t="s">
        <v>228</v>
      </c>
      <c r="BF1709" s="2">
        <v>43701</v>
      </c>
      <c r="BG1709">
        <v>21</v>
      </c>
      <c r="BH1709" t="s">
        <v>2554</v>
      </c>
      <c r="BI1709" s="3">
        <v>15401</v>
      </c>
    </row>
    <row r="1710" spans="1:61" x14ac:dyDescent="0.25">
      <c r="A1710" s="1">
        <v>42057</v>
      </c>
      <c r="B1710" t="s">
        <v>209</v>
      </c>
      <c r="C1710" t="s">
        <v>228</v>
      </c>
      <c r="D1710" t="s">
        <v>101</v>
      </c>
      <c r="E1710" s="2">
        <v>43586</v>
      </c>
      <c r="F1710" t="s">
        <v>358</v>
      </c>
      <c r="G1710" t="s">
        <v>360</v>
      </c>
      <c r="H1710" t="s">
        <v>233</v>
      </c>
      <c r="I1710" t="s">
        <v>1083</v>
      </c>
      <c r="J1710" t="s">
        <v>230</v>
      </c>
      <c r="K1710" t="s">
        <v>63</v>
      </c>
      <c r="L1710" t="s">
        <v>237</v>
      </c>
      <c r="M1710" t="s">
        <v>235</v>
      </c>
      <c r="N1710" t="s">
        <v>521</v>
      </c>
      <c r="O1710" t="s">
        <v>238</v>
      </c>
      <c r="P1710" t="s">
        <v>235</v>
      </c>
      <c r="Q1710">
        <v>26</v>
      </c>
      <c r="R1710" t="s">
        <v>132</v>
      </c>
      <c r="S1710" t="s">
        <v>179</v>
      </c>
      <c r="T1710">
        <v>15</v>
      </c>
      <c r="U1710">
        <v>6</v>
      </c>
      <c r="V1710">
        <v>8</v>
      </c>
      <c r="W1710" t="s">
        <v>83</v>
      </c>
      <c r="X1710" t="s">
        <v>96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 t="s">
        <v>519</v>
      </c>
      <c r="AM1710" t="s">
        <v>235</v>
      </c>
      <c r="AN1710">
        <v>5</v>
      </c>
      <c r="AO1710" t="s">
        <v>84</v>
      </c>
      <c r="AP1710" t="e" vm="1">
        <f>_FV(-7,"0")</f>
        <v>#VALUE!</v>
      </c>
      <c r="AQ1710">
        <v>3</v>
      </c>
      <c r="AR1710">
        <v>6</v>
      </c>
      <c r="AS1710" t="s">
        <v>68</v>
      </c>
      <c r="AT1710" t="s">
        <v>68</v>
      </c>
      <c r="AU1710" t="s">
        <v>68</v>
      </c>
      <c r="AV1710" s="2">
        <v>43498</v>
      </c>
      <c r="AW1710" s="2">
        <v>43770</v>
      </c>
      <c r="AX1710">
        <v>1779</v>
      </c>
      <c r="AY1710">
        <v>1646</v>
      </c>
      <c r="AZ1710" t="s">
        <v>209</v>
      </c>
      <c r="BA1710" s="2">
        <v>43669</v>
      </c>
      <c r="BB1710">
        <v>25</v>
      </c>
      <c r="BC1710" t="s">
        <v>2552</v>
      </c>
      <c r="BD1710" s="2">
        <v>43472</v>
      </c>
      <c r="BE1710" t="s">
        <v>228</v>
      </c>
      <c r="BF1710" s="2">
        <v>43701</v>
      </c>
      <c r="BG1710">
        <v>21</v>
      </c>
      <c r="BH1710" t="s">
        <v>2554</v>
      </c>
      <c r="BI1710" s="3">
        <v>15401</v>
      </c>
    </row>
    <row r="1711" spans="1:61" x14ac:dyDescent="0.25">
      <c r="A1711" s="1">
        <v>41682</v>
      </c>
      <c r="B1711" t="s">
        <v>218</v>
      </c>
      <c r="C1711" t="s">
        <v>228</v>
      </c>
      <c r="D1711" t="s">
        <v>151</v>
      </c>
      <c r="E1711" t="s">
        <v>369</v>
      </c>
      <c r="F1711" s="2">
        <v>43586</v>
      </c>
      <c r="G1711" t="s">
        <v>153</v>
      </c>
      <c r="H1711" t="s">
        <v>250</v>
      </c>
      <c r="I1711" t="s">
        <v>369</v>
      </c>
      <c r="J1711" s="2">
        <v>43586</v>
      </c>
      <c r="K1711" t="s">
        <v>372</v>
      </c>
      <c r="L1711" t="s">
        <v>156</v>
      </c>
      <c r="M1711" t="s">
        <v>156</v>
      </c>
      <c r="N1711" t="s">
        <v>155</v>
      </c>
      <c r="O1711" t="s">
        <v>155</v>
      </c>
      <c r="P1711" t="s">
        <v>372</v>
      </c>
      <c r="Q1711">
        <v>14</v>
      </c>
      <c r="R1711" t="s">
        <v>191</v>
      </c>
      <c r="S1711" t="s">
        <v>179</v>
      </c>
      <c r="T1711">
        <v>15</v>
      </c>
      <c r="U1711">
        <v>15</v>
      </c>
      <c r="V1711">
        <v>5</v>
      </c>
      <c r="W1711" t="s">
        <v>66</v>
      </c>
      <c r="X1711" t="s">
        <v>121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 t="e" vm="315">
        <f>_FV(0,"35714285714285715")</f>
        <v>#VALUE!</v>
      </c>
      <c r="AM1711" t="s">
        <v>329</v>
      </c>
      <c r="AN1711">
        <v>-8</v>
      </c>
      <c r="AO1711" t="e" vm="1">
        <f>_FV(-4,"0")</f>
        <v>#VALUE!</v>
      </c>
      <c r="AP1711" t="s">
        <v>68</v>
      </c>
      <c r="AQ1711">
        <v>4</v>
      </c>
      <c r="AR1711">
        <v>4</v>
      </c>
      <c r="AS1711" t="s">
        <v>68</v>
      </c>
      <c r="AT1711" t="s">
        <v>68</v>
      </c>
      <c r="AU1711" t="s">
        <v>68</v>
      </c>
      <c r="AV1711" t="s">
        <v>90</v>
      </c>
      <c r="AW1711" s="2">
        <v>43466</v>
      </c>
      <c r="AX1711">
        <v>1610</v>
      </c>
      <c r="AY1711">
        <v>1646</v>
      </c>
      <c r="AZ1711" t="s">
        <v>218</v>
      </c>
      <c r="BA1711" s="2">
        <v>43610</v>
      </c>
      <c r="BB1711">
        <v>22</v>
      </c>
      <c r="BC1711" t="s">
        <v>2553</v>
      </c>
      <c r="BD1711" s="3">
        <v>35096</v>
      </c>
      <c r="BE1711" t="s">
        <v>228</v>
      </c>
      <c r="BF1711" s="2">
        <v>43701</v>
      </c>
      <c r="BG1711">
        <v>21</v>
      </c>
      <c r="BH1711" t="s">
        <v>2554</v>
      </c>
      <c r="BI1711" s="3">
        <v>15401</v>
      </c>
    </row>
    <row r="1712" spans="1:61" x14ac:dyDescent="0.25">
      <c r="A1712" s="1">
        <v>42098</v>
      </c>
      <c r="B1712" t="s">
        <v>60</v>
      </c>
      <c r="C1712" t="s">
        <v>150</v>
      </c>
      <c r="D1712" t="s">
        <v>62</v>
      </c>
      <c r="E1712" t="s">
        <v>859</v>
      </c>
      <c r="F1712" t="s">
        <v>2029</v>
      </c>
      <c r="G1712" t="s">
        <v>68</v>
      </c>
      <c r="H1712" t="s">
        <v>68</v>
      </c>
      <c r="I1712" s="2">
        <v>43709</v>
      </c>
      <c r="J1712" s="2">
        <v>43678</v>
      </c>
      <c r="K1712" t="s">
        <v>324</v>
      </c>
      <c r="L1712" t="s">
        <v>484</v>
      </c>
      <c r="M1712" t="s">
        <v>118</v>
      </c>
      <c r="N1712" t="s">
        <v>603</v>
      </c>
      <c r="O1712" t="s">
        <v>118</v>
      </c>
      <c r="P1712" t="s">
        <v>118</v>
      </c>
      <c r="Q1712">
        <v>30</v>
      </c>
      <c r="R1712" t="s">
        <v>84</v>
      </c>
      <c r="S1712" t="s">
        <v>96</v>
      </c>
      <c r="T1712">
        <v>15</v>
      </c>
      <c r="U1712">
        <v>3</v>
      </c>
      <c r="V1712">
        <v>5</v>
      </c>
      <c r="W1712" t="s">
        <v>110</v>
      </c>
      <c r="X1712" t="s">
        <v>110</v>
      </c>
      <c r="Y1712">
        <v>1</v>
      </c>
      <c r="Z1712">
        <v>1</v>
      </c>
      <c r="AA1712">
        <v>1</v>
      </c>
      <c r="AB1712">
        <v>0</v>
      </c>
      <c r="AC1712">
        <v>0</v>
      </c>
      <c r="AD1712">
        <v>0</v>
      </c>
      <c r="AE1712">
        <v>0</v>
      </c>
      <c r="AF1712">
        <v>1</v>
      </c>
      <c r="AG1712">
        <v>1</v>
      </c>
      <c r="AH1712">
        <v>0</v>
      </c>
      <c r="AI1712">
        <v>0</v>
      </c>
      <c r="AJ1712">
        <v>0</v>
      </c>
      <c r="AK1712">
        <v>0</v>
      </c>
      <c r="AL1712" t="s">
        <v>1251</v>
      </c>
      <c r="AM1712" t="s">
        <v>267</v>
      </c>
      <c r="AN1712">
        <v>3</v>
      </c>
      <c r="AO1712" t="s">
        <v>65</v>
      </c>
      <c r="AP1712" t="e" vm="1">
        <f>_FV(-3,"0")</f>
        <v>#VALUE!</v>
      </c>
      <c r="AQ1712">
        <v>4</v>
      </c>
      <c r="AR1712">
        <v>4</v>
      </c>
      <c r="AS1712" t="s">
        <v>68</v>
      </c>
      <c r="AT1712" t="s">
        <v>1230</v>
      </c>
      <c r="AU1712" t="s">
        <v>68</v>
      </c>
      <c r="AV1712" t="s">
        <v>84</v>
      </c>
      <c r="AW1712" t="s">
        <v>2714</v>
      </c>
      <c r="AX1712">
        <v>1848</v>
      </c>
      <c r="AY1712">
        <v>1882</v>
      </c>
      <c r="AZ1712" t="s">
        <v>60</v>
      </c>
      <c r="BA1712" t="s">
        <v>2527</v>
      </c>
      <c r="BB1712">
        <v>29</v>
      </c>
      <c r="BC1712" t="s">
        <v>2528</v>
      </c>
      <c r="BD1712" s="3">
        <v>23255</v>
      </c>
      <c r="BE1712" t="s">
        <v>150</v>
      </c>
      <c r="BF1712" s="2">
        <v>43578</v>
      </c>
      <c r="BG1712">
        <v>21</v>
      </c>
      <c r="BH1712" t="s">
        <v>2541</v>
      </c>
      <c r="BI1712" s="3">
        <v>41852</v>
      </c>
    </row>
    <row r="1713" spans="1:61" x14ac:dyDescent="0.25">
      <c r="A1713" s="1">
        <v>42021</v>
      </c>
      <c r="B1713" t="s">
        <v>73</v>
      </c>
      <c r="C1713" t="s">
        <v>150</v>
      </c>
      <c r="D1713" t="s">
        <v>151</v>
      </c>
      <c r="E1713" t="s">
        <v>63</v>
      </c>
      <c r="F1713" t="s">
        <v>335</v>
      </c>
      <c r="G1713" t="s">
        <v>1043</v>
      </c>
      <c r="H1713" t="s">
        <v>334</v>
      </c>
      <c r="I1713" t="s">
        <v>68</v>
      </c>
      <c r="J1713" t="s">
        <v>644</v>
      </c>
      <c r="K1713" t="s">
        <v>339</v>
      </c>
      <c r="L1713" t="s">
        <v>225</v>
      </c>
      <c r="M1713" t="s">
        <v>225</v>
      </c>
      <c r="N1713" t="s">
        <v>336</v>
      </c>
      <c r="O1713" t="s">
        <v>336</v>
      </c>
      <c r="P1713" t="s">
        <v>339</v>
      </c>
      <c r="Q1713">
        <v>22</v>
      </c>
      <c r="R1713" t="s">
        <v>255</v>
      </c>
      <c r="S1713" t="s">
        <v>96</v>
      </c>
      <c r="T1713">
        <v>15</v>
      </c>
      <c r="U1713">
        <v>13</v>
      </c>
      <c r="V1713">
        <v>8</v>
      </c>
      <c r="W1713" t="s">
        <v>84</v>
      </c>
      <c r="X1713" t="s">
        <v>192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 t="e" vm="79">
        <f>_FV(0,"5454545454545454")</f>
        <v>#VALUE!</v>
      </c>
      <c r="AM1713" t="s">
        <v>540</v>
      </c>
      <c r="AN1713">
        <v>-10</v>
      </c>
      <c r="AO1713" t="e" vm="1">
        <f>_FV(-8,"0")</f>
        <v>#VALUE!</v>
      </c>
      <c r="AP1713" t="s">
        <v>192</v>
      </c>
      <c r="AQ1713">
        <v>4</v>
      </c>
      <c r="AR1713">
        <v>4</v>
      </c>
      <c r="AS1713" t="s">
        <v>306</v>
      </c>
      <c r="AT1713" t="s">
        <v>2307</v>
      </c>
      <c r="AU1713" t="s">
        <v>187</v>
      </c>
      <c r="AV1713" t="s">
        <v>2715</v>
      </c>
      <c r="AW1713" t="s">
        <v>2716</v>
      </c>
      <c r="AX1713">
        <v>1638</v>
      </c>
      <c r="AY1713">
        <v>1882</v>
      </c>
      <c r="AZ1713" t="s">
        <v>73</v>
      </c>
      <c r="BA1713" s="2">
        <v>43548</v>
      </c>
      <c r="BB1713">
        <v>20</v>
      </c>
      <c r="BC1713" t="s">
        <v>1886</v>
      </c>
      <c r="BD1713" s="3">
        <v>12479</v>
      </c>
      <c r="BE1713" t="s">
        <v>150</v>
      </c>
      <c r="BF1713" s="2">
        <v>43578</v>
      </c>
      <c r="BG1713">
        <v>21</v>
      </c>
      <c r="BH1713" t="s">
        <v>2541</v>
      </c>
      <c r="BI1713" s="3">
        <v>41852</v>
      </c>
    </row>
    <row r="1714" spans="1:61" x14ac:dyDescent="0.25">
      <c r="A1714" s="1">
        <v>41999</v>
      </c>
      <c r="B1714" t="s">
        <v>2531</v>
      </c>
      <c r="C1714" t="s">
        <v>150</v>
      </c>
      <c r="D1714" t="s">
        <v>151</v>
      </c>
      <c r="E1714" t="s">
        <v>355</v>
      </c>
      <c r="F1714" t="s">
        <v>76</v>
      </c>
      <c r="G1714" t="s">
        <v>89</v>
      </c>
      <c r="H1714" t="s">
        <v>90</v>
      </c>
      <c r="I1714" t="s">
        <v>74</v>
      </c>
      <c r="J1714" t="s">
        <v>210</v>
      </c>
      <c r="K1714" t="s">
        <v>82</v>
      </c>
      <c r="L1714" t="s">
        <v>80</v>
      </c>
      <c r="M1714" t="s">
        <v>94</v>
      </c>
      <c r="N1714" t="s">
        <v>214</v>
      </c>
      <c r="O1714" t="s">
        <v>80</v>
      </c>
      <c r="P1714" t="s">
        <v>216</v>
      </c>
      <c r="Q1714">
        <v>18</v>
      </c>
      <c r="R1714" t="s">
        <v>67</v>
      </c>
      <c r="S1714" t="s">
        <v>96</v>
      </c>
      <c r="T1714">
        <v>15</v>
      </c>
      <c r="U1714">
        <v>18</v>
      </c>
      <c r="V1714">
        <v>10</v>
      </c>
      <c r="W1714" t="s">
        <v>132</v>
      </c>
      <c r="X1714" t="s">
        <v>121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 t="e" vm="233">
        <f>_FV(0,"7777777777777778")</f>
        <v>#VALUE!</v>
      </c>
      <c r="AM1714" t="e" vm="68">
        <f>_FV(0,"16666666666666666")</f>
        <v>#VALUE!</v>
      </c>
      <c r="AN1714">
        <v>-7</v>
      </c>
      <c r="AO1714" t="e" vm="1">
        <f>_FV(-3,"0")</f>
        <v>#VALUE!</v>
      </c>
      <c r="AP1714" t="s">
        <v>191</v>
      </c>
      <c r="AQ1714">
        <v>0</v>
      </c>
      <c r="AR1714">
        <v>6</v>
      </c>
      <c r="AS1714" t="s">
        <v>620</v>
      </c>
      <c r="AT1714" t="s">
        <v>1696</v>
      </c>
      <c r="AU1714" t="s">
        <v>2325</v>
      </c>
      <c r="AV1714" t="s">
        <v>2325</v>
      </c>
      <c r="AW1714" t="s">
        <v>2717</v>
      </c>
      <c r="AX1714">
        <v>1600</v>
      </c>
      <c r="AY1714">
        <v>1882</v>
      </c>
      <c r="AZ1714" t="s">
        <v>2531</v>
      </c>
      <c r="BA1714" s="2">
        <v>43610</v>
      </c>
      <c r="BB1714">
        <v>13</v>
      </c>
      <c r="BC1714" t="s">
        <v>2532</v>
      </c>
      <c r="BD1714" s="3">
        <v>44927</v>
      </c>
      <c r="BE1714" t="s">
        <v>150</v>
      </c>
      <c r="BF1714" s="2">
        <v>43578</v>
      </c>
      <c r="BG1714">
        <v>21</v>
      </c>
      <c r="BH1714" t="s">
        <v>2541</v>
      </c>
      <c r="BI1714" s="3">
        <v>41852</v>
      </c>
    </row>
    <row r="1715" spans="1:61" x14ac:dyDescent="0.25">
      <c r="A1715" s="1">
        <v>42282</v>
      </c>
      <c r="B1715" t="s">
        <v>123</v>
      </c>
      <c r="C1715" t="s">
        <v>150</v>
      </c>
      <c r="D1715" t="s">
        <v>101</v>
      </c>
      <c r="E1715" t="s">
        <v>77</v>
      </c>
      <c r="F1715" t="s">
        <v>503</v>
      </c>
      <c r="G1715" t="s">
        <v>180</v>
      </c>
      <c r="H1715" t="s">
        <v>430</v>
      </c>
      <c r="I1715" t="s">
        <v>1681</v>
      </c>
      <c r="J1715" t="s">
        <v>431</v>
      </c>
      <c r="K1715" t="s">
        <v>1682</v>
      </c>
      <c r="L1715" t="s">
        <v>63</v>
      </c>
      <c r="M1715" t="s">
        <v>949</v>
      </c>
      <c r="N1715" t="s">
        <v>341</v>
      </c>
      <c r="O1715" t="s">
        <v>216</v>
      </c>
      <c r="P1715" t="s">
        <v>215</v>
      </c>
      <c r="Q1715">
        <v>36</v>
      </c>
      <c r="R1715" t="s">
        <v>68</v>
      </c>
      <c r="S1715" t="s">
        <v>96</v>
      </c>
      <c r="T1715">
        <v>15</v>
      </c>
      <c r="U1715">
        <v>1</v>
      </c>
      <c r="V1715">
        <v>5</v>
      </c>
      <c r="W1715" t="s">
        <v>191</v>
      </c>
      <c r="X1715" t="s">
        <v>85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 t="s">
        <v>76</v>
      </c>
      <c r="AM1715" t="s">
        <v>435</v>
      </c>
      <c r="AN1715">
        <v>22</v>
      </c>
      <c r="AO1715" t="s">
        <v>96</v>
      </c>
      <c r="AP1715" t="e" vm="1">
        <f>_FV(-5,"0")</f>
        <v>#VALUE!</v>
      </c>
      <c r="AQ1715">
        <v>9</v>
      </c>
      <c r="AR1715">
        <v>0</v>
      </c>
      <c r="AS1715" t="s">
        <v>1288</v>
      </c>
      <c r="AT1715" t="s">
        <v>719</v>
      </c>
      <c r="AU1715" t="s">
        <v>1289</v>
      </c>
      <c r="AV1715" t="s">
        <v>2718</v>
      </c>
      <c r="AW1715" t="s">
        <v>2719</v>
      </c>
      <c r="AX1715">
        <v>1923</v>
      </c>
      <c r="AY1715">
        <v>1882</v>
      </c>
      <c r="AZ1715" t="s">
        <v>123</v>
      </c>
      <c r="BA1715" s="2">
        <v>43731</v>
      </c>
      <c r="BB1715">
        <v>28</v>
      </c>
      <c r="BC1715" t="s">
        <v>2533</v>
      </c>
      <c r="BD1715" t="s">
        <v>2534</v>
      </c>
      <c r="BE1715" t="s">
        <v>150</v>
      </c>
      <c r="BF1715" s="2">
        <v>43578</v>
      </c>
      <c r="BG1715">
        <v>21</v>
      </c>
      <c r="BH1715" t="s">
        <v>2541</v>
      </c>
      <c r="BI1715" s="3">
        <v>41852</v>
      </c>
    </row>
    <row r="1716" spans="1:61" x14ac:dyDescent="0.25">
      <c r="A1716" s="1">
        <v>41966</v>
      </c>
      <c r="B1716" t="s">
        <v>2233</v>
      </c>
      <c r="C1716" t="s">
        <v>150</v>
      </c>
      <c r="D1716" t="s">
        <v>62</v>
      </c>
      <c r="E1716" t="s">
        <v>76</v>
      </c>
      <c r="F1716" t="s">
        <v>76</v>
      </c>
      <c r="G1716" t="s">
        <v>340</v>
      </c>
      <c r="H1716" s="3">
        <v>45658</v>
      </c>
      <c r="I1716" t="s">
        <v>180</v>
      </c>
      <c r="J1716" t="s">
        <v>76</v>
      </c>
      <c r="K1716" t="s">
        <v>82</v>
      </c>
      <c r="L1716" t="s">
        <v>80</v>
      </c>
      <c r="M1716" t="s">
        <v>63</v>
      </c>
      <c r="N1716" t="s">
        <v>81</v>
      </c>
      <c r="O1716" t="s">
        <v>79</v>
      </c>
      <c r="P1716" t="s">
        <v>82</v>
      </c>
      <c r="Q1716">
        <v>12</v>
      </c>
      <c r="R1716" t="s">
        <v>120</v>
      </c>
      <c r="S1716" t="s">
        <v>96</v>
      </c>
      <c r="T1716">
        <v>15</v>
      </c>
      <c r="U1716">
        <v>17</v>
      </c>
      <c r="V1716">
        <v>11</v>
      </c>
      <c r="W1716" t="s">
        <v>68</v>
      </c>
      <c r="X1716" t="s">
        <v>85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 t="e" vm="3">
        <f>_FV(0,"5")</f>
        <v>#VALUE!</v>
      </c>
      <c r="AM1716" t="e" vm="134">
        <f>_FV(0,"08333333333333333")</f>
        <v>#VALUE!</v>
      </c>
      <c r="AN1716">
        <v>-5</v>
      </c>
      <c r="AO1716" t="e" vm="1">
        <f>_FV(-6,"0")</f>
        <v>#VALUE!</v>
      </c>
      <c r="AP1716" t="s">
        <v>66</v>
      </c>
      <c r="AQ1716">
        <v>1</v>
      </c>
      <c r="AR1716">
        <v>4</v>
      </c>
      <c r="AS1716" t="s">
        <v>68</v>
      </c>
      <c r="AT1716" t="s">
        <v>68</v>
      </c>
      <c r="AU1716" t="s">
        <v>68</v>
      </c>
      <c r="AV1716" t="s">
        <v>1252</v>
      </c>
      <c r="AW1716" s="3">
        <v>42736</v>
      </c>
      <c r="AX1716">
        <v>1602</v>
      </c>
      <c r="AY1716">
        <v>1882</v>
      </c>
      <c r="AZ1716" t="s">
        <v>2233</v>
      </c>
      <c r="BA1716" t="s">
        <v>2529</v>
      </c>
      <c r="BB1716">
        <v>25</v>
      </c>
      <c r="BC1716" t="s">
        <v>2530</v>
      </c>
      <c r="BD1716" s="3">
        <v>41306</v>
      </c>
      <c r="BE1716" t="s">
        <v>150</v>
      </c>
      <c r="BF1716" s="2">
        <v>43578</v>
      </c>
      <c r="BG1716">
        <v>21</v>
      </c>
      <c r="BH1716" t="s">
        <v>2541</v>
      </c>
      <c r="BI1716" s="3">
        <v>41852</v>
      </c>
    </row>
    <row r="1717" spans="1:61" x14ac:dyDescent="0.25">
      <c r="A1717" s="1">
        <v>42187</v>
      </c>
      <c r="B1717" t="s">
        <v>127</v>
      </c>
      <c r="C1717" t="s">
        <v>150</v>
      </c>
      <c r="D1717" t="s">
        <v>101</v>
      </c>
      <c r="E1717" t="s">
        <v>770</v>
      </c>
      <c r="F1717" t="s">
        <v>317</v>
      </c>
      <c r="G1717" t="s">
        <v>75</v>
      </c>
      <c r="H1717" t="s">
        <v>399</v>
      </c>
      <c r="I1717" t="s">
        <v>78</v>
      </c>
      <c r="J1717" t="s">
        <v>425</v>
      </c>
      <c r="K1717" t="s">
        <v>79</v>
      </c>
      <c r="L1717" t="s">
        <v>692</v>
      </c>
      <c r="M1717" t="s">
        <v>323</v>
      </c>
      <c r="N1717" t="s">
        <v>771</v>
      </c>
      <c r="O1717" t="s">
        <v>80</v>
      </c>
      <c r="P1717" t="s">
        <v>693</v>
      </c>
      <c r="Q1717">
        <v>24</v>
      </c>
      <c r="R1717" t="s">
        <v>192</v>
      </c>
      <c r="S1717" t="s">
        <v>96</v>
      </c>
      <c r="T1717">
        <v>15</v>
      </c>
      <c r="U1717">
        <v>12</v>
      </c>
      <c r="V1717">
        <v>7</v>
      </c>
      <c r="W1717" t="s">
        <v>132</v>
      </c>
      <c r="X1717" t="s">
        <v>191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 t="e" vm="93">
        <f>_FV(0,"125")</f>
        <v>#VALUE!</v>
      </c>
      <c r="AM1717" t="s">
        <v>79</v>
      </c>
      <c r="AN1717">
        <v>-12</v>
      </c>
      <c r="AO1717" t="e" vm="1">
        <f>_FV(-8,"0")</f>
        <v>#VALUE!</v>
      </c>
      <c r="AP1717" t="s">
        <v>132</v>
      </c>
      <c r="AQ1717">
        <v>2</v>
      </c>
      <c r="AR1717">
        <v>5</v>
      </c>
      <c r="AS1717" t="s">
        <v>68</v>
      </c>
      <c r="AT1717" t="s">
        <v>68</v>
      </c>
      <c r="AU1717" t="s">
        <v>68</v>
      </c>
      <c r="AV1717" t="s">
        <v>68</v>
      </c>
      <c r="AW1717" s="2">
        <v>43709</v>
      </c>
      <c r="AX1717">
        <v>1817</v>
      </c>
      <c r="AY1717">
        <v>1882</v>
      </c>
      <c r="AZ1717" t="s">
        <v>127</v>
      </c>
      <c r="BA1717" s="2">
        <v>43548</v>
      </c>
      <c r="BB1717">
        <v>19</v>
      </c>
      <c r="BC1717" t="s">
        <v>2535</v>
      </c>
      <c r="BD1717" s="3">
        <v>16163</v>
      </c>
      <c r="BE1717" t="s">
        <v>150</v>
      </c>
      <c r="BF1717" s="2">
        <v>43578</v>
      </c>
      <c r="BG1717">
        <v>21</v>
      </c>
      <c r="BH1717" t="s">
        <v>2541</v>
      </c>
      <c r="BI1717" s="3">
        <v>41852</v>
      </c>
    </row>
    <row r="1718" spans="1:61" x14ac:dyDescent="0.25">
      <c r="A1718" s="1">
        <v>42122</v>
      </c>
      <c r="B1718" t="s">
        <v>2240</v>
      </c>
      <c r="C1718" t="s">
        <v>150</v>
      </c>
      <c r="D1718" t="s">
        <v>62</v>
      </c>
      <c r="E1718" t="s">
        <v>1660</v>
      </c>
      <c r="F1718" t="s">
        <v>418</v>
      </c>
      <c r="G1718" t="s">
        <v>1717</v>
      </c>
      <c r="H1718" t="s">
        <v>310</v>
      </c>
      <c r="I1718" t="s">
        <v>1660</v>
      </c>
      <c r="J1718" t="s">
        <v>185</v>
      </c>
      <c r="K1718" t="s">
        <v>490</v>
      </c>
      <c r="L1718" t="s">
        <v>63</v>
      </c>
      <c r="M1718" t="s">
        <v>278</v>
      </c>
      <c r="N1718" t="s">
        <v>277</v>
      </c>
      <c r="O1718" t="s">
        <v>280</v>
      </c>
      <c r="P1718" t="s">
        <v>490</v>
      </c>
      <c r="Q1718">
        <v>34</v>
      </c>
      <c r="R1718" t="s">
        <v>95</v>
      </c>
      <c r="S1718" t="s">
        <v>96</v>
      </c>
      <c r="T1718">
        <v>15</v>
      </c>
      <c r="U1718">
        <v>14</v>
      </c>
      <c r="V1718">
        <v>4</v>
      </c>
      <c r="W1718" t="s">
        <v>66</v>
      </c>
      <c r="X1718" t="s">
        <v>85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 t="e" vm="28">
        <f>_FV(0,"4117647058823529")</f>
        <v>#VALUE!</v>
      </c>
      <c r="AM1718" t="s">
        <v>279</v>
      </c>
      <c r="AN1718">
        <v>-27</v>
      </c>
      <c r="AO1718" t="e" vm="1">
        <f>_FV(-3,"0")</f>
        <v>#VALUE!</v>
      </c>
      <c r="AP1718" t="s">
        <v>179</v>
      </c>
      <c r="AQ1718">
        <v>4</v>
      </c>
      <c r="AR1718">
        <v>4</v>
      </c>
      <c r="AS1718" t="s">
        <v>68</v>
      </c>
      <c r="AT1718" t="s">
        <v>68</v>
      </c>
      <c r="AU1718" t="s">
        <v>68</v>
      </c>
      <c r="AV1718" t="s">
        <v>749</v>
      </c>
      <c r="AW1718" s="2">
        <v>43466</v>
      </c>
      <c r="AX1718">
        <v>1562</v>
      </c>
      <c r="AY1718">
        <v>1882</v>
      </c>
      <c r="AZ1718" t="s">
        <v>2240</v>
      </c>
      <c r="BA1718" s="2">
        <v>43491</v>
      </c>
      <c r="BB1718">
        <v>24</v>
      </c>
      <c r="BC1718" t="s">
        <v>2537</v>
      </c>
      <c r="BD1718" s="3">
        <v>17958</v>
      </c>
      <c r="BE1718" t="s">
        <v>150</v>
      </c>
      <c r="BF1718" s="2">
        <v>43578</v>
      </c>
      <c r="BG1718">
        <v>21</v>
      </c>
      <c r="BH1718" t="s">
        <v>2541</v>
      </c>
      <c r="BI1718" s="3">
        <v>41852</v>
      </c>
    </row>
    <row r="1719" spans="1:61" x14ac:dyDescent="0.25">
      <c r="A1719" s="1">
        <v>41682</v>
      </c>
      <c r="B1719" t="s">
        <v>2538</v>
      </c>
      <c r="C1719" t="s">
        <v>150</v>
      </c>
      <c r="D1719" t="s">
        <v>151</v>
      </c>
      <c r="E1719" t="s">
        <v>369</v>
      </c>
      <c r="F1719" t="s">
        <v>250</v>
      </c>
      <c r="G1719" s="2">
        <v>43586</v>
      </c>
      <c r="H1719" t="s">
        <v>153</v>
      </c>
      <c r="I1719" t="s">
        <v>670</v>
      </c>
      <c r="J1719" t="s">
        <v>408</v>
      </c>
      <c r="K1719" t="s">
        <v>154</v>
      </c>
      <c r="L1719" t="s">
        <v>329</v>
      </c>
      <c r="M1719" t="s">
        <v>63</v>
      </c>
      <c r="N1719" t="s">
        <v>156</v>
      </c>
      <c r="O1719" t="s">
        <v>155</v>
      </c>
      <c r="P1719" t="s">
        <v>154</v>
      </c>
      <c r="Q1719">
        <v>14</v>
      </c>
      <c r="R1719" t="s">
        <v>119</v>
      </c>
      <c r="S1719" t="s">
        <v>96</v>
      </c>
      <c r="T1719">
        <v>15</v>
      </c>
      <c r="U1719">
        <v>20</v>
      </c>
      <c r="V1719">
        <v>11</v>
      </c>
      <c r="W1719" t="s">
        <v>68</v>
      </c>
      <c r="X1719" t="s">
        <v>66</v>
      </c>
      <c r="Y1719">
        <v>0</v>
      </c>
      <c r="Z1719">
        <v>0</v>
      </c>
      <c r="AA1719">
        <v>0</v>
      </c>
      <c r="AB1719">
        <v>1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 t="e" vm="151">
        <f>_FV(0,"5714285714285714")</f>
        <v>#VALUE!</v>
      </c>
      <c r="AM1719" t="e" vm="33">
        <f>_FV(0,"14285714285714285")</f>
        <v>#VALUE!</v>
      </c>
      <c r="AN1719">
        <v>-7</v>
      </c>
      <c r="AO1719" t="e" vm="1">
        <f>_FV(-3,"0")</f>
        <v>#VALUE!</v>
      </c>
      <c r="AP1719" t="s">
        <v>121</v>
      </c>
      <c r="AQ1719">
        <v>1</v>
      </c>
      <c r="AR1719">
        <v>1</v>
      </c>
      <c r="AS1719" t="s">
        <v>897</v>
      </c>
      <c r="AT1719" t="s">
        <v>68</v>
      </c>
      <c r="AU1719" t="s">
        <v>1415</v>
      </c>
      <c r="AV1719" t="s">
        <v>2720</v>
      </c>
      <c r="AW1719" t="s">
        <v>2667</v>
      </c>
      <c r="AX1719">
        <v>1645</v>
      </c>
      <c r="AY1719">
        <v>1882</v>
      </c>
      <c r="AZ1719" t="s">
        <v>2538</v>
      </c>
      <c r="BA1719" s="2">
        <v>43733</v>
      </c>
      <c r="BB1719">
        <v>18</v>
      </c>
      <c r="BC1719" t="s">
        <v>2539</v>
      </c>
      <c r="BD1719" s="3">
        <v>18629</v>
      </c>
      <c r="BE1719" t="s">
        <v>150</v>
      </c>
      <c r="BF1719" s="2">
        <v>43578</v>
      </c>
      <c r="BG1719">
        <v>21</v>
      </c>
      <c r="BH1719" t="s">
        <v>2541</v>
      </c>
      <c r="BI1719" s="3">
        <v>41852</v>
      </c>
    </row>
    <row r="1720" spans="1:61" x14ac:dyDescent="0.25">
      <c r="A1720" s="1">
        <v>41876</v>
      </c>
      <c r="B1720" t="s">
        <v>158</v>
      </c>
      <c r="C1720" t="s">
        <v>150</v>
      </c>
      <c r="D1720" t="s">
        <v>62</v>
      </c>
      <c r="E1720" t="s">
        <v>68</v>
      </c>
      <c r="F1720" t="s">
        <v>68</v>
      </c>
      <c r="G1720" t="s">
        <v>65</v>
      </c>
      <c r="H1720" t="s">
        <v>63</v>
      </c>
      <c r="I1720" s="2">
        <v>43586</v>
      </c>
      <c r="J1720" s="2">
        <v>43586</v>
      </c>
      <c r="K1720" t="s">
        <v>63</v>
      </c>
      <c r="L1720" t="s">
        <v>63</v>
      </c>
      <c r="M1720" t="s">
        <v>65</v>
      </c>
      <c r="N1720" t="s">
        <v>65</v>
      </c>
      <c r="O1720" t="s">
        <v>65</v>
      </c>
      <c r="P1720" t="s">
        <v>65</v>
      </c>
      <c r="Q1720">
        <v>2</v>
      </c>
      <c r="R1720" t="s">
        <v>64</v>
      </c>
      <c r="S1720" t="s">
        <v>96</v>
      </c>
      <c r="T1720">
        <v>15</v>
      </c>
      <c r="U1720">
        <v>2</v>
      </c>
      <c r="V1720">
        <v>5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 t="s">
        <v>68</v>
      </c>
      <c r="AM1720" t="s">
        <v>63</v>
      </c>
      <c r="AN1720">
        <v>0</v>
      </c>
      <c r="AP1720" t="e" vm="1">
        <f>_FV(-4,"0")</f>
        <v>#VALUE!</v>
      </c>
      <c r="AQ1720">
        <v>4</v>
      </c>
      <c r="AR1720">
        <v>4</v>
      </c>
      <c r="AS1720" t="s">
        <v>68</v>
      </c>
      <c r="AT1720" s="2">
        <v>43617</v>
      </c>
      <c r="AU1720" t="s">
        <v>68</v>
      </c>
      <c r="AV1720" t="s">
        <v>854</v>
      </c>
      <c r="AW1720" t="s">
        <v>2721</v>
      </c>
      <c r="AX1720">
        <v>1934</v>
      </c>
      <c r="AY1720">
        <v>1882</v>
      </c>
      <c r="AZ1720" t="s">
        <v>158</v>
      </c>
      <c r="BA1720" s="2">
        <v>43580</v>
      </c>
      <c r="BB1720">
        <v>29</v>
      </c>
      <c r="BC1720" t="s">
        <v>2542</v>
      </c>
      <c r="BD1720" t="s">
        <v>2543</v>
      </c>
      <c r="BE1720" t="s">
        <v>150</v>
      </c>
      <c r="BF1720" s="2">
        <v>43578</v>
      </c>
      <c r="BG1720">
        <v>21</v>
      </c>
      <c r="BH1720" t="s">
        <v>2541</v>
      </c>
      <c r="BI1720" s="3">
        <v>41852</v>
      </c>
    </row>
    <row r="1721" spans="1:61" x14ac:dyDescent="0.25">
      <c r="A1721" s="1">
        <v>41987</v>
      </c>
      <c r="B1721" t="s">
        <v>163</v>
      </c>
      <c r="C1721" t="s">
        <v>150</v>
      </c>
      <c r="D1721" t="s">
        <v>62</v>
      </c>
      <c r="E1721" t="s">
        <v>318</v>
      </c>
      <c r="F1721" t="s">
        <v>368</v>
      </c>
      <c r="G1721" t="s">
        <v>367</v>
      </c>
      <c r="H1721" t="s">
        <v>368</v>
      </c>
      <c r="I1721" s="3">
        <v>27395</v>
      </c>
      <c r="J1721" s="3">
        <v>447424</v>
      </c>
      <c r="K1721" t="s">
        <v>63</v>
      </c>
      <c r="L1721" t="s">
        <v>323</v>
      </c>
      <c r="M1721" t="s">
        <v>321</v>
      </c>
      <c r="N1721" t="s">
        <v>323</v>
      </c>
      <c r="O1721" t="s">
        <v>79</v>
      </c>
      <c r="P1721" t="s">
        <v>321</v>
      </c>
      <c r="Q1721">
        <v>16</v>
      </c>
      <c r="R1721" t="s">
        <v>66</v>
      </c>
      <c r="S1721" t="s">
        <v>96</v>
      </c>
      <c r="T1721">
        <v>15</v>
      </c>
      <c r="U1721">
        <v>3</v>
      </c>
      <c r="V1721">
        <v>9</v>
      </c>
      <c r="W1721" t="s">
        <v>110</v>
      </c>
      <c r="X1721" t="s">
        <v>85</v>
      </c>
      <c r="Y1721">
        <v>1</v>
      </c>
      <c r="Z1721">
        <v>1</v>
      </c>
      <c r="AA1721">
        <v>1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 t="s">
        <v>751</v>
      </c>
      <c r="AM1721" t="s">
        <v>65</v>
      </c>
      <c r="AN1721">
        <v>7</v>
      </c>
      <c r="AO1721" t="s">
        <v>121</v>
      </c>
      <c r="AP1721" t="e" vm="1">
        <f>_FV(-2,"0")</f>
        <v>#VALUE!</v>
      </c>
      <c r="AQ1721">
        <v>3</v>
      </c>
      <c r="AR1721">
        <v>6</v>
      </c>
      <c r="AS1721" t="s">
        <v>68</v>
      </c>
      <c r="AT1721" t="s">
        <v>752</v>
      </c>
      <c r="AU1721" t="s">
        <v>68</v>
      </c>
      <c r="AV1721" t="s">
        <v>366</v>
      </c>
      <c r="AW1721" t="s">
        <v>2722</v>
      </c>
      <c r="AX1721">
        <v>1829</v>
      </c>
      <c r="AY1721">
        <v>1882</v>
      </c>
      <c r="AZ1721" t="s">
        <v>163</v>
      </c>
      <c r="BA1721" s="2">
        <v>43731</v>
      </c>
      <c r="BB1721">
        <v>25</v>
      </c>
      <c r="BC1721" t="s">
        <v>2544</v>
      </c>
      <c r="BD1721" s="3">
        <v>42339</v>
      </c>
      <c r="BE1721" t="s">
        <v>150</v>
      </c>
      <c r="BF1721" s="2">
        <v>43578</v>
      </c>
      <c r="BG1721">
        <v>21</v>
      </c>
      <c r="BH1721" t="s">
        <v>2541</v>
      </c>
      <c r="BI1721" s="3">
        <v>41852</v>
      </c>
    </row>
    <row r="1722" spans="1:61" x14ac:dyDescent="0.25">
      <c r="A1722" s="1">
        <v>41650</v>
      </c>
      <c r="B1722" t="s">
        <v>178</v>
      </c>
      <c r="C1722" t="s">
        <v>150</v>
      </c>
      <c r="D1722" t="s">
        <v>62</v>
      </c>
      <c r="E1722" t="s">
        <v>68</v>
      </c>
      <c r="F1722" s="2">
        <v>43525</v>
      </c>
      <c r="G1722" s="2">
        <v>43586</v>
      </c>
      <c r="H1722" s="2">
        <v>43497</v>
      </c>
      <c r="I1722" t="s">
        <v>68</v>
      </c>
      <c r="J1722" s="2">
        <v>43556</v>
      </c>
      <c r="K1722" t="s">
        <v>118</v>
      </c>
      <c r="L1722" t="s">
        <v>116</v>
      </c>
      <c r="M1722" t="s">
        <v>266</v>
      </c>
      <c r="N1722" t="s">
        <v>266</v>
      </c>
      <c r="O1722" t="s">
        <v>116</v>
      </c>
      <c r="P1722" t="s">
        <v>118</v>
      </c>
      <c r="Q1722">
        <v>10</v>
      </c>
      <c r="R1722" t="s">
        <v>110</v>
      </c>
      <c r="S1722" t="s">
        <v>96</v>
      </c>
      <c r="T1722">
        <v>15</v>
      </c>
      <c r="U1722">
        <v>14</v>
      </c>
      <c r="V1722">
        <v>7</v>
      </c>
      <c r="W1722" t="s">
        <v>121</v>
      </c>
      <c r="X1722" t="s">
        <v>121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 t="e" vm="3">
        <f>_FV(0,"5")</f>
        <v>#VALUE!</v>
      </c>
      <c r="AM1722" t="s">
        <v>325</v>
      </c>
      <c r="AN1722">
        <v>-4</v>
      </c>
      <c r="AO1722" t="s">
        <v>65</v>
      </c>
      <c r="AP1722" t="s">
        <v>83</v>
      </c>
      <c r="AQ1722">
        <v>1</v>
      </c>
      <c r="AR1722">
        <v>7</v>
      </c>
      <c r="AS1722" t="s">
        <v>68</v>
      </c>
      <c r="AT1722" t="s">
        <v>68</v>
      </c>
      <c r="AU1722" t="s">
        <v>68</v>
      </c>
      <c r="AV1722" s="2">
        <v>43586</v>
      </c>
      <c r="AW1722" s="3">
        <v>46753</v>
      </c>
      <c r="AX1722">
        <v>1624</v>
      </c>
      <c r="AY1722">
        <v>1882</v>
      </c>
      <c r="AZ1722" t="s">
        <v>178</v>
      </c>
      <c r="BA1722" s="2">
        <v>43730</v>
      </c>
      <c r="BB1722">
        <v>26</v>
      </c>
      <c r="BC1722" t="s">
        <v>2545</v>
      </c>
      <c r="BD1722" s="3">
        <v>12114</v>
      </c>
      <c r="BE1722" t="s">
        <v>150</v>
      </c>
      <c r="BF1722" s="2">
        <v>43578</v>
      </c>
      <c r="BG1722">
        <v>21</v>
      </c>
      <c r="BH1722" t="s">
        <v>2541</v>
      </c>
      <c r="BI1722" s="3">
        <v>41852</v>
      </c>
    </row>
    <row r="1723" spans="1:61" x14ac:dyDescent="0.25">
      <c r="A1723" s="1">
        <v>41931</v>
      </c>
      <c r="B1723" t="s">
        <v>1436</v>
      </c>
      <c r="C1723" t="s">
        <v>150</v>
      </c>
      <c r="D1723" t="s">
        <v>151</v>
      </c>
      <c r="E1723" t="s">
        <v>63</v>
      </c>
      <c r="F1723" s="3">
        <v>45658</v>
      </c>
      <c r="G1723" t="s">
        <v>908</v>
      </c>
      <c r="H1723" s="3">
        <v>45658</v>
      </c>
      <c r="I1723" t="s">
        <v>63</v>
      </c>
      <c r="J1723" s="3">
        <v>45658</v>
      </c>
      <c r="K1723" t="s">
        <v>322</v>
      </c>
      <c r="L1723" t="s">
        <v>323</v>
      </c>
      <c r="M1723" t="s">
        <v>625</v>
      </c>
      <c r="N1723" t="s">
        <v>323</v>
      </c>
      <c r="O1723" t="s">
        <v>322</v>
      </c>
      <c r="P1723" t="s">
        <v>322</v>
      </c>
      <c r="Q1723">
        <v>8</v>
      </c>
      <c r="R1723" t="s">
        <v>239</v>
      </c>
      <c r="S1723" t="s">
        <v>96</v>
      </c>
      <c r="T1723">
        <v>15</v>
      </c>
      <c r="U1723">
        <v>20</v>
      </c>
      <c r="V1723">
        <v>9</v>
      </c>
      <c r="W1723" t="s">
        <v>66</v>
      </c>
      <c r="X1723" t="s">
        <v>85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 t="e" vm="37">
        <f>_FV(-1,"375")</f>
        <v>#VALUE!</v>
      </c>
      <c r="AM1723" t="s">
        <v>65</v>
      </c>
      <c r="AN1723">
        <v>-6</v>
      </c>
      <c r="AO1723" t="e" vm="1">
        <f>_FV(-3,"0")</f>
        <v>#VALUE!</v>
      </c>
      <c r="AP1723" t="s">
        <v>119</v>
      </c>
      <c r="AQ1723">
        <v>3</v>
      </c>
      <c r="AR1723">
        <v>6</v>
      </c>
      <c r="AS1723" t="s">
        <v>1285</v>
      </c>
      <c r="AT1723" t="s">
        <v>68</v>
      </c>
      <c r="AU1723" t="s">
        <v>547</v>
      </c>
      <c r="AV1723" t="s">
        <v>547</v>
      </c>
      <c r="AW1723" t="s">
        <v>2675</v>
      </c>
      <c r="AX1723">
        <v>1558</v>
      </c>
      <c r="AY1723">
        <v>1882</v>
      </c>
      <c r="AZ1723" t="s">
        <v>1436</v>
      </c>
      <c r="BA1723" s="2">
        <v>43490</v>
      </c>
      <c r="BB1723">
        <v>24</v>
      </c>
      <c r="BC1723" t="s">
        <v>2546</v>
      </c>
      <c r="BD1723" s="3">
        <v>29618</v>
      </c>
      <c r="BE1723" t="s">
        <v>150</v>
      </c>
      <c r="BF1723" s="2">
        <v>43578</v>
      </c>
      <c r="BG1723">
        <v>21</v>
      </c>
      <c r="BH1723" t="s">
        <v>2541</v>
      </c>
      <c r="BI1723" s="3">
        <v>41852</v>
      </c>
    </row>
    <row r="1724" spans="1:61" x14ac:dyDescent="0.25">
      <c r="A1724" s="1">
        <v>42057</v>
      </c>
      <c r="B1724" t="s">
        <v>1917</v>
      </c>
      <c r="C1724" t="s">
        <v>150</v>
      </c>
      <c r="D1724" t="s">
        <v>151</v>
      </c>
      <c r="E1724" t="s">
        <v>230</v>
      </c>
      <c r="F1724" t="s">
        <v>358</v>
      </c>
      <c r="G1724" t="s">
        <v>944</v>
      </c>
      <c r="H1724" t="s">
        <v>1474</v>
      </c>
      <c r="I1724" t="s">
        <v>942</v>
      </c>
      <c r="J1724" t="s">
        <v>429</v>
      </c>
      <c r="K1724" t="s">
        <v>364</v>
      </c>
      <c r="L1724" t="s">
        <v>236</v>
      </c>
      <c r="M1724" t="s">
        <v>521</v>
      </c>
      <c r="N1724" t="s">
        <v>521</v>
      </c>
      <c r="O1724" t="s">
        <v>238</v>
      </c>
      <c r="P1724" t="s">
        <v>363</v>
      </c>
      <c r="Q1724">
        <v>26</v>
      </c>
      <c r="R1724" t="s">
        <v>85</v>
      </c>
      <c r="S1724" t="s">
        <v>96</v>
      </c>
      <c r="T1724">
        <v>15</v>
      </c>
      <c r="U1724">
        <v>4</v>
      </c>
      <c r="V1724">
        <v>7</v>
      </c>
      <c r="W1724" t="s">
        <v>120</v>
      </c>
      <c r="X1724" t="s">
        <v>191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1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 t="s">
        <v>1585</v>
      </c>
      <c r="AM1724" t="s">
        <v>521</v>
      </c>
      <c r="AN1724">
        <v>4</v>
      </c>
      <c r="AO1724" t="e" vm="1">
        <f>_FV(-3,"0")</f>
        <v>#VALUE!</v>
      </c>
      <c r="AP1724" t="s">
        <v>68</v>
      </c>
      <c r="AQ1724">
        <v>3</v>
      </c>
      <c r="AR1724">
        <v>6</v>
      </c>
      <c r="AS1724" t="s">
        <v>68</v>
      </c>
      <c r="AT1724" t="s">
        <v>68</v>
      </c>
      <c r="AU1724" t="s">
        <v>68</v>
      </c>
      <c r="AV1724" s="2">
        <v>43497</v>
      </c>
      <c r="AW1724" s="2">
        <v>43770</v>
      </c>
      <c r="AX1724">
        <v>1723</v>
      </c>
      <c r="AY1724">
        <v>1882</v>
      </c>
      <c r="AZ1724" t="s">
        <v>1917</v>
      </c>
      <c r="BA1724" s="2">
        <v>43608</v>
      </c>
      <c r="BB1724">
        <v>20</v>
      </c>
      <c r="BC1724" t="s">
        <v>2547</v>
      </c>
      <c r="BD1724" s="2">
        <v>43620</v>
      </c>
      <c r="BE1724" t="s">
        <v>150</v>
      </c>
      <c r="BF1724" s="2">
        <v>43578</v>
      </c>
      <c r="BG1724">
        <v>21</v>
      </c>
      <c r="BH1724" t="s">
        <v>2541</v>
      </c>
      <c r="BI1724" s="3">
        <v>41852</v>
      </c>
    </row>
    <row r="1725" spans="1:61" x14ac:dyDescent="0.25">
      <c r="A1725" s="1">
        <v>42148</v>
      </c>
      <c r="B1725" t="s">
        <v>182</v>
      </c>
      <c r="C1725" t="s">
        <v>150</v>
      </c>
      <c r="D1725" t="s">
        <v>62</v>
      </c>
      <c r="E1725" t="s">
        <v>196</v>
      </c>
      <c r="F1725" t="s">
        <v>840</v>
      </c>
      <c r="G1725" t="s">
        <v>680</v>
      </c>
      <c r="H1725" t="s">
        <v>196</v>
      </c>
      <c r="I1725" t="s">
        <v>840</v>
      </c>
      <c r="J1725" t="s">
        <v>303</v>
      </c>
      <c r="K1725" t="s">
        <v>203</v>
      </c>
      <c r="L1725" t="s">
        <v>172</v>
      </c>
      <c r="M1725" t="s">
        <v>203</v>
      </c>
      <c r="N1725" t="s">
        <v>173</v>
      </c>
      <c r="O1725" t="s">
        <v>174</v>
      </c>
      <c r="P1725" t="s">
        <v>205</v>
      </c>
      <c r="Q1725">
        <v>38</v>
      </c>
      <c r="R1725" t="s">
        <v>83</v>
      </c>
      <c r="S1725" t="s">
        <v>96</v>
      </c>
      <c r="T1725">
        <v>15</v>
      </c>
      <c r="U1725">
        <v>9</v>
      </c>
      <c r="V1725">
        <v>5</v>
      </c>
      <c r="W1725" t="s">
        <v>121</v>
      </c>
      <c r="X1725" t="s">
        <v>132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 t="e" vm="97">
        <f>_FV(0,"05263157894736842")</f>
        <v>#VALUE!</v>
      </c>
      <c r="AM1725" t="s">
        <v>174</v>
      </c>
      <c r="AN1725">
        <v>-11</v>
      </c>
      <c r="AO1725" t="s">
        <v>84</v>
      </c>
      <c r="AP1725" t="s">
        <v>84</v>
      </c>
      <c r="AQ1725">
        <v>0</v>
      </c>
      <c r="AR1725">
        <v>9</v>
      </c>
      <c r="AS1725" t="s">
        <v>201</v>
      </c>
      <c r="AT1725" t="s">
        <v>68</v>
      </c>
      <c r="AU1725" t="s">
        <v>1279</v>
      </c>
      <c r="AV1725" t="s">
        <v>2723</v>
      </c>
      <c r="AW1725" t="s">
        <v>2724</v>
      </c>
      <c r="AX1725">
        <v>1679</v>
      </c>
      <c r="AY1725">
        <v>1882</v>
      </c>
      <c r="AZ1725" t="s">
        <v>182</v>
      </c>
      <c r="BA1725" s="2">
        <v>43581</v>
      </c>
      <c r="BB1725">
        <v>23</v>
      </c>
      <c r="BC1725" t="s">
        <v>2549</v>
      </c>
      <c r="BD1725" s="2">
        <v>43528</v>
      </c>
      <c r="BE1725" t="s">
        <v>150</v>
      </c>
      <c r="BF1725" s="2">
        <v>43578</v>
      </c>
      <c r="BG1725">
        <v>21</v>
      </c>
      <c r="BH1725" t="s">
        <v>2541</v>
      </c>
      <c r="BI1725" s="3">
        <v>41852</v>
      </c>
    </row>
    <row r="1726" spans="1:61" x14ac:dyDescent="0.25">
      <c r="A1726" s="1">
        <v>42278</v>
      </c>
      <c r="B1726" t="s">
        <v>195</v>
      </c>
      <c r="C1726" t="s">
        <v>150</v>
      </c>
      <c r="D1726" t="s">
        <v>151</v>
      </c>
      <c r="E1726" t="s">
        <v>152</v>
      </c>
      <c r="F1726" t="s">
        <v>90</v>
      </c>
      <c r="G1726" t="s">
        <v>353</v>
      </c>
      <c r="H1726" t="s">
        <v>153</v>
      </c>
      <c r="I1726" t="s">
        <v>458</v>
      </c>
      <c r="J1726" t="s">
        <v>457</v>
      </c>
      <c r="K1726" t="s">
        <v>154</v>
      </c>
      <c r="L1726" t="s">
        <v>460</v>
      </c>
      <c r="M1726" t="s">
        <v>155</v>
      </c>
      <c r="N1726" t="s">
        <v>80</v>
      </c>
      <c r="O1726" t="s">
        <v>895</v>
      </c>
      <c r="P1726" t="s">
        <v>889</v>
      </c>
      <c r="Q1726">
        <v>21</v>
      </c>
      <c r="R1726" t="s">
        <v>242</v>
      </c>
      <c r="S1726" t="s">
        <v>96</v>
      </c>
      <c r="T1726">
        <v>15</v>
      </c>
      <c r="U1726">
        <v>14</v>
      </c>
      <c r="V1726">
        <v>8</v>
      </c>
      <c r="W1726" t="s">
        <v>132</v>
      </c>
      <c r="X1726" t="s">
        <v>121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 t="e" vm="151">
        <f>_FV(0,"5714285714285714")</f>
        <v>#VALUE!</v>
      </c>
      <c r="AM1726" t="s">
        <v>1168</v>
      </c>
      <c r="AN1726">
        <v>-9</v>
      </c>
      <c r="AO1726" t="e" vm="1">
        <f>_FV(-3,"0")</f>
        <v>#VALUE!</v>
      </c>
      <c r="AP1726" t="s">
        <v>120</v>
      </c>
      <c r="AQ1726">
        <v>1</v>
      </c>
      <c r="AR1726">
        <v>7</v>
      </c>
      <c r="AS1726" t="s">
        <v>986</v>
      </c>
      <c r="AT1726" t="s">
        <v>68</v>
      </c>
      <c r="AU1726" t="s">
        <v>486</v>
      </c>
      <c r="AV1726" t="s">
        <v>2725</v>
      </c>
      <c r="AW1726" t="s">
        <v>2726</v>
      </c>
      <c r="AX1726">
        <v>1635</v>
      </c>
      <c r="AY1726">
        <v>1882</v>
      </c>
      <c r="AZ1726" t="s">
        <v>195</v>
      </c>
      <c r="BA1726" s="2">
        <v>43701</v>
      </c>
      <c r="BB1726">
        <v>20</v>
      </c>
      <c r="BC1726" t="s">
        <v>2550</v>
      </c>
      <c r="BD1726" s="3">
        <v>14305</v>
      </c>
      <c r="BE1726" t="s">
        <v>150</v>
      </c>
      <c r="BF1726" s="2">
        <v>43578</v>
      </c>
      <c r="BG1726">
        <v>21</v>
      </c>
      <c r="BH1726" t="s">
        <v>2541</v>
      </c>
      <c r="BI1726" s="3">
        <v>41852</v>
      </c>
    </row>
    <row r="1727" spans="1:61" x14ac:dyDescent="0.25">
      <c r="A1727" s="1">
        <v>42079</v>
      </c>
      <c r="B1727" t="s">
        <v>1445</v>
      </c>
      <c r="C1727" t="s">
        <v>150</v>
      </c>
      <c r="D1727" t="s">
        <v>151</v>
      </c>
      <c r="E1727" t="s">
        <v>1089</v>
      </c>
      <c r="F1727" t="s">
        <v>103</v>
      </c>
      <c r="G1727" t="s">
        <v>474</v>
      </c>
      <c r="H1727" t="s">
        <v>1696</v>
      </c>
      <c r="I1727" t="s">
        <v>1026</v>
      </c>
      <c r="J1727" t="s">
        <v>829</v>
      </c>
      <c r="K1727" t="s">
        <v>1003</v>
      </c>
      <c r="L1727" t="s">
        <v>620</v>
      </c>
      <c r="M1727" t="s">
        <v>573</v>
      </c>
      <c r="N1727" t="s">
        <v>748</v>
      </c>
      <c r="O1727" t="s">
        <v>748</v>
      </c>
      <c r="P1727" t="s">
        <v>480</v>
      </c>
      <c r="Q1727">
        <v>29</v>
      </c>
      <c r="R1727" t="s">
        <v>121</v>
      </c>
      <c r="S1727" t="s">
        <v>96</v>
      </c>
      <c r="T1727">
        <v>15</v>
      </c>
      <c r="U1727">
        <v>8</v>
      </c>
      <c r="V1727">
        <v>4</v>
      </c>
      <c r="W1727" t="s">
        <v>85</v>
      </c>
      <c r="X1727" t="s">
        <v>191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 t="e" vm="255">
        <f>_FV(0,"13793103448275862")</f>
        <v>#VALUE!</v>
      </c>
      <c r="AM1727" t="s">
        <v>481</v>
      </c>
      <c r="AN1727">
        <v>-11</v>
      </c>
      <c r="AO1727" t="e" vm="1">
        <f>_FV(-6,"0")</f>
        <v>#VALUE!</v>
      </c>
      <c r="AP1727" t="s">
        <v>64</v>
      </c>
      <c r="AQ1727">
        <v>1</v>
      </c>
      <c r="AR1727">
        <v>7</v>
      </c>
      <c r="AS1727" t="s">
        <v>68</v>
      </c>
      <c r="AT1727" t="s">
        <v>68</v>
      </c>
      <c r="AU1727" t="s">
        <v>68</v>
      </c>
      <c r="AV1727" t="s">
        <v>68</v>
      </c>
      <c r="AW1727" s="2">
        <v>43647</v>
      </c>
      <c r="AX1727">
        <v>1687</v>
      </c>
      <c r="AY1727">
        <v>1882</v>
      </c>
      <c r="AZ1727" t="s">
        <v>1445</v>
      </c>
      <c r="BA1727" s="2">
        <v>43548</v>
      </c>
      <c r="BB1727">
        <v>30</v>
      </c>
      <c r="BC1727" t="s">
        <v>2551</v>
      </c>
      <c r="BD1727" s="3">
        <v>36192</v>
      </c>
      <c r="BE1727" t="s">
        <v>150</v>
      </c>
      <c r="BF1727" s="2">
        <v>43578</v>
      </c>
      <c r="BG1727">
        <v>21</v>
      </c>
      <c r="BH1727" t="s">
        <v>2541</v>
      </c>
      <c r="BI1727" s="3">
        <v>41852</v>
      </c>
    </row>
    <row r="1728" spans="1:61" x14ac:dyDescent="0.25">
      <c r="A1728" s="1">
        <v>41882</v>
      </c>
      <c r="B1728" t="s">
        <v>209</v>
      </c>
      <c r="C1728" t="s">
        <v>150</v>
      </c>
      <c r="D1728" t="s">
        <v>151</v>
      </c>
      <c r="E1728" t="s">
        <v>340</v>
      </c>
      <c r="F1728" t="s">
        <v>68</v>
      </c>
      <c r="G1728" t="s">
        <v>65</v>
      </c>
      <c r="H1728" t="s">
        <v>90</v>
      </c>
      <c r="I1728" t="s">
        <v>64</v>
      </c>
      <c r="J1728" t="s">
        <v>68</v>
      </c>
      <c r="K1728" t="s">
        <v>355</v>
      </c>
      <c r="L1728" t="s">
        <v>80</v>
      </c>
      <c r="M1728" t="s">
        <v>65</v>
      </c>
      <c r="N1728" t="s">
        <v>80</v>
      </c>
      <c r="O1728" t="s">
        <v>65</v>
      </c>
      <c r="P1728" t="s">
        <v>65</v>
      </c>
      <c r="Q1728">
        <v>3</v>
      </c>
      <c r="R1728" t="s">
        <v>132</v>
      </c>
      <c r="S1728" t="s">
        <v>96</v>
      </c>
      <c r="T1728">
        <v>15</v>
      </c>
      <c r="U1728">
        <v>1</v>
      </c>
      <c r="V1728">
        <v>9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 t="s">
        <v>340</v>
      </c>
      <c r="AM1728" t="e" vm="2">
        <f>_FV(0,"3333333333333333")</f>
        <v>#VALUE!</v>
      </c>
      <c r="AN1728">
        <v>3</v>
      </c>
      <c r="AP1728" t="e" vm="1">
        <f>_FV(-1,"0")</f>
        <v>#VALUE!</v>
      </c>
      <c r="AQ1728">
        <v>0</v>
      </c>
      <c r="AR1728">
        <v>9</v>
      </c>
      <c r="AS1728" t="s">
        <v>461</v>
      </c>
      <c r="AT1728" t="s">
        <v>68</v>
      </c>
      <c r="AU1728" t="s">
        <v>629</v>
      </c>
      <c r="AV1728" t="s">
        <v>2727</v>
      </c>
      <c r="AW1728" t="s">
        <v>2728</v>
      </c>
      <c r="AX1728">
        <v>1779</v>
      </c>
      <c r="AY1728">
        <v>1882</v>
      </c>
      <c r="AZ1728" t="s">
        <v>209</v>
      </c>
      <c r="BA1728" s="2">
        <v>43669</v>
      </c>
      <c r="BB1728">
        <v>25</v>
      </c>
      <c r="BC1728" t="s">
        <v>2552</v>
      </c>
      <c r="BD1728" s="2">
        <v>43472</v>
      </c>
      <c r="BE1728" t="s">
        <v>150</v>
      </c>
      <c r="BF1728" s="2">
        <v>43578</v>
      </c>
      <c r="BG1728">
        <v>21</v>
      </c>
      <c r="BH1728" t="s">
        <v>2541</v>
      </c>
      <c r="BI1728" s="3">
        <v>41852</v>
      </c>
    </row>
    <row r="1729" spans="1:61" x14ac:dyDescent="0.25">
      <c r="A1729" s="1">
        <v>42119</v>
      </c>
      <c r="B1729" t="s">
        <v>218</v>
      </c>
      <c r="C1729" t="s">
        <v>150</v>
      </c>
      <c r="D1729" t="s">
        <v>101</v>
      </c>
      <c r="E1729" t="s">
        <v>1018</v>
      </c>
      <c r="F1729" t="s">
        <v>418</v>
      </c>
      <c r="G1729" t="s">
        <v>276</v>
      </c>
      <c r="H1729" t="s">
        <v>310</v>
      </c>
      <c r="I1729" t="s">
        <v>310</v>
      </c>
      <c r="J1729" t="s">
        <v>185</v>
      </c>
      <c r="K1729" t="s">
        <v>277</v>
      </c>
      <c r="L1729" t="s">
        <v>63</v>
      </c>
      <c r="M1729" t="s">
        <v>312</v>
      </c>
      <c r="N1729" t="s">
        <v>277</v>
      </c>
      <c r="O1729" t="s">
        <v>277</v>
      </c>
      <c r="P1729" t="s">
        <v>490</v>
      </c>
      <c r="Q1729">
        <v>34</v>
      </c>
      <c r="R1729" t="s">
        <v>191</v>
      </c>
      <c r="S1729" t="s">
        <v>96</v>
      </c>
      <c r="T1729">
        <v>15</v>
      </c>
      <c r="U1729">
        <v>11</v>
      </c>
      <c r="V1729">
        <v>4</v>
      </c>
      <c r="W1729" t="s">
        <v>96</v>
      </c>
      <c r="X1729" t="s">
        <v>85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 t="e" vm="28">
        <f>_FV(0,"4117647058823529")</f>
        <v>#VALUE!</v>
      </c>
      <c r="AM1729" t="s">
        <v>279</v>
      </c>
      <c r="AN1729">
        <v>-22</v>
      </c>
      <c r="AO1729" t="e" vm="1">
        <f>_FV(-1,"0")</f>
        <v>#VALUE!</v>
      </c>
      <c r="AP1729" t="s">
        <v>85</v>
      </c>
      <c r="AQ1729">
        <v>1</v>
      </c>
      <c r="AR1729">
        <v>7</v>
      </c>
      <c r="AS1729" t="s">
        <v>68</v>
      </c>
      <c r="AT1729" t="s">
        <v>68</v>
      </c>
      <c r="AU1729" t="s">
        <v>68</v>
      </c>
      <c r="AV1729" s="2">
        <v>43556</v>
      </c>
      <c r="AW1729" s="2">
        <v>43466</v>
      </c>
      <c r="AX1729">
        <v>1610</v>
      </c>
      <c r="AY1729">
        <v>1882</v>
      </c>
      <c r="AZ1729" t="s">
        <v>218</v>
      </c>
      <c r="BA1729" s="2">
        <v>43610</v>
      </c>
      <c r="BB1729">
        <v>22</v>
      </c>
      <c r="BC1729" t="s">
        <v>2553</v>
      </c>
      <c r="BD1729" s="3">
        <v>35096</v>
      </c>
      <c r="BE1729" t="s">
        <v>150</v>
      </c>
      <c r="BF1729" s="2">
        <v>43578</v>
      </c>
      <c r="BG1729">
        <v>21</v>
      </c>
      <c r="BH1729" t="s">
        <v>2541</v>
      </c>
      <c r="BI1729" s="3">
        <v>41852</v>
      </c>
    </row>
    <row r="1730" spans="1:61" x14ac:dyDescent="0.25">
      <c r="A1730" s="1">
        <v>41902</v>
      </c>
      <c r="B1730" t="s">
        <v>228</v>
      </c>
      <c r="C1730" t="s">
        <v>150</v>
      </c>
      <c r="D1730" t="s">
        <v>62</v>
      </c>
      <c r="E1730" s="2">
        <v>43497</v>
      </c>
      <c r="F1730" s="2">
        <v>43497</v>
      </c>
      <c r="G1730" s="2">
        <v>43556</v>
      </c>
      <c r="H1730" t="s">
        <v>68</v>
      </c>
      <c r="I1730" t="s">
        <v>124</v>
      </c>
      <c r="J1730" s="2">
        <v>43497</v>
      </c>
      <c r="K1730" t="s">
        <v>118</v>
      </c>
      <c r="L1730" t="s">
        <v>116</v>
      </c>
      <c r="M1730" t="s">
        <v>116</v>
      </c>
      <c r="N1730" t="s">
        <v>116</v>
      </c>
      <c r="O1730" t="s">
        <v>118</v>
      </c>
      <c r="P1730" t="s">
        <v>65</v>
      </c>
      <c r="Q1730">
        <v>5</v>
      </c>
      <c r="R1730" t="s">
        <v>179</v>
      </c>
      <c r="S1730" t="s">
        <v>96</v>
      </c>
      <c r="T1730">
        <v>15</v>
      </c>
      <c r="U1730">
        <v>13</v>
      </c>
      <c r="V1730">
        <v>8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 t="e" vm="26">
        <f>_FV(0,"2")</f>
        <v>#VALUE!</v>
      </c>
      <c r="AM1730" t="s">
        <v>118</v>
      </c>
      <c r="AN1730">
        <v>-2</v>
      </c>
      <c r="AP1730" t="s">
        <v>96</v>
      </c>
      <c r="AQ1730">
        <v>1</v>
      </c>
      <c r="AR1730">
        <v>7</v>
      </c>
      <c r="AS1730" t="s">
        <v>68</v>
      </c>
      <c r="AT1730" t="s">
        <v>68</v>
      </c>
      <c r="AU1730" t="s">
        <v>68</v>
      </c>
      <c r="AV1730" t="s">
        <v>124</v>
      </c>
      <c r="AW1730" s="3">
        <v>45658</v>
      </c>
      <c r="AX1730">
        <v>1646</v>
      </c>
      <c r="AY1730">
        <v>1882</v>
      </c>
      <c r="AZ1730" t="s">
        <v>228</v>
      </c>
      <c r="BA1730" s="2">
        <v>43701</v>
      </c>
      <c r="BB1730">
        <v>21</v>
      </c>
      <c r="BC1730" t="s">
        <v>2554</v>
      </c>
      <c r="BD1730" s="3">
        <v>15401</v>
      </c>
      <c r="BE1730" t="s">
        <v>150</v>
      </c>
      <c r="BF1730" s="2">
        <v>43578</v>
      </c>
      <c r="BG1730">
        <v>21</v>
      </c>
      <c r="BH1730" t="s">
        <v>2541</v>
      </c>
      <c r="BI1730" s="3">
        <v>41852</v>
      </c>
    </row>
    <row r="1731" spans="1:61" x14ac:dyDescent="0.25">
      <c r="A1731" s="1">
        <v>42120</v>
      </c>
      <c r="B1731" t="s">
        <v>60</v>
      </c>
      <c r="C1731" t="s">
        <v>123</v>
      </c>
      <c r="D1731" t="s">
        <v>101</v>
      </c>
      <c r="E1731" t="s">
        <v>2729</v>
      </c>
      <c r="F1731" t="s">
        <v>2404</v>
      </c>
      <c r="G1731" t="s">
        <v>1018</v>
      </c>
      <c r="H1731" t="s">
        <v>993</v>
      </c>
      <c r="I1731" t="s">
        <v>2730</v>
      </c>
      <c r="J1731" t="s">
        <v>2731</v>
      </c>
      <c r="K1731" t="s">
        <v>532</v>
      </c>
      <c r="L1731" t="s">
        <v>2486</v>
      </c>
      <c r="M1731" t="s">
        <v>189</v>
      </c>
      <c r="N1731" t="s">
        <v>1292</v>
      </c>
      <c r="O1731" t="s">
        <v>490</v>
      </c>
      <c r="P1731" t="s">
        <v>190</v>
      </c>
      <c r="Q1731">
        <v>34</v>
      </c>
      <c r="R1731" t="s">
        <v>84</v>
      </c>
      <c r="S1731" t="s">
        <v>68</v>
      </c>
      <c r="T1731">
        <v>15</v>
      </c>
      <c r="U1731">
        <v>2</v>
      </c>
      <c r="V1731">
        <v>1</v>
      </c>
      <c r="W1731" t="s">
        <v>191</v>
      </c>
      <c r="X1731" t="s">
        <v>191</v>
      </c>
      <c r="Y1731">
        <v>0</v>
      </c>
      <c r="Z1731">
        <v>1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1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 t="s">
        <v>1660</v>
      </c>
      <c r="AM1731" t="s">
        <v>311</v>
      </c>
      <c r="AN1731">
        <v>-10</v>
      </c>
      <c r="AO1731" t="s">
        <v>65</v>
      </c>
      <c r="AP1731" t="s">
        <v>64</v>
      </c>
      <c r="AQ1731">
        <v>1</v>
      </c>
      <c r="AR1731">
        <v>7</v>
      </c>
      <c r="AS1731" t="s">
        <v>68</v>
      </c>
      <c r="AT1731" t="s">
        <v>68</v>
      </c>
      <c r="AU1731" t="s">
        <v>68</v>
      </c>
      <c r="AV1731" s="3">
        <v>27426</v>
      </c>
      <c r="AW1731" s="2">
        <v>43466</v>
      </c>
      <c r="AX1731">
        <v>1848</v>
      </c>
      <c r="AY1731">
        <v>1923</v>
      </c>
      <c r="AZ1731" t="s">
        <v>60</v>
      </c>
      <c r="BA1731" t="s">
        <v>2527</v>
      </c>
      <c r="BB1731">
        <v>29</v>
      </c>
      <c r="BC1731" t="s">
        <v>2528</v>
      </c>
      <c r="BD1731" s="3">
        <v>23255</v>
      </c>
      <c r="BE1731" t="s">
        <v>123</v>
      </c>
      <c r="BF1731" s="2">
        <v>43731</v>
      </c>
      <c r="BG1731">
        <v>28</v>
      </c>
      <c r="BH1731" t="s">
        <v>2533</v>
      </c>
      <c r="BI1731" t="s">
        <v>2534</v>
      </c>
    </row>
    <row r="1732" spans="1:61" x14ac:dyDescent="0.25">
      <c r="A1732" s="1">
        <v>42187</v>
      </c>
      <c r="B1732" t="s">
        <v>73</v>
      </c>
      <c r="C1732" t="s">
        <v>123</v>
      </c>
      <c r="D1732" t="s">
        <v>151</v>
      </c>
      <c r="E1732" t="s">
        <v>692</v>
      </c>
      <c r="F1732" t="s">
        <v>657</v>
      </c>
      <c r="G1732" s="3">
        <v>45658</v>
      </c>
      <c r="H1732" t="s">
        <v>74</v>
      </c>
      <c r="I1732" t="s">
        <v>717</v>
      </c>
      <c r="J1732" t="s">
        <v>2393</v>
      </c>
      <c r="K1732" t="s">
        <v>693</v>
      </c>
      <c r="L1732" t="s">
        <v>355</v>
      </c>
      <c r="M1732" t="s">
        <v>692</v>
      </c>
      <c r="N1732" t="s">
        <v>308</v>
      </c>
      <c r="O1732" t="s">
        <v>771</v>
      </c>
      <c r="P1732" t="s">
        <v>693</v>
      </c>
      <c r="Q1732">
        <v>24</v>
      </c>
      <c r="R1732" t="s">
        <v>255</v>
      </c>
      <c r="S1732" t="s">
        <v>68</v>
      </c>
      <c r="T1732">
        <v>15</v>
      </c>
      <c r="U1732">
        <v>16</v>
      </c>
      <c r="V1732">
        <v>1</v>
      </c>
      <c r="W1732" t="s">
        <v>64</v>
      </c>
      <c r="X1732" t="s">
        <v>121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 t="e" vm="199">
        <f>_FV(0,"7916666666666666")</f>
        <v>#VALUE!</v>
      </c>
      <c r="AM1732" t="s">
        <v>90</v>
      </c>
      <c r="AN1732">
        <v>-31</v>
      </c>
      <c r="AO1732" t="e" vm="1">
        <f>_FV(-6,"0")</f>
        <v>#VALUE!</v>
      </c>
      <c r="AP1732" t="s">
        <v>242</v>
      </c>
      <c r="AQ1732">
        <v>3</v>
      </c>
      <c r="AR1732">
        <v>6</v>
      </c>
      <c r="AS1732" t="s">
        <v>834</v>
      </c>
      <c r="AT1732" t="s">
        <v>68</v>
      </c>
      <c r="AU1732" t="s">
        <v>836</v>
      </c>
      <c r="AV1732" t="s">
        <v>2732</v>
      </c>
      <c r="AW1732" t="s">
        <v>2733</v>
      </c>
      <c r="AX1732">
        <v>1638</v>
      </c>
      <c r="AY1732">
        <v>1923</v>
      </c>
      <c r="AZ1732" t="s">
        <v>73</v>
      </c>
      <c r="BA1732" s="2">
        <v>43548</v>
      </c>
      <c r="BB1732">
        <v>20</v>
      </c>
      <c r="BC1732" t="s">
        <v>1886</v>
      </c>
      <c r="BD1732" s="3">
        <v>12479</v>
      </c>
      <c r="BE1732" t="s">
        <v>123</v>
      </c>
      <c r="BF1732" s="2">
        <v>43731</v>
      </c>
      <c r="BG1732">
        <v>28</v>
      </c>
      <c r="BH1732" t="s">
        <v>2533</v>
      </c>
      <c r="BI1732" t="s">
        <v>2534</v>
      </c>
    </row>
    <row r="1733" spans="1:61" x14ac:dyDescent="0.25">
      <c r="A1733" s="1">
        <v>41869</v>
      </c>
      <c r="B1733" t="s">
        <v>2531</v>
      </c>
      <c r="C1733" t="s">
        <v>123</v>
      </c>
      <c r="D1733" t="s">
        <v>151</v>
      </c>
      <c r="E1733" t="s">
        <v>65</v>
      </c>
      <c r="F1733" t="s">
        <v>65</v>
      </c>
      <c r="G1733" t="s">
        <v>65</v>
      </c>
      <c r="H1733" t="s">
        <v>65</v>
      </c>
      <c r="I1733" t="s">
        <v>65</v>
      </c>
      <c r="J1733" t="s">
        <v>65</v>
      </c>
      <c r="K1733" t="s">
        <v>65</v>
      </c>
      <c r="L1733" t="s">
        <v>65</v>
      </c>
      <c r="M1733" t="s">
        <v>65</v>
      </c>
      <c r="N1733" t="s">
        <v>65</v>
      </c>
      <c r="O1733" t="s">
        <v>65</v>
      </c>
      <c r="P1733" t="s">
        <v>65</v>
      </c>
      <c r="Q1733">
        <v>1</v>
      </c>
      <c r="R1733" t="s">
        <v>67</v>
      </c>
      <c r="S1733" t="s">
        <v>68</v>
      </c>
      <c r="T1733">
        <v>15</v>
      </c>
      <c r="U1733">
        <v>10</v>
      </c>
      <c r="V1733">
        <v>20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 t="s">
        <v>65</v>
      </c>
      <c r="AM1733" t="s">
        <v>65</v>
      </c>
      <c r="AN1733">
        <v>0</v>
      </c>
      <c r="AP1733" t="s">
        <v>95</v>
      </c>
      <c r="AQ1733">
        <v>0</v>
      </c>
      <c r="AR1733">
        <v>6</v>
      </c>
      <c r="AS1733" t="s">
        <v>68</v>
      </c>
      <c r="AT1733" t="s">
        <v>68</v>
      </c>
      <c r="AU1733" t="s">
        <v>68</v>
      </c>
      <c r="AV1733" t="s">
        <v>2599</v>
      </c>
      <c r="AW1733" s="3">
        <v>46388</v>
      </c>
      <c r="AX1733">
        <v>1600</v>
      </c>
      <c r="AY1733">
        <v>1923</v>
      </c>
      <c r="AZ1733" t="s">
        <v>2531</v>
      </c>
      <c r="BA1733" s="2">
        <v>43610</v>
      </c>
      <c r="BB1733">
        <v>13</v>
      </c>
      <c r="BC1733" t="s">
        <v>2532</v>
      </c>
      <c r="BD1733" s="3">
        <v>44927</v>
      </c>
      <c r="BE1733" t="s">
        <v>123</v>
      </c>
      <c r="BF1733" s="2">
        <v>43731</v>
      </c>
      <c r="BG1733">
        <v>28</v>
      </c>
      <c r="BH1733" t="s">
        <v>2533</v>
      </c>
      <c r="BI1733" t="s">
        <v>2534</v>
      </c>
    </row>
    <row r="1734" spans="1:61" x14ac:dyDescent="0.25">
      <c r="A1734" s="1">
        <v>41930</v>
      </c>
      <c r="B1734" t="s">
        <v>2233</v>
      </c>
      <c r="C1734" t="s">
        <v>123</v>
      </c>
      <c r="D1734" t="s">
        <v>151</v>
      </c>
      <c r="E1734" s="3">
        <v>45658</v>
      </c>
      <c r="F1734" t="s">
        <v>816</v>
      </c>
      <c r="G1734" s="2">
        <v>43586</v>
      </c>
      <c r="H1734" t="s">
        <v>400</v>
      </c>
      <c r="I1734" t="s">
        <v>68</v>
      </c>
      <c r="J1734" t="s">
        <v>1657</v>
      </c>
      <c r="K1734" t="s">
        <v>79</v>
      </c>
      <c r="L1734" t="s">
        <v>180</v>
      </c>
      <c r="M1734" t="s">
        <v>323</v>
      </c>
      <c r="N1734" t="s">
        <v>65</v>
      </c>
      <c r="O1734" t="s">
        <v>79</v>
      </c>
      <c r="P1734" t="s">
        <v>322</v>
      </c>
      <c r="Q1734">
        <v>8</v>
      </c>
      <c r="R1734" t="s">
        <v>120</v>
      </c>
      <c r="S1734" t="s">
        <v>68</v>
      </c>
      <c r="T1734">
        <v>15</v>
      </c>
      <c r="U1734">
        <v>15</v>
      </c>
      <c r="V1734">
        <v>1</v>
      </c>
      <c r="W1734" t="s">
        <v>121</v>
      </c>
      <c r="X1734" t="s">
        <v>191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 t="e" vm="14">
        <f>_FV(0,"25")</f>
        <v>#VALUE!</v>
      </c>
      <c r="AM1734" s="3">
        <v>27395</v>
      </c>
      <c r="AN1734">
        <v>-11</v>
      </c>
      <c r="AO1734" t="e" vm="1">
        <f>_FV(-5,"0")</f>
        <v>#VALUE!</v>
      </c>
      <c r="AP1734" t="s">
        <v>83</v>
      </c>
      <c r="AQ1734">
        <v>3</v>
      </c>
      <c r="AR1734">
        <v>3</v>
      </c>
      <c r="AS1734" t="s">
        <v>817</v>
      </c>
      <c r="AT1734" t="s">
        <v>68</v>
      </c>
      <c r="AU1734" t="s">
        <v>441</v>
      </c>
      <c r="AV1734" t="s">
        <v>819</v>
      </c>
      <c r="AW1734" t="s">
        <v>2734</v>
      </c>
      <c r="AX1734">
        <v>1602</v>
      </c>
      <c r="AY1734">
        <v>1923</v>
      </c>
      <c r="AZ1734" t="s">
        <v>2233</v>
      </c>
      <c r="BA1734" t="s">
        <v>2529</v>
      </c>
      <c r="BB1734">
        <v>25</v>
      </c>
      <c r="BC1734" t="s">
        <v>2530</v>
      </c>
      <c r="BD1734" s="3">
        <v>41306</v>
      </c>
      <c r="BE1734" t="s">
        <v>123</v>
      </c>
      <c r="BF1734" s="2">
        <v>43731</v>
      </c>
      <c r="BG1734">
        <v>28</v>
      </c>
      <c r="BH1734" t="s">
        <v>2533</v>
      </c>
      <c r="BI1734" t="s">
        <v>2534</v>
      </c>
    </row>
    <row r="1735" spans="1:61" x14ac:dyDescent="0.25">
      <c r="A1735" s="1">
        <v>41881</v>
      </c>
      <c r="B1735" t="s">
        <v>127</v>
      </c>
      <c r="C1735" t="s">
        <v>123</v>
      </c>
      <c r="D1735" t="s">
        <v>151</v>
      </c>
      <c r="E1735" t="s">
        <v>90</v>
      </c>
      <c r="F1735" t="s">
        <v>340</v>
      </c>
      <c r="G1735" t="s">
        <v>90</v>
      </c>
      <c r="H1735" t="s">
        <v>80</v>
      </c>
      <c r="I1735" t="s">
        <v>355</v>
      </c>
      <c r="J1735" t="s">
        <v>64</v>
      </c>
      <c r="K1735" t="s">
        <v>65</v>
      </c>
      <c r="L1735" t="s">
        <v>355</v>
      </c>
      <c r="M1735" t="s">
        <v>65</v>
      </c>
      <c r="N1735" t="s">
        <v>65</v>
      </c>
      <c r="O1735" t="s">
        <v>355</v>
      </c>
      <c r="P1735" t="s">
        <v>65</v>
      </c>
      <c r="Q1735">
        <v>3</v>
      </c>
      <c r="R1735" t="s">
        <v>192</v>
      </c>
      <c r="S1735" t="s">
        <v>68</v>
      </c>
      <c r="T1735">
        <v>15</v>
      </c>
      <c r="U1735">
        <v>10</v>
      </c>
      <c r="V1735">
        <v>3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 t="s">
        <v>65</v>
      </c>
      <c r="AM1735" t="s">
        <v>90</v>
      </c>
      <c r="AN1735">
        <v>-4</v>
      </c>
      <c r="AP1735" t="s">
        <v>120</v>
      </c>
      <c r="AQ1735">
        <v>3</v>
      </c>
      <c r="AR1735">
        <v>6</v>
      </c>
      <c r="AS1735" t="s">
        <v>953</v>
      </c>
      <c r="AT1735" t="s">
        <v>68</v>
      </c>
      <c r="AU1735" t="s">
        <v>537</v>
      </c>
      <c r="AV1735" t="s">
        <v>675</v>
      </c>
      <c r="AW1735" t="s">
        <v>2735</v>
      </c>
      <c r="AX1735">
        <v>1817</v>
      </c>
      <c r="AY1735">
        <v>1923</v>
      </c>
      <c r="AZ1735" t="s">
        <v>127</v>
      </c>
      <c r="BA1735" s="2">
        <v>43548</v>
      </c>
      <c r="BB1735">
        <v>19</v>
      </c>
      <c r="BC1735" t="s">
        <v>2535</v>
      </c>
      <c r="BD1735" s="3">
        <v>16163</v>
      </c>
      <c r="BE1735" t="s">
        <v>123</v>
      </c>
      <c r="BF1735" s="2">
        <v>43731</v>
      </c>
      <c r="BG1735">
        <v>28</v>
      </c>
      <c r="BH1735" t="s">
        <v>2533</v>
      </c>
      <c r="BI1735" t="s">
        <v>2534</v>
      </c>
    </row>
    <row r="1736" spans="1:61" x14ac:dyDescent="0.25">
      <c r="A1736" s="1">
        <v>42085</v>
      </c>
      <c r="B1736" t="s">
        <v>2240</v>
      </c>
      <c r="C1736" t="s">
        <v>123</v>
      </c>
      <c r="D1736" t="s">
        <v>151</v>
      </c>
      <c r="E1736" t="s">
        <v>1251</v>
      </c>
      <c r="F1736" t="s">
        <v>2736</v>
      </c>
      <c r="G1736" t="s">
        <v>765</v>
      </c>
      <c r="H1736" t="s">
        <v>74</v>
      </c>
      <c r="I1736" t="s">
        <v>263</v>
      </c>
      <c r="J1736" t="s">
        <v>2737</v>
      </c>
      <c r="K1736" t="s">
        <v>118</v>
      </c>
      <c r="L1736" t="s">
        <v>355</v>
      </c>
      <c r="M1736" t="s">
        <v>267</v>
      </c>
      <c r="N1736" t="s">
        <v>268</v>
      </c>
      <c r="O1736" t="s">
        <v>80</v>
      </c>
      <c r="P1736" t="s">
        <v>603</v>
      </c>
      <c r="Q1736">
        <v>30</v>
      </c>
      <c r="R1736" t="s">
        <v>95</v>
      </c>
      <c r="S1736" t="s">
        <v>68</v>
      </c>
      <c r="T1736">
        <v>15</v>
      </c>
      <c r="U1736">
        <v>14</v>
      </c>
      <c r="V1736">
        <v>1</v>
      </c>
      <c r="W1736" t="s">
        <v>121</v>
      </c>
      <c r="X1736" t="s">
        <v>192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 t="e" vm="318">
        <f>_FV(0,"36666666666666664")</f>
        <v>#VALUE!</v>
      </c>
      <c r="AM1736" s="2">
        <v>43497</v>
      </c>
      <c r="AN1736">
        <v>-39</v>
      </c>
      <c r="AO1736" t="e" vm="1">
        <f>_FV(-3,"0")</f>
        <v>#VALUE!</v>
      </c>
      <c r="AP1736" t="s">
        <v>255</v>
      </c>
      <c r="AQ1736">
        <v>0</v>
      </c>
      <c r="AR1736">
        <v>9</v>
      </c>
      <c r="AS1736" t="s">
        <v>1854</v>
      </c>
      <c r="AT1736" t="s">
        <v>68</v>
      </c>
      <c r="AU1736" t="s">
        <v>872</v>
      </c>
      <c r="AV1736" t="s">
        <v>525</v>
      </c>
      <c r="AW1736" t="s">
        <v>2738</v>
      </c>
      <c r="AX1736">
        <v>1562</v>
      </c>
      <c r="AY1736">
        <v>1923</v>
      </c>
      <c r="AZ1736" t="s">
        <v>2240</v>
      </c>
      <c r="BA1736" s="2">
        <v>43491</v>
      </c>
      <c r="BB1736">
        <v>24</v>
      </c>
      <c r="BC1736" t="s">
        <v>2537</v>
      </c>
      <c r="BD1736" s="3">
        <v>17958</v>
      </c>
      <c r="BE1736" t="s">
        <v>123</v>
      </c>
      <c r="BF1736" s="2">
        <v>43731</v>
      </c>
      <c r="BG1736">
        <v>28</v>
      </c>
      <c r="BH1736" t="s">
        <v>2533</v>
      </c>
      <c r="BI1736" t="s">
        <v>2534</v>
      </c>
    </row>
    <row r="1737" spans="1:61" x14ac:dyDescent="0.25">
      <c r="A1737" s="1">
        <v>42123</v>
      </c>
      <c r="B1737" t="s">
        <v>2538</v>
      </c>
      <c r="C1737" t="s">
        <v>123</v>
      </c>
      <c r="D1737" t="s">
        <v>151</v>
      </c>
      <c r="E1737" t="s">
        <v>275</v>
      </c>
      <c r="F1737" t="s">
        <v>2404</v>
      </c>
      <c r="G1737" s="2">
        <v>43586</v>
      </c>
      <c r="H1737" t="s">
        <v>993</v>
      </c>
      <c r="I1737" t="s">
        <v>1660</v>
      </c>
      <c r="J1737" t="s">
        <v>2731</v>
      </c>
      <c r="K1737" t="s">
        <v>190</v>
      </c>
      <c r="L1737" t="s">
        <v>2486</v>
      </c>
      <c r="M1737" t="s">
        <v>533</v>
      </c>
      <c r="N1737" t="s">
        <v>1292</v>
      </c>
      <c r="O1737" t="s">
        <v>490</v>
      </c>
      <c r="P1737" t="s">
        <v>190</v>
      </c>
      <c r="Q1737">
        <v>34</v>
      </c>
      <c r="R1737" t="s">
        <v>119</v>
      </c>
      <c r="S1737" t="s">
        <v>68</v>
      </c>
      <c r="T1737">
        <v>15</v>
      </c>
      <c r="U1737">
        <v>15</v>
      </c>
      <c r="V1737">
        <v>1</v>
      </c>
      <c r="W1737" t="s">
        <v>179</v>
      </c>
      <c r="X1737" t="s">
        <v>191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1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 t="e" vm="219">
        <f>_FV(0,"47058823529411764")</f>
        <v>#VALUE!</v>
      </c>
      <c r="AM1737" t="s">
        <v>311</v>
      </c>
      <c r="AN1737">
        <v>-46</v>
      </c>
      <c r="AO1737" t="e" vm="1">
        <f>_FV(-1,"0")</f>
        <v>#VALUE!</v>
      </c>
      <c r="AP1737" t="s">
        <v>191</v>
      </c>
      <c r="AQ1737">
        <v>0</v>
      </c>
      <c r="AR1737">
        <v>3</v>
      </c>
      <c r="AS1737" t="s">
        <v>68</v>
      </c>
      <c r="AT1737" t="s">
        <v>68</v>
      </c>
      <c r="AU1737" t="s">
        <v>68</v>
      </c>
      <c r="AV1737" t="s">
        <v>68</v>
      </c>
      <c r="AW1737" s="2">
        <v>43466</v>
      </c>
      <c r="AX1737">
        <v>1645</v>
      </c>
      <c r="AY1737">
        <v>1923</v>
      </c>
      <c r="AZ1737" t="s">
        <v>2538</v>
      </c>
      <c r="BA1737" s="2">
        <v>43733</v>
      </c>
      <c r="BB1737">
        <v>18</v>
      </c>
      <c r="BC1737" t="s">
        <v>2539</v>
      </c>
      <c r="BD1737" s="3">
        <v>18629</v>
      </c>
      <c r="BE1737" t="s">
        <v>123</v>
      </c>
      <c r="BF1737" s="2">
        <v>43731</v>
      </c>
      <c r="BG1737">
        <v>28</v>
      </c>
      <c r="BH1737" t="s">
        <v>2533</v>
      </c>
      <c r="BI1737" t="s">
        <v>2534</v>
      </c>
    </row>
    <row r="1738" spans="1:61" x14ac:dyDescent="0.25">
      <c r="A1738" s="1">
        <v>41862</v>
      </c>
      <c r="B1738" t="s">
        <v>150</v>
      </c>
      <c r="C1738" t="s">
        <v>123</v>
      </c>
      <c r="D1738" t="s">
        <v>151</v>
      </c>
      <c r="E1738" t="s">
        <v>219</v>
      </c>
      <c r="F1738" t="s">
        <v>1662</v>
      </c>
      <c r="G1738" t="s">
        <v>219</v>
      </c>
      <c r="H1738" t="s">
        <v>537</v>
      </c>
      <c r="I1738" t="s">
        <v>222</v>
      </c>
      <c r="J1738" t="s">
        <v>1662</v>
      </c>
      <c r="K1738" t="s">
        <v>224</v>
      </c>
      <c r="L1738" t="s">
        <v>852</v>
      </c>
      <c r="M1738" t="s">
        <v>224</v>
      </c>
      <c r="N1738" t="s">
        <v>65</v>
      </c>
      <c r="O1738" t="s">
        <v>226</v>
      </c>
      <c r="P1738" t="s">
        <v>226</v>
      </c>
      <c r="Q1738">
        <v>11</v>
      </c>
      <c r="R1738" t="s">
        <v>96</v>
      </c>
      <c r="S1738" t="s">
        <v>68</v>
      </c>
      <c r="T1738">
        <v>15</v>
      </c>
      <c r="U1738">
        <v>7</v>
      </c>
      <c r="V1738">
        <v>1</v>
      </c>
      <c r="W1738" t="s">
        <v>121</v>
      </c>
      <c r="X1738" t="s">
        <v>191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1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 t="s">
        <v>65</v>
      </c>
      <c r="AM1738" t="s">
        <v>644</v>
      </c>
      <c r="AN1738">
        <v>-12</v>
      </c>
      <c r="AO1738" t="e" vm="1">
        <f>_FV(-5,"0")</f>
        <v>#VALUE!</v>
      </c>
      <c r="AP1738" t="s">
        <v>132</v>
      </c>
      <c r="AQ1738">
        <v>1</v>
      </c>
      <c r="AR1738">
        <v>7</v>
      </c>
      <c r="AS1738" t="s">
        <v>68</v>
      </c>
      <c r="AT1738" t="s">
        <v>68</v>
      </c>
      <c r="AU1738" t="s">
        <v>68</v>
      </c>
      <c r="AV1738" t="s">
        <v>68</v>
      </c>
      <c r="AW1738" s="3">
        <v>44927</v>
      </c>
      <c r="AX1738">
        <v>1882</v>
      </c>
      <c r="AY1738">
        <v>1923</v>
      </c>
      <c r="AZ1738" t="s">
        <v>150</v>
      </c>
      <c r="BA1738" s="2">
        <v>43578</v>
      </c>
      <c r="BB1738">
        <v>21</v>
      </c>
      <c r="BC1738" t="s">
        <v>2541</v>
      </c>
      <c r="BD1738" s="3">
        <v>41852</v>
      </c>
      <c r="BE1738" t="s">
        <v>123</v>
      </c>
      <c r="BF1738" s="2">
        <v>43731</v>
      </c>
      <c r="BG1738">
        <v>28</v>
      </c>
      <c r="BH1738" t="s">
        <v>2533</v>
      </c>
      <c r="BI1738" t="s">
        <v>2534</v>
      </c>
    </row>
    <row r="1739" spans="1:61" x14ac:dyDescent="0.25">
      <c r="A1739" s="1">
        <v>41903</v>
      </c>
      <c r="B1739" t="s">
        <v>158</v>
      </c>
      <c r="C1739" t="s">
        <v>123</v>
      </c>
      <c r="D1739" t="s">
        <v>101</v>
      </c>
      <c r="E1739" s="2">
        <v>43556</v>
      </c>
      <c r="F1739" t="s">
        <v>84</v>
      </c>
      <c r="G1739" t="s">
        <v>124</v>
      </c>
      <c r="H1739" s="2">
        <v>43497</v>
      </c>
      <c r="I1739" s="2">
        <v>43556</v>
      </c>
      <c r="J1739" s="2">
        <v>43557</v>
      </c>
      <c r="K1739" t="s">
        <v>116</v>
      </c>
      <c r="L1739" t="s">
        <v>124</v>
      </c>
      <c r="M1739" t="s">
        <v>118</v>
      </c>
      <c r="N1739" t="s">
        <v>65</v>
      </c>
      <c r="O1739" t="s">
        <v>118</v>
      </c>
      <c r="P1739" t="s">
        <v>65</v>
      </c>
      <c r="Q1739">
        <v>5</v>
      </c>
      <c r="R1739" t="s">
        <v>64</v>
      </c>
      <c r="S1739" t="s">
        <v>68</v>
      </c>
      <c r="T1739">
        <v>15</v>
      </c>
      <c r="U1739">
        <v>5</v>
      </c>
      <c r="V1739">
        <v>1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 t="s">
        <v>97</v>
      </c>
      <c r="AM1739" s="2">
        <v>43678</v>
      </c>
      <c r="AN1739">
        <v>-5</v>
      </c>
      <c r="AP1739" t="s">
        <v>68</v>
      </c>
      <c r="AQ1739">
        <v>3</v>
      </c>
      <c r="AR1739">
        <v>6</v>
      </c>
      <c r="AS1739" t="s">
        <v>1866</v>
      </c>
      <c r="AT1739" t="s">
        <v>68</v>
      </c>
      <c r="AU1739" t="s">
        <v>224</v>
      </c>
      <c r="AV1739" t="s">
        <v>2739</v>
      </c>
      <c r="AW1739" t="s">
        <v>2633</v>
      </c>
      <c r="AX1739">
        <v>1934</v>
      </c>
      <c r="AY1739">
        <v>1923</v>
      </c>
      <c r="AZ1739" t="s">
        <v>158</v>
      </c>
      <c r="BA1739" s="2">
        <v>43580</v>
      </c>
      <c r="BB1739">
        <v>29</v>
      </c>
      <c r="BC1739" t="s">
        <v>2542</v>
      </c>
      <c r="BD1739" t="s">
        <v>2543</v>
      </c>
      <c r="BE1739" t="s">
        <v>123</v>
      </c>
      <c r="BF1739" s="2">
        <v>43731</v>
      </c>
      <c r="BG1739">
        <v>28</v>
      </c>
      <c r="BH1739" t="s">
        <v>2533</v>
      </c>
      <c r="BI1739" t="s">
        <v>2534</v>
      </c>
    </row>
    <row r="1740" spans="1:61" x14ac:dyDescent="0.25">
      <c r="A1740" s="1">
        <v>41938</v>
      </c>
      <c r="B1740" t="s">
        <v>163</v>
      </c>
      <c r="C1740" t="s">
        <v>123</v>
      </c>
      <c r="D1740" t="s">
        <v>101</v>
      </c>
      <c r="E1740" t="s">
        <v>340</v>
      </c>
      <c r="F1740" t="s">
        <v>1101</v>
      </c>
      <c r="G1740" t="s">
        <v>90</v>
      </c>
      <c r="H1740" t="s">
        <v>88</v>
      </c>
      <c r="I1740" t="s">
        <v>90</v>
      </c>
      <c r="J1740" t="s">
        <v>1509</v>
      </c>
      <c r="K1740" t="s">
        <v>80</v>
      </c>
      <c r="L1740" t="s">
        <v>91</v>
      </c>
      <c r="M1740" t="s">
        <v>216</v>
      </c>
      <c r="N1740" t="s">
        <v>65</v>
      </c>
      <c r="O1740" t="s">
        <v>80</v>
      </c>
      <c r="P1740" t="s">
        <v>93</v>
      </c>
      <c r="Q1740">
        <v>9</v>
      </c>
      <c r="R1740" t="s">
        <v>66</v>
      </c>
      <c r="S1740" t="s">
        <v>68</v>
      </c>
      <c r="T1740">
        <v>15</v>
      </c>
      <c r="U1740">
        <v>6</v>
      </c>
      <c r="V1740">
        <v>1</v>
      </c>
      <c r="W1740" t="s">
        <v>120</v>
      </c>
      <c r="X1740" t="s">
        <v>191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 t="s">
        <v>80</v>
      </c>
      <c r="AM1740" t="s">
        <v>340</v>
      </c>
      <c r="AN1740">
        <v>-10</v>
      </c>
      <c r="AO1740" t="e" vm="1">
        <f>_FV(-3,"0")</f>
        <v>#VALUE!</v>
      </c>
      <c r="AP1740" t="s">
        <v>84</v>
      </c>
      <c r="AQ1740">
        <v>1</v>
      </c>
      <c r="AR1740">
        <v>7</v>
      </c>
      <c r="AS1740" t="s">
        <v>68</v>
      </c>
      <c r="AT1740" t="s">
        <v>68</v>
      </c>
      <c r="AU1740" t="s">
        <v>68</v>
      </c>
      <c r="AV1740" s="2">
        <v>43557</v>
      </c>
      <c r="AW1740" s="3">
        <v>44927</v>
      </c>
      <c r="AX1740">
        <v>1829</v>
      </c>
      <c r="AY1740">
        <v>1923</v>
      </c>
      <c r="AZ1740" t="s">
        <v>163</v>
      </c>
      <c r="BA1740" s="2">
        <v>43731</v>
      </c>
      <c r="BB1740">
        <v>25</v>
      </c>
      <c r="BC1740" t="s">
        <v>2544</v>
      </c>
      <c r="BD1740" s="3">
        <v>42339</v>
      </c>
      <c r="BE1740" t="s">
        <v>123</v>
      </c>
      <c r="BF1740" s="2">
        <v>43731</v>
      </c>
      <c r="BG1740">
        <v>28</v>
      </c>
      <c r="BH1740" t="s">
        <v>2533</v>
      </c>
      <c r="BI1740" t="s">
        <v>2534</v>
      </c>
    </row>
    <row r="1741" spans="1:61" x14ac:dyDescent="0.25">
      <c r="A1741" s="1">
        <v>41802</v>
      </c>
      <c r="B1741" t="s">
        <v>178</v>
      </c>
      <c r="C1741" t="s">
        <v>123</v>
      </c>
      <c r="D1741" t="s">
        <v>62</v>
      </c>
      <c r="E1741" t="s">
        <v>68</v>
      </c>
      <c r="F1741" s="2">
        <v>43498</v>
      </c>
      <c r="G1741" t="s">
        <v>483</v>
      </c>
      <c r="H1741" t="s">
        <v>951</v>
      </c>
      <c r="I1741" t="s">
        <v>90</v>
      </c>
      <c r="J1741" s="2">
        <v>43557</v>
      </c>
      <c r="K1741" t="s">
        <v>80</v>
      </c>
      <c r="L1741" t="s">
        <v>951</v>
      </c>
      <c r="M1741" t="s">
        <v>386</v>
      </c>
      <c r="N1741" t="s">
        <v>65</v>
      </c>
      <c r="O1741" t="s">
        <v>80</v>
      </c>
      <c r="P1741" t="s">
        <v>118</v>
      </c>
      <c r="Q1741">
        <v>15</v>
      </c>
      <c r="R1741" t="s">
        <v>110</v>
      </c>
      <c r="S1741" t="s">
        <v>68</v>
      </c>
      <c r="T1741">
        <v>15</v>
      </c>
      <c r="U1741">
        <v>9</v>
      </c>
      <c r="V1741">
        <v>1</v>
      </c>
      <c r="W1741" t="s">
        <v>120</v>
      </c>
      <c r="X1741" t="s">
        <v>191</v>
      </c>
      <c r="Y1741">
        <v>0</v>
      </c>
      <c r="Z1741">
        <v>1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1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 t="e" vm="62">
        <f>_FV(0,"13333333333333333")</f>
        <v>#VALUE!</v>
      </c>
      <c r="AM1741" t="s">
        <v>114</v>
      </c>
      <c r="AN1741">
        <v>-16</v>
      </c>
      <c r="AO1741" t="e" vm="1">
        <f>_FV(-3,"0")</f>
        <v>#VALUE!</v>
      </c>
      <c r="AP1741" t="s">
        <v>119</v>
      </c>
      <c r="AQ1741">
        <v>6</v>
      </c>
      <c r="AR1741">
        <v>3</v>
      </c>
      <c r="AS1741" t="s">
        <v>860</v>
      </c>
      <c r="AT1741" t="s">
        <v>68</v>
      </c>
      <c r="AU1741" t="s">
        <v>861</v>
      </c>
      <c r="AV1741" t="s">
        <v>2740</v>
      </c>
      <c r="AW1741" t="s">
        <v>2741</v>
      </c>
      <c r="AX1741">
        <v>1624</v>
      </c>
      <c r="AY1741">
        <v>1923</v>
      </c>
      <c r="AZ1741" t="s">
        <v>178</v>
      </c>
      <c r="BA1741" s="2">
        <v>43730</v>
      </c>
      <c r="BB1741">
        <v>26</v>
      </c>
      <c r="BC1741" t="s">
        <v>2545</v>
      </c>
      <c r="BD1741" s="3">
        <v>12114</v>
      </c>
      <c r="BE1741" t="s">
        <v>123</v>
      </c>
      <c r="BF1741" s="2">
        <v>43731</v>
      </c>
      <c r="BG1741">
        <v>28</v>
      </c>
      <c r="BH1741" t="s">
        <v>2533</v>
      </c>
      <c r="BI1741" t="s">
        <v>2534</v>
      </c>
    </row>
    <row r="1742" spans="1:61" x14ac:dyDescent="0.25">
      <c r="A1742" s="1">
        <v>42342</v>
      </c>
      <c r="B1742" t="s">
        <v>1436</v>
      </c>
      <c r="C1742" t="s">
        <v>123</v>
      </c>
      <c r="D1742" t="s">
        <v>151</v>
      </c>
      <c r="E1742" t="s">
        <v>1190</v>
      </c>
      <c r="F1742" t="s">
        <v>64</v>
      </c>
      <c r="G1742" t="s">
        <v>989</v>
      </c>
      <c r="H1742" t="s">
        <v>1400</v>
      </c>
      <c r="I1742" t="s">
        <v>990</v>
      </c>
      <c r="J1742" t="s">
        <v>2742</v>
      </c>
      <c r="K1742" t="s">
        <v>933</v>
      </c>
      <c r="L1742" t="s">
        <v>1183</v>
      </c>
      <c r="M1742" t="s">
        <v>625</v>
      </c>
      <c r="N1742" t="s">
        <v>600</v>
      </c>
      <c r="O1742" t="s">
        <v>322</v>
      </c>
      <c r="P1742" t="s">
        <v>933</v>
      </c>
      <c r="Q1742">
        <v>32</v>
      </c>
      <c r="R1742" t="s">
        <v>239</v>
      </c>
      <c r="S1742" t="s">
        <v>68</v>
      </c>
      <c r="T1742">
        <v>15</v>
      </c>
      <c r="U1742">
        <v>20</v>
      </c>
      <c r="V1742">
        <v>1</v>
      </c>
      <c r="W1742" t="s">
        <v>84</v>
      </c>
      <c r="X1742" t="s">
        <v>191</v>
      </c>
      <c r="Y1742">
        <v>0</v>
      </c>
      <c r="Z1742">
        <v>0</v>
      </c>
      <c r="AA1742">
        <v>0</v>
      </c>
      <c r="AB1742">
        <v>1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 t="e" vm="92">
        <f>_FV(0,"625")</f>
        <v>#VALUE!</v>
      </c>
      <c r="AM1742" t="s">
        <v>368</v>
      </c>
      <c r="AN1742">
        <v>-48</v>
      </c>
      <c r="AO1742" t="e" vm="1">
        <f>_FV(-10,"0")</f>
        <v>#VALUE!</v>
      </c>
      <c r="AP1742" t="s">
        <v>67</v>
      </c>
      <c r="AQ1742">
        <v>4</v>
      </c>
      <c r="AR1742">
        <v>4</v>
      </c>
      <c r="AS1742" t="s">
        <v>68</v>
      </c>
      <c r="AT1742" t="s">
        <v>68</v>
      </c>
      <c r="AU1742" t="s">
        <v>68</v>
      </c>
      <c r="AV1742" t="s">
        <v>97</v>
      </c>
      <c r="AW1742" s="3">
        <v>41640</v>
      </c>
      <c r="AX1742">
        <v>1558</v>
      </c>
      <c r="AY1742">
        <v>1923</v>
      </c>
      <c r="AZ1742" t="s">
        <v>1436</v>
      </c>
      <c r="BA1742" s="2">
        <v>43490</v>
      </c>
      <c r="BB1742">
        <v>24</v>
      </c>
      <c r="BC1742" t="s">
        <v>2546</v>
      </c>
      <c r="BD1742" s="3">
        <v>29618</v>
      </c>
      <c r="BE1742" t="s">
        <v>123</v>
      </c>
      <c r="BF1742" s="2">
        <v>43731</v>
      </c>
      <c r="BG1742">
        <v>28</v>
      </c>
      <c r="BH1742" t="s">
        <v>2533</v>
      </c>
      <c r="BI1742" t="s">
        <v>2534</v>
      </c>
    </row>
    <row r="1743" spans="1:61" x14ac:dyDescent="0.25">
      <c r="A1743" s="1">
        <v>42001</v>
      </c>
      <c r="B1743" t="s">
        <v>1917</v>
      </c>
      <c r="C1743" t="s">
        <v>123</v>
      </c>
      <c r="D1743" t="s">
        <v>101</v>
      </c>
      <c r="E1743" t="s">
        <v>303</v>
      </c>
      <c r="F1743" t="s">
        <v>1349</v>
      </c>
      <c r="G1743" t="s">
        <v>1625</v>
      </c>
      <c r="H1743" t="s">
        <v>1068</v>
      </c>
      <c r="I1743" t="s">
        <v>301</v>
      </c>
      <c r="J1743" t="s">
        <v>1654</v>
      </c>
      <c r="K1743" t="s">
        <v>788</v>
      </c>
      <c r="L1743" t="s">
        <v>1625</v>
      </c>
      <c r="M1743" t="s">
        <v>202</v>
      </c>
      <c r="N1743" t="s">
        <v>789</v>
      </c>
      <c r="O1743" t="s">
        <v>171</v>
      </c>
      <c r="P1743" t="s">
        <v>204</v>
      </c>
      <c r="Q1743">
        <v>19</v>
      </c>
      <c r="R1743" t="s">
        <v>85</v>
      </c>
      <c r="S1743" t="s">
        <v>68</v>
      </c>
      <c r="T1743">
        <v>15</v>
      </c>
      <c r="U1743">
        <v>4</v>
      </c>
      <c r="V1743">
        <v>1</v>
      </c>
      <c r="W1743" t="s">
        <v>96</v>
      </c>
      <c r="X1743" t="s">
        <v>179</v>
      </c>
      <c r="Y1743">
        <v>0</v>
      </c>
      <c r="Z1743">
        <v>0</v>
      </c>
      <c r="AA1743">
        <v>0</v>
      </c>
      <c r="AB1743">
        <v>1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 t="s">
        <v>305</v>
      </c>
      <c r="AM1743" t="s">
        <v>200</v>
      </c>
      <c r="AN1743">
        <v>-13</v>
      </c>
      <c r="AO1743" t="e" vm="1">
        <f>_FV(-6,"0")</f>
        <v>#VALUE!</v>
      </c>
      <c r="AP1743" t="s">
        <v>96</v>
      </c>
      <c r="AQ1743">
        <v>3</v>
      </c>
      <c r="AR1743">
        <v>6</v>
      </c>
      <c r="AS1743" t="s">
        <v>68</v>
      </c>
      <c r="AT1743" t="s">
        <v>68</v>
      </c>
      <c r="AU1743" t="s">
        <v>68</v>
      </c>
      <c r="AV1743" s="2">
        <v>43556</v>
      </c>
      <c r="AW1743" s="2">
        <v>43497</v>
      </c>
      <c r="AX1743">
        <v>1723</v>
      </c>
      <c r="AY1743">
        <v>1923</v>
      </c>
      <c r="AZ1743" t="s">
        <v>1917</v>
      </c>
      <c r="BA1743" s="2">
        <v>43608</v>
      </c>
      <c r="BB1743">
        <v>20</v>
      </c>
      <c r="BC1743" t="s">
        <v>2547</v>
      </c>
      <c r="BD1743" s="2">
        <v>43620</v>
      </c>
      <c r="BE1743" t="s">
        <v>123</v>
      </c>
      <c r="BF1743" s="2">
        <v>43731</v>
      </c>
      <c r="BG1743">
        <v>28</v>
      </c>
      <c r="BH1743" t="s">
        <v>2533</v>
      </c>
      <c r="BI1743" t="s">
        <v>2534</v>
      </c>
    </row>
    <row r="1744" spans="1:61" x14ac:dyDescent="0.25">
      <c r="A1744" s="1">
        <v>41995</v>
      </c>
      <c r="B1744" t="s">
        <v>182</v>
      </c>
      <c r="C1744" t="s">
        <v>123</v>
      </c>
      <c r="D1744" t="s">
        <v>151</v>
      </c>
      <c r="E1744" t="s">
        <v>310</v>
      </c>
      <c r="F1744" t="s">
        <v>1845</v>
      </c>
      <c r="G1744" t="s">
        <v>183</v>
      </c>
      <c r="H1744" t="s">
        <v>993</v>
      </c>
      <c r="I1744" t="s">
        <v>489</v>
      </c>
      <c r="J1744" t="s">
        <v>1677</v>
      </c>
      <c r="K1744" t="s">
        <v>280</v>
      </c>
      <c r="L1744" t="s">
        <v>531</v>
      </c>
      <c r="M1744" t="s">
        <v>188</v>
      </c>
      <c r="N1744" t="s">
        <v>1292</v>
      </c>
      <c r="O1744" t="s">
        <v>190</v>
      </c>
      <c r="P1744" t="s">
        <v>189</v>
      </c>
      <c r="Q1744">
        <v>17</v>
      </c>
      <c r="R1744" t="s">
        <v>83</v>
      </c>
      <c r="S1744" t="s">
        <v>68</v>
      </c>
      <c r="T1744">
        <v>15</v>
      </c>
      <c r="U1744">
        <v>12</v>
      </c>
      <c r="V1744">
        <v>1</v>
      </c>
      <c r="W1744" t="s">
        <v>66</v>
      </c>
      <c r="X1744" t="s">
        <v>120</v>
      </c>
      <c r="Y1744">
        <v>0</v>
      </c>
      <c r="Z1744">
        <v>0</v>
      </c>
      <c r="AA1744">
        <v>0</v>
      </c>
      <c r="AB1744">
        <v>1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 t="e" vm="275">
        <f>_FV(0,"17647058823529413")</f>
        <v>#VALUE!</v>
      </c>
      <c r="AM1744" t="s">
        <v>276</v>
      </c>
      <c r="AN1744">
        <v>-20</v>
      </c>
      <c r="AO1744" t="e" vm="1">
        <f>_FV(-6,"0")</f>
        <v>#VALUE!</v>
      </c>
      <c r="AP1744" t="s">
        <v>121</v>
      </c>
      <c r="AQ1744">
        <v>3</v>
      </c>
      <c r="AR1744">
        <v>6</v>
      </c>
      <c r="AS1744" t="s">
        <v>68</v>
      </c>
      <c r="AT1744" t="s">
        <v>68</v>
      </c>
      <c r="AU1744" t="s">
        <v>68</v>
      </c>
      <c r="AV1744" t="s">
        <v>64</v>
      </c>
      <c r="AW1744" t="s">
        <v>68</v>
      </c>
      <c r="AX1744">
        <v>1679</v>
      </c>
      <c r="AY1744">
        <v>1923</v>
      </c>
      <c r="AZ1744" t="s">
        <v>182</v>
      </c>
      <c r="BA1744" s="2">
        <v>43581</v>
      </c>
      <c r="BB1744">
        <v>23</v>
      </c>
      <c r="BC1744" t="s">
        <v>2549</v>
      </c>
      <c r="BD1744" s="2">
        <v>43528</v>
      </c>
      <c r="BE1744" t="s">
        <v>123</v>
      </c>
      <c r="BF1744" s="2">
        <v>43731</v>
      </c>
      <c r="BG1744">
        <v>28</v>
      </c>
      <c r="BH1744" t="s">
        <v>2533</v>
      </c>
      <c r="BI1744" t="s">
        <v>2534</v>
      </c>
    </row>
    <row r="1745" spans="1:61" x14ac:dyDescent="0.25">
      <c r="A1745" s="1">
        <v>41972</v>
      </c>
      <c r="B1745" t="s">
        <v>195</v>
      </c>
      <c r="C1745" t="s">
        <v>123</v>
      </c>
      <c r="D1745" t="s">
        <v>101</v>
      </c>
      <c r="E1745" t="s">
        <v>496</v>
      </c>
      <c r="F1745" t="s">
        <v>953</v>
      </c>
      <c r="G1745" t="s">
        <v>230</v>
      </c>
      <c r="H1745" t="s">
        <v>229</v>
      </c>
      <c r="I1745" t="s">
        <v>68</v>
      </c>
      <c r="J1745" t="s">
        <v>1707</v>
      </c>
      <c r="K1745" t="s">
        <v>238</v>
      </c>
      <c r="L1745" t="s">
        <v>495</v>
      </c>
      <c r="M1745" t="s">
        <v>363</v>
      </c>
      <c r="N1745" t="s">
        <v>65</v>
      </c>
      <c r="O1745" t="s">
        <v>364</v>
      </c>
      <c r="P1745" t="s">
        <v>238</v>
      </c>
      <c r="Q1745">
        <v>13</v>
      </c>
      <c r="R1745" t="s">
        <v>242</v>
      </c>
      <c r="S1745" t="s">
        <v>68</v>
      </c>
      <c r="T1745">
        <v>15</v>
      </c>
      <c r="U1745">
        <v>14</v>
      </c>
      <c r="V1745">
        <v>1</v>
      </c>
      <c r="W1745" t="s">
        <v>132</v>
      </c>
      <c r="X1745" t="s">
        <v>191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 t="e" vm="22">
        <f>_FV(0,"5384615384615384")</f>
        <v>#VALUE!</v>
      </c>
      <c r="AM1745" t="s">
        <v>230</v>
      </c>
      <c r="AN1745">
        <v>-19</v>
      </c>
      <c r="AO1745" t="e" vm="1">
        <f>_FV(-8,"0")</f>
        <v>#VALUE!</v>
      </c>
      <c r="AP1745" t="s">
        <v>110</v>
      </c>
      <c r="AQ1745">
        <v>3</v>
      </c>
      <c r="AR1745">
        <v>6</v>
      </c>
      <c r="AS1745" t="s">
        <v>68</v>
      </c>
      <c r="AT1745" t="s">
        <v>752</v>
      </c>
      <c r="AU1745" t="s">
        <v>68</v>
      </c>
      <c r="AV1745" s="2">
        <v>43497</v>
      </c>
      <c r="AW1745" s="2">
        <v>43497</v>
      </c>
      <c r="AX1745">
        <v>1635</v>
      </c>
      <c r="AY1745">
        <v>1923</v>
      </c>
      <c r="AZ1745" t="s">
        <v>195</v>
      </c>
      <c r="BA1745" s="2">
        <v>43701</v>
      </c>
      <c r="BB1745">
        <v>20</v>
      </c>
      <c r="BC1745" t="s">
        <v>2550</v>
      </c>
      <c r="BD1745" s="3">
        <v>14305</v>
      </c>
      <c r="BE1745" t="s">
        <v>123</v>
      </c>
      <c r="BF1745" s="2">
        <v>43731</v>
      </c>
      <c r="BG1745">
        <v>28</v>
      </c>
      <c r="BH1745" t="s">
        <v>2533</v>
      </c>
      <c r="BI1745" t="s">
        <v>2534</v>
      </c>
    </row>
    <row r="1746" spans="1:61" x14ac:dyDescent="0.25">
      <c r="A1746" s="1">
        <v>42021</v>
      </c>
      <c r="B1746" t="s">
        <v>1445</v>
      </c>
      <c r="C1746" t="s">
        <v>123</v>
      </c>
      <c r="D1746" t="s">
        <v>151</v>
      </c>
      <c r="E1746" t="s">
        <v>219</v>
      </c>
      <c r="F1746" t="s">
        <v>1346</v>
      </c>
      <c r="G1746" t="s">
        <v>1042</v>
      </c>
      <c r="H1746" t="s">
        <v>1237</v>
      </c>
      <c r="I1746" t="s">
        <v>678</v>
      </c>
      <c r="J1746" t="s">
        <v>2743</v>
      </c>
      <c r="K1746" t="s">
        <v>224</v>
      </c>
      <c r="L1746" t="s">
        <v>1408</v>
      </c>
      <c r="M1746" t="s">
        <v>336</v>
      </c>
      <c r="N1746" t="s">
        <v>540</v>
      </c>
      <c r="O1746" t="s">
        <v>223</v>
      </c>
      <c r="P1746" t="s">
        <v>226</v>
      </c>
      <c r="Q1746">
        <v>22</v>
      </c>
      <c r="R1746" t="s">
        <v>121</v>
      </c>
      <c r="S1746" t="s">
        <v>68</v>
      </c>
      <c r="T1746">
        <v>15</v>
      </c>
      <c r="U1746">
        <v>9</v>
      </c>
      <c r="V1746">
        <v>1</v>
      </c>
      <c r="W1746" t="s">
        <v>121</v>
      </c>
      <c r="X1746" t="s">
        <v>120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 t="s">
        <v>1409</v>
      </c>
      <c r="AM1746" t="s">
        <v>334</v>
      </c>
      <c r="AN1746">
        <v>-19</v>
      </c>
      <c r="AO1746" t="e" vm="1">
        <f>_FV(-2,"0")</f>
        <v>#VALUE!</v>
      </c>
      <c r="AP1746" t="s">
        <v>85</v>
      </c>
      <c r="AQ1746">
        <v>0</v>
      </c>
      <c r="AR1746">
        <v>9</v>
      </c>
      <c r="AS1746" t="s">
        <v>68</v>
      </c>
      <c r="AT1746" t="s">
        <v>68</v>
      </c>
      <c r="AU1746" t="s">
        <v>68</v>
      </c>
      <c r="AV1746" s="2">
        <v>43497</v>
      </c>
      <c r="AW1746" t="s">
        <v>2279</v>
      </c>
      <c r="AX1746">
        <v>1687</v>
      </c>
      <c r="AY1746">
        <v>1923</v>
      </c>
      <c r="AZ1746" t="s">
        <v>1445</v>
      </c>
      <c r="BA1746" s="2">
        <v>43548</v>
      </c>
      <c r="BB1746">
        <v>30</v>
      </c>
      <c r="BC1746" t="s">
        <v>2551</v>
      </c>
      <c r="BD1746" s="3">
        <v>36192</v>
      </c>
      <c r="BE1746" t="s">
        <v>123</v>
      </c>
      <c r="BF1746" s="2">
        <v>43731</v>
      </c>
      <c r="BG1746">
        <v>28</v>
      </c>
      <c r="BH1746" t="s">
        <v>2533</v>
      </c>
      <c r="BI1746" t="s">
        <v>2534</v>
      </c>
    </row>
    <row r="1747" spans="1:61" x14ac:dyDescent="0.25">
      <c r="A1747" s="1">
        <v>42005</v>
      </c>
      <c r="B1747" t="s">
        <v>209</v>
      </c>
      <c r="C1747" t="s">
        <v>123</v>
      </c>
      <c r="D1747" t="s">
        <v>62</v>
      </c>
      <c r="E1747" s="2">
        <v>43497</v>
      </c>
      <c r="F1747" s="2">
        <v>43587</v>
      </c>
      <c r="G1747" s="2">
        <v>43497</v>
      </c>
      <c r="H1747" t="s">
        <v>534</v>
      </c>
      <c r="I1747" s="3">
        <v>20090</v>
      </c>
      <c r="J1747" s="2">
        <v>43526</v>
      </c>
      <c r="K1747" t="s">
        <v>682</v>
      </c>
      <c r="L1747" t="s">
        <v>534</v>
      </c>
      <c r="M1747" t="s">
        <v>266</v>
      </c>
      <c r="N1747" t="s">
        <v>1254</v>
      </c>
      <c r="O1747" t="s">
        <v>118</v>
      </c>
      <c r="P1747" t="s">
        <v>118</v>
      </c>
      <c r="Q1747">
        <v>20</v>
      </c>
      <c r="R1747" t="s">
        <v>132</v>
      </c>
      <c r="S1747" t="s">
        <v>68</v>
      </c>
      <c r="T1747">
        <v>15</v>
      </c>
      <c r="U1747">
        <v>7</v>
      </c>
      <c r="V1747">
        <v>1</v>
      </c>
      <c r="W1747" t="s">
        <v>192</v>
      </c>
      <c r="X1747" t="s">
        <v>120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 t="s">
        <v>65</v>
      </c>
      <c r="AM1747" s="3">
        <v>12785</v>
      </c>
      <c r="AN1747">
        <v>-15</v>
      </c>
      <c r="AO1747" t="s">
        <v>68</v>
      </c>
      <c r="AP1747" t="s">
        <v>66</v>
      </c>
      <c r="AQ1747">
        <v>1</v>
      </c>
      <c r="AR1747">
        <v>7</v>
      </c>
      <c r="AS1747" t="s">
        <v>68</v>
      </c>
      <c r="AT1747" t="s">
        <v>468</v>
      </c>
      <c r="AU1747" t="s">
        <v>68</v>
      </c>
      <c r="AV1747" t="s">
        <v>68</v>
      </c>
      <c r="AW1747" t="s">
        <v>468</v>
      </c>
      <c r="AX1747">
        <v>1779</v>
      </c>
      <c r="AY1747">
        <v>1923</v>
      </c>
      <c r="AZ1747" t="s">
        <v>209</v>
      </c>
      <c r="BA1747" s="2">
        <v>43669</v>
      </c>
      <c r="BB1747">
        <v>25</v>
      </c>
      <c r="BC1747" t="s">
        <v>2552</v>
      </c>
      <c r="BD1747" s="2">
        <v>43472</v>
      </c>
      <c r="BE1747" t="s">
        <v>123</v>
      </c>
      <c r="BF1747" s="2">
        <v>43731</v>
      </c>
      <c r="BG1747">
        <v>28</v>
      </c>
      <c r="BH1747" t="s">
        <v>2533</v>
      </c>
      <c r="BI1747" t="s">
        <v>2534</v>
      </c>
    </row>
    <row r="1748" spans="1:61" x14ac:dyDescent="0.25">
      <c r="A1748" s="1">
        <v>42142</v>
      </c>
      <c r="B1748" t="s">
        <v>218</v>
      </c>
      <c r="C1748" t="s">
        <v>123</v>
      </c>
      <c r="D1748" t="s">
        <v>62</v>
      </c>
      <c r="E1748" t="s">
        <v>1326</v>
      </c>
      <c r="F1748" t="s">
        <v>653</v>
      </c>
      <c r="G1748" t="s">
        <v>1563</v>
      </c>
      <c r="H1748" t="s">
        <v>2054</v>
      </c>
      <c r="I1748" t="s">
        <v>613</v>
      </c>
      <c r="J1748" t="s">
        <v>2744</v>
      </c>
      <c r="K1748" t="s">
        <v>296</v>
      </c>
      <c r="L1748" t="s">
        <v>737</v>
      </c>
      <c r="M1748" t="s">
        <v>619</v>
      </c>
      <c r="N1748" t="s">
        <v>1161</v>
      </c>
      <c r="O1748" t="s">
        <v>655</v>
      </c>
      <c r="P1748" t="s">
        <v>292</v>
      </c>
      <c r="Q1748">
        <v>37</v>
      </c>
      <c r="R1748" t="s">
        <v>191</v>
      </c>
      <c r="S1748" t="s">
        <v>68</v>
      </c>
      <c r="T1748">
        <v>15</v>
      </c>
      <c r="U1748">
        <v>12</v>
      </c>
      <c r="V1748">
        <v>1</v>
      </c>
      <c r="W1748" t="s">
        <v>121</v>
      </c>
      <c r="X1748" t="s">
        <v>192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 t="e" vm="180">
        <f>_FV(0,"35135135135135137")</f>
        <v>#VALUE!</v>
      </c>
      <c r="AM1748" t="s">
        <v>1324</v>
      </c>
      <c r="AN1748">
        <v>-43</v>
      </c>
      <c r="AO1748" t="e" vm="1">
        <f>_FV(-3,"0")</f>
        <v>#VALUE!</v>
      </c>
      <c r="AP1748" t="s">
        <v>179</v>
      </c>
      <c r="AQ1748">
        <v>2</v>
      </c>
      <c r="AR1748">
        <v>5</v>
      </c>
      <c r="AS1748" t="s">
        <v>812</v>
      </c>
      <c r="AT1748" t="s">
        <v>68</v>
      </c>
      <c r="AU1748" t="s">
        <v>1123</v>
      </c>
      <c r="AV1748" t="s">
        <v>1123</v>
      </c>
      <c r="AW1748" t="s">
        <v>2745</v>
      </c>
      <c r="AX1748">
        <v>1610</v>
      </c>
      <c r="AY1748">
        <v>1923</v>
      </c>
      <c r="AZ1748" t="s">
        <v>218</v>
      </c>
      <c r="BA1748" s="2">
        <v>43610</v>
      </c>
      <c r="BB1748">
        <v>22</v>
      </c>
      <c r="BC1748" t="s">
        <v>2553</v>
      </c>
      <c r="BD1748" s="3">
        <v>35096</v>
      </c>
      <c r="BE1748" t="s">
        <v>123</v>
      </c>
      <c r="BF1748" s="2">
        <v>43731</v>
      </c>
      <c r="BG1748">
        <v>28</v>
      </c>
      <c r="BH1748" t="s">
        <v>2533</v>
      </c>
      <c r="BI1748" t="s">
        <v>2534</v>
      </c>
    </row>
    <row r="1749" spans="1:61" x14ac:dyDescent="0.25">
      <c r="A1749" s="1">
        <v>42097</v>
      </c>
      <c r="B1749" t="s">
        <v>228</v>
      </c>
      <c r="C1749" t="s">
        <v>123</v>
      </c>
      <c r="D1749" t="s">
        <v>151</v>
      </c>
      <c r="E1749" t="s">
        <v>1303</v>
      </c>
      <c r="F1749" t="s">
        <v>1184</v>
      </c>
      <c r="G1749" t="s">
        <v>409</v>
      </c>
      <c r="H1749" t="s">
        <v>575</v>
      </c>
      <c r="I1749" t="s">
        <v>1303</v>
      </c>
      <c r="J1749" s="3">
        <v>45689</v>
      </c>
      <c r="K1749" t="s">
        <v>329</v>
      </c>
      <c r="L1749" t="s">
        <v>776</v>
      </c>
      <c r="M1749" t="s">
        <v>155</v>
      </c>
      <c r="N1749" t="s">
        <v>577</v>
      </c>
      <c r="O1749" t="s">
        <v>251</v>
      </c>
      <c r="P1749" t="s">
        <v>372</v>
      </c>
      <c r="Q1749">
        <v>28</v>
      </c>
      <c r="R1749" t="s">
        <v>179</v>
      </c>
      <c r="S1749" t="s">
        <v>68</v>
      </c>
      <c r="T1749">
        <v>15</v>
      </c>
      <c r="U1749">
        <v>9</v>
      </c>
      <c r="V1749">
        <v>1</v>
      </c>
      <c r="W1749" t="s">
        <v>84</v>
      </c>
      <c r="X1749" t="s">
        <v>192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 t="s">
        <v>372</v>
      </c>
      <c r="AM1749" s="3">
        <v>45658</v>
      </c>
      <c r="AN1749">
        <v>-24</v>
      </c>
      <c r="AO1749" t="e" vm="1">
        <f>_FV(-8,"0")</f>
        <v>#VALUE!</v>
      </c>
      <c r="AP1749" t="s">
        <v>192</v>
      </c>
      <c r="AQ1749">
        <v>1</v>
      </c>
      <c r="AR1749">
        <v>7</v>
      </c>
      <c r="AS1749" t="s">
        <v>68</v>
      </c>
      <c r="AT1749" t="s">
        <v>1306</v>
      </c>
      <c r="AU1749" t="s">
        <v>68</v>
      </c>
      <c r="AV1749" s="2">
        <v>43556</v>
      </c>
      <c r="AW1749" t="s">
        <v>2746</v>
      </c>
      <c r="AX1749">
        <v>1646</v>
      </c>
      <c r="AY1749">
        <v>1923</v>
      </c>
      <c r="AZ1749" t="s">
        <v>228</v>
      </c>
      <c r="BA1749" s="2">
        <v>43701</v>
      </c>
      <c r="BB1749">
        <v>21</v>
      </c>
      <c r="BC1749" t="s">
        <v>2554</v>
      </c>
      <c r="BD1749" s="3">
        <v>15401</v>
      </c>
      <c r="BE1749" t="s">
        <v>123</v>
      </c>
      <c r="BF1749" s="2">
        <v>43731</v>
      </c>
      <c r="BG1749">
        <v>28</v>
      </c>
      <c r="BH1749" t="s">
        <v>2533</v>
      </c>
      <c r="BI1749" t="s">
        <v>2534</v>
      </c>
    </row>
    <row r="1750" spans="1:61" x14ac:dyDescent="0.25">
      <c r="A1750" s="1">
        <v>42313</v>
      </c>
      <c r="B1750" t="s">
        <v>60</v>
      </c>
      <c r="C1750" t="s">
        <v>1445</v>
      </c>
      <c r="D1750" t="s">
        <v>151</v>
      </c>
      <c r="E1750" t="s">
        <v>366</v>
      </c>
      <c r="F1750" t="s">
        <v>434</v>
      </c>
      <c r="G1750" t="s">
        <v>433</v>
      </c>
      <c r="H1750" t="s">
        <v>210</v>
      </c>
      <c r="I1750" t="s">
        <v>211</v>
      </c>
      <c r="J1750" t="s">
        <v>1760</v>
      </c>
      <c r="K1750" t="s">
        <v>426</v>
      </c>
      <c r="L1750" t="s">
        <v>81</v>
      </c>
      <c r="M1750" t="s">
        <v>215</v>
      </c>
      <c r="N1750" t="s">
        <v>80</v>
      </c>
      <c r="O1750" t="s">
        <v>215</v>
      </c>
      <c r="P1750" t="s">
        <v>216</v>
      </c>
      <c r="Q1750">
        <v>36</v>
      </c>
      <c r="R1750" t="s">
        <v>84</v>
      </c>
      <c r="S1750" t="s">
        <v>121</v>
      </c>
      <c r="T1750">
        <v>15</v>
      </c>
      <c r="U1750">
        <v>3</v>
      </c>
      <c r="V1750">
        <v>8</v>
      </c>
      <c r="W1750" t="s">
        <v>120</v>
      </c>
      <c r="X1750" t="s">
        <v>120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 t="s">
        <v>88</v>
      </c>
      <c r="AM1750" t="e" vm="310">
        <f>_FV(0,"027777777777777776")</f>
        <v>#VALUE!</v>
      </c>
      <c r="AN1750">
        <v>17</v>
      </c>
      <c r="AO1750" t="s">
        <v>65</v>
      </c>
      <c r="AP1750" t="e" vm="1">
        <f>_FV(-5,"0")</f>
        <v>#VALUE!</v>
      </c>
      <c r="AQ1750">
        <v>4</v>
      </c>
      <c r="AR1750">
        <v>4</v>
      </c>
      <c r="AS1750" t="s">
        <v>68</v>
      </c>
      <c r="AT1750" t="s">
        <v>68</v>
      </c>
      <c r="AU1750" t="s">
        <v>68</v>
      </c>
      <c r="AV1750" s="3">
        <v>45689</v>
      </c>
      <c r="AW1750" s="2">
        <v>43617</v>
      </c>
      <c r="AX1750">
        <v>1848</v>
      </c>
      <c r="AY1750">
        <v>1687</v>
      </c>
      <c r="AZ1750" t="s">
        <v>60</v>
      </c>
      <c r="BA1750" t="s">
        <v>2527</v>
      </c>
      <c r="BB1750">
        <v>29</v>
      </c>
      <c r="BC1750" t="s">
        <v>2528</v>
      </c>
      <c r="BD1750" s="3">
        <v>23255</v>
      </c>
      <c r="BE1750" t="s">
        <v>1445</v>
      </c>
      <c r="BF1750" s="2">
        <v>43548</v>
      </c>
      <c r="BG1750">
        <v>30</v>
      </c>
      <c r="BH1750" t="s">
        <v>2551</v>
      </c>
      <c r="BI1750" s="3">
        <v>36192</v>
      </c>
    </row>
    <row r="1751" spans="1:61" x14ac:dyDescent="0.25">
      <c r="A1751" s="1">
        <v>42084</v>
      </c>
      <c r="B1751" t="s">
        <v>73</v>
      </c>
      <c r="C1751" t="s">
        <v>1445</v>
      </c>
      <c r="D1751" t="s">
        <v>151</v>
      </c>
      <c r="E1751" t="s">
        <v>620</v>
      </c>
      <c r="F1751" t="s">
        <v>1089</v>
      </c>
      <c r="G1751" t="s">
        <v>1911</v>
      </c>
      <c r="H1751" t="s">
        <v>474</v>
      </c>
      <c r="I1751" t="s">
        <v>1000</v>
      </c>
      <c r="J1751" t="s">
        <v>1026</v>
      </c>
      <c r="K1751" t="s">
        <v>480</v>
      </c>
      <c r="L1751" t="s">
        <v>1003</v>
      </c>
      <c r="M1751" t="s">
        <v>620</v>
      </c>
      <c r="N1751" t="s">
        <v>573</v>
      </c>
      <c r="O1751" t="s">
        <v>748</v>
      </c>
      <c r="P1751" t="s">
        <v>748</v>
      </c>
      <c r="Q1751">
        <v>29</v>
      </c>
      <c r="R1751" t="s">
        <v>255</v>
      </c>
      <c r="S1751" t="s">
        <v>121</v>
      </c>
      <c r="T1751">
        <v>15</v>
      </c>
      <c r="U1751">
        <v>15</v>
      </c>
      <c r="V1751">
        <v>8</v>
      </c>
      <c r="W1751" t="s">
        <v>84</v>
      </c>
      <c r="X1751" t="s">
        <v>85</v>
      </c>
      <c r="Y1751">
        <v>0</v>
      </c>
      <c r="Z1751">
        <v>0</v>
      </c>
      <c r="AA1751">
        <v>0</v>
      </c>
      <c r="AB1751">
        <v>1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 t="e" vm="282">
        <f>_FV(0,"7931034482758621")</f>
        <v>#VALUE!</v>
      </c>
      <c r="AM1751" t="e" vm="255">
        <f>_FV(0,"13793103448275862")</f>
        <v>#VALUE!</v>
      </c>
      <c r="AN1751">
        <v>-15</v>
      </c>
      <c r="AO1751" t="e" vm="1">
        <f>_FV(-4,"0")</f>
        <v>#VALUE!</v>
      </c>
      <c r="AP1751" t="s">
        <v>83</v>
      </c>
      <c r="AQ1751">
        <v>1</v>
      </c>
      <c r="AR1751">
        <v>7</v>
      </c>
      <c r="AS1751" t="s">
        <v>68</v>
      </c>
      <c r="AT1751" t="s">
        <v>68</v>
      </c>
      <c r="AU1751" t="s">
        <v>68</v>
      </c>
      <c r="AV1751" t="s">
        <v>355</v>
      </c>
      <c r="AW1751" s="2">
        <v>43647</v>
      </c>
      <c r="AX1751">
        <v>1638</v>
      </c>
      <c r="AY1751">
        <v>1687</v>
      </c>
      <c r="AZ1751" t="s">
        <v>73</v>
      </c>
      <c r="BA1751" s="2">
        <v>43548</v>
      </c>
      <c r="BB1751">
        <v>20</v>
      </c>
      <c r="BC1751" t="s">
        <v>1886</v>
      </c>
      <c r="BD1751" s="3">
        <v>12479</v>
      </c>
      <c r="BE1751" t="s">
        <v>1445</v>
      </c>
      <c r="BF1751" s="2">
        <v>43548</v>
      </c>
      <c r="BG1751">
        <v>30</v>
      </c>
      <c r="BH1751" t="s">
        <v>2551</v>
      </c>
      <c r="BI1751" s="3">
        <v>36192</v>
      </c>
    </row>
    <row r="1752" spans="1:61" x14ac:dyDescent="0.25">
      <c r="A1752" s="1">
        <v>42063</v>
      </c>
      <c r="B1752" t="s">
        <v>2531</v>
      </c>
      <c r="C1752" t="s">
        <v>1445</v>
      </c>
      <c r="D1752" t="s">
        <v>151</v>
      </c>
      <c r="E1752" t="s">
        <v>632</v>
      </c>
      <c r="F1752" t="s">
        <v>92</v>
      </c>
      <c r="G1752" t="s">
        <v>2015</v>
      </c>
      <c r="H1752" t="s">
        <v>605</v>
      </c>
      <c r="I1752" t="s">
        <v>847</v>
      </c>
      <c r="J1752" t="s">
        <v>694</v>
      </c>
      <c r="K1752" t="s">
        <v>1233</v>
      </c>
      <c r="L1752" t="s">
        <v>638</v>
      </c>
      <c r="M1752" t="s">
        <v>94</v>
      </c>
      <c r="N1752" t="s">
        <v>80</v>
      </c>
      <c r="O1752" t="s">
        <v>638</v>
      </c>
      <c r="P1752" t="s">
        <v>607</v>
      </c>
      <c r="Q1752">
        <v>27</v>
      </c>
      <c r="R1752" t="s">
        <v>67</v>
      </c>
      <c r="S1752" t="s">
        <v>121</v>
      </c>
      <c r="T1752">
        <v>15</v>
      </c>
      <c r="U1752">
        <v>15</v>
      </c>
      <c r="V1752">
        <v>7</v>
      </c>
      <c r="W1752" t="s">
        <v>64</v>
      </c>
      <c r="X1752" t="s">
        <v>85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 t="e" vm="149">
        <f>_FV(0,"7037037037037037")</f>
        <v>#VALUE!</v>
      </c>
      <c r="AM1752" t="e" vm="224">
        <f>_FV(0,"14814814814814814")</f>
        <v>#VALUE!</v>
      </c>
      <c r="AN1752">
        <v>-15</v>
      </c>
      <c r="AO1752" t="e" vm="1">
        <f>_FV(-5,"0")</f>
        <v>#VALUE!</v>
      </c>
      <c r="AP1752" t="s">
        <v>192</v>
      </c>
      <c r="AQ1752">
        <v>0</v>
      </c>
      <c r="AR1752">
        <v>3</v>
      </c>
      <c r="AS1752" t="s">
        <v>68</v>
      </c>
      <c r="AT1752" t="s">
        <v>2747</v>
      </c>
      <c r="AU1752" t="s">
        <v>68</v>
      </c>
      <c r="AV1752" s="2">
        <v>43586</v>
      </c>
      <c r="AW1752" t="s">
        <v>2748</v>
      </c>
      <c r="AX1752">
        <v>1600</v>
      </c>
      <c r="AY1752">
        <v>1687</v>
      </c>
      <c r="AZ1752" t="s">
        <v>2531</v>
      </c>
      <c r="BA1752" s="2">
        <v>43610</v>
      </c>
      <c r="BB1752">
        <v>13</v>
      </c>
      <c r="BC1752" t="s">
        <v>2532</v>
      </c>
      <c r="BD1752" s="3">
        <v>44927</v>
      </c>
      <c r="BE1752" t="s">
        <v>1445</v>
      </c>
      <c r="BF1752" s="2">
        <v>43548</v>
      </c>
      <c r="BG1752">
        <v>30</v>
      </c>
      <c r="BH1752" t="s">
        <v>2551</v>
      </c>
      <c r="BI1752" s="3">
        <v>36192</v>
      </c>
    </row>
    <row r="1753" spans="1:61" x14ac:dyDescent="0.25">
      <c r="A1753" s="1">
        <v>41895</v>
      </c>
      <c r="B1753" t="s">
        <v>123</v>
      </c>
      <c r="C1753" t="s">
        <v>1445</v>
      </c>
      <c r="D1753" t="s">
        <v>62</v>
      </c>
      <c r="E1753" s="3">
        <v>27426</v>
      </c>
      <c r="F1753" s="2">
        <v>43586</v>
      </c>
      <c r="G1753" t="s">
        <v>68</v>
      </c>
      <c r="H1753" t="s">
        <v>79</v>
      </c>
      <c r="I1753" s="3">
        <v>45689</v>
      </c>
      <c r="J1753" s="3">
        <v>45689</v>
      </c>
      <c r="K1753" t="s">
        <v>180</v>
      </c>
      <c r="L1753" t="s">
        <v>180</v>
      </c>
      <c r="M1753" t="s">
        <v>65</v>
      </c>
      <c r="N1753" t="s">
        <v>65</v>
      </c>
      <c r="O1753" t="s">
        <v>65</v>
      </c>
      <c r="P1753" t="s">
        <v>65</v>
      </c>
      <c r="Q1753">
        <v>4</v>
      </c>
      <c r="R1753" t="s">
        <v>68</v>
      </c>
      <c r="S1753" t="s">
        <v>121</v>
      </c>
      <c r="T1753">
        <v>15</v>
      </c>
      <c r="U1753">
        <v>1</v>
      </c>
      <c r="V1753">
        <v>2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 s="3">
        <v>27395</v>
      </c>
      <c r="AM1753" s="3">
        <v>45658</v>
      </c>
      <c r="AN1753">
        <v>0</v>
      </c>
      <c r="AP1753" t="e" vm="1">
        <f>_FV(-7,"0")</f>
        <v>#VALUE!</v>
      </c>
      <c r="AQ1753">
        <v>9</v>
      </c>
      <c r="AR1753">
        <v>0</v>
      </c>
      <c r="AS1753" t="s">
        <v>68</v>
      </c>
      <c r="AT1753" t="s">
        <v>68</v>
      </c>
      <c r="AU1753" t="s">
        <v>68</v>
      </c>
      <c r="AV1753" s="2">
        <v>43586</v>
      </c>
      <c r="AW1753" s="3">
        <v>46023</v>
      </c>
      <c r="AX1753">
        <v>1923</v>
      </c>
      <c r="AY1753">
        <v>1687</v>
      </c>
      <c r="AZ1753" t="s">
        <v>123</v>
      </c>
      <c r="BA1753" s="2">
        <v>43731</v>
      </c>
      <c r="BB1753">
        <v>28</v>
      </c>
      <c r="BC1753" t="s">
        <v>2533</v>
      </c>
      <c r="BD1753" t="s">
        <v>2534</v>
      </c>
      <c r="BE1753" t="s">
        <v>1445</v>
      </c>
      <c r="BF1753" s="2">
        <v>43548</v>
      </c>
      <c r="BG1753">
        <v>30</v>
      </c>
      <c r="BH1753" t="s">
        <v>2551</v>
      </c>
      <c r="BI1753" s="3">
        <v>36192</v>
      </c>
    </row>
    <row r="1754" spans="1:61" x14ac:dyDescent="0.25">
      <c r="A1754" s="1">
        <v>42148</v>
      </c>
      <c r="B1754" t="s">
        <v>2233</v>
      </c>
      <c r="C1754" t="s">
        <v>1445</v>
      </c>
      <c r="D1754" t="s">
        <v>62</v>
      </c>
      <c r="E1754" t="s">
        <v>405</v>
      </c>
      <c r="F1754" t="s">
        <v>405</v>
      </c>
      <c r="G1754" t="s">
        <v>840</v>
      </c>
      <c r="H1754" t="s">
        <v>786</v>
      </c>
      <c r="I1754" t="s">
        <v>404</v>
      </c>
      <c r="J1754" t="s">
        <v>512</v>
      </c>
      <c r="K1754" t="s">
        <v>202</v>
      </c>
      <c r="L1754" t="s">
        <v>304</v>
      </c>
      <c r="M1754" t="s">
        <v>304</v>
      </c>
      <c r="N1754" t="s">
        <v>1012</v>
      </c>
      <c r="O1754" t="s">
        <v>174</v>
      </c>
      <c r="P1754" t="s">
        <v>205</v>
      </c>
      <c r="Q1754">
        <v>38</v>
      </c>
      <c r="R1754" t="s">
        <v>120</v>
      </c>
      <c r="S1754" t="s">
        <v>121</v>
      </c>
      <c r="T1754">
        <v>15</v>
      </c>
      <c r="U1754">
        <v>12</v>
      </c>
      <c r="V1754">
        <v>8</v>
      </c>
      <c r="W1754" t="s">
        <v>84</v>
      </c>
      <c r="X1754" t="s">
        <v>83</v>
      </c>
      <c r="Y1754">
        <v>0</v>
      </c>
      <c r="Z1754">
        <v>0</v>
      </c>
      <c r="AA1754">
        <v>0</v>
      </c>
      <c r="AB1754">
        <v>1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 t="e" vm="402">
        <f>_FV(0,"13157894736842105")</f>
        <v>#VALUE!</v>
      </c>
      <c r="AM1754" t="e" vm="97">
        <f>_FV(0,"05263157894736842")</f>
        <v>#VALUE!</v>
      </c>
      <c r="AN1754">
        <v>-11</v>
      </c>
      <c r="AO1754" t="e" vm="1">
        <f>_FV(-6,"0")</f>
        <v>#VALUE!</v>
      </c>
      <c r="AP1754" t="s">
        <v>64</v>
      </c>
      <c r="AQ1754">
        <v>2</v>
      </c>
      <c r="AR1754">
        <v>5</v>
      </c>
      <c r="AS1754" t="s">
        <v>68</v>
      </c>
      <c r="AT1754" t="s">
        <v>68</v>
      </c>
      <c r="AU1754" t="s">
        <v>68</v>
      </c>
      <c r="AV1754" s="2">
        <v>43497</v>
      </c>
      <c r="AW1754" s="2">
        <v>43617</v>
      </c>
      <c r="AX1754">
        <v>1602</v>
      </c>
      <c r="AY1754">
        <v>1687</v>
      </c>
      <c r="AZ1754" t="s">
        <v>2233</v>
      </c>
      <c r="BA1754" t="s">
        <v>2529</v>
      </c>
      <c r="BB1754">
        <v>25</v>
      </c>
      <c r="BC1754" t="s">
        <v>2530</v>
      </c>
      <c r="BD1754" s="3">
        <v>41306</v>
      </c>
      <c r="BE1754" t="s">
        <v>1445</v>
      </c>
      <c r="BF1754" s="2">
        <v>43548</v>
      </c>
      <c r="BG1754">
        <v>30</v>
      </c>
      <c r="BH1754" t="s">
        <v>2551</v>
      </c>
      <c r="BI1754" s="3">
        <v>36192</v>
      </c>
    </row>
    <row r="1755" spans="1:61" x14ac:dyDescent="0.25">
      <c r="A1755" s="1">
        <v>41650</v>
      </c>
      <c r="B1755" t="s">
        <v>127</v>
      </c>
      <c r="C1755" t="s">
        <v>1445</v>
      </c>
      <c r="D1755" t="s">
        <v>101</v>
      </c>
      <c r="E1755" s="2">
        <v>43709</v>
      </c>
      <c r="F1755" s="2">
        <v>43525</v>
      </c>
      <c r="G1755" s="2">
        <v>43647</v>
      </c>
      <c r="H1755" t="s">
        <v>68</v>
      </c>
      <c r="I1755" s="2">
        <v>43497</v>
      </c>
      <c r="J1755" s="2">
        <v>43556</v>
      </c>
      <c r="K1755" t="s">
        <v>266</v>
      </c>
      <c r="L1755" t="s">
        <v>116</v>
      </c>
      <c r="M1755" t="s">
        <v>266</v>
      </c>
      <c r="N1755" t="s">
        <v>266</v>
      </c>
      <c r="O1755" t="s">
        <v>266</v>
      </c>
      <c r="P1755" t="s">
        <v>118</v>
      </c>
      <c r="Q1755">
        <v>10</v>
      </c>
      <c r="R1755" t="s">
        <v>192</v>
      </c>
      <c r="S1755" t="s">
        <v>121</v>
      </c>
      <c r="T1755">
        <v>15</v>
      </c>
      <c r="U1755">
        <v>9</v>
      </c>
      <c r="V1755">
        <v>6</v>
      </c>
      <c r="W1755" t="s">
        <v>85</v>
      </c>
      <c r="X1755" t="s">
        <v>132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 t="s">
        <v>118</v>
      </c>
      <c r="AM1755" t="s">
        <v>266</v>
      </c>
      <c r="AN1755">
        <v>-2</v>
      </c>
      <c r="AO1755" t="s">
        <v>64</v>
      </c>
      <c r="AP1755" t="s">
        <v>84</v>
      </c>
      <c r="AQ1755">
        <v>7</v>
      </c>
      <c r="AR1755">
        <v>1</v>
      </c>
      <c r="AS1755" t="s">
        <v>68</v>
      </c>
      <c r="AT1755" t="s">
        <v>825</v>
      </c>
      <c r="AU1755" t="s">
        <v>68</v>
      </c>
      <c r="AV1755" s="2">
        <v>43587</v>
      </c>
      <c r="AW1755" t="s">
        <v>2749</v>
      </c>
      <c r="AX1755">
        <v>1817</v>
      </c>
      <c r="AY1755">
        <v>1687</v>
      </c>
      <c r="AZ1755" t="s">
        <v>127</v>
      </c>
      <c r="BA1755" s="2">
        <v>43548</v>
      </c>
      <c r="BB1755">
        <v>19</v>
      </c>
      <c r="BC1755" t="s">
        <v>2535</v>
      </c>
      <c r="BD1755" s="3">
        <v>16163</v>
      </c>
      <c r="BE1755" t="s">
        <v>1445</v>
      </c>
      <c r="BF1755" s="2">
        <v>43548</v>
      </c>
      <c r="BG1755">
        <v>30</v>
      </c>
      <c r="BH1755" t="s">
        <v>2551</v>
      </c>
      <c r="BI1755" s="3">
        <v>36192</v>
      </c>
    </row>
    <row r="1756" spans="1:61" x14ac:dyDescent="0.25">
      <c r="A1756" s="1">
        <v>41993</v>
      </c>
      <c r="B1756" t="s">
        <v>2240</v>
      </c>
      <c r="C1756" t="s">
        <v>1445</v>
      </c>
      <c r="D1756" t="s">
        <v>151</v>
      </c>
      <c r="E1756" t="s">
        <v>259</v>
      </c>
      <c r="F1756" t="s">
        <v>183</v>
      </c>
      <c r="G1756" t="s">
        <v>276</v>
      </c>
      <c r="H1756" t="s">
        <v>489</v>
      </c>
      <c r="I1756" t="s">
        <v>993</v>
      </c>
      <c r="J1756" t="s">
        <v>186</v>
      </c>
      <c r="K1756" t="s">
        <v>281</v>
      </c>
      <c r="L1756" t="s">
        <v>187</v>
      </c>
      <c r="M1756" t="s">
        <v>188</v>
      </c>
      <c r="N1756" t="s">
        <v>187</v>
      </c>
      <c r="O1756" t="s">
        <v>188</v>
      </c>
      <c r="P1756" t="s">
        <v>190</v>
      </c>
      <c r="Q1756">
        <v>17</v>
      </c>
      <c r="R1756" t="s">
        <v>95</v>
      </c>
      <c r="S1756" t="s">
        <v>121</v>
      </c>
      <c r="T1756">
        <v>15</v>
      </c>
      <c r="U1756">
        <v>19</v>
      </c>
      <c r="V1756">
        <v>9</v>
      </c>
      <c r="W1756" t="s">
        <v>64</v>
      </c>
      <c r="X1756" t="s">
        <v>66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 t="e" vm="219">
        <f>_FV(0,"47058823529411764")</f>
        <v>#VALUE!</v>
      </c>
      <c r="AM1756" t="s">
        <v>281</v>
      </c>
      <c r="AN1756">
        <v>-9</v>
      </c>
      <c r="AO1756" t="e" vm="1">
        <f>_FV(-2,"0")</f>
        <v>#VALUE!</v>
      </c>
      <c r="AP1756" t="s">
        <v>120</v>
      </c>
      <c r="AQ1756">
        <v>4</v>
      </c>
      <c r="AR1756">
        <v>1</v>
      </c>
      <c r="AS1756" t="s">
        <v>68</v>
      </c>
      <c r="AT1756" t="s">
        <v>68</v>
      </c>
      <c r="AU1756" t="s">
        <v>68</v>
      </c>
      <c r="AV1756" t="s">
        <v>180</v>
      </c>
      <c r="AW1756" t="s">
        <v>68</v>
      </c>
      <c r="AX1756">
        <v>1562</v>
      </c>
      <c r="AY1756">
        <v>1687</v>
      </c>
      <c r="AZ1756" t="s">
        <v>2240</v>
      </c>
      <c r="BA1756" s="2">
        <v>43491</v>
      </c>
      <c r="BB1756">
        <v>24</v>
      </c>
      <c r="BC1756" t="s">
        <v>2537</v>
      </c>
      <c r="BD1756" s="3">
        <v>17958</v>
      </c>
      <c r="BE1756" t="s">
        <v>1445</v>
      </c>
      <c r="BF1756" s="2">
        <v>43548</v>
      </c>
      <c r="BG1756">
        <v>30</v>
      </c>
      <c r="BH1756" t="s">
        <v>2551</v>
      </c>
      <c r="BI1756" s="3">
        <v>36192</v>
      </c>
    </row>
    <row r="1757" spans="1:61" x14ac:dyDescent="0.25">
      <c r="A1757" s="1">
        <v>42112</v>
      </c>
      <c r="B1757" t="s">
        <v>2538</v>
      </c>
      <c r="C1757" t="s">
        <v>1445</v>
      </c>
      <c r="D1757" t="s">
        <v>62</v>
      </c>
      <c r="E1757" t="s">
        <v>1403</v>
      </c>
      <c r="F1757" t="s">
        <v>467</v>
      </c>
      <c r="G1757" t="s">
        <v>677</v>
      </c>
      <c r="H1757" t="s">
        <v>1136</v>
      </c>
      <c r="I1757" t="s">
        <v>1404</v>
      </c>
      <c r="J1757" t="s">
        <v>645</v>
      </c>
      <c r="K1757" t="s">
        <v>470</v>
      </c>
      <c r="L1757" t="s">
        <v>647</v>
      </c>
      <c r="M1757" t="s">
        <v>468</v>
      </c>
      <c r="N1757" t="s">
        <v>80</v>
      </c>
      <c r="O1757" t="s">
        <v>470</v>
      </c>
      <c r="P1757" t="s">
        <v>469</v>
      </c>
      <c r="Q1757">
        <v>33</v>
      </c>
      <c r="R1757" t="s">
        <v>119</v>
      </c>
      <c r="S1757" t="s">
        <v>121</v>
      </c>
      <c r="T1757">
        <v>15</v>
      </c>
      <c r="U1757">
        <v>15</v>
      </c>
      <c r="V1757">
        <v>6</v>
      </c>
      <c r="W1757" t="s">
        <v>120</v>
      </c>
      <c r="X1757" t="s">
        <v>85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 t="e" vm="400">
        <f>_FV(0,"5151515151515151")</f>
        <v>#VALUE!</v>
      </c>
      <c r="AM1757" t="e" vm="403">
        <f>_FV(0,"06060606060606061")</f>
        <v>#VALUE!</v>
      </c>
      <c r="AN1757">
        <v>-19</v>
      </c>
      <c r="AO1757" t="s">
        <v>84</v>
      </c>
      <c r="AP1757" t="s">
        <v>96</v>
      </c>
      <c r="AQ1757">
        <v>0</v>
      </c>
      <c r="AR1757">
        <v>3</v>
      </c>
      <c r="AS1757" t="s">
        <v>68</v>
      </c>
      <c r="AT1757" t="s">
        <v>68</v>
      </c>
      <c r="AU1757" t="s">
        <v>68</v>
      </c>
      <c r="AV1757" t="s">
        <v>355</v>
      </c>
      <c r="AW1757" s="2">
        <v>43466</v>
      </c>
      <c r="AX1757">
        <v>1645</v>
      </c>
      <c r="AY1757">
        <v>1687</v>
      </c>
      <c r="AZ1757" t="s">
        <v>2538</v>
      </c>
      <c r="BA1757" s="2">
        <v>43733</v>
      </c>
      <c r="BB1757">
        <v>18</v>
      </c>
      <c r="BC1757" t="s">
        <v>2539</v>
      </c>
      <c r="BD1757" s="3">
        <v>18629</v>
      </c>
      <c r="BE1757" t="s">
        <v>1445</v>
      </c>
      <c r="BF1757" s="2">
        <v>43548</v>
      </c>
      <c r="BG1757">
        <v>30</v>
      </c>
      <c r="BH1757" t="s">
        <v>2551</v>
      </c>
      <c r="BI1757" s="3">
        <v>36192</v>
      </c>
    </row>
    <row r="1758" spans="1:61" x14ac:dyDescent="0.25">
      <c r="A1758" s="1">
        <v>42002</v>
      </c>
      <c r="B1758" t="s">
        <v>150</v>
      </c>
      <c r="C1758" t="s">
        <v>1445</v>
      </c>
      <c r="D1758" t="s">
        <v>62</v>
      </c>
      <c r="E1758" t="s">
        <v>680</v>
      </c>
      <c r="F1758" t="s">
        <v>405</v>
      </c>
      <c r="G1758" t="s">
        <v>786</v>
      </c>
      <c r="H1758" t="s">
        <v>68</v>
      </c>
      <c r="I1758" t="s">
        <v>201</v>
      </c>
      <c r="J1758" t="s">
        <v>512</v>
      </c>
      <c r="K1758" t="s">
        <v>203</v>
      </c>
      <c r="L1758" t="s">
        <v>304</v>
      </c>
      <c r="M1758" t="s">
        <v>203</v>
      </c>
      <c r="N1758" t="s">
        <v>202</v>
      </c>
      <c r="O1758" t="s">
        <v>205</v>
      </c>
      <c r="P1758" t="s">
        <v>205</v>
      </c>
      <c r="Q1758">
        <v>19</v>
      </c>
      <c r="R1758" t="s">
        <v>96</v>
      </c>
      <c r="S1758" t="s">
        <v>121</v>
      </c>
      <c r="T1758">
        <v>15</v>
      </c>
      <c r="U1758">
        <v>9</v>
      </c>
      <c r="V1758">
        <v>8</v>
      </c>
      <c r="W1758" t="s">
        <v>121</v>
      </c>
      <c r="X1758" t="s">
        <v>83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 t="e" vm="142">
        <f>_FV(0,"10526315789473684")</f>
        <v>#VALUE!</v>
      </c>
      <c r="AM1758" t="s">
        <v>205</v>
      </c>
      <c r="AN1758">
        <v>-3</v>
      </c>
      <c r="AO1758" t="e" vm="1">
        <f>_FV(-1,"0")</f>
        <v>#VALUE!</v>
      </c>
      <c r="AP1758" t="e" vm="1">
        <f>_FV(-2,"0")</f>
        <v>#VALUE!</v>
      </c>
      <c r="AQ1758">
        <v>7</v>
      </c>
      <c r="AR1758">
        <v>1</v>
      </c>
      <c r="AS1758" t="s">
        <v>68</v>
      </c>
      <c r="AT1758" t="s">
        <v>68</v>
      </c>
      <c r="AU1758" t="s">
        <v>68</v>
      </c>
      <c r="AV1758" t="s">
        <v>124</v>
      </c>
      <c r="AW1758" s="2">
        <v>43497</v>
      </c>
      <c r="AX1758">
        <v>1882</v>
      </c>
      <c r="AY1758">
        <v>1687</v>
      </c>
      <c r="AZ1758" t="s">
        <v>150</v>
      </c>
      <c r="BA1758" s="2">
        <v>43578</v>
      </c>
      <c r="BB1758">
        <v>21</v>
      </c>
      <c r="BC1758" t="s">
        <v>2541</v>
      </c>
      <c r="BD1758" s="3">
        <v>41852</v>
      </c>
      <c r="BE1758" t="s">
        <v>1445</v>
      </c>
      <c r="BF1758" s="2">
        <v>43548</v>
      </c>
      <c r="BG1758">
        <v>30</v>
      </c>
      <c r="BH1758" t="s">
        <v>2551</v>
      </c>
      <c r="BI1758" s="3">
        <v>36192</v>
      </c>
    </row>
    <row r="1759" spans="1:61" x14ac:dyDescent="0.25">
      <c r="A1759" s="1">
        <v>41965</v>
      </c>
      <c r="B1759" t="s">
        <v>158</v>
      </c>
      <c r="C1759" t="s">
        <v>1445</v>
      </c>
      <c r="D1759" t="s">
        <v>62</v>
      </c>
      <c r="E1759" t="s">
        <v>366</v>
      </c>
      <c r="F1759" s="3">
        <v>45658</v>
      </c>
      <c r="G1759" t="s">
        <v>68</v>
      </c>
      <c r="H1759" t="s">
        <v>717</v>
      </c>
      <c r="I1759" s="3">
        <v>27395</v>
      </c>
      <c r="J1759" s="2">
        <v>43586</v>
      </c>
      <c r="K1759" t="s">
        <v>63</v>
      </c>
      <c r="L1759" t="s">
        <v>81</v>
      </c>
      <c r="M1759" t="s">
        <v>82</v>
      </c>
      <c r="N1759" t="s">
        <v>79</v>
      </c>
      <c r="O1759" t="s">
        <v>79</v>
      </c>
      <c r="P1759" t="s">
        <v>79</v>
      </c>
      <c r="Q1759">
        <v>12</v>
      </c>
      <c r="R1759" t="s">
        <v>64</v>
      </c>
      <c r="S1759" t="s">
        <v>121</v>
      </c>
      <c r="T1759">
        <v>15</v>
      </c>
      <c r="U1759">
        <v>3</v>
      </c>
      <c r="V1759">
        <v>5</v>
      </c>
      <c r="W1759" t="s">
        <v>120</v>
      </c>
      <c r="X1759" t="s">
        <v>121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 t="s">
        <v>74</v>
      </c>
      <c r="AM1759" t="s">
        <v>80</v>
      </c>
      <c r="AN1759">
        <v>3</v>
      </c>
      <c r="AO1759" t="s">
        <v>64</v>
      </c>
      <c r="AP1759" t="e" vm="1">
        <f>_FV(-6,"0")</f>
        <v>#VALUE!</v>
      </c>
      <c r="AQ1759">
        <v>7</v>
      </c>
      <c r="AR1759">
        <v>1</v>
      </c>
      <c r="AS1759" t="s">
        <v>68</v>
      </c>
      <c r="AT1759" t="s">
        <v>68</v>
      </c>
      <c r="AU1759" t="s">
        <v>68</v>
      </c>
      <c r="AV1759" t="s">
        <v>845</v>
      </c>
      <c r="AW1759" s="3">
        <v>42736</v>
      </c>
      <c r="AX1759">
        <v>1934</v>
      </c>
      <c r="AY1759">
        <v>1687</v>
      </c>
      <c r="AZ1759" t="s">
        <v>158</v>
      </c>
      <c r="BA1759" s="2">
        <v>43580</v>
      </c>
      <c r="BB1759">
        <v>29</v>
      </c>
      <c r="BC1759" t="s">
        <v>2542</v>
      </c>
      <c r="BD1759" t="s">
        <v>2543</v>
      </c>
      <c r="BE1759" t="s">
        <v>1445</v>
      </c>
      <c r="BF1759" s="2">
        <v>43548</v>
      </c>
      <c r="BG1759">
        <v>30</v>
      </c>
      <c r="BH1759" t="s">
        <v>2551</v>
      </c>
      <c r="BI1759" s="3">
        <v>36192</v>
      </c>
    </row>
    <row r="1760" spans="1:61" x14ac:dyDescent="0.25">
      <c r="A1760" s="1">
        <v>41867</v>
      </c>
      <c r="B1760" t="s">
        <v>163</v>
      </c>
      <c r="C1760" t="s">
        <v>1445</v>
      </c>
      <c r="D1760" t="s">
        <v>151</v>
      </c>
      <c r="E1760" t="s">
        <v>65</v>
      </c>
      <c r="F1760" t="s">
        <v>65</v>
      </c>
      <c r="G1760" t="s">
        <v>65</v>
      </c>
      <c r="H1760" t="s">
        <v>65</v>
      </c>
      <c r="I1760" t="s">
        <v>65</v>
      </c>
      <c r="J1760" t="s">
        <v>65</v>
      </c>
      <c r="K1760" t="s">
        <v>65</v>
      </c>
      <c r="L1760" t="s">
        <v>65</v>
      </c>
      <c r="M1760" t="s">
        <v>65</v>
      </c>
      <c r="N1760" t="s">
        <v>65</v>
      </c>
      <c r="O1760" t="s">
        <v>65</v>
      </c>
      <c r="P1760" t="s">
        <v>65</v>
      </c>
      <c r="Q1760">
        <v>1</v>
      </c>
      <c r="R1760" t="s">
        <v>66</v>
      </c>
      <c r="S1760" t="s">
        <v>121</v>
      </c>
      <c r="T1760">
        <v>15</v>
      </c>
      <c r="U1760">
        <v>3</v>
      </c>
      <c r="V1760">
        <v>13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 t="s">
        <v>65</v>
      </c>
      <c r="AM1760" t="s">
        <v>65</v>
      </c>
      <c r="AN1760">
        <v>0</v>
      </c>
      <c r="AP1760" t="e" vm="1">
        <f>_FV(-4,"0")</f>
        <v>#VALUE!</v>
      </c>
      <c r="AQ1760">
        <v>9</v>
      </c>
      <c r="AR1760">
        <v>0</v>
      </c>
      <c r="AS1760" t="s">
        <v>68</v>
      </c>
      <c r="AT1760" t="s">
        <v>68</v>
      </c>
      <c r="AU1760" t="s">
        <v>68</v>
      </c>
      <c r="AV1760" t="s">
        <v>366</v>
      </c>
      <c r="AW1760" s="3">
        <v>46388</v>
      </c>
      <c r="AX1760">
        <v>1829</v>
      </c>
      <c r="AY1760">
        <v>1687</v>
      </c>
      <c r="AZ1760" t="s">
        <v>163</v>
      </c>
      <c r="BA1760" s="2">
        <v>43731</v>
      </c>
      <c r="BB1760">
        <v>25</v>
      </c>
      <c r="BC1760" t="s">
        <v>2544</v>
      </c>
      <c r="BD1760" s="3">
        <v>42339</v>
      </c>
      <c r="BE1760" t="s">
        <v>1445</v>
      </c>
      <c r="BF1760" s="2">
        <v>43548</v>
      </c>
      <c r="BG1760">
        <v>30</v>
      </c>
      <c r="BH1760" t="s">
        <v>2551</v>
      </c>
      <c r="BI1760" s="3">
        <v>36192</v>
      </c>
    </row>
    <row r="1761" spans="1:61" x14ac:dyDescent="0.25">
      <c r="A1761" s="1">
        <v>42119</v>
      </c>
      <c r="B1761" t="s">
        <v>178</v>
      </c>
      <c r="C1761" t="s">
        <v>1445</v>
      </c>
      <c r="D1761" t="s">
        <v>151</v>
      </c>
      <c r="E1761" t="s">
        <v>68</v>
      </c>
      <c r="F1761" t="s">
        <v>489</v>
      </c>
      <c r="G1761" t="s">
        <v>274</v>
      </c>
      <c r="H1761" t="s">
        <v>183</v>
      </c>
      <c r="I1761" t="s">
        <v>275</v>
      </c>
      <c r="J1761" t="s">
        <v>418</v>
      </c>
      <c r="K1761" t="s">
        <v>277</v>
      </c>
      <c r="L1761" t="s">
        <v>422</v>
      </c>
      <c r="M1761" t="s">
        <v>278</v>
      </c>
      <c r="N1761" t="s">
        <v>187</v>
      </c>
      <c r="O1761" t="s">
        <v>190</v>
      </c>
      <c r="P1761" t="s">
        <v>190</v>
      </c>
      <c r="Q1761">
        <v>34</v>
      </c>
      <c r="R1761" t="s">
        <v>110</v>
      </c>
      <c r="S1761" t="s">
        <v>121</v>
      </c>
      <c r="T1761">
        <v>15</v>
      </c>
      <c r="U1761">
        <v>12</v>
      </c>
      <c r="V1761">
        <v>7</v>
      </c>
      <c r="W1761" t="s">
        <v>65</v>
      </c>
      <c r="X1761" t="s">
        <v>85</v>
      </c>
      <c r="Y1761">
        <v>0</v>
      </c>
      <c r="Z1761">
        <v>0</v>
      </c>
      <c r="AA1761">
        <v>0</v>
      </c>
      <c r="AB1761">
        <v>1</v>
      </c>
      <c r="AC1761">
        <v>1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 t="e" vm="110">
        <f>_FV(0,"5882352941176471")</f>
        <v>#VALUE!</v>
      </c>
      <c r="AM1761" t="e" vm="74">
        <f>_FV(0,"11764705882352941")</f>
        <v>#VALUE!</v>
      </c>
      <c r="AN1761">
        <v>-12</v>
      </c>
      <c r="AO1761" t="e" vm="1">
        <f>_FV(-7,"0")</f>
        <v>#VALUE!</v>
      </c>
      <c r="AP1761" t="s">
        <v>85</v>
      </c>
      <c r="AQ1761">
        <v>1</v>
      </c>
      <c r="AR1761">
        <v>7</v>
      </c>
      <c r="AS1761" t="s">
        <v>68</v>
      </c>
      <c r="AT1761" t="s">
        <v>68</v>
      </c>
      <c r="AU1761" t="s">
        <v>68</v>
      </c>
      <c r="AV1761" t="s">
        <v>124</v>
      </c>
      <c r="AW1761" s="2">
        <v>43466</v>
      </c>
      <c r="AX1761">
        <v>1624</v>
      </c>
      <c r="AY1761">
        <v>1687</v>
      </c>
      <c r="AZ1761" t="s">
        <v>178</v>
      </c>
      <c r="BA1761" s="2">
        <v>43730</v>
      </c>
      <c r="BB1761">
        <v>26</v>
      </c>
      <c r="BC1761" t="s">
        <v>2545</v>
      </c>
      <c r="BD1761" s="3">
        <v>12114</v>
      </c>
      <c r="BE1761" t="s">
        <v>1445</v>
      </c>
      <c r="BF1761" s="2">
        <v>43548</v>
      </c>
      <c r="BG1761">
        <v>30</v>
      </c>
      <c r="BH1761" t="s">
        <v>2551</v>
      </c>
      <c r="BI1761" s="3">
        <v>36192</v>
      </c>
    </row>
    <row r="1762" spans="1:61" x14ac:dyDescent="0.25">
      <c r="A1762" s="1">
        <v>42005</v>
      </c>
      <c r="B1762" t="s">
        <v>1436</v>
      </c>
      <c r="C1762" t="s">
        <v>1445</v>
      </c>
      <c r="D1762" t="s">
        <v>101</v>
      </c>
      <c r="E1762" s="2">
        <v>43586</v>
      </c>
      <c r="F1762" s="2">
        <v>43497</v>
      </c>
      <c r="G1762" s="2">
        <v>43647</v>
      </c>
      <c r="H1762" s="3">
        <v>42005</v>
      </c>
      <c r="I1762" t="s">
        <v>444</v>
      </c>
      <c r="J1762" s="2">
        <v>43556</v>
      </c>
      <c r="K1762" t="s">
        <v>79</v>
      </c>
      <c r="L1762" t="s">
        <v>116</v>
      </c>
      <c r="M1762" t="s">
        <v>1130</v>
      </c>
      <c r="N1762" t="s">
        <v>159</v>
      </c>
      <c r="O1762" t="s">
        <v>797</v>
      </c>
      <c r="P1762" t="s">
        <v>118</v>
      </c>
      <c r="Q1762">
        <v>20</v>
      </c>
      <c r="R1762" t="s">
        <v>239</v>
      </c>
      <c r="S1762" t="s">
        <v>121</v>
      </c>
      <c r="T1762">
        <v>15</v>
      </c>
      <c r="U1762">
        <v>15</v>
      </c>
      <c r="V1762">
        <v>9</v>
      </c>
      <c r="W1762" t="s">
        <v>85</v>
      </c>
      <c r="X1762" t="s">
        <v>96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 t="e" vm="150">
        <f>_FV(0,"65")</f>
        <v>#VALUE!</v>
      </c>
      <c r="AM1762" t="s">
        <v>1254</v>
      </c>
      <c r="AN1762">
        <v>-10</v>
      </c>
      <c r="AO1762" t="s">
        <v>68</v>
      </c>
      <c r="AP1762" t="s">
        <v>179</v>
      </c>
      <c r="AQ1762">
        <v>0</v>
      </c>
      <c r="AR1762">
        <v>9</v>
      </c>
      <c r="AS1762" t="s">
        <v>68</v>
      </c>
      <c r="AT1762" t="s">
        <v>68</v>
      </c>
      <c r="AU1762" t="s">
        <v>68</v>
      </c>
      <c r="AV1762" t="s">
        <v>64</v>
      </c>
      <c r="AW1762" t="s">
        <v>68</v>
      </c>
      <c r="AX1762">
        <v>1558</v>
      </c>
      <c r="AY1762">
        <v>1687</v>
      </c>
      <c r="AZ1762" t="s">
        <v>1436</v>
      </c>
      <c r="BA1762" s="2">
        <v>43490</v>
      </c>
      <c r="BB1762">
        <v>24</v>
      </c>
      <c r="BC1762" t="s">
        <v>2546</v>
      </c>
      <c r="BD1762" s="3">
        <v>29618</v>
      </c>
      <c r="BE1762" t="s">
        <v>1445</v>
      </c>
      <c r="BF1762" s="2">
        <v>43548</v>
      </c>
      <c r="BG1762">
        <v>30</v>
      </c>
      <c r="BH1762" t="s">
        <v>2551</v>
      </c>
      <c r="BI1762" s="3">
        <v>36192</v>
      </c>
    </row>
    <row r="1763" spans="1:61" x14ac:dyDescent="0.25">
      <c r="A1763" s="1">
        <v>42006</v>
      </c>
      <c r="B1763" t="s">
        <v>1917</v>
      </c>
      <c r="C1763" t="s">
        <v>1445</v>
      </c>
      <c r="D1763" t="s">
        <v>151</v>
      </c>
      <c r="E1763" t="s">
        <v>727</v>
      </c>
      <c r="F1763" t="s">
        <v>569</v>
      </c>
      <c r="G1763" t="s">
        <v>904</v>
      </c>
      <c r="H1763" t="s">
        <v>1150</v>
      </c>
      <c r="I1763" t="s">
        <v>905</v>
      </c>
      <c r="J1763" t="s">
        <v>1150</v>
      </c>
      <c r="K1763" t="s">
        <v>501</v>
      </c>
      <c r="L1763" t="s">
        <v>378</v>
      </c>
      <c r="M1763" t="s">
        <v>572</v>
      </c>
      <c r="N1763" t="s">
        <v>378</v>
      </c>
      <c r="O1763" t="s">
        <v>728</v>
      </c>
      <c r="P1763" t="s">
        <v>572</v>
      </c>
      <c r="Q1763">
        <v>23</v>
      </c>
      <c r="R1763" t="s">
        <v>85</v>
      </c>
      <c r="S1763" t="s">
        <v>121</v>
      </c>
      <c r="T1763">
        <v>15</v>
      </c>
      <c r="U1763">
        <v>3</v>
      </c>
      <c r="V1763">
        <v>9</v>
      </c>
      <c r="W1763" t="s">
        <v>191</v>
      </c>
      <c r="X1763" t="s">
        <v>132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 t="s">
        <v>498</v>
      </c>
      <c r="AM1763" t="e" vm="175">
        <f>_FV(0,"17391304347826086")</f>
        <v>#VALUE!</v>
      </c>
      <c r="AN1763">
        <v>12</v>
      </c>
      <c r="AO1763" t="s">
        <v>121</v>
      </c>
      <c r="AP1763" t="e" vm="1">
        <f>_FV(-1,"0")</f>
        <v>#VALUE!</v>
      </c>
      <c r="AQ1763">
        <v>9</v>
      </c>
      <c r="AR1763">
        <v>0</v>
      </c>
      <c r="AS1763" t="s">
        <v>68</v>
      </c>
      <c r="AT1763" t="s">
        <v>68</v>
      </c>
      <c r="AU1763" t="s">
        <v>68</v>
      </c>
      <c r="AV1763" s="2">
        <v>43556</v>
      </c>
      <c r="AW1763" s="2">
        <v>43647</v>
      </c>
      <c r="AX1763">
        <v>1723</v>
      </c>
      <c r="AY1763">
        <v>1687</v>
      </c>
      <c r="AZ1763" t="s">
        <v>1917</v>
      </c>
      <c r="BA1763" s="2">
        <v>43608</v>
      </c>
      <c r="BB1763">
        <v>20</v>
      </c>
      <c r="BC1763" t="s">
        <v>2547</v>
      </c>
      <c r="BD1763" s="2">
        <v>43620</v>
      </c>
      <c r="BE1763" t="s">
        <v>1445</v>
      </c>
      <c r="BF1763" s="2">
        <v>43548</v>
      </c>
      <c r="BG1763">
        <v>30</v>
      </c>
      <c r="BH1763" t="s">
        <v>2551</v>
      </c>
      <c r="BI1763" s="3">
        <v>36192</v>
      </c>
    </row>
    <row r="1764" spans="1:61" x14ac:dyDescent="0.25">
      <c r="A1764" s="1">
        <v>41931</v>
      </c>
      <c r="B1764" t="s">
        <v>182</v>
      </c>
      <c r="C1764" t="s">
        <v>1445</v>
      </c>
      <c r="D1764" t="s">
        <v>62</v>
      </c>
      <c r="E1764" t="s">
        <v>180</v>
      </c>
      <c r="F1764" s="3">
        <v>45658</v>
      </c>
      <c r="G1764" t="s">
        <v>68</v>
      </c>
      <c r="H1764" t="s">
        <v>68</v>
      </c>
      <c r="I1764" t="s">
        <v>68</v>
      </c>
      <c r="J1764" t="s">
        <v>317</v>
      </c>
      <c r="K1764" t="s">
        <v>79</v>
      </c>
      <c r="L1764" t="s">
        <v>323</v>
      </c>
      <c r="M1764" t="s">
        <v>323</v>
      </c>
      <c r="N1764" t="s">
        <v>79</v>
      </c>
      <c r="O1764" t="s">
        <v>79</v>
      </c>
      <c r="P1764" t="s">
        <v>79</v>
      </c>
      <c r="Q1764">
        <v>8</v>
      </c>
      <c r="R1764" t="s">
        <v>83</v>
      </c>
      <c r="S1764" t="s">
        <v>121</v>
      </c>
      <c r="T1764">
        <v>15</v>
      </c>
      <c r="U1764">
        <v>16</v>
      </c>
      <c r="V1764">
        <v>5</v>
      </c>
      <c r="W1764" t="s">
        <v>85</v>
      </c>
      <c r="X1764" t="s">
        <v>132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 t="e" vm="14">
        <f>_FV(0,"25")</f>
        <v>#VALUE!</v>
      </c>
      <c r="AM1764" t="s">
        <v>79</v>
      </c>
      <c r="AN1764">
        <v>-3</v>
      </c>
      <c r="AO1764" t="s">
        <v>64</v>
      </c>
      <c r="AP1764" t="s">
        <v>68</v>
      </c>
      <c r="AQ1764">
        <v>2</v>
      </c>
      <c r="AR1764">
        <v>5</v>
      </c>
      <c r="AS1764" t="s">
        <v>68</v>
      </c>
      <c r="AT1764" t="s">
        <v>68</v>
      </c>
      <c r="AU1764" t="s">
        <v>68</v>
      </c>
      <c r="AV1764" t="s">
        <v>68</v>
      </c>
      <c r="AW1764" s="2">
        <v>43497</v>
      </c>
      <c r="AX1764">
        <v>1679</v>
      </c>
      <c r="AY1764">
        <v>1687</v>
      </c>
      <c r="AZ1764" t="s">
        <v>182</v>
      </c>
      <c r="BA1764" s="2">
        <v>43581</v>
      </c>
      <c r="BB1764">
        <v>23</v>
      </c>
      <c r="BC1764" t="s">
        <v>2549</v>
      </c>
      <c r="BD1764" s="2">
        <v>43528</v>
      </c>
      <c r="BE1764" t="s">
        <v>1445</v>
      </c>
      <c r="BF1764" s="2">
        <v>43548</v>
      </c>
      <c r="BG1764">
        <v>30</v>
      </c>
      <c r="BH1764" t="s">
        <v>2551</v>
      </c>
      <c r="BI1764" s="3">
        <v>36192</v>
      </c>
    </row>
    <row r="1765" spans="1:61" x14ac:dyDescent="0.25">
      <c r="A1765" s="1">
        <v>41909</v>
      </c>
      <c r="B1765" t="s">
        <v>195</v>
      </c>
      <c r="C1765" t="s">
        <v>1445</v>
      </c>
      <c r="D1765" t="s">
        <v>101</v>
      </c>
      <c r="E1765" t="s">
        <v>74</v>
      </c>
      <c r="F1765" t="s">
        <v>90</v>
      </c>
      <c r="G1765" t="s">
        <v>68</v>
      </c>
      <c r="H1765" t="s">
        <v>68</v>
      </c>
      <c r="I1765" t="s">
        <v>355</v>
      </c>
      <c r="J1765" s="2">
        <v>43586</v>
      </c>
      <c r="K1765" t="s">
        <v>65</v>
      </c>
      <c r="L1765" t="s">
        <v>63</v>
      </c>
      <c r="M1765" t="s">
        <v>82</v>
      </c>
      <c r="N1765" t="s">
        <v>80</v>
      </c>
      <c r="O1765" t="s">
        <v>355</v>
      </c>
      <c r="P1765" t="s">
        <v>65</v>
      </c>
      <c r="Q1765">
        <v>6</v>
      </c>
      <c r="R1765" t="s">
        <v>242</v>
      </c>
      <c r="S1765" t="s">
        <v>121</v>
      </c>
      <c r="T1765">
        <v>15</v>
      </c>
      <c r="U1765">
        <v>17</v>
      </c>
      <c r="V1765">
        <v>5</v>
      </c>
      <c r="W1765" t="s">
        <v>66</v>
      </c>
      <c r="X1765" t="s">
        <v>83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1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 t="e" vm="68">
        <f>_FV(0,"16666666666666666")</f>
        <v>#VALUE!</v>
      </c>
      <c r="AM1765" t="s">
        <v>80</v>
      </c>
      <c r="AN1765">
        <v>-5</v>
      </c>
      <c r="AO1765" t="e" vm="1">
        <f>_FV(-5,"0")</f>
        <v>#VALUE!</v>
      </c>
      <c r="AP1765" t="s">
        <v>121</v>
      </c>
      <c r="AQ1765">
        <v>1</v>
      </c>
      <c r="AR1765">
        <v>7</v>
      </c>
      <c r="AS1765" t="s">
        <v>68</v>
      </c>
      <c r="AT1765" t="s">
        <v>68</v>
      </c>
      <c r="AU1765" t="s">
        <v>68</v>
      </c>
      <c r="AV1765" t="s">
        <v>340</v>
      </c>
      <c r="AW1765" s="3">
        <v>11689</v>
      </c>
      <c r="AX1765">
        <v>1635</v>
      </c>
      <c r="AY1765">
        <v>1687</v>
      </c>
      <c r="AZ1765" t="s">
        <v>195</v>
      </c>
      <c r="BA1765" s="2">
        <v>43701</v>
      </c>
      <c r="BB1765">
        <v>20</v>
      </c>
      <c r="BC1765" t="s">
        <v>2550</v>
      </c>
      <c r="BD1765" s="3">
        <v>14305</v>
      </c>
      <c r="BE1765" t="s">
        <v>1445</v>
      </c>
      <c r="BF1765" s="2">
        <v>43548</v>
      </c>
      <c r="BG1765">
        <v>30</v>
      </c>
      <c r="BH1765" t="s">
        <v>2551</v>
      </c>
      <c r="BI1765" s="3">
        <v>36192</v>
      </c>
    </row>
    <row r="1766" spans="1:61" x14ac:dyDescent="0.25">
      <c r="A1766" s="1">
        <v>42097</v>
      </c>
      <c r="B1766" t="s">
        <v>209</v>
      </c>
      <c r="C1766" t="s">
        <v>1445</v>
      </c>
      <c r="D1766" t="s">
        <v>62</v>
      </c>
      <c r="E1766" t="s">
        <v>352</v>
      </c>
      <c r="F1766" t="s">
        <v>407</v>
      </c>
      <c r="G1766" t="s">
        <v>327</v>
      </c>
      <c r="H1766" t="s">
        <v>408</v>
      </c>
      <c r="I1766" t="s">
        <v>1534</v>
      </c>
      <c r="J1766" t="s">
        <v>353</v>
      </c>
      <c r="K1766" t="s">
        <v>63</v>
      </c>
      <c r="L1766" t="s">
        <v>1304</v>
      </c>
      <c r="M1766" t="s">
        <v>155</v>
      </c>
      <c r="N1766" t="s">
        <v>251</v>
      </c>
      <c r="O1766" t="s">
        <v>254</v>
      </c>
      <c r="P1766" t="s">
        <v>79</v>
      </c>
      <c r="Q1766">
        <v>28</v>
      </c>
      <c r="R1766" t="s">
        <v>132</v>
      </c>
      <c r="S1766" t="s">
        <v>121</v>
      </c>
      <c r="T1766">
        <v>15</v>
      </c>
      <c r="U1766">
        <v>6</v>
      </c>
      <c r="V1766">
        <v>8</v>
      </c>
      <c r="W1766" t="s">
        <v>120</v>
      </c>
      <c r="X1766" t="s">
        <v>120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 t="s">
        <v>372</v>
      </c>
      <c r="AM1766" t="e" vm="49">
        <f>_FV(0,"10714285714285714")</f>
        <v>#VALUE!</v>
      </c>
      <c r="AN1766">
        <v>7</v>
      </c>
      <c r="AO1766" t="s">
        <v>65</v>
      </c>
      <c r="AP1766" t="e" vm="1">
        <f>_FV(-3,"0")</f>
        <v>#VALUE!</v>
      </c>
      <c r="AQ1766">
        <v>9</v>
      </c>
      <c r="AR1766">
        <v>0</v>
      </c>
      <c r="AS1766" t="s">
        <v>68</v>
      </c>
      <c r="AT1766" t="s">
        <v>65</v>
      </c>
      <c r="AU1766" t="s">
        <v>68</v>
      </c>
      <c r="AV1766" s="2">
        <v>43498</v>
      </c>
      <c r="AW1766" t="s">
        <v>65</v>
      </c>
      <c r="AX1766">
        <v>1779</v>
      </c>
      <c r="AY1766">
        <v>1687</v>
      </c>
      <c r="AZ1766" t="s">
        <v>209</v>
      </c>
      <c r="BA1766" s="2">
        <v>43669</v>
      </c>
      <c r="BB1766">
        <v>25</v>
      </c>
      <c r="BC1766" t="s">
        <v>2552</v>
      </c>
      <c r="BD1766" s="2">
        <v>43472</v>
      </c>
      <c r="BE1766" t="s">
        <v>1445</v>
      </c>
      <c r="BF1766" s="2">
        <v>43548</v>
      </c>
      <c r="BG1766">
        <v>30</v>
      </c>
      <c r="BH1766" t="s">
        <v>2551</v>
      </c>
      <c r="BI1766" s="3">
        <v>36192</v>
      </c>
    </row>
    <row r="1767" spans="1:61" x14ac:dyDescent="0.25">
      <c r="A1767" s="1">
        <v>42310</v>
      </c>
      <c r="B1767" t="s">
        <v>218</v>
      </c>
      <c r="C1767" t="s">
        <v>1445</v>
      </c>
      <c r="D1767" t="s">
        <v>62</v>
      </c>
      <c r="E1767" t="s">
        <v>2425</v>
      </c>
      <c r="F1767" s="2">
        <v>43800</v>
      </c>
      <c r="G1767" s="3">
        <v>13150</v>
      </c>
      <c r="H1767" s="3">
        <v>45292</v>
      </c>
      <c r="I1767" t="s">
        <v>1536</v>
      </c>
      <c r="J1767" s="3">
        <v>13150</v>
      </c>
      <c r="K1767" t="s">
        <v>118</v>
      </c>
      <c r="L1767" t="s">
        <v>347</v>
      </c>
      <c r="M1767" t="s">
        <v>346</v>
      </c>
      <c r="N1767" t="s">
        <v>128</v>
      </c>
      <c r="O1767" t="s">
        <v>128</v>
      </c>
      <c r="P1767" t="s">
        <v>129</v>
      </c>
      <c r="Q1767">
        <v>25</v>
      </c>
      <c r="R1767" t="s">
        <v>191</v>
      </c>
      <c r="S1767" t="s">
        <v>121</v>
      </c>
      <c r="T1767">
        <v>15</v>
      </c>
      <c r="U1767">
        <v>15</v>
      </c>
      <c r="V1767">
        <v>9</v>
      </c>
      <c r="W1767" t="s">
        <v>96</v>
      </c>
      <c r="X1767" t="s">
        <v>96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 t="e" vm="293">
        <f>_FV(0,"48")</f>
        <v>#VALUE!</v>
      </c>
      <c r="AM1767" t="e" vm="9">
        <f>_FV(0,"12")</f>
        <v>#VALUE!</v>
      </c>
      <c r="AN1767">
        <v>-11</v>
      </c>
      <c r="AO1767" t="s">
        <v>65</v>
      </c>
      <c r="AP1767" t="s">
        <v>132</v>
      </c>
      <c r="AQ1767">
        <v>3</v>
      </c>
      <c r="AR1767">
        <v>6</v>
      </c>
      <c r="AS1767" t="s">
        <v>68</v>
      </c>
      <c r="AT1767" t="s">
        <v>68</v>
      </c>
      <c r="AU1767" t="s">
        <v>68</v>
      </c>
      <c r="AV1767" t="s">
        <v>180</v>
      </c>
      <c r="AW1767" s="2">
        <v>43647</v>
      </c>
      <c r="AX1767">
        <v>1610</v>
      </c>
      <c r="AY1767">
        <v>1687</v>
      </c>
      <c r="AZ1767" t="s">
        <v>218</v>
      </c>
      <c r="BA1767" s="2">
        <v>43610</v>
      </c>
      <c r="BB1767">
        <v>22</v>
      </c>
      <c r="BC1767" t="s">
        <v>2553</v>
      </c>
      <c r="BD1767" s="3">
        <v>35096</v>
      </c>
      <c r="BE1767" t="s">
        <v>1445</v>
      </c>
      <c r="BF1767" s="2">
        <v>43548</v>
      </c>
      <c r="BG1767">
        <v>30</v>
      </c>
      <c r="BH1767" t="s">
        <v>2551</v>
      </c>
      <c r="BI1767" s="3">
        <v>36192</v>
      </c>
    </row>
    <row r="1768" spans="1:61" x14ac:dyDescent="0.25">
      <c r="A1768" s="1">
        <v>41832</v>
      </c>
      <c r="B1768" t="s">
        <v>228</v>
      </c>
      <c r="C1768" t="s">
        <v>1445</v>
      </c>
      <c r="D1768" t="s">
        <v>62</v>
      </c>
      <c r="E1768" t="s">
        <v>1023</v>
      </c>
      <c r="F1768" t="s">
        <v>672</v>
      </c>
      <c r="G1768" t="s">
        <v>483</v>
      </c>
      <c r="H1768" t="s">
        <v>263</v>
      </c>
      <c r="I1768" s="2">
        <v>43617</v>
      </c>
      <c r="J1768" t="s">
        <v>114</v>
      </c>
      <c r="K1768" t="s">
        <v>117</v>
      </c>
      <c r="L1768" t="s">
        <v>116</v>
      </c>
      <c r="M1768" t="s">
        <v>386</v>
      </c>
      <c r="N1768" t="s">
        <v>386</v>
      </c>
      <c r="O1768" t="s">
        <v>118</v>
      </c>
      <c r="P1768" t="s">
        <v>386</v>
      </c>
      <c r="Q1768">
        <v>15</v>
      </c>
      <c r="R1768" t="s">
        <v>179</v>
      </c>
      <c r="S1768" t="s">
        <v>121</v>
      </c>
      <c r="T1768">
        <v>15</v>
      </c>
      <c r="U1768">
        <v>5</v>
      </c>
      <c r="V1768">
        <v>7</v>
      </c>
      <c r="W1768" t="s">
        <v>121</v>
      </c>
      <c r="X1768" t="s">
        <v>121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 t="s">
        <v>116</v>
      </c>
      <c r="AM1768" t="s">
        <v>80</v>
      </c>
      <c r="AN1768">
        <v>2</v>
      </c>
      <c r="AO1768" t="s">
        <v>65</v>
      </c>
      <c r="AP1768" t="s">
        <v>66</v>
      </c>
      <c r="AQ1768">
        <v>7</v>
      </c>
      <c r="AR1768">
        <v>1</v>
      </c>
      <c r="AS1768" t="s">
        <v>68</v>
      </c>
      <c r="AT1768" t="s">
        <v>1024</v>
      </c>
      <c r="AU1768" t="s">
        <v>68</v>
      </c>
      <c r="AV1768" s="2">
        <v>43617</v>
      </c>
      <c r="AW1768" t="s">
        <v>2750</v>
      </c>
      <c r="AX1768">
        <v>1646</v>
      </c>
      <c r="AY1768">
        <v>1687</v>
      </c>
      <c r="AZ1768" t="s">
        <v>228</v>
      </c>
      <c r="BA1768" s="2">
        <v>43701</v>
      </c>
      <c r="BB1768">
        <v>21</v>
      </c>
      <c r="BC1768" t="s">
        <v>2554</v>
      </c>
      <c r="BD1768" s="3">
        <v>15401</v>
      </c>
      <c r="BE1768" t="s">
        <v>1445</v>
      </c>
      <c r="BF1768" s="2">
        <v>43548</v>
      </c>
      <c r="BG1768">
        <v>30</v>
      </c>
      <c r="BH1768" t="s">
        <v>2551</v>
      </c>
      <c r="BI1768" s="3">
        <v>36192</v>
      </c>
    </row>
    <row r="1769" spans="1:61" x14ac:dyDescent="0.25">
      <c r="A1769" s="1">
        <v>42144</v>
      </c>
      <c r="B1769" t="s">
        <v>60</v>
      </c>
      <c r="C1769" t="s">
        <v>195</v>
      </c>
      <c r="D1769" t="s">
        <v>101</v>
      </c>
      <c r="E1769" t="s">
        <v>649</v>
      </c>
      <c r="F1769" t="s">
        <v>651</v>
      </c>
      <c r="G1769" t="s">
        <v>2215</v>
      </c>
      <c r="H1769" t="s">
        <v>289</v>
      </c>
      <c r="I1769" t="s">
        <v>288</v>
      </c>
      <c r="J1769" t="s">
        <v>68</v>
      </c>
      <c r="K1769" t="s">
        <v>654</v>
      </c>
      <c r="L1769" t="s">
        <v>617</v>
      </c>
      <c r="M1769" t="s">
        <v>617</v>
      </c>
      <c r="N1769" t="s">
        <v>759</v>
      </c>
      <c r="O1769" t="s">
        <v>656</v>
      </c>
      <c r="P1769" t="s">
        <v>1159</v>
      </c>
      <c r="Q1769">
        <v>37</v>
      </c>
      <c r="R1769" t="s">
        <v>84</v>
      </c>
      <c r="S1769" t="s">
        <v>242</v>
      </c>
      <c r="T1769">
        <v>15</v>
      </c>
      <c r="U1769">
        <v>3</v>
      </c>
      <c r="V1769">
        <v>15</v>
      </c>
      <c r="W1769" t="s">
        <v>121</v>
      </c>
      <c r="X1769" t="s">
        <v>121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 t="s">
        <v>2012</v>
      </c>
      <c r="AM1769" t="e" vm="399">
        <f>_FV(0,"5405405405405406")</f>
        <v>#VALUE!</v>
      </c>
      <c r="AN1769">
        <v>34</v>
      </c>
      <c r="AO1769" t="s">
        <v>65</v>
      </c>
      <c r="AP1769" t="e" vm="1">
        <f>_FV(-13,"0")</f>
        <v>#VALUE!</v>
      </c>
      <c r="AQ1769">
        <v>9</v>
      </c>
      <c r="AR1769">
        <v>0</v>
      </c>
      <c r="AS1769" t="s">
        <v>68</v>
      </c>
      <c r="AT1769" t="s">
        <v>68</v>
      </c>
      <c r="AU1769" t="s">
        <v>68</v>
      </c>
      <c r="AV1769" s="2">
        <v>43678</v>
      </c>
      <c r="AW1769" s="2">
        <v>43466</v>
      </c>
      <c r="AX1769">
        <v>1848</v>
      </c>
      <c r="AY1769">
        <v>1635</v>
      </c>
      <c r="AZ1769" t="s">
        <v>60</v>
      </c>
      <c r="BA1769" t="s">
        <v>2527</v>
      </c>
      <c r="BB1769">
        <v>29</v>
      </c>
      <c r="BC1769" t="s">
        <v>2528</v>
      </c>
      <c r="BD1769" s="3">
        <v>23255</v>
      </c>
      <c r="BE1769" t="s">
        <v>195</v>
      </c>
      <c r="BF1769" s="2">
        <v>43701</v>
      </c>
      <c r="BG1769">
        <v>20</v>
      </c>
      <c r="BH1769" t="s">
        <v>2550</v>
      </c>
      <c r="BI1769" s="3">
        <v>14305</v>
      </c>
    </row>
    <row r="1770" spans="1:61" x14ac:dyDescent="0.25">
      <c r="A1770" s="1">
        <v>42001</v>
      </c>
      <c r="B1770" t="s">
        <v>73</v>
      </c>
      <c r="C1770" t="s">
        <v>195</v>
      </c>
      <c r="D1770" t="s">
        <v>101</v>
      </c>
      <c r="E1770" t="s">
        <v>169</v>
      </c>
      <c r="F1770" t="s">
        <v>787</v>
      </c>
      <c r="G1770" t="s">
        <v>680</v>
      </c>
      <c r="H1770" t="s">
        <v>200</v>
      </c>
      <c r="I1770" t="s">
        <v>1067</v>
      </c>
      <c r="J1770" t="s">
        <v>68</v>
      </c>
      <c r="K1770" t="s">
        <v>170</v>
      </c>
      <c r="L1770" t="s">
        <v>204</v>
      </c>
      <c r="M1770" t="s">
        <v>304</v>
      </c>
      <c r="N1770" t="s">
        <v>170</v>
      </c>
      <c r="O1770" t="s">
        <v>170</v>
      </c>
      <c r="P1770" t="s">
        <v>788</v>
      </c>
      <c r="Q1770">
        <v>19</v>
      </c>
      <c r="R1770" t="s">
        <v>255</v>
      </c>
      <c r="S1770" t="s">
        <v>242</v>
      </c>
      <c r="T1770">
        <v>15</v>
      </c>
      <c r="U1770">
        <v>13</v>
      </c>
      <c r="V1770">
        <v>14</v>
      </c>
      <c r="W1770" t="s">
        <v>85</v>
      </c>
      <c r="X1770" t="s">
        <v>132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 t="e" vm="128">
        <f>_FV(0,"5789473684210527")</f>
        <v>#VALUE!</v>
      </c>
      <c r="AM1770" t="e" vm="128">
        <f>_FV(0,"5789473684210527")</f>
        <v>#VALUE!</v>
      </c>
      <c r="AN1770">
        <v>1</v>
      </c>
      <c r="AO1770" t="s">
        <v>64</v>
      </c>
      <c r="AP1770" t="s">
        <v>68</v>
      </c>
      <c r="AQ1770">
        <v>7</v>
      </c>
      <c r="AR1770">
        <v>1</v>
      </c>
      <c r="AS1770" t="s">
        <v>306</v>
      </c>
      <c r="AT1770" t="s">
        <v>68</v>
      </c>
      <c r="AU1770" t="s">
        <v>250</v>
      </c>
      <c r="AV1770" t="s">
        <v>528</v>
      </c>
      <c r="AW1770" t="s">
        <v>2751</v>
      </c>
      <c r="AX1770">
        <v>1638</v>
      </c>
      <c r="AY1770">
        <v>1635</v>
      </c>
      <c r="AZ1770" t="s">
        <v>73</v>
      </c>
      <c r="BA1770" s="2">
        <v>43548</v>
      </c>
      <c r="BB1770">
        <v>20</v>
      </c>
      <c r="BC1770" t="s">
        <v>1886</v>
      </c>
      <c r="BD1770" s="3">
        <v>12479</v>
      </c>
      <c r="BE1770" t="s">
        <v>195</v>
      </c>
      <c r="BF1770" s="2">
        <v>43701</v>
      </c>
      <c r="BG1770">
        <v>20</v>
      </c>
      <c r="BH1770" t="s">
        <v>2550</v>
      </c>
      <c r="BI1770" s="3">
        <v>14305</v>
      </c>
    </row>
    <row r="1771" spans="1:61" x14ac:dyDescent="0.25">
      <c r="A1771" s="1">
        <v>41902</v>
      </c>
      <c r="B1771" t="s">
        <v>2531</v>
      </c>
      <c r="C1771" t="s">
        <v>195</v>
      </c>
      <c r="D1771" t="s">
        <v>101</v>
      </c>
      <c r="E1771" t="s">
        <v>118</v>
      </c>
      <c r="F1771" t="s">
        <v>68</v>
      </c>
      <c r="G1771" t="s">
        <v>124</v>
      </c>
      <c r="H1771" s="2">
        <v>43497</v>
      </c>
      <c r="I1771" t="s">
        <v>116</v>
      </c>
      <c r="J1771" t="s">
        <v>97</v>
      </c>
      <c r="K1771" t="s">
        <v>65</v>
      </c>
      <c r="L1771" t="s">
        <v>65</v>
      </c>
      <c r="M1771" t="s">
        <v>116</v>
      </c>
      <c r="N1771" t="s">
        <v>118</v>
      </c>
      <c r="O1771" t="s">
        <v>116</v>
      </c>
      <c r="P1771" t="s">
        <v>97</v>
      </c>
      <c r="Q1771">
        <v>5</v>
      </c>
      <c r="R1771" t="s">
        <v>67</v>
      </c>
      <c r="S1771" t="s">
        <v>242</v>
      </c>
      <c r="T1771">
        <v>15</v>
      </c>
      <c r="U1771">
        <v>18</v>
      </c>
      <c r="V1771">
        <v>15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 t="e" vm="25">
        <f>_FV(0,"6")</f>
        <v>#VALUE!</v>
      </c>
      <c r="AM1771" t="e" vm="26">
        <f>_FV(0,"2")</f>
        <v>#VALUE!</v>
      </c>
      <c r="AN1771">
        <v>-1</v>
      </c>
      <c r="AP1771" t="s">
        <v>84</v>
      </c>
      <c r="AQ1771">
        <v>3</v>
      </c>
      <c r="AR1771">
        <v>3</v>
      </c>
      <c r="AS1771" t="s">
        <v>1928</v>
      </c>
      <c r="AT1771" t="s">
        <v>65</v>
      </c>
      <c r="AU1771" t="s">
        <v>224</v>
      </c>
      <c r="AV1771" t="s">
        <v>226</v>
      </c>
      <c r="AW1771" t="s">
        <v>65</v>
      </c>
      <c r="AX1771">
        <v>1600</v>
      </c>
      <c r="AY1771">
        <v>1635</v>
      </c>
      <c r="AZ1771" t="s">
        <v>2531</v>
      </c>
      <c r="BA1771" s="2">
        <v>43610</v>
      </c>
      <c r="BB1771">
        <v>13</v>
      </c>
      <c r="BC1771" t="s">
        <v>2532</v>
      </c>
      <c r="BD1771" s="3">
        <v>44927</v>
      </c>
      <c r="BE1771" t="s">
        <v>195</v>
      </c>
      <c r="BF1771" s="2">
        <v>43701</v>
      </c>
      <c r="BG1771">
        <v>20</v>
      </c>
      <c r="BH1771" t="s">
        <v>2550</v>
      </c>
      <c r="BI1771" s="3">
        <v>14305</v>
      </c>
    </row>
    <row r="1772" spans="1:61" x14ac:dyDescent="0.25">
      <c r="A1772" s="1">
        <v>42148</v>
      </c>
      <c r="B1772" t="s">
        <v>123</v>
      </c>
      <c r="C1772" t="s">
        <v>195</v>
      </c>
      <c r="D1772" t="s">
        <v>62</v>
      </c>
      <c r="E1772" t="s">
        <v>1748</v>
      </c>
      <c r="F1772" t="s">
        <v>302</v>
      </c>
      <c r="G1772" t="s">
        <v>1702</v>
      </c>
      <c r="H1772" t="s">
        <v>201</v>
      </c>
      <c r="I1772" t="s">
        <v>2619</v>
      </c>
      <c r="J1772" t="s">
        <v>68</v>
      </c>
      <c r="K1772" t="s">
        <v>920</v>
      </c>
      <c r="L1772" t="s">
        <v>1014</v>
      </c>
      <c r="M1772" t="s">
        <v>2752</v>
      </c>
      <c r="N1772" t="s">
        <v>1012</v>
      </c>
      <c r="O1772" t="s">
        <v>174</v>
      </c>
      <c r="P1772" t="s">
        <v>1013</v>
      </c>
      <c r="Q1772">
        <v>38</v>
      </c>
      <c r="R1772" t="s">
        <v>68</v>
      </c>
      <c r="S1772" t="s">
        <v>242</v>
      </c>
      <c r="T1772">
        <v>15</v>
      </c>
      <c r="U1772">
        <v>1</v>
      </c>
      <c r="V1772">
        <v>15</v>
      </c>
      <c r="W1772" t="s">
        <v>121</v>
      </c>
      <c r="X1772" t="s">
        <v>83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 t="s">
        <v>168</v>
      </c>
      <c r="AM1772" t="e" vm="69">
        <f>_FV(0,"5263157894736842")</f>
        <v>#VALUE!</v>
      </c>
      <c r="AN1772">
        <v>46</v>
      </c>
      <c r="AO1772" t="e" vm="1">
        <f>_FV(-1,"0")</f>
        <v>#VALUE!</v>
      </c>
      <c r="AP1772" t="e" vm="1">
        <f>_FV(-15,"0")</f>
        <v>#VALUE!</v>
      </c>
      <c r="AQ1772">
        <v>4</v>
      </c>
      <c r="AR1772">
        <v>4</v>
      </c>
      <c r="AS1772" t="s">
        <v>1217</v>
      </c>
      <c r="AT1772" t="s">
        <v>1217</v>
      </c>
      <c r="AU1772" t="s">
        <v>1219</v>
      </c>
      <c r="AV1772" t="s">
        <v>2753</v>
      </c>
      <c r="AW1772" t="s">
        <v>2754</v>
      </c>
      <c r="AX1772">
        <v>1923</v>
      </c>
      <c r="AY1772">
        <v>1635</v>
      </c>
      <c r="AZ1772" t="s">
        <v>123</v>
      </c>
      <c r="BA1772" s="2">
        <v>43731</v>
      </c>
      <c r="BB1772">
        <v>28</v>
      </c>
      <c r="BC1772" t="s">
        <v>2533</v>
      </c>
      <c r="BD1772" t="s">
        <v>2534</v>
      </c>
      <c r="BE1772" t="s">
        <v>195</v>
      </c>
      <c r="BF1772" s="2">
        <v>43701</v>
      </c>
      <c r="BG1772">
        <v>20</v>
      </c>
      <c r="BH1772" t="s">
        <v>2550</v>
      </c>
      <c r="BI1772" s="3">
        <v>14305</v>
      </c>
    </row>
    <row r="1773" spans="1:61" x14ac:dyDescent="0.25">
      <c r="A1773" s="1">
        <v>41709</v>
      </c>
      <c r="B1773" t="s">
        <v>2233</v>
      </c>
      <c r="C1773" t="s">
        <v>195</v>
      </c>
      <c r="D1773" t="s">
        <v>151</v>
      </c>
      <c r="E1773" s="2">
        <v>43525</v>
      </c>
      <c r="F1773" t="s">
        <v>124</v>
      </c>
      <c r="G1773" s="2">
        <v>43617</v>
      </c>
      <c r="H1773" s="2">
        <v>43647</v>
      </c>
      <c r="I1773" t="s">
        <v>444</v>
      </c>
      <c r="J1773" t="s">
        <v>124</v>
      </c>
      <c r="K1773" t="s">
        <v>118</v>
      </c>
      <c r="L1773" t="s">
        <v>325</v>
      </c>
      <c r="M1773" t="s">
        <v>116</v>
      </c>
      <c r="N1773" t="s">
        <v>266</v>
      </c>
      <c r="O1773" t="s">
        <v>266</v>
      </c>
      <c r="P1773" t="s">
        <v>63</v>
      </c>
      <c r="Q1773">
        <v>10</v>
      </c>
      <c r="R1773" t="s">
        <v>120</v>
      </c>
      <c r="S1773" t="s">
        <v>242</v>
      </c>
      <c r="T1773">
        <v>15</v>
      </c>
      <c r="U1773">
        <v>16</v>
      </c>
      <c r="V1773">
        <v>18</v>
      </c>
      <c r="W1773" t="s">
        <v>85</v>
      </c>
      <c r="X1773" t="s">
        <v>132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 t="e" vm="154">
        <f>_FV(0,"3")</f>
        <v>#VALUE!</v>
      </c>
      <c r="AM1773" t="e" vm="125">
        <f>_FV(0,"9")</f>
        <v>#VALUE!</v>
      </c>
      <c r="AN1773">
        <v>1</v>
      </c>
      <c r="AO1773" t="s">
        <v>64</v>
      </c>
      <c r="AP1773" t="e" vm="1">
        <f>_FV(-6,"0")</f>
        <v>#VALUE!</v>
      </c>
      <c r="AQ1773">
        <v>4</v>
      </c>
      <c r="AR1773">
        <v>1</v>
      </c>
      <c r="AS1773" t="s">
        <v>68</v>
      </c>
      <c r="AT1773" t="s">
        <v>68</v>
      </c>
      <c r="AU1773" t="s">
        <v>68</v>
      </c>
      <c r="AV1773" t="s">
        <v>68</v>
      </c>
      <c r="AW1773" s="3">
        <v>46753</v>
      </c>
      <c r="AX1773">
        <v>1602</v>
      </c>
      <c r="AY1773">
        <v>1635</v>
      </c>
      <c r="AZ1773" t="s">
        <v>2233</v>
      </c>
      <c r="BA1773" t="s">
        <v>2529</v>
      </c>
      <c r="BB1773">
        <v>25</v>
      </c>
      <c r="BC1773" t="s">
        <v>2530</v>
      </c>
      <c r="BD1773" s="3">
        <v>41306</v>
      </c>
      <c r="BE1773" t="s">
        <v>195</v>
      </c>
      <c r="BF1773" s="2">
        <v>43701</v>
      </c>
      <c r="BG1773">
        <v>20</v>
      </c>
      <c r="BH1773" t="s">
        <v>2550</v>
      </c>
      <c r="BI1773" s="3">
        <v>14305</v>
      </c>
    </row>
    <row r="1774" spans="1:61" x14ac:dyDescent="0.25">
      <c r="A1774" s="1">
        <v>42252</v>
      </c>
      <c r="B1774" t="s">
        <v>127</v>
      </c>
      <c r="C1774" t="s">
        <v>195</v>
      </c>
      <c r="D1774" t="s">
        <v>151</v>
      </c>
      <c r="E1774" t="s">
        <v>1193</v>
      </c>
      <c r="F1774" t="s">
        <v>74</v>
      </c>
      <c r="G1774" t="s">
        <v>1193</v>
      </c>
      <c r="H1774" t="s">
        <v>685</v>
      </c>
      <c r="I1774" t="s">
        <v>210</v>
      </c>
      <c r="J1774" t="s">
        <v>68</v>
      </c>
      <c r="K1774" t="s">
        <v>435</v>
      </c>
      <c r="L1774" t="s">
        <v>215</v>
      </c>
      <c r="M1774" t="s">
        <v>1194</v>
      </c>
      <c r="N1774" t="s">
        <v>1194</v>
      </c>
      <c r="O1774" t="s">
        <v>435</v>
      </c>
      <c r="P1774" t="s">
        <v>81</v>
      </c>
      <c r="Q1774">
        <v>36</v>
      </c>
      <c r="R1774" t="s">
        <v>192</v>
      </c>
      <c r="S1774" t="s">
        <v>242</v>
      </c>
      <c r="T1774">
        <v>15</v>
      </c>
      <c r="U1774">
        <v>10</v>
      </c>
      <c r="V1774">
        <v>13</v>
      </c>
      <c r="W1774" t="s">
        <v>120</v>
      </c>
      <c r="X1774" t="s">
        <v>120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 t="s">
        <v>65</v>
      </c>
      <c r="AM1774" t="e" vm="5">
        <f>_FV(0,"5555555555555556")</f>
        <v>#VALUE!</v>
      </c>
      <c r="AN1774">
        <v>8</v>
      </c>
      <c r="AO1774" t="s">
        <v>65</v>
      </c>
      <c r="AP1774" t="e" vm="1">
        <f>_FV(-5,"0")</f>
        <v>#VALUE!</v>
      </c>
      <c r="AQ1774">
        <v>4</v>
      </c>
      <c r="AR1774">
        <v>4</v>
      </c>
      <c r="AS1774" t="s">
        <v>1195</v>
      </c>
      <c r="AT1774" t="s">
        <v>505</v>
      </c>
      <c r="AU1774" t="s">
        <v>1196</v>
      </c>
      <c r="AV1774" t="s">
        <v>2462</v>
      </c>
      <c r="AW1774" t="s">
        <v>2755</v>
      </c>
      <c r="AX1774">
        <v>1817</v>
      </c>
      <c r="AY1774">
        <v>1635</v>
      </c>
      <c r="AZ1774" t="s">
        <v>127</v>
      </c>
      <c r="BA1774" s="2">
        <v>43548</v>
      </c>
      <c r="BB1774">
        <v>19</v>
      </c>
      <c r="BC1774" t="s">
        <v>2535</v>
      </c>
      <c r="BD1774" s="3">
        <v>16163</v>
      </c>
      <c r="BE1774" t="s">
        <v>195</v>
      </c>
      <c r="BF1774" s="2">
        <v>43701</v>
      </c>
      <c r="BG1774">
        <v>20</v>
      </c>
      <c r="BH1774" t="s">
        <v>2550</v>
      </c>
      <c r="BI1774" s="3">
        <v>14305</v>
      </c>
    </row>
    <row r="1775" spans="1:61" x14ac:dyDescent="0.25">
      <c r="A1775" s="1">
        <v>42066</v>
      </c>
      <c r="B1775" t="s">
        <v>2240</v>
      </c>
      <c r="C1775" t="s">
        <v>195</v>
      </c>
      <c r="D1775" t="s">
        <v>101</v>
      </c>
      <c r="E1775" t="s">
        <v>632</v>
      </c>
      <c r="F1775" t="s">
        <v>847</v>
      </c>
      <c r="G1775" t="s">
        <v>634</v>
      </c>
      <c r="H1775" t="s">
        <v>90</v>
      </c>
      <c r="I1775" t="s">
        <v>1126</v>
      </c>
      <c r="J1775" t="s">
        <v>632</v>
      </c>
      <c r="K1775" t="s">
        <v>216</v>
      </c>
      <c r="L1775" t="s">
        <v>1233</v>
      </c>
      <c r="M1775" t="s">
        <v>94</v>
      </c>
      <c r="N1775" t="s">
        <v>80</v>
      </c>
      <c r="O1775" t="s">
        <v>637</v>
      </c>
      <c r="P1775" t="s">
        <v>609</v>
      </c>
      <c r="Q1775">
        <v>27</v>
      </c>
      <c r="R1775" t="s">
        <v>95</v>
      </c>
      <c r="S1775" t="s">
        <v>242</v>
      </c>
      <c r="T1775">
        <v>15</v>
      </c>
      <c r="U1775">
        <v>13</v>
      </c>
      <c r="V1775">
        <v>14</v>
      </c>
      <c r="W1775" t="s">
        <v>85</v>
      </c>
      <c r="X1775" t="s">
        <v>132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 t="e" vm="94">
        <f>_FV(0,"37037037037037035")</f>
        <v>#VALUE!</v>
      </c>
      <c r="AM1775" t="e" vm="348">
        <f>_FV(0,"5185185185185185")</f>
        <v>#VALUE!</v>
      </c>
      <c r="AN1775">
        <v>1</v>
      </c>
      <c r="AO1775" t="s">
        <v>64</v>
      </c>
      <c r="AP1775" t="s">
        <v>64</v>
      </c>
      <c r="AQ1775">
        <v>9</v>
      </c>
      <c r="AR1775">
        <v>0</v>
      </c>
      <c r="AS1775" t="s">
        <v>68</v>
      </c>
      <c r="AT1775" t="s">
        <v>68</v>
      </c>
      <c r="AU1775" t="s">
        <v>68</v>
      </c>
      <c r="AV1775" t="s">
        <v>68</v>
      </c>
      <c r="AW1775" s="3">
        <v>42736</v>
      </c>
      <c r="AX1775">
        <v>1562</v>
      </c>
      <c r="AY1775">
        <v>1635</v>
      </c>
      <c r="AZ1775" t="s">
        <v>2240</v>
      </c>
      <c r="BA1775" s="2">
        <v>43491</v>
      </c>
      <c r="BB1775">
        <v>24</v>
      </c>
      <c r="BC1775" t="s">
        <v>2537</v>
      </c>
      <c r="BD1775" s="3">
        <v>17958</v>
      </c>
      <c r="BE1775" t="s">
        <v>195</v>
      </c>
      <c r="BF1775" s="2">
        <v>43701</v>
      </c>
      <c r="BG1775">
        <v>20</v>
      </c>
      <c r="BH1775" t="s">
        <v>2550</v>
      </c>
      <c r="BI1775" s="3">
        <v>14305</v>
      </c>
    </row>
    <row r="1776" spans="1:61" x14ac:dyDescent="0.25">
      <c r="A1776" s="1">
        <v>41965</v>
      </c>
      <c r="B1776" t="s">
        <v>2538</v>
      </c>
      <c r="C1776" t="s">
        <v>195</v>
      </c>
      <c r="D1776" t="s">
        <v>101</v>
      </c>
      <c r="E1776" t="s">
        <v>717</v>
      </c>
      <c r="F1776" t="s">
        <v>68</v>
      </c>
      <c r="G1776" s="2">
        <v>43586</v>
      </c>
      <c r="H1776" t="s">
        <v>425</v>
      </c>
      <c r="I1776" t="s">
        <v>180</v>
      </c>
      <c r="J1776" t="s">
        <v>68</v>
      </c>
      <c r="K1776" t="s">
        <v>82</v>
      </c>
      <c r="L1776" t="s">
        <v>82</v>
      </c>
      <c r="M1776" t="s">
        <v>63</v>
      </c>
      <c r="N1776" t="s">
        <v>79</v>
      </c>
      <c r="O1776" t="s">
        <v>79</v>
      </c>
      <c r="P1776" t="s">
        <v>63</v>
      </c>
      <c r="Q1776">
        <v>12</v>
      </c>
      <c r="R1776" t="s">
        <v>119</v>
      </c>
      <c r="S1776" t="s">
        <v>242</v>
      </c>
      <c r="T1776">
        <v>15</v>
      </c>
      <c r="U1776">
        <v>18</v>
      </c>
      <c r="V1776">
        <v>14</v>
      </c>
      <c r="W1776" t="s">
        <v>68</v>
      </c>
      <c r="X1776" t="s">
        <v>85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 t="e" vm="131">
        <f>_FV(0,"5833333333333334")</f>
        <v>#VALUE!</v>
      </c>
      <c r="AM1776" t="e" vm="131">
        <f>_FV(0,"5833333333333334")</f>
        <v>#VALUE!</v>
      </c>
      <c r="AN1776">
        <v>-3</v>
      </c>
      <c r="AO1776" t="e" vm="1">
        <f>_FV(-6,"0")</f>
        <v>#VALUE!</v>
      </c>
      <c r="AP1776" t="e" vm="1">
        <f>_FV(-2,"0")</f>
        <v>#VALUE!</v>
      </c>
      <c r="AQ1776">
        <v>1</v>
      </c>
      <c r="AR1776">
        <v>1</v>
      </c>
      <c r="AS1776" t="s">
        <v>387</v>
      </c>
      <c r="AT1776" t="s">
        <v>68</v>
      </c>
      <c r="AU1776" t="s">
        <v>763</v>
      </c>
      <c r="AV1776" t="s">
        <v>2756</v>
      </c>
      <c r="AW1776" t="s">
        <v>2757</v>
      </c>
      <c r="AX1776">
        <v>1645</v>
      </c>
      <c r="AY1776">
        <v>1635</v>
      </c>
      <c r="AZ1776" t="s">
        <v>2538</v>
      </c>
      <c r="BA1776" s="2">
        <v>43733</v>
      </c>
      <c r="BB1776">
        <v>18</v>
      </c>
      <c r="BC1776" t="s">
        <v>2539</v>
      </c>
      <c r="BD1776" s="3">
        <v>18629</v>
      </c>
      <c r="BE1776" t="s">
        <v>195</v>
      </c>
      <c r="BF1776" s="2">
        <v>43701</v>
      </c>
      <c r="BG1776">
        <v>20</v>
      </c>
      <c r="BH1776" t="s">
        <v>2550</v>
      </c>
      <c r="BI1776" s="3">
        <v>14305</v>
      </c>
    </row>
    <row r="1777" spans="1:61" x14ac:dyDescent="0.25">
      <c r="A1777" s="1">
        <v>41802</v>
      </c>
      <c r="B1777" t="s">
        <v>150</v>
      </c>
      <c r="C1777" t="s">
        <v>195</v>
      </c>
      <c r="D1777" t="s">
        <v>101</v>
      </c>
      <c r="E1777" t="s">
        <v>672</v>
      </c>
      <c r="F1777" t="s">
        <v>1251</v>
      </c>
      <c r="G1777" t="s">
        <v>672</v>
      </c>
      <c r="H1777" t="s">
        <v>1023</v>
      </c>
      <c r="I1777" t="s">
        <v>90</v>
      </c>
      <c r="J1777" t="s">
        <v>263</v>
      </c>
      <c r="K1777" t="s">
        <v>116</v>
      </c>
      <c r="L1777" t="s">
        <v>115</v>
      </c>
      <c r="M1777" t="s">
        <v>116</v>
      </c>
      <c r="N1777" t="s">
        <v>386</v>
      </c>
      <c r="O1777" t="s">
        <v>115</v>
      </c>
      <c r="P1777" t="s">
        <v>484</v>
      </c>
      <c r="Q1777">
        <v>15</v>
      </c>
      <c r="R1777" t="s">
        <v>96</v>
      </c>
      <c r="S1777" t="s">
        <v>242</v>
      </c>
      <c r="T1777">
        <v>15</v>
      </c>
      <c r="U1777">
        <v>8</v>
      </c>
      <c r="V1777">
        <v>14</v>
      </c>
      <c r="W1777" t="s">
        <v>96</v>
      </c>
      <c r="X1777" t="s">
        <v>96</v>
      </c>
      <c r="Y1777">
        <v>0</v>
      </c>
      <c r="Z1777">
        <v>0</v>
      </c>
      <c r="AA1777">
        <v>0</v>
      </c>
      <c r="AB1777">
        <v>1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 t="s">
        <v>65</v>
      </c>
      <c r="AM1777" t="e" vm="35">
        <f>_FV(0,"6666666666666666")</f>
        <v>#VALUE!</v>
      </c>
      <c r="AN1777">
        <v>6</v>
      </c>
      <c r="AO1777" t="s">
        <v>65</v>
      </c>
      <c r="AP1777" t="e" vm="1">
        <f>_FV(-10,"0")</f>
        <v>#VALUE!</v>
      </c>
      <c r="AQ1777">
        <v>9</v>
      </c>
      <c r="AR1777">
        <v>0</v>
      </c>
      <c r="AS1777" t="s">
        <v>1223</v>
      </c>
      <c r="AT1777" t="s">
        <v>68</v>
      </c>
      <c r="AU1777" t="s">
        <v>1225</v>
      </c>
      <c r="AV1777" t="s">
        <v>1225</v>
      </c>
      <c r="AW1777" t="s">
        <v>2689</v>
      </c>
      <c r="AX1777">
        <v>1882</v>
      </c>
      <c r="AY1777">
        <v>1635</v>
      </c>
      <c r="AZ1777" t="s">
        <v>150</v>
      </c>
      <c r="BA1777" s="2">
        <v>43578</v>
      </c>
      <c r="BB1777">
        <v>21</v>
      </c>
      <c r="BC1777" t="s">
        <v>2541</v>
      </c>
      <c r="BD1777" s="3">
        <v>41852</v>
      </c>
      <c r="BE1777" t="s">
        <v>195</v>
      </c>
      <c r="BF1777" s="2">
        <v>43701</v>
      </c>
      <c r="BG1777">
        <v>20</v>
      </c>
      <c r="BH1777" t="s">
        <v>2550</v>
      </c>
      <c r="BI1777" s="3">
        <v>14305</v>
      </c>
    </row>
    <row r="1778" spans="1:61" x14ac:dyDescent="0.25">
      <c r="A1778" s="1">
        <v>42005</v>
      </c>
      <c r="B1778" t="s">
        <v>158</v>
      </c>
      <c r="C1778" t="s">
        <v>195</v>
      </c>
      <c r="D1778" t="s">
        <v>62</v>
      </c>
      <c r="E1778" s="2">
        <v>43587</v>
      </c>
      <c r="F1778" t="s">
        <v>124</v>
      </c>
      <c r="G1778" t="s">
        <v>681</v>
      </c>
      <c r="H1778" s="3">
        <v>12785</v>
      </c>
      <c r="I1778" s="3">
        <v>42036</v>
      </c>
      <c r="J1778" t="s">
        <v>68</v>
      </c>
      <c r="K1778" t="s">
        <v>1478</v>
      </c>
      <c r="L1778" t="s">
        <v>797</v>
      </c>
      <c r="M1778" t="s">
        <v>325</v>
      </c>
      <c r="N1778" t="s">
        <v>79</v>
      </c>
      <c r="O1778" t="s">
        <v>118</v>
      </c>
      <c r="P1778" t="s">
        <v>1130</v>
      </c>
      <c r="Q1778">
        <v>20</v>
      </c>
      <c r="R1778" t="s">
        <v>64</v>
      </c>
      <c r="S1778" t="s">
        <v>242</v>
      </c>
      <c r="T1778">
        <v>15</v>
      </c>
      <c r="U1778">
        <v>2</v>
      </c>
      <c r="V1778">
        <v>14</v>
      </c>
      <c r="W1778" t="s">
        <v>191</v>
      </c>
      <c r="X1778" t="s">
        <v>96</v>
      </c>
      <c r="Y1778">
        <v>0</v>
      </c>
      <c r="Z1778">
        <v>1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 s="2">
        <v>43497</v>
      </c>
      <c r="AM1778" t="e" vm="289">
        <f>_FV(0,"55")</f>
        <v>#VALUE!</v>
      </c>
      <c r="AN1778">
        <v>23</v>
      </c>
      <c r="AO1778" t="s">
        <v>85</v>
      </c>
      <c r="AP1778" t="e" vm="1">
        <f>_FV(-14,"0")</f>
        <v>#VALUE!</v>
      </c>
      <c r="AQ1778">
        <v>4</v>
      </c>
      <c r="AR1778">
        <v>4</v>
      </c>
      <c r="AS1778" t="s">
        <v>68</v>
      </c>
      <c r="AT1778" t="s">
        <v>160</v>
      </c>
      <c r="AU1778" t="s">
        <v>68</v>
      </c>
      <c r="AV1778" s="2">
        <v>43678</v>
      </c>
      <c r="AW1778" t="s">
        <v>160</v>
      </c>
      <c r="AX1778">
        <v>1934</v>
      </c>
      <c r="AY1778">
        <v>1635</v>
      </c>
      <c r="AZ1778" t="s">
        <v>158</v>
      </c>
      <c r="BA1778" s="2">
        <v>43580</v>
      </c>
      <c r="BB1778">
        <v>29</v>
      </c>
      <c r="BC1778" t="s">
        <v>2542</v>
      </c>
      <c r="BD1778" t="s">
        <v>2543</v>
      </c>
      <c r="BE1778" t="s">
        <v>195</v>
      </c>
      <c r="BF1778" s="2">
        <v>43701</v>
      </c>
      <c r="BG1778">
        <v>20</v>
      </c>
      <c r="BH1778" t="s">
        <v>2550</v>
      </c>
      <c r="BI1778" s="3">
        <v>14305</v>
      </c>
    </row>
    <row r="1779" spans="1:61" x14ac:dyDescent="0.25">
      <c r="A1779" s="1">
        <v>42063</v>
      </c>
      <c r="B1779" t="s">
        <v>163</v>
      </c>
      <c r="C1779" t="s">
        <v>195</v>
      </c>
      <c r="D1779" t="s">
        <v>62</v>
      </c>
      <c r="E1779" t="s">
        <v>2015</v>
      </c>
      <c r="F1779" t="s">
        <v>847</v>
      </c>
      <c r="G1779" t="s">
        <v>1126</v>
      </c>
      <c r="H1779" t="s">
        <v>90</v>
      </c>
      <c r="I1779" t="s">
        <v>698</v>
      </c>
      <c r="J1779" t="s">
        <v>632</v>
      </c>
      <c r="K1779" t="s">
        <v>609</v>
      </c>
      <c r="L1779" t="s">
        <v>1233</v>
      </c>
      <c r="M1779" t="s">
        <v>608</v>
      </c>
      <c r="N1779" t="s">
        <v>80</v>
      </c>
      <c r="O1779" t="s">
        <v>637</v>
      </c>
      <c r="P1779" t="s">
        <v>609</v>
      </c>
      <c r="Q1779">
        <v>27</v>
      </c>
      <c r="R1779" t="s">
        <v>66</v>
      </c>
      <c r="S1779" t="s">
        <v>242</v>
      </c>
      <c r="T1779">
        <v>15</v>
      </c>
      <c r="U1779">
        <v>3</v>
      </c>
      <c r="V1779">
        <v>14</v>
      </c>
      <c r="W1779" t="s">
        <v>120</v>
      </c>
      <c r="X1779" t="s">
        <v>132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 t="s">
        <v>355</v>
      </c>
      <c r="AM1779" t="e" vm="348">
        <f>_FV(0,"5185185185185185")</f>
        <v>#VALUE!</v>
      </c>
      <c r="AN1779">
        <v>22</v>
      </c>
      <c r="AO1779" t="s">
        <v>132</v>
      </c>
      <c r="AP1779" t="e" vm="1">
        <f>_FV(-12,"0")</f>
        <v>#VALUE!</v>
      </c>
      <c r="AQ1779">
        <v>4</v>
      </c>
      <c r="AR1779">
        <v>4</v>
      </c>
      <c r="AS1779" t="s">
        <v>68</v>
      </c>
      <c r="AT1779" t="s">
        <v>65</v>
      </c>
      <c r="AU1779" t="s">
        <v>68</v>
      </c>
      <c r="AV1779" s="3">
        <v>45689</v>
      </c>
      <c r="AW1779" t="s">
        <v>65</v>
      </c>
      <c r="AX1779">
        <v>1829</v>
      </c>
      <c r="AY1779">
        <v>1635</v>
      </c>
      <c r="AZ1779" t="s">
        <v>163</v>
      </c>
      <c r="BA1779" s="2">
        <v>43731</v>
      </c>
      <c r="BB1779">
        <v>25</v>
      </c>
      <c r="BC1779" t="s">
        <v>2544</v>
      </c>
      <c r="BD1779" s="3">
        <v>42339</v>
      </c>
      <c r="BE1779" t="s">
        <v>195</v>
      </c>
      <c r="BF1779" s="2">
        <v>43701</v>
      </c>
      <c r="BG1779">
        <v>20</v>
      </c>
      <c r="BH1779" t="s">
        <v>2550</v>
      </c>
      <c r="BI1779" s="3">
        <v>14305</v>
      </c>
    </row>
    <row r="1780" spans="1:61" x14ac:dyDescent="0.25">
      <c r="A1780" s="1">
        <v>41994</v>
      </c>
      <c r="B1780" t="s">
        <v>178</v>
      </c>
      <c r="C1780" t="s">
        <v>195</v>
      </c>
      <c r="D1780" t="s">
        <v>151</v>
      </c>
      <c r="E1780" t="s">
        <v>310</v>
      </c>
      <c r="F1780" t="s">
        <v>545</v>
      </c>
      <c r="G1780" t="s">
        <v>186</v>
      </c>
      <c r="H1780" t="s">
        <v>184</v>
      </c>
      <c r="I1780" t="s">
        <v>276</v>
      </c>
      <c r="J1780" t="s">
        <v>1018</v>
      </c>
      <c r="K1780" t="s">
        <v>187</v>
      </c>
      <c r="L1780" t="s">
        <v>281</v>
      </c>
      <c r="M1780" t="s">
        <v>280</v>
      </c>
      <c r="N1780" t="s">
        <v>190</v>
      </c>
      <c r="O1780" t="s">
        <v>280</v>
      </c>
      <c r="P1780" t="s">
        <v>532</v>
      </c>
      <c r="Q1780">
        <v>17</v>
      </c>
      <c r="R1780" t="s">
        <v>110</v>
      </c>
      <c r="S1780" t="s">
        <v>242</v>
      </c>
      <c r="T1780">
        <v>15</v>
      </c>
      <c r="U1780">
        <v>8</v>
      </c>
      <c r="V1780">
        <v>15</v>
      </c>
      <c r="W1780" t="s">
        <v>85</v>
      </c>
      <c r="X1780" t="s">
        <v>66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 t="e" vm="76">
        <f>_FV(0,"23529411764705882")</f>
        <v>#VALUE!</v>
      </c>
      <c r="AM1780" t="e" vm="110">
        <f>_FV(0,"5882352941176471")</f>
        <v>#VALUE!</v>
      </c>
      <c r="AN1780">
        <v>7</v>
      </c>
      <c r="AO1780" t="s">
        <v>84</v>
      </c>
      <c r="AP1780" t="e" vm="1">
        <f>_FV(-1,"0")</f>
        <v>#VALUE!</v>
      </c>
      <c r="AQ1780">
        <v>0</v>
      </c>
      <c r="AR1780">
        <v>9</v>
      </c>
      <c r="AS1780" t="s">
        <v>68</v>
      </c>
      <c r="AT1780" t="s">
        <v>68</v>
      </c>
      <c r="AU1780" t="s">
        <v>68</v>
      </c>
      <c r="AV1780" s="3">
        <v>45658</v>
      </c>
      <c r="AW1780" t="s">
        <v>68</v>
      </c>
      <c r="AX1780">
        <v>1624</v>
      </c>
      <c r="AY1780">
        <v>1635</v>
      </c>
      <c r="AZ1780" t="s">
        <v>178</v>
      </c>
      <c r="BA1780" s="2">
        <v>43730</v>
      </c>
      <c r="BB1780">
        <v>26</v>
      </c>
      <c r="BC1780" t="s">
        <v>2545</v>
      </c>
      <c r="BD1780" s="3">
        <v>12114</v>
      </c>
      <c r="BE1780" t="s">
        <v>195</v>
      </c>
      <c r="BF1780" s="2">
        <v>43701</v>
      </c>
      <c r="BG1780">
        <v>20</v>
      </c>
      <c r="BH1780" t="s">
        <v>2550</v>
      </c>
      <c r="BI1780" s="3">
        <v>14305</v>
      </c>
    </row>
    <row r="1781" spans="1:61" x14ac:dyDescent="0.25">
      <c r="A1781" s="1">
        <v>41881</v>
      </c>
      <c r="B1781" t="s">
        <v>1436</v>
      </c>
      <c r="C1781" t="s">
        <v>195</v>
      </c>
      <c r="D1781" t="s">
        <v>62</v>
      </c>
      <c r="E1781" t="s">
        <v>65</v>
      </c>
      <c r="F1781" t="s">
        <v>68</v>
      </c>
      <c r="G1781" t="s">
        <v>340</v>
      </c>
      <c r="H1781" t="s">
        <v>68</v>
      </c>
      <c r="I1781" t="s">
        <v>65</v>
      </c>
      <c r="J1781" t="s">
        <v>355</v>
      </c>
      <c r="K1781" t="s">
        <v>65</v>
      </c>
      <c r="L1781" t="s">
        <v>65</v>
      </c>
      <c r="M1781" t="s">
        <v>355</v>
      </c>
      <c r="N1781" t="s">
        <v>65</v>
      </c>
      <c r="O1781" t="s">
        <v>65</v>
      </c>
      <c r="P1781" t="s">
        <v>355</v>
      </c>
      <c r="Q1781">
        <v>3</v>
      </c>
      <c r="R1781" t="s">
        <v>239</v>
      </c>
      <c r="S1781" t="s">
        <v>242</v>
      </c>
      <c r="T1781">
        <v>15</v>
      </c>
      <c r="U1781">
        <v>20</v>
      </c>
      <c r="V1781">
        <v>11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 t="e" vm="45">
        <f>_FV(-1,"6666666666666667")</f>
        <v>#VALUE!</v>
      </c>
      <c r="AM1781" t="s">
        <v>65</v>
      </c>
      <c r="AN1781">
        <v>-2</v>
      </c>
      <c r="AP1781" t="s">
        <v>66</v>
      </c>
      <c r="AQ1781">
        <v>4</v>
      </c>
      <c r="AR1781">
        <v>4</v>
      </c>
      <c r="AS1781" t="s">
        <v>68</v>
      </c>
      <c r="AT1781" t="s">
        <v>68</v>
      </c>
      <c r="AU1781" t="s">
        <v>68</v>
      </c>
      <c r="AV1781" t="s">
        <v>65</v>
      </c>
      <c r="AW1781" s="3">
        <v>44562</v>
      </c>
      <c r="AX1781">
        <v>1558</v>
      </c>
      <c r="AY1781">
        <v>1635</v>
      </c>
      <c r="AZ1781" t="s">
        <v>1436</v>
      </c>
      <c r="BA1781" s="2">
        <v>43490</v>
      </c>
      <c r="BB1781">
        <v>24</v>
      </c>
      <c r="BC1781" t="s">
        <v>2546</v>
      </c>
      <c r="BD1781" s="3">
        <v>29618</v>
      </c>
      <c r="BE1781" t="s">
        <v>195</v>
      </c>
      <c r="BF1781" s="2">
        <v>43701</v>
      </c>
      <c r="BG1781">
        <v>20</v>
      </c>
      <c r="BH1781" t="s">
        <v>2550</v>
      </c>
      <c r="BI1781" s="3">
        <v>14305</v>
      </c>
    </row>
    <row r="1782" spans="1:61" x14ac:dyDescent="0.25">
      <c r="A1782" s="1">
        <v>41930</v>
      </c>
      <c r="B1782" t="s">
        <v>1917</v>
      </c>
      <c r="C1782" t="s">
        <v>195</v>
      </c>
      <c r="D1782" t="s">
        <v>62</v>
      </c>
      <c r="E1782" t="s">
        <v>317</v>
      </c>
      <c r="F1782" t="s">
        <v>68</v>
      </c>
      <c r="G1782" t="s">
        <v>625</v>
      </c>
      <c r="H1782" t="s">
        <v>400</v>
      </c>
      <c r="I1782" t="s">
        <v>318</v>
      </c>
      <c r="J1782" t="s">
        <v>68</v>
      </c>
      <c r="K1782" t="s">
        <v>63</v>
      </c>
      <c r="L1782" t="s">
        <v>322</v>
      </c>
      <c r="M1782" t="s">
        <v>79</v>
      </c>
      <c r="N1782" t="s">
        <v>322</v>
      </c>
      <c r="O1782" t="s">
        <v>322</v>
      </c>
      <c r="P1782" t="s">
        <v>625</v>
      </c>
      <c r="Q1782">
        <v>8</v>
      </c>
      <c r="R1782" t="s">
        <v>85</v>
      </c>
      <c r="S1782" t="s">
        <v>242</v>
      </c>
      <c r="T1782">
        <v>15</v>
      </c>
      <c r="U1782">
        <v>3</v>
      </c>
      <c r="V1782">
        <v>13</v>
      </c>
      <c r="W1782" t="s">
        <v>179</v>
      </c>
      <c r="X1782" t="s">
        <v>96</v>
      </c>
      <c r="Y1782">
        <v>0</v>
      </c>
      <c r="Z1782">
        <v>1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 t="s">
        <v>180</v>
      </c>
      <c r="AM1782" t="s">
        <v>322</v>
      </c>
      <c r="AN1782">
        <v>5</v>
      </c>
      <c r="AO1782" t="s">
        <v>96</v>
      </c>
      <c r="AP1782" t="e" vm="1">
        <f>_FV(-9,"0")</f>
        <v>#VALUE!</v>
      </c>
      <c r="AQ1782">
        <v>3</v>
      </c>
      <c r="AR1782">
        <v>3</v>
      </c>
      <c r="AS1782" t="s">
        <v>68</v>
      </c>
      <c r="AT1782" t="s">
        <v>68</v>
      </c>
      <c r="AU1782" t="s">
        <v>68</v>
      </c>
      <c r="AV1782" s="3">
        <v>27395</v>
      </c>
      <c r="AW1782" s="2">
        <v>43497</v>
      </c>
      <c r="AX1782">
        <v>1723</v>
      </c>
      <c r="AY1782">
        <v>1635</v>
      </c>
      <c r="AZ1782" t="s">
        <v>1917</v>
      </c>
      <c r="BA1782" s="2">
        <v>43608</v>
      </c>
      <c r="BB1782">
        <v>20</v>
      </c>
      <c r="BC1782" t="s">
        <v>2547</v>
      </c>
      <c r="BD1782" s="2">
        <v>43620</v>
      </c>
      <c r="BE1782" t="s">
        <v>195</v>
      </c>
      <c r="BF1782" s="2">
        <v>43701</v>
      </c>
      <c r="BG1782">
        <v>20</v>
      </c>
      <c r="BH1782" t="s">
        <v>2550</v>
      </c>
      <c r="BI1782" s="3">
        <v>14305</v>
      </c>
    </row>
    <row r="1783" spans="1:61" x14ac:dyDescent="0.25">
      <c r="A1783" s="1">
        <v>42119</v>
      </c>
      <c r="B1783" t="s">
        <v>182</v>
      </c>
      <c r="C1783" t="s">
        <v>195</v>
      </c>
      <c r="D1783" t="s">
        <v>101</v>
      </c>
      <c r="E1783" t="s">
        <v>489</v>
      </c>
      <c r="F1783" t="s">
        <v>993</v>
      </c>
      <c r="G1783" t="s">
        <v>419</v>
      </c>
      <c r="H1783" t="s">
        <v>417</v>
      </c>
      <c r="I1783" t="s">
        <v>276</v>
      </c>
      <c r="J1783" t="s">
        <v>259</v>
      </c>
      <c r="K1783" t="s">
        <v>422</v>
      </c>
      <c r="L1783" t="s">
        <v>1637</v>
      </c>
      <c r="M1783" t="s">
        <v>422</v>
      </c>
      <c r="N1783" t="s">
        <v>422</v>
      </c>
      <c r="O1783" t="s">
        <v>490</v>
      </c>
      <c r="P1783" t="s">
        <v>312</v>
      </c>
      <c r="Q1783">
        <v>34</v>
      </c>
      <c r="R1783" t="s">
        <v>83</v>
      </c>
      <c r="S1783" t="s">
        <v>242</v>
      </c>
      <c r="T1783">
        <v>15</v>
      </c>
      <c r="U1783">
        <v>8</v>
      </c>
      <c r="V1783">
        <v>16</v>
      </c>
      <c r="W1783" t="s">
        <v>66</v>
      </c>
      <c r="X1783" t="s">
        <v>66</v>
      </c>
      <c r="Y1783">
        <v>0</v>
      </c>
      <c r="Z1783">
        <v>0</v>
      </c>
      <c r="AA1783">
        <v>0</v>
      </c>
      <c r="AB1783">
        <v>1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 t="e" vm="146">
        <f>_FV(0,"08823529411764706")</f>
        <v>#VALUE!</v>
      </c>
      <c r="AM1783" t="e" vm="338">
        <f>_FV(0,"6764705882352942")</f>
        <v>#VALUE!</v>
      </c>
      <c r="AN1783">
        <v>16</v>
      </c>
      <c r="AO1783" t="s">
        <v>65</v>
      </c>
      <c r="AP1783" t="e" vm="1">
        <f>_FV(-7,"0")</f>
        <v>#VALUE!</v>
      </c>
      <c r="AQ1783">
        <v>3</v>
      </c>
      <c r="AR1783">
        <v>6</v>
      </c>
      <c r="AS1783" t="s">
        <v>68</v>
      </c>
      <c r="AT1783" t="s">
        <v>68</v>
      </c>
      <c r="AU1783" t="s">
        <v>68</v>
      </c>
      <c r="AV1783" s="2">
        <v>43556</v>
      </c>
      <c r="AW1783" s="2">
        <v>43466</v>
      </c>
      <c r="AX1783">
        <v>1679</v>
      </c>
      <c r="AY1783">
        <v>1635</v>
      </c>
      <c r="AZ1783" t="s">
        <v>182</v>
      </c>
      <c r="BA1783" s="2">
        <v>43581</v>
      </c>
      <c r="BB1783">
        <v>23</v>
      </c>
      <c r="BC1783" t="s">
        <v>2549</v>
      </c>
      <c r="BD1783" s="2">
        <v>43528</v>
      </c>
      <c r="BE1783" t="s">
        <v>195</v>
      </c>
      <c r="BF1783" s="2">
        <v>43701</v>
      </c>
      <c r="BG1783">
        <v>20</v>
      </c>
      <c r="BH1783" t="s">
        <v>2550</v>
      </c>
      <c r="BI1783" s="3">
        <v>14305</v>
      </c>
    </row>
    <row r="1784" spans="1:61" x14ac:dyDescent="0.25">
      <c r="A1784" s="1">
        <v>42187</v>
      </c>
      <c r="B1784" t="s">
        <v>1445</v>
      </c>
      <c r="C1784" t="s">
        <v>195</v>
      </c>
      <c r="D1784" t="s">
        <v>101</v>
      </c>
      <c r="E1784" t="s">
        <v>399</v>
      </c>
      <c r="F1784" t="s">
        <v>400</v>
      </c>
      <c r="G1784" s="3">
        <v>45658</v>
      </c>
      <c r="H1784" t="s">
        <v>317</v>
      </c>
      <c r="I1784" t="s">
        <v>317</v>
      </c>
      <c r="J1784" t="s">
        <v>833</v>
      </c>
      <c r="K1784" t="s">
        <v>323</v>
      </c>
      <c r="L1784" t="s">
        <v>82</v>
      </c>
      <c r="M1784" t="s">
        <v>80</v>
      </c>
      <c r="N1784" t="s">
        <v>80</v>
      </c>
      <c r="O1784" t="s">
        <v>79</v>
      </c>
      <c r="P1784" t="s">
        <v>692</v>
      </c>
      <c r="Q1784">
        <v>24</v>
      </c>
      <c r="R1784" t="s">
        <v>121</v>
      </c>
      <c r="S1784" t="s">
        <v>242</v>
      </c>
      <c r="T1784">
        <v>15</v>
      </c>
      <c r="U1784">
        <v>9</v>
      </c>
      <c r="V1784">
        <v>14</v>
      </c>
      <c r="W1784" t="s">
        <v>132</v>
      </c>
      <c r="X1784" t="s">
        <v>66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 t="e" vm="93">
        <f>_FV(0,"125")</f>
        <v>#VALUE!</v>
      </c>
      <c r="AM1784" t="e" vm="3">
        <f>_FV(0,"5")</f>
        <v>#VALUE!</v>
      </c>
      <c r="AN1784">
        <v>10</v>
      </c>
      <c r="AO1784" t="s">
        <v>68</v>
      </c>
      <c r="AP1784" t="e" vm="1">
        <f>_FV(-8,"0")</f>
        <v>#VALUE!</v>
      </c>
      <c r="AQ1784">
        <v>7</v>
      </c>
      <c r="AR1784">
        <v>1</v>
      </c>
      <c r="AS1784" t="s">
        <v>68</v>
      </c>
      <c r="AT1784" t="s">
        <v>68</v>
      </c>
      <c r="AU1784" t="s">
        <v>68</v>
      </c>
      <c r="AV1784" t="s">
        <v>68</v>
      </c>
      <c r="AW1784" s="2">
        <v>43709</v>
      </c>
      <c r="AX1784">
        <v>1687</v>
      </c>
      <c r="AY1784">
        <v>1635</v>
      </c>
      <c r="AZ1784" t="s">
        <v>1445</v>
      </c>
      <c r="BA1784" s="2">
        <v>43548</v>
      </c>
      <c r="BB1784">
        <v>30</v>
      </c>
      <c r="BC1784" t="s">
        <v>2551</v>
      </c>
      <c r="BD1784" s="3">
        <v>36192</v>
      </c>
      <c r="BE1784" t="s">
        <v>195</v>
      </c>
      <c r="BF1784" s="2">
        <v>43701</v>
      </c>
      <c r="BG1784">
        <v>20</v>
      </c>
      <c r="BH1784" t="s">
        <v>2550</v>
      </c>
      <c r="BI1784" s="3">
        <v>14305</v>
      </c>
    </row>
    <row r="1785" spans="1:61" x14ac:dyDescent="0.25">
      <c r="A1785" s="1">
        <v>42021</v>
      </c>
      <c r="B1785" t="s">
        <v>209</v>
      </c>
      <c r="C1785" t="s">
        <v>195</v>
      </c>
      <c r="D1785" t="s">
        <v>62</v>
      </c>
      <c r="E1785" t="s">
        <v>678</v>
      </c>
      <c r="F1785" t="s">
        <v>801</v>
      </c>
      <c r="G1785" t="s">
        <v>335</v>
      </c>
      <c r="H1785" t="s">
        <v>220</v>
      </c>
      <c r="I1785" t="s">
        <v>677</v>
      </c>
      <c r="J1785" t="s">
        <v>537</v>
      </c>
      <c r="K1785" t="s">
        <v>337</v>
      </c>
      <c r="L1785" t="s">
        <v>338</v>
      </c>
      <c r="M1785" t="s">
        <v>336</v>
      </c>
      <c r="N1785" t="s">
        <v>336</v>
      </c>
      <c r="O1785" t="s">
        <v>226</v>
      </c>
      <c r="P1785" t="s">
        <v>63</v>
      </c>
      <c r="Q1785">
        <v>22</v>
      </c>
      <c r="R1785" t="s">
        <v>132</v>
      </c>
      <c r="S1785" t="s">
        <v>242</v>
      </c>
      <c r="T1785">
        <v>15</v>
      </c>
      <c r="U1785">
        <v>6</v>
      </c>
      <c r="V1785">
        <v>16</v>
      </c>
      <c r="W1785" t="s">
        <v>120</v>
      </c>
      <c r="X1785" t="s">
        <v>66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 t="s">
        <v>1409</v>
      </c>
      <c r="AM1785" t="e" vm="19">
        <f>_FV(0,"5909090909090909")</f>
        <v>#VALUE!</v>
      </c>
      <c r="AN1785">
        <v>14</v>
      </c>
      <c r="AO1785" t="s">
        <v>96</v>
      </c>
      <c r="AP1785" t="e" vm="1">
        <f>_FV(-11,"0")</f>
        <v>#VALUE!</v>
      </c>
      <c r="AQ1785">
        <v>7</v>
      </c>
      <c r="AR1785">
        <v>1</v>
      </c>
      <c r="AS1785" t="s">
        <v>1239</v>
      </c>
      <c r="AT1785" t="s">
        <v>2758</v>
      </c>
      <c r="AU1785" t="s">
        <v>340</v>
      </c>
      <c r="AV1785" t="s">
        <v>84</v>
      </c>
      <c r="AW1785" t="s">
        <v>2759</v>
      </c>
      <c r="AX1785">
        <v>1779</v>
      </c>
      <c r="AY1785">
        <v>1635</v>
      </c>
      <c r="AZ1785" t="s">
        <v>209</v>
      </c>
      <c r="BA1785" s="2">
        <v>43669</v>
      </c>
      <c r="BB1785">
        <v>25</v>
      </c>
      <c r="BC1785" t="s">
        <v>2552</v>
      </c>
      <c r="BD1785" s="2">
        <v>43472</v>
      </c>
      <c r="BE1785" t="s">
        <v>195</v>
      </c>
      <c r="BF1785" s="2">
        <v>43701</v>
      </c>
      <c r="BG1785">
        <v>20</v>
      </c>
      <c r="BH1785" t="s">
        <v>2550</v>
      </c>
      <c r="BI1785" s="3">
        <v>14305</v>
      </c>
    </row>
    <row r="1786" spans="1:61" x14ac:dyDescent="0.25">
      <c r="A1786" s="1">
        <v>41867</v>
      </c>
      <c r="B1786" t="s">
        <v>218</v>
      </c>
      <c r="C1786" t="s">
        <v>195</v>
      </c>
      <c r="D1786" t="s">
        <v>101</v>
      </c>
      <c r="E1786" t="s">
        <v>65</v>
      </c>
      <c r="F1786" t="s">
        <v>65</v>
      </c>
      <c r="G1786" t="s">
        <v>65</v>
      </c>
      <c r="H1786" t="s">
        <v>65</v>
      </c>
      <c r="I1786" t="s">
        <v>65</v>
      </c>
      <c r="J1786" t="s">
        <v>65</v>
      </c>
      <c r="K1786" t="s">
        <v>65</v>
      </c>
      <c r="L1786" t="s">
        <v>65</v>
      </c>
      <c r="M1786" t="s">
        <v>65</v>
      </c>
      <c r="N1786" t="s">
        <v>65</v>
      </c>
      <c r="O1786" t="s">
        <v>65</v>
      </c>
      <c r="P1786" t="s">
        <v>65</v>
      </c>
      <c r="Q1786">
        <v>1</v>
      </c>
      <c r="R1786" t="s">
        <v>191</v>
      </c>
      <c r="S1786" t="s">
        <v>242</v>
      </c>
      <c r="T1786">
        <v>15</v>
      </c>
      <c r="U1786">
        <v>6</v>
      </c>
      <c r="V1786">
        <v>16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 t="s">
        <v>65</v>
      </c>
      <c r="AM1786" t="s">
        <v>65</v>
      </c>
      <c r="AN1786">
        <v>0</v>
      </c>
      <c r="AP1786" t="e" vm="1">
        <f>_FV(-3,"0")</f>
        <v>#VALUE!</v>
      </c>
      <c r="AQ1786">
        <v>6</v>
      </c>
      <c r="AR1786">
        <v>3</v>
      </c>
      <c r="AS1786" t="s">
        <v>68</v>
      </c>
      <c r="AT1786" t="s">
        <v>68</v>
      </c>
      <c r="AU1786" t="s">
        <v>68</v>
      </c>
      <c r="AV1786" s="2">
        <v>43617</v>
      </c>
      <c r="AW1786" s="3">
        <v>46388</v>
      </c>
      <c r="AX1786">
        <v>1610</v>
      </c>
      <c r="AY1786">
        <v>1635</v>
      </c>
      <c r="AZ1786" t="s">
        <v>218</v>
      </c>
      <c r="BA1786" s="2">
        <v>43610</v>
      </c>
      <c r="BB1786">
        <v>22</v>
      </c>
      <c r="BC1786" t="s">
        <v>2553</v>
      </c>
      <c r="BD1786" s="3">
        <v>35096</v>
      </c>
      <c r="BE1786" t="s">
        <v>195</v>
      </c>
      <c r="BF1786" s="2">
        <v>43701</v>
      </c>
      <c r="BG1786">
        <v>20</v>
      </c>
      <c r="BH1786" t="s">
        <v>2550</v>
      </c>
      <c r="BI1786" s="3">
        <v>14305</v>
      </c>
    </row>
    <row r="1787" spans="1:61" x14ac:dyDescent="0.25">
      <c r="A1787" s="1">
        <v>42084</v>
      </c>
      <c r="B1787" t="s">
        <v>228</v>
      </c>
      <c r="C1787" t="s">
        <v>195</v>
      </c>
      <c r="D1787" t="s">
        <v>62</v>
      </c>
      <c r="E1787" s="2">
        <v>43525</v>
      </c>
      <c r="F1787" t="s">
        <v>2150</v>
      </c>
      <c r="G1787" t="s">
        <v>765</v>
      </c>
      <c r="H1787" t="s">
        <v>2029</v>
      </c>
      <c r="I1787" s="2">
        <v>43525</v>
      </c>
      <c r="J1787" t="s">
        <v>1251</v>
      </c>
      <c r="K1787" t="s">
        <v>80</v>
      </c>
      <c r="L1787" t="s">
        <v>115</v>
      </c>
      <c r="M1787" t="s">
        <v>80</v>
      </c>
      <c r="N1787" t="s">
        <v>673</v>
      </c>
      <c r="O1787" t="s">
        <v>266</v>
      </c>
      <c r="P1787" t="s">
        <v>117</v>
      </c>
      <c r="Q1787">
        <v>30</v>
      </c>
      <c r="R1787" t="s">
        <v>179</v>
      </c>
      <c r="S1787" t="s">
        <v>242</v>
      </c>
      <c r="T1787">
        <v>15</v>
      </c>
      <c r="U1787">
        <v>9</v>
      </c>
      <c r="V1787">
        <v>15</v>
      </c>
      <c r="W1787" t="s">
        <v>64</v>
      </c>
      <c r="X1787" t="s">
        <v>64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 t="s">
        <v>268</v>
      </c>
      <c r="AM1787" t="e" vm="35">
        <f>_FV(0,"6666666666666666")</f>
        <v>#VALUE!</v>
      </c>
      <c r="AN1787">
        <v>13</v>
      </c>
      <c r="AO1787" t="s">
        <v>65</v>
      </c>
      <c r="AP1787" t="e" vm="1">
        <f>_FV(-4,"0")</f>
        <v>#VALUE!</v>
      </c>
      <c r="AQ1787">
        <v>5</v>
      </c>
      <c r="AR1787">
        <v>2</v>
      </c>
      <c r="AS1787" t="s">
        <v>68</v>
      </c>
      <c r="AT1787" t="s">
        <v>68</v>
      </c>
      <c r="AU1787" t="s">
        <v>68</v>
      </c>
      <c r="AV1787" s="2">
        <v>43497</v>
      </c>
      <c r="AW1787" s="2">
        <v>43617</v>
      </c>
      <c r="AX1787">
        <v>1646</v>
      </c>
      <c r="AY1787">
        <v>1635</v>
      </c>
      <c r="AZ1787" t="s">
        <v>228</v>
      </c>
      <c r="BA1787" s="2">
        <v>43701</v>
      </c>
      <c r="BB1787">
        <v>21</v>
      </c>
      <c r="BC1787" t="s">
        <v>2554</v>
      </c>
      <c r="BD1787" s="3">
        <v>15401</v>
      </c>
      <c r="BE1787" t="s">
        <v>195</v>
      </c>
      <c r="BF1787" s="2">
        <v>43701</v>
      </c>
      <c r="BG1787">
        <v>20</v>
      </c>
      <c r="BH1787" t="s">
        <v>2550</v>
      </c>
      <c r="BI1787" s="3">
        <v>14305</v>
      </c>
    </row>
    <row r="1788" spans="1:61" x14ac:dyDescent="0.25">
      <c r="A1788" s="1">
        <v>42148</v>
      </c>
      <c r="B1788" t="s">
        <v>60</v>
      </c>
      <c r="C1788" t="s">
        <v>218</v>
      </c>
      <c r="D1788" t="s">
        <v>62</v>
      </c>
      <c r="E1788" t="s">
        <v>1216</v>
      </c>
      <c r="F1788" t="s">
        <v>844</v>
      </c>
      <c r="G1788" t="s">
        <v>166</v>
      </c>
      <c r="H1788" t="s">
        <v>1010</v>
      </c>
      <c r="I1788" t="s">
        <v>1771</v>
      </c>
      <c r="J1788" t="s">
        <v>680</v>
      </c>
      <c r="K1788" t="s">
        <v>842</v>
      </c>
      <c r="L1788" t="s">
        <v>173</v>
      </c>
      <c r="M1788" t="s">
        <v>1014</v>
      </c>
      <c r="N1788" t="s">
        <v>406</v>
      </c>
      <c r="O1788" t="s">
        <v>174</v>
      </c>
      <c r="P1788" t="s">
        <v>173</v>
      </c>
      <c r="Q1788">
        <v>38</v>
      </c>
      <c r="R1788" t="s">
        <v>84</v>
      </c>
      <c r="S1788" t="s">
        <v>191</v>
      </c>
      <c r="T1788">
        <v>15</v>
      </c>
      <c r="U1788">
        <v>3</v>
      </c>
      <c r="V1788">
        <v>13</v>
      </c>
      <c r="W1788" t="s">
        <v>96</v>
      </c>
      <c r="X1788" t="s">
        <v>192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 t="s">
        <v>787</v>
      </c>
      <c r="AM1788" t="e" vm="170">
        <f>_FV(0,"2631578947368421")</f>
        <v>#VALUE!</v>
      </c>
      <c r="AN1788">
        <v>28</v>
      </c>
      <c r="AO1788" t="e" vm="1">
        <f>_FV(-5,"0")</f>
        <v>#VALUE!</v>
      </c>
      <c r="AP1788" t="e" vm="1">
        <f>_FV(-10,"0")</f>
        <v>#VALUE!</v>
      </c>
      <c r="AQ1788">
        <v>7</v>
      </c>
      <c r="AR1788">
        <v>1</v>
      </c>
      <c r="AS1788" t="s">
        <v>68</v>
      </c>
      <c r="AT1788" t="s">
        <v>2760</v>
      </c>
      <c r="AU1788" t="s">
        <v>68</v>
      </c>
      <c r="AV1788" s="2">
        <v>43556</v>
      </c>
      <c r="AW1788" t="s">
        <v>2761</v>
      </c>
      <c r="AX1788">
        <v>1848</v>
      </c>
      <c r="AY1788">
        <v>1610</v>
      </c>
      <c r="AZ1788" t="s">
        <v>60</v>
      </c>
      <c r="BA1788" t="s">
        <v>2527</v>
      </c>
      <c r="BB1788">
        <v>29</v>
      </c>
      <c r="BC1788" t="s">
        <v>2528</v>
      </c>
      <c r="BD1788" s="3">
        <v>23255</v>
      </c>
      <c r="BE1788" t="s">
        <v>218</v>
      </c>
      <c r="BF1788" s="2">
        <v>43610</v>
      </c>
      <c r="BG1788">
        <v>22</v>
      </c>
      <c r="BH1788" t="s">
        <v>2553</v>
      </c>
      <c r="BI1788" s="3">
        <v>35096</v>
      </c>
    </row>
    <row r="1789" spans="1:61" x14ac:dyDescent="0.25">
      <c r="A1789" s="1">
        <v>42066</v>
      </c>
      <c r="B1789" t="s">
        <v>73</v>
      </c>
      <c r="C1789" t="s">
        <v>218</v>
      </c>
      <c r="D1789" t="s">
        <v>62</v>
      </c>
      <c r="E1789" t="s">
        <v>609</v>
      </c>
      <c r="F1789" t="s">
        <v>88</v>
      </c>
      <c r="G1789" t="s">
        <v>90</v>
      </c>
      <c r="H1789" t="s">
        <v>605</v>
      </c>
      <c r="I1789" t="s">
        <v>847</v>
      </c>
      <c r="J1789" t="s">
        <v>68</v>
      </c>
      <c r="K1789" t="s">
        <v>608</v>
      </c>
      <c r="L1789" t="s">
        <v>216</v>
      </c>
      <c r="M1789" t="s">
        <v>1468</v>
      </c>
      <c r="N1789" t="s">
        <v>1232</v>
      </c>
      <c r="O1789" t="s">
        <v>607</v>
      </c>
      <c r="P1789" t="s">
        <v>80</v>
      </c>
      <c r="Q1789">
        <v>27</v>
      </c>
      <c r="R1789" t="s">
        <v>255</v>
      </c>
      <c r="S1789" t="s">
        <v>191</v>
      </c>
      <c r="T1789">
        <v>15</v>
      </c>
      <c r="U1789">
        <v>16</v>
      </c>
      <c r="V1789">
        <v>12</v>
      </c>
      <c r="W1789" t="s">
        <v>65</v>
      </c>
      <c r="X1789" t="s">
        <v>96</v>
      </c>
      <c r="Y1789">
        <v>0</v>
      </c>
      <c r="Z1789">
        <v>0</v>
      </c>
      <c r="AA1789">
        <v>0</v>
      </c>
      <c r="AB1789">
        <v>1</v>
      </c>
      <c r="AC1789">
        <v>1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 t="e" vm="398">
        <f>_FV(0,"8518518518518519")</f>
        <v>#VALUE!</v>
      </c>
      <c r="AM1789" t="e" vm="94">
        <f>_FV(0,"37037037037037035")</f>
        <v>#VALUE!</v>
      </c>
      <c r="AN1789">
        <v>-5</v>
      </c>
      <c r="AO1789" t="e" vm="1">
        <f>_FV(-6,"0")</f>
        <v>#VALUE!</v>
      </c>
      <c r="AP1789" t="s">
        <v>66</v>
      </c>
      <c r="AQ1789">
        <v>4</v>
      </c>
      <c r="AR1789">
        <v>4</v>
      </c>
      <c r="AS1789" t="s">
        <v>68</v>
      </c>
      <c r="AT1789" t="s">
        <v>68</v>
      </c>
      <c r="AU1789" t="s">
        <v>68</v>
      </c>
      <c r="AV1789" t="s">
        <v>63</v>
      </c>
      <c r="AW1789" s="3">
        <v>42736</v>
      </c>
      <c r="AX1789">
        <v>1638</v>
      </c>
      <c r="AY1789">
        <v>1610</v>
      </c>
      <c r="AZ1789" t="s">
        <v>73</v>
      </c>
      <c r="BA1789" s="2">
        <v>43548</v>
      </c>
      <c r="BB1789">
        <v>20</v>
      </c>
      <c r="BC1789" t="s">
        <v>1886</v>
      </c>
      <c r="BD1789" s="3">
        <v>12479</v>
      </c>
      <c r="BE1789" t="s">
        <v>218</v>
      </c>
      <c r="BF1789" s="2">
        <v>43610</v>
      </c>
      <c r="BG1789">
        <v>22</v>
      </c>
      <c r="BH1789" t="s">
        <v>2553</v>
      </c>
      <c r="BI1789" s="3">
        <v>35096</v>
      </c>
    </row>
    <row r="1790" spans="1:61" x14ac:dyDescent="0.25">
      <c r="A1790" s="1">
        <v>42218</v>
      </c>
      <c r="B1790" t="s">
        <v>2531</v>
      </c>
      <c r="C1790" t="s">
        <v>218</v>
      </c>
      <c r="D1790" t="s">
        <v>101</v>
      </c>
      <c r="E1790" t="s">
        <v>400</v>
      </c>
      <c r="F1790" t="s">
        <v>74</v>
      </c>
      <c r="G1790" t="s">
        <v>425</v>
      </c>
      <c r="H1790" t="s">
        <v>90</v>
      </c>
      <c r="I1790" t="s">
        <v>74</v>
      </c>
      <c r="J1790" t="s">
        <v>717</v>
      </c>
      <c r="K1790" t="s">
        <v>82</v>
      </c>
      <c r="L1790" t="s">
        <v>693</v>
      </c>
      <c r="M1790" t="s">
        <v>692</v>
      </c>
      <c r="N1790" t="s">
        <v>692</v>
      </c>
      <c r="O1790" t="s">
        <v>80</v>
      </c>
      <c r="P1790" t="s">
        <v>771</v>
      </c>
      <c r="Q1790">
        <v>24</v>
      </c>
      <c r="R1790" t="s">
        <v>67</v>
      </c>
      <c r="S1790" t="s">
        <v>191</v>
      </c>
      <c r="T1790">
        <v>15</v>
      </c>
      <c r="U1790">
        <v>17</v>
      </c>
      <c r="V1790">
        <v>15</v>
      </c>
      <c r="W1790" t="s">
        <v>132</v>
      </c>
      <c r="X1790" t="s">
        <v>132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 t="e" vm="350">
        <f>_FV(0,"7083333333333334")</f>
        <v>#VALUE!</v>
      </c>
      <c r="AM1790" t="e" vm="3">
        <f>_FV(0,"5")</f>
        <v>#VALUE!</v>
      </c>
      <c r="AN1790">
        <v>-2</v>
      </c>
      <c r="AO1790" t="s">
        <v>65</v>
      </c>
      <c r="AP1790" t="s">
        <v>96</v>
      </c>
      <c r="AQ1790">
        <v>0</v>
      </c>
      <c r="AR1790">
        <v>3</v>
      </c>
      <c r="AS1790" t="s">
        <v>68</v>
      </c>
      <c r="AT1790" t="s">
        <v>1385</v>
      </c>
      <c r="AU1790" t="s">
        <v>68</v>
      </c>
      <c r="AV1790" s="2">
        <v>43497</v>
      </c>
      <c r="AW1790" t="s">
        <v>2762</v>
      </c>
      <c r="AX1790">
        <v>1600</v>
      </c>
      <c r="AY1790">
        <v>1610</v>
      </c>
      <c r="AZ1790" t="s">
        <v>2531</v>
      </c>
      <c r="BA1790" s="2">
        <v>43610</v>
      </c>
      <c r="BB1790">
        <v>13</v>
      </c>
      <c r="BC1790" t="s">
        <v>2532</v>
      </c>
      <c r="BD1790" s="3">
        <v>44927</v>
      </c>
      <c r="BE1790" t="s">
        <v>218</v>
      </c>
      <c r="BF1790" s="2">
        <v>43610</v>
      </c>
      <c r="BG1790">
        <v>22</v>
      </c>
      <c r="BH1790" t="s">
        <v>2553</v>
      </c>
      <c r="BI1790" s="3">
        <v>35096</v>
      </c>
    </row>
    <row r="1791" spans="1:61" x14ac:dyDescent="0.25">
      <c r="A1791" s="1">
        <v>41965</v>
      </c>
      <c r="B1791" t="s">
        <v>123</v>
      </c>
      <c r="C1791" t="s">
        <v>218</v>
      </c>
      <c r="D1791" t="s">
        <v>62</v>
      </c>
      <c r="E1791" t="s">
        <v>365</v>
      </c>
      <c r="F1791" t="s">
        <v>78</v>
      </c>
      <c r="G1791" t="s">
        <v>717</v>
      </c>
      <c r="H1791" s="3">
        <v>45658</v>
      </c>
      <c r="I1791" t="s">
        <v>1678</v>
      </c>
      <c r="J1791" t="s">
        <v>78</v>
      </c>
      <c r="K1791" t="s">
        <v>180</v>
      </c>
      <c r="L1791" t="s">
        <v>79</v>
      </c>
      <c r="M1791" t="s">
        <v>65</v>
      </c>
      <c r="N1791" t="s">
        <v>80</v>
      </c>
      <c r="O1791" t="s">
        <v>82</v>
      </c>
      <c r="P1791" t="s">
        <v>80</v>
      </c>
      <c r="Q1791">
        <v>12</v>
      </c>
      <c r="R1791" t="s">
        <v>68</v>
      </c>
      <c r="S1791" t="s">
        <v>191</v>
      </c>
      <c r="T1791">
        <v>15</v>
      </c>
      <c r="U1791">
        <v>1</v>
      </c>
      <c r="V1791">
        <v>13</v>
      </c>
      <c r="W1791" t="s">
        <v>191</v>
      </c>
      <c r="X1791" t="s">
        <v>132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 t="s">
        <v>75</v>
      </c>
      <c r="AM1791" t="e" vm="68">
        <f>_FV(0,"16666666666666666")</f>
        <v>#VALUE!</v>
      </c>
      <c r="AN1791">
        <v>16</v>
      </c>
      <c r="AO1791" t="s">
        <v>121</v>
      </c>
      <c r="AP1791" t="e" vm="1">
        <f>_FV(-12,"0")</f>
        <v>#VALUE!</v>
      </c>
      <c r="AQ1791">
        <v>5</v>
      </c>
      <c r="AR1791">
        <v>2</v>
      </c>
      <c r="AS1791" t="s">
        <v>68</v>
      </c>
      <c r="AT1791" t="s">
        <v>65</v>
      </c>
      <c r="AU1791" t="s">
        <v>68</v>
      </c>
      <c r="AV1791" s="2">
        <v>43618</v>
      </c>
      <c r="AW1791" t="s">
        <v>65</v>
      </c>
      <c r="AX1791">
        <v>1923</v>
      </c>
      <c r="AY1791">
        <v>1610</v>
      </c>
      <c r="AZ1791" t="s">
        <v>123</v>
      </c>
      <c r="BA1791" s="2">
        <v>43731</v>
      </c>
      <c r="BB1791">
        <v>28</v>
      </c>
      <c r="BC1791" t="s">
        <v>2533</v>
      </c>
      <c r="BD1791" t="s">
        <v>2534</v>
      </c>
      <c r="BE1791" t="s">
        <v>218</v>
      </c>
      <c r="BF1791" s="2">
        <v>43610</v>
      </c>
      <c r="BG1791">
        <v>22</v>
      </c>
      <c r="BH1791" t="s">
        <v>2553</v>
      </c>
      <c r="BI1791" s="3">
        <v>35096</v>
      </c>
    </row>
    <row r="1792" spans="1:61" x14ac:dyDescent="0.25">
      <c r="A1792" s="1">
        <v>42112</v>
      </c>
      <c r="B1792" t="s">
        <v>2233</v>
      </c>
      <c r="C1792" t="s">
        <v>218</v>
      </c>
      <c r="D1792" t="s">
        <v>151</v>
      </c>
      <c r="E1792" t="s">
        <v>222</v>
      </c>
      <c r="F1792" t="s">
        <v>537</v>
      </c>
      <c r="G1792" t="s">
        <v>465</v>
      </c>
      <c r="H1792" t="s">
        <v>643</v>
      </c>
      <c r="I1792" t="s">
        <v>222</v>
      </c>
      <c r="J1792" t="s">
        <v>68</v>
      </c>
      <c r="K1792" t="s">
        <v>80</v>
      </c>
      <c r="L1792" t="s">
        <v>469</v>
      </c>
      <c r="M1792" t="s">
        <v>224</v>
      </c>
      <c r="N1792" t="s">
        <v>337</v>
      </c>
      <c r="O1792" t="s">
        <v>223</v>
      </c>
      <c r="P1792" t="s">
        <v>223</v>
      </c>
      <c r="Q1792">
        <v>33</v>
      </c>
      <c r="R1792" t="s">
        <v>120</v>
      </c>
      <c r="S1792" t="s">
        <v>191</v>
      </c>
      <c r="T1792">
        <v>15</v>
      </c>
      <c r="U1792">
        <v>9</v>
      </c>
      <c r="V1792">
        <v>12</v>
      </c>
      <c r="W1792" t="s">
        <v>179</v>
      </c>
      <c r="X1792" t="s">
        <v>84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 t="e" vm="387">
        <f>_FV(0,"030303030303030304")</f>
        <v>#VALUE!</v>
      </c>
      <c r="AM1792" t="e" vm="341">
        <f>_FV(0,"48484848484848486")</f>
        <v>#VALUE!</v>
      </c>
      <c r="AN1792">
        <v>9</v>
      </c>
      <c r="AO1792" t="s">
        <v>83</v>
      </c>
      <c r="AP1792" t="e" vm="1">
        <f>_FV(-3,"0")</f>
        <v>#VALUE!</v>
      </c>
      <c r="AQ1792">
        <v>4</v>
      </c>
      <c r="AR1792">
        <v>4</v>
      </c>
      <c r="AS1792" t="s">
        <v>68</v>
      </c>
      <c r="AT1792" t="s">
        <v>68</v>
      </c>
      <c r="AU1792" t="s">
        <v>68</v>
      </c>
      <c r="AV1792" s="2">
        <v>43556</v>
      </c>
      <c r="AW1792" s="2">
        <v>43466</v>
      </c>
      <c r="AX1792">
        <v>1602</v>
      </c>
      <c r="AY1792">
        <v>1610</v>
      </c>
      <c r="AZ1792" t="s">
        <v>2233</v>
      </c>
      <c r="BA1792" t="s">
        <v>2529</v>
      </c>
      <c r="BB1792">
        <v>25</v>
      </c>
      <c r="BC1792" t="s">
        <v>2530</v>
      </c>
      <c r="BD1792" s="3">
        <v>41306</v>
      </c>
      <c r="BE1792" t="s">
        <v>218</v>
      </c>
      <c r="BF1792" s="2">
        <v>43610</v>
      </c>
      <c r="BG1792">
        <v>22</v>
      </c>
      <c r="BH1792" t="s">
        <v>2553</v>
      </c>
      <c r="BI1792" s="3">
        <v>35096</v>
      </c>
    </row>
    <row r="1793" spans="1:61" x14ac:dyDescent="0.25">
      <c r="A1793" s="1">
        <v>42023</v>
      </c>
      <c r="B1793" t="s">
        <v>127</v>
      </c>
      <c r="C1793" t="s">
        <v>218</v>
      </c>
      <c r="D1793" t="s">
        <v>101</v>
      </c>
      <c r="E1793" t="s">
        <v>678</v>
      </c>
      <c r="F1793" t="s">
        <v>537</v>
      </c>
      <c r="G1793" t="s">
        <v>677</v>
      </c>
      <c r="H1793" t="s">
        <v>335</v>
      </c>
      <c r="I1793" t="s">
        <v>68</v>
      </c>
      <c r="J1793" t="s">
        <v>802</v>
      </c>
      <c r="K1793" t="s">
        <v>339</v>
      </c>
      <c r="L1793" t="s">
        <v>339</v>
      </c>
      <c r="M1793" t="s">
        <v>225</v>
      </c>
      <c r="N1793" t="s">
        <v>337</v>
      </c>
      <c r="O1793" t="s">
        <v>336</v>
      </c>
      <c r="P1793" t="s">
        <v>223</v>
      </c>
      <c r="Q1793">
        <v>22</v>
      </c>
      <c r="R1793" t="s">
        <v>192</v>
      </c>
      <c r="S1793" t="s">
        <v>191</v>
      </c>
      <c r="T1793">
        <v>15</v>
      </c>
      <c r="U1793">
        <v>12</v>
      </c>
      <c r="V1793">
        <v>14</v>
      </c>
      <c r="W1793" t="s">
        <v>68</v>
      </c>
      <c r="X1793" t="s">
        <v>66</v>
      </c>
      <c r="Y1793">
        <v>0</v>
      </c>
      <c r="Z1793">
        <v>0</v>
      </c>
      <c r="AA1793">
        <v>0</v>
      </c>
      <c r="AB1793">
        <v>1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1</v>
      </c>
      <c r="AI1793">
        <v>0</v>
      </c>
      <c r="AJ1793">
        <v>0</v>
      </c>
      <c r="AK1793">
        <v>0</v>
      </c>
      <c r="AL1793" t="e" vm="75">
        <f>_FV(0,"18181818181818182")</f>
        <v>#VALUE!</v>
      </c>
      <c r="AM1793" t="e" vm="220">
        <f>_FV(0,"4090909090909091")</f>
        <v>#VALUE!</v>
      </c>
      <c r="AN1793">
        <v>1</v>
      </c>
      <c r="AO1793" t="e" vm="1">
        <f>_FV(-3,"0")</f>
        <v>#VALUE!</v>
      </c>
      <c r="AP1793" t="e" vm="1">
        <f>_FV(-2,"0")</f>
        <v>#VALUE!</v>
      </c>
      <c r="AQ1793">
        <v>5</v>
      </c>
      <c r="AR1793">
        <v>2</v>
      </c>
      <c r="AS1793" t="s">
        <v>68</v>
      </c>
      <c r="AT1793" t="s">
        <v>206</v>
      </c>
      <c r="AU1793" t="s">
        <v>68</v>
      </c>
      <c r="AV1793" s="2">
        <v>43556</v>
      </c>
      <c r="AW1793" t="s">
        <v>2763</v>
      </c>
      <c r="AX1793">
        <v>1817</v>
      </c>
      <c r="AY1793">
        <v>1610</v>
      </c>
      <c r="AZ1793" t="s">
        <v>127</v>
      </c>
      <c r="BA1793" s="2">
        <v>43548</v>
      </c>
      <c r="BB1793">
        <v>19</v>
      </c>
      <c r="BC1793" t="s">
        <v>2535</v>
      </c>
      <c r="BD1793" s="3">
        <v>16163</v>
      </c>
      <c r="BE1793" t="s">
        <v>218</v>
      </c>
      <c r="BF1793" s="2">
        <v>43610</v>
      </c>
      <c r="BG1793">
        <v>22</v>
      </c>
      <c r="BH1793" t="s">
        <v>2553</v>
      </c>
      <c r="BI1793" s="3">
        <v>35096</v>
      </c>
    </row>
    <row r="1794" spans="1:61" x14ac:dyDescent="0.25">
      <c r="A1794" s="1">
        <v>41802</v>
      </c>
      <c r="B1794" t="s">
        <v>2240</v>
      </c>
      <c r="C1794" t="s">
        <v>218</v>
      </c>
      <c r="D1794" t="s">
        <v>101</v>
      </c>
      <c r="E1794" t="s">
        <v>68</v>
      </c>
      <c r="F1794" t="s">
        <v>263</v>
      </c>
      <c r="G1794" s="2">
        <v>43556</v>
      </c>
      <c r="H1794" t="s">
        <v>90</v>
      </c>
      <c r="I1794" t="s">
        <v>124</v>
      </c>
      <c r="J1794" t="s">
        <v>1251</v>
      </c>
      <c r="K1794" t="s">
        <v>115</v>
      </c>
      <c r="L1794" t="s">
        <v>118</v>
      </c>
      <c r="M1794" t="s">
        <v>116</v>
      </c>
      <c r="N1794" t="s">
        <v>117</v>
      </c>
      <c r="O1794" t="s">
        <v>116</v>
      </c>
      <c r="P1794" t="s">
        <v>386</v>
      </c>
      <c r="Q1794">
        <v>15</v>
      </c>
      <c r="R1794" t="s">
        <v>95</v>
      </c>
      <c r="S1794" t="s">
        <v>191</v>
      </c>
      <c r="T1794">
        <v>15</v>
      </c>
      <c r="U1794">
        <v>17</v>
      </c>
      <c r="V1794">
        <v>16</v>
      </c>
      <c r="W1794" t="s">
        <v>68</v>
      </c>
      <c r="X1794" t="s">
        <v>84</v>
      </c>
      <c r="Y1794">
        <v>0</v>
      </c>
      <c r="Z1794">
        <v>0</v>
      </c>
      <c r="AA1794">
        <v>0</v>
      </c>
      <c r="AB1794">
        <v>1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 t="e" vm="8">
        <f>_FV(0,"4")</f>
        <v>#VALUE!</v>
      </c>
      <c r="AM1794" t="e" vm="8">
        <f>_FV(0,"4")</f>
        <v>#VALUE!</v>
      </c>
      <c r="AN1794">
        <v>-1</v>
      </c>
      <c r="AO1794" t="e" vm="1">
        <f>_FV(-2,"0")</f>
        <v>#VALUE!</v>
      </c>
      <c r="AP1794" t="s">
        <v>132</v>
      </c>
      <c r="AQ1794">
        <v>4</v>
      </c>
      <c r="AR1794">
        <v>1</v>
      </c>
      <c r="AS1794" t="s">
        <v>68</v>
      </c>
      <c r="AT1794" t="s">
        <v>68</v>
      </c>
      <c r="AU1794" t="s">
        <v>68</v>
      </c>
      <c r="AV1794" s="3">
        <v>45658</v>
      </c>
      <c r="AW1794" s="2">
        <v>43770</v>
      </c>
      <c r="AX1794">
        <v>1562</v>
      </c>
      <c r="AY1794">
        <v>1610</v>
      </c>
      <c r="AZ1794" t="s">
        <v>2240</v>
      </c>
      <c r="BA1794" s="2">
        <v>43491</v>
      </c>
      <c r="BB1794">
        <v>24</v>
      </c>
      <c r="BC1794" t="s">
        <v>2537</v>
      </c>
      <c r="BD1794" s="3">
        <v>17958</v>
      </c>
      <c r="BE1794" t="s">
        <v>218</v>
      </c>
      <c r="BF1794" s="2">
        <v>43610</v>
      </c>
      <c r="BG1794">
        <v>22</v>
      </c>
      <c r="BH1794" t="s">
        <v>2553</v>
      </c>
      <c r="BI1794" s="3">
        <v>35096</v>
      </c>
    </row>
    <row r="1795" spans="1:61" x14ac:dyDescent="0.25">
      <c r="A1795" s="1">
        <v>41650</v>
      </c>
      <c r="B1795" t="s">
        <v>2538</v>
      </c>
      <c r="C1795" t="s">
        <v>218</v>
      </c>
      <c r="D1795" t="s">
        <v>151</v>
      </c>
      <c r="E1795" s="2">
        <v>43466</v>
      </c>
      <c r="F1795" s="2">
        <v>43497</v>
      </c>
      <c r="G1795" s="2">
        <v>43586</v>
      </c>
      <c r="H1795" s="2">
        <v>43525</v>
      </c>
      <c r="I1795" t="s">
        <v>444</v>
      </c>
      <c r="J1795" t="s">
        <v>68</v>
      </c>
      <c r="K1795" t="s">
        <v>118</v>
      </c>
      <c r="L1795" t="s">
        <v>118</v>
      </c>
      <c r="M1795" t="s">
        <v>116</v>
      </c>
      <c r="N1795" t="s">
        <v>266</v>
      </c>
      <c r="O1795" t="s">
        <v>266</v>
      </c>
      <c r="P1795" t="s">
        <v>116</v>
      </c>
      <c r="Q1795">
        <v>10</v>
      </c>
      <c r="R1795" t="s">
        <v>119</v>
      </c>
      <c r="S1795" t="s">
        <v>191</v>
      </c>
      <c r="T1795">
        <v>15</v>
      </c>
      <c r="U1795">
        <v>17</v>
      </c>
      <c r="V1795">
        <v>13</v>
      </c>
      <c r="W1795" t="s">
        <v>66</v>
      </c>
      <c r="X1795" t="s">
        <v>121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 t="e" vm="8">
        <f>_FV(0,"4")</f>
        <v>#VALUE!</v>
      </c>
      <c r="AM1795" t="e" vm="124">
        <f>_FV(0,"1")</f>
        <v>#VALUE!</v>
      </c>
      <c r="AN1795">
        <v>-1</v>
      </c>
      <c r="AO1795" t="e" vm="1">
        <f>_FV(-4,"0")</f>
        <v>#VALUE!</v>
      </c>
      <c r="AP1795" t="s">
        <v>68</v>
      </c>
      <c r="AQ1795">
        <v>1</v>
      </c>
      <c r="AR1795">
        <v>1</v>
      </c>
      <c r="AS1795" t="s">
        <v>68</v>
      </c>
      <c r="AT1795" t="s">
        <v>68</v>
      </c>
      <c r="AU1795" t="s">
        <v>68</v>
      </c>
      <c r="AV1795" s="2">
        <v>43587</v>
      </c>
      <c r="AW1795" s="3">
        <v>46753</v>
      </c>
      <c r="AX1795">
        <v>1645</v>
      </c>
      <c r="AY1795">
        <v>1610</v>
      </c>
      <c r="AZ1795" t="s">
        <v>2538</v>
      </c>
      <c r="BA1795" s="2">
        <v>43733</v>
      </c>
      <c r="BB1795">
        <v>18</v>
      </c>
      <c r="BC1795" t="s">
        <v>2539</v>
      </c>
      <c r="BD1795" s="3">
        <v>18629</v>
      </c>
      <c r="BE1795" t="s">
        <v>218</v>
      </c>
      <c r="BF1795" s="2">
        <v>43610</v>
      </c>
      <c r="BG1795">
        <v>22</v>
      </c>
      <c r="BH1795" t="s">
        <v>2553</v>
      </c>
      <c r="BI1795" s="3">
        <v>35096</v>
      </c>
    </row>
    <row r="1796" spans="1:61" x14ac:dyDescent="0.25">
      <c r="A1796" s="1">
        <v>41739</v>
      </c>
      <c r="B1796" t="s">
        <v>150</v>
      </c>
      <c r="C1796" t="s">
        <v>218</v>
      </c>
      <c r="D1796" t="s">
        <v>62</v>
      </c>
      <c r="E1796" t="s">
        <v>250</v>
      </c>
      <c r="F1796" t="s">
        <v>68</v>
      </c>
      <c r="G1796" t="s">
        <v>153</v>
      </c>
      <c r="H1796" t="s">
        <v>68</v>
      </c>
      <c r="I1796" t="s">
        <v>68</v>
      </c>
      <c r="J1796" t="s">
        <v>250</v>
      </c>
      <c r="K1796" t="s">
        <v>155</v>
      </c>
      <c r="L1796" t="s">
        <v>155</v>
      </c>
      <c r="M1796" t="s">
        <v>156</v>
      </c>
      <c r="N1796" t="s">
        <v>155</v>
      </c>
      <c r="O1796" t="s">
        <v>154</v>
      </c>
      <c r="P1796" t="s">
        <v>155</v>
      </c>
      <c r="Q1796">
        <v>7</v>
      </c>
      <c r="R1796" t="s">
        <v>96</v>
      </c>
      <c r="S1796" t="s">
        <v>191</v>
      </c>
      <c r="T1796">
        <v>15</v>
      </c>
      <c r="U1796">
        <v>14</v>
      </c>
      <c r="V1796">
        <v>10</v>
      </c>
      <c r="W1796" t="s">
        <v>66</v>
      </c>
      <c r="X1796" t="s">
        <v>85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 t="e" vm="33">
        <f>_FV(0,"14285714285714285")</f>
        <v>#VALUE!</v>
      </c>
      <c r="AM1796" t="s">
        <v>65</v>
      </c>
      <c r="AN1796">
        <v>-1</v>
      </c>
      <c r="AO1796" t="e" vm="1">
        <f>_FV(-3,"0")</f>
        <v>#VALUE!</v>
      </c>
      <c r="AP1796" t="e" vm="1">
        <f>_FV(-7,"0")</f>
        <v>#VALUE!</v>
      </c>
      <c r="AQ1796">
        <v>4</v>
      </c>
      <c r="AR1796">
        <v>4</v>
      </c>
      <c r="AS1796" t="s">
        <v>68</v>
      </c>
      <c r="AT1796" t="s">
        <v>68</v>
      </c>
      <c r="AU1796" t="s">
        <v>68</v>
      </c>
      <c r="AV1796" t="s">
        <v>68</v>
      </c>
      <c r="AW1796" s="3">
        <v>45292</v>
      </c>
      <c r="AX1796">
        <v>1882</v>
      </c>
      <c r="AY1796">
        <v>1610</v>
      </c>
      <c r="AZ1796" t="s">
        <v>150</v>
      </c>
      <c r="BA1796" s="2">
        <v>43578</v>
      </c>
      <c r="BB1796">
        <v>21</v>
      </c>
      <c r="BC1796" t="s">
        <v>2541</v>
      </c>
      <c r="BD1796" s="3">
        <v>41852</v>
      </c>
      <c r="BE1796" t="s">
        <v>218</v>
      </c>
      <c r="BF1796" s="2">
        <v>43610</v>
      </c>
      <c r="BG1796">
        <v>22</v>
      </c>
      <c r="BH1796" t="s">
        <v>2553</v>
      </c>
      <c r="BI1796" s="3">
        <v>35096</v>
      </c>
    </row>
    <row r="1797" spans="1:61" x14ac:dyDescent="0.25">
      <c r="A1797" s="1">
        <v>42084</v>
      </c>
      <c r="B1797" t="s">
        <v>158</v>
      </c>
      <c r="C1797" t="s">
        <v>218</v>
      </c>
      <c r="D1797" t="s">
        <v>62</v>
      </c>
      <c r="E1797" t="s">
        <v>1228</v>
      </c>
      <c r="F1797" t="s">
        <v>444</v>
      </c>
      <c r="G1797" t="s">
        <v>263</v>
      </c>
      <c r="H1797" s="2">
        <v>43497</v>
      </c>
      <c r="I1797" t="s">
        <v>1229</v>
      </c>
      <c r="J1797" s="2">
        <v>43466</v>
      </c>
      <c r="K1797" t="s">
        <v>324</v>
      </c>
      <c r="L1797" t="s">
        <v>386</v>
      </c>
      <c r="M1797" t="s">
        <v>82</v>
      </c>
      <c r="N1797" t="s">
        <v>116</v>
      </c>
      <c r="O1797" t="s">
        <v>603</v>
      </c>
      <c r="P1797" t="s">
        <v>266</v>
      </c>
      <c r="Q1797">
        <v>30</v>
      </c>
      <c r="R1797" t="s">
        <v>64</v>
      </c>
      <c r="S1797" t="s">
        <v>191</v>
      </c>
      <c r="T1797">
        <v>15</v>
      </c>
      <c r="U1797">
        <v>2</v>
      </c>
      <c r="V1797">
        <v>12</v>
      </c>
      <c r="W1797" t="s">
        <v>83</v>
      </c>
      <c r="X1797" t="s">
        <v>120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 t="s">
        <v>265</v>
      </c>
      <c r="AM1797" t="e" vm="154">
        <f>_FV(0,"3")</f>
        <v>#VALUE!</v>
      </c>
      <c r="AN1797">
        <v>25</v>
      </c>
      <c r="AO1797" t="e" vm="1">
        <f>_FV(-1,"0")</f>
        <v>#VALUE!</v>
      </c>
      <c r="AP1797" t="e" vm="1">
        <f>_FV(-11,"0")</f>
        <v>#VALUE!</v>
      </c>
      <c r="AQ1797">
        <v>9</v>
      </c>
      <c r="AR1797">
        <v>0</v>
      </c>
      <c r="AS1797" t="s">
        <v>68</v>
      </c>
      <c r="AT1797" t="s">
        <v>68</v>
      </c>
      <c r="AU1797" t="s">
        <v>68</v>
      </c>
      <c r="AV1797" s="2">
        <v>43498</v>
      </c>
      <c r="AW1797" s="2">
        <v>43617</v>
      </c>
      <c r="AX1797">
        <v>1934</v>
      </c>
      <c r="AY1797">
        <v>1610</v>
      </c>
      <c r="AZ1797" t="s">
        <v>158</v>
      </c>
      <c r="BA1797" s="2">
        <v>43580</v>
      </c>
      <c r="BB1797">
        <v>29</v>
      </c>
      <c r="BC1797" t="s">
        <v>2542</v>
      </c>
      <c r="BD1797" t="s">
        <v>2543</v>
      </c>
      <c r="BE1797" t="s">
        <v>218</v>
      </c>
      <c r="BF1797" s="2">
        <v>43610</v>
      </c>
      <c r="BG1797">
        <v>22</v>
      </c>
      <c r="BH1797" t="s">
        <v>2553</v>
      </c>
      <c r="BI1797" s="3">
        <v>35096</v>
      </c>
    </row>
    <row r="1798" spans="1:61" x14ac:dyDescent="0.25">
      <c r="A1798" s="1">
        <v>42040</v>
      </c>
      <c r="B1798" t="s">
        <v>163</v>
      </c>
      <c r="C1798" t="s">
        <v>218</v>
      </c>
      <c r="D1798" t="s">
        <v>151</v>
      </c>
      <c r="E1798" t="s">
        <v>1745</v>
      </c>
      <c r="F1798" t="s">
        <v>583</v>
      </c>
      <c r="G1798" t="s">
        <v>970</v>
      </c>
      <c r="H1798" t="s">
        <v>1434</v>
      </c>
      <c r="I1798" t="s">
        <v>370</v>
      </c>
      <c r="J1798" t="s">
        <v>705</v>
      </c>
      <c r="K1798" t="s">
        <v>1094</v>
      </c>
      <c r="L1798" t="s">
        <v>793</v>
      </c>
      <c r="M1798" t="s">
        <v>118</v>
      </c>
      <c r="N1798" t="s">
        <v>156</v>
      </c>
      <c r="O1798" t="s">
        <v>585</v>
      </c>
      <c r="P1798" t="s">
        <v>155</v>
      </c>
      <c r="Q1798">
        <v>35</v>
      </c>
      <c r="R1798" t="s">
        <v>66</v>
      </c>
      <c r="S1798" t="s">
        <v>191</v>
      </c>
      <c r="T1798">
        <v>15</v>
      </c>
      <c r="U1798">
        <v>4</v>
      </c>
      <c r="V1798">
        <v>12</v>
      </c>
      <c r="W1798" t="s">
        <v>83</v>
      </c>
      <c r="X1798" t="s">
        <v>66</v>
      </c>
      <c r="Y1798">
        <v>0</v>
      </c>
      <c r="Z1798">
        <v>1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1</v>
      </c>
      <c r="AI1798">
        <v>0</v>
      </c>
      <c r="AJ1798">
        <v>0</v>
      </c>
      <c r="AK1798">
        <v>0</v>
      </c>
      <c r="AL1798" t="s">
        <v>670</v>
      </c>
      <c r="AM1798" t="e" vm="8">
        <f>_FV(0,"4")</f>
        <v>#VALUE!</v>
      </c>
      <c r="AN1798">
        <v>28</v>
      </c>
      <c r="AO1798" t="s">
        <v>132</v>
      </c>
      <c r="AP1798" t="e" vm="1">
        <f>_FV(-9,"0")</f>
        <v>#VALUE!</v>
      </c>
      <c r="AQ1798">
        <v>4</v>
      </c>
      <c r="AR1798">
        <v>4</v>
      </c>
      <c r="AS1798" t="s">
        <v>68</v>
      </c>
      <c r="AT1798" t="s">
        <v>68</v>
      </c>
      <c r="AU1798" t="s">
        <v>68</v>
      </c>
      <c r="AV1798" t="s">
        <v>84</v>
      </c>
      <c r="AW1798" s="2">
        <v>43466</v>
      </c>
      <c r="AX1798">
        <v>1829</v>
      </c>
      <c r="AY1798">
        <v>1610</v>
      </c>
      <c r="AZ1798" t="s">
        <v>163</v>
      </c>
      <c r="BA1798" s="2">
        <v>43731</v>
      </c>
      <c r="BB1798">
        <v>25</v>
      </c>
      <c r="BC1798" t="s">
        <v>2544</v>
      </c>
      <c r="BD1798" s="3">
        <v>42339</v>
      </c>
      <c r="BE1798" t="s">
        <v>218</v>
      </c>
      <c r="BF1798" s="2">
        <v>43610</v>
      </c>
      <c r="BG1798">
        <v>22</v>
      </c>
      <c r="BH1798" t="s">
        <v>2553</v>
      </c>
      <c r="BI1798" s="3">
        <v>35096</v>
      </c>
    </row>
    <row r="1799" spans="1:61" x14ac:dyDescent="0.25">
      <c r="A1799" s="1">
        <v>42252</v>
      </c>
      <c r="B1799" t="s">
        <v>178</v>
      </c>
      <c r="C1799" t="s">
        <v>218</v>
      </c>
      <c r="D1799" t="s">
        <v>101</v>
      </c>
      <c r="E1799" t="s">
        <v>68</v>
      </c>
      <c r="F1799" t="s">
        <v>717</v>
      </c>
      <c r="G1799" t="s">
        <v>340</v>
      </c>
      <c r="H1799" t="s">
        <v>1193</v>
      </c>
      <c r="I1799" t="s">
        <v>213</v>
      </c>
      <c r="J1799" t="s">
        <v>92</v>
      </c>
      <c r="K1799" t="s">
        <v>79</v>
      </c>
      <c r="L1799" t="s">
        <v>341</v>
      </c>
      <c r="M1799" t="s">
        <v>63</v>
      </c>
      <c r="N1799" t="s">
        <v>81</v>
      </c>
      <c r="O1799" t="s">
        <v>216</v>
      </c>
      <c r="P1799" t="s">
        <v>341</v>
      </c>
      <c r="Q1799">
        <v>36</v>
      </c>
      <c r="R1799" t="s">
        <v>110</v>
      </c>
      <c r="S1799" t="s">
        <v>191</v>
      </c>
      <c r="T1799">
        <v>15</v>
      </c>
      <c r="U1799">
        <v>14</v>
      </c>
      <c r="V1799">
        <v>12</v>
      </c>
      <c r="W1799" t="s">
        <v>65</v>
      </c>
      <c r="X1799" t="s">
        <v>85</v>
      </c>
      <c r="Y1799">
        <v>0</v>
      </c>
      <c r="Z1799">
        <v>0</v>
      </c>
      <c r="AA1799">
        <v>0</v>
      </c>
      <c r="AB1799">
        <v>1</v>
      </c>
      <c r="AC1799">
        <v>1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 t="e" vm="35">
        <f>_FV(0,"6666666666666666")</f>
        <v>#VALUE!</v>
      </c>
      <c r="AM1799" t="e" vm="161">
        <f>_FV(0,"3611111111111111")</f>
        <v>#VALUE!</v>
      </c>
      <c r="AN1799">
        <v>-5</v>
      </c>
      <c r="AO1799" t="e" vm="1">
        <f>_FV(-7,"0")</f>
        <v>#VALUE!</v>
      </c>
      <c r="AP1799" t="s">
        <v>64</v>
      </c>
      <c r="AQ1799">
        <v>6</v>
      </c>
      <c r="AR1799">
        <v>3</v>
      </c>
      <c r="AS1799" t="s">
        <v>68</v>
      </c>
      <c r="AT1799" t="s">
        <v>68</v>
      </c>
      <c r="AU1799" t="s">
        <v>68</v>
      </c>
      <c r="AV1799" t="s">
        <v>68</v>
      </c>
      <c r="AW1799" s="2">
        <v>43617</v>
      </c>
      <c r="AX1799">
        <v>1624</v>
      </c>
      <c r="AY1799">
        <v>1610</v>
      </c>
      <c r="AZ1799" t="s">
        <v>178</v>
      </c>
      <c r="BA1799" s="2">
        <v>43730</v>
      </c>
      <c r="BB1799">
        <v>26</v>
      </c>
      <c r="BC1799" t="s">
        <v>2545</v>
      </c>
      <c r="BD1799" s="3">
        <v>12114</v>
      </c>
      <c r="BE1799" t="s">
        <v>218</v>
      </c>
      <c r="BF1799" s="2">
        <v>43610</v>
      </c>
      <c r="BG1799">
        <v>22</v>
      </c>
      <c r="BH1799" t="s">
        <v>2553</v>
      </c>
      <c r="BI1799" s="3">
        <v>35096</v>
      </c>
    </row>
    <row r="1800" spans="1:61" x14ac:dyDescent="0.25">
      <c r="A1800" s="1">
        <v>41993</v>
      </c>
      <c r="B1800" t="s">
        <v>1436</v>
      </c>
      <c r="C1800" t="s">
        <v>218</v>
      </c>
      <c r="D1800" t="s">
        <v>62</v>
      </c>
      <c r="E1800" t="s">
        <v>68</v>
      </c>
      <c r="F1800" t="s">
        <v>259</v>
      </c>
      <c r="G1800" t="s">
        <v>530</v>
      </c>
      <c r="H1800" t="s">
        <v>273</v>
      </c>
      <c r="I1800" t="s">
        <v>545</v>
      </c>
      <c r="J1800" t="s">
        <v>68</v>
      </c>
      <c r="K1800" t="s">
        <v>190</v>
      </c>
      <c r="L1800" t="s">
        <v>190</v>
      </c>
      <c r="M1800" t="s">
        <v>532</v>
      </c>
      <c r="N1800" t="s">
        <v>188</v>
      </c>
      <c r="O1800" t="s">
        <v>281</v>
      </c>
      <c r="P1800" t="s">
        <v>280</v>
      </c>
      <c r="Q1800">
        <v>17</v>
      </c>
      <c r="R1800" t="s">
        <v>239</v>
      </c>
      <c r="S1800" t="s">
        <v>191</v>
      </c>
      <c r="T1800">
        <v>15</v>
      </c>
      <c r="U1800">
        <v>18</v>
      </c>
      <c r="V1800">
        <v>14</v>
      </c>
      <c r="W1800" t="s">
        <v>96</v>
      </c>
      <c r="X1800" t="s">
        <v>66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1</v>
      </c>
      <c r="AI1800">
        <v>0</v>
      </c>
      <c r="AJ1800">
        <v>0</v>
      </c>
      <c r="AK1800">
        <v>0</v>
      </c>
      <c r="AL1800" t="e" vm="73">
        <f>_FV(0,"7647058823529411")</f>
        <v>#VALUE!</v>
      </c>
      <c r="AM1800" t="e" vm="16">
        <f>_FV(0,"29411764705882354")</f>
        <v>#VALUE!</v>
      </c>
      <c r="AN1800">
        <v>-3</v>
      </c>
      <c r="AO1800" t="s">
        <v>64</v>
      </c>
      <c r="AP1800" t="s">
        <v>85</v>
      </c>
      <c r="AQ1800">
        <v>0</v>
      </c>
      <c r="AR1800">
        <v>9</v>
      </c>
      <c r="AS1800" t="s">
        <v>68</v>
      </c>
      <c r="AT1800" t="s">
        <v>68</v>
      </c>
      <c r="AU1800" t="s">
        <v>68</v>
      </c>
      <c r="AV1800" s="2">
        <v>43498</v>
      </c>
      <c r="AW1800" t="s">
        <v>68</v>
      </c>
      <c r="AX1800">
        <v>1558</v>
      </c>
      <c r="AY1800">
        <v>1610</v>
      </c>
      <c r="AZ1800" t="s">
        <v>1436</v>
      </c>
      <c r="BA1800" s="2">
        <v>43490</v>
      </c>
      <c r="BB1800">
        <v>24</v>
      </c>
      <c r="BC1800" t="s">
        <v>2546</v>
      </c>
      <c r="BD1800" s="3">
        <v>29618</v>
      </c>
      <c r="BE1800" t="s">
        <v>218</v>
      </c>
      <c r="BF1800" s="2">
        <v>43610</v>
      </c>
      <c r="BG1800">
        <v>22</v>
      </c>
      <c r="BH1800" t="s">
        <v>2553</v>
      </c>
      <c r="BI1800" s="3">
        <v>35096</v>
      </c>
    </row>
    <row r="1801" spans="1:61" x14ac:dyDescent="0.25">
      <c r="A1801" s="1">
        <v>41874</v>
      </c>
      <c r="B1801" t="s">
        <v>1917</v>
      </c>
      <c r="C1801" t="s">
        <v>218</v>
      </c>
      <c r="D1801" t="s">
        <v>101</v>
      </c>
      <c r="E1801" t="s">
        <v>63</v>
      </c>
      <c r="F1801" t="s">
        <v>68</v>
      </c>
      <c r="G1801" t="s">
        <v>68</v>
      </c>
      <c r="H1801" t="s">
        <v>68</v>
      </c>
      <c r="I1801" t="s">
        <v>65</v>
      </c>
      <c r="J1801" t="s">
        <v>63</v>
      </c>
      <c r="K1801" t="s">
        <v>65</v>
      </c>
      <c r="L1801" t="s">
        <v>65</v>
      </c>
      <c r="M1801" t="s">
        <v>63</v>
      </c>
      <c r="N1801" t="s">
        <v>65</v>
      </c>
      <c r="O1801" t="s">
        <v>65</v>
      </c>
      <c r="P1801" t="s">
        <v>63</v>
      </c>
      <c r="Q1801">
        <v>2</v>
      </c>
      <c r="R1801" t="s">
        <v>85</v>
      </c>
      <c r="S1801" t="s">
        <v>191</v>
      </c>
      <c r="T1801">
        <v>15</v>
      </c>
      <c r="U1801">
        <v>14</v>
      </c>
      <c r="V1801">
        <v>12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 t="e" vm="3">
        <f>_FV(0,"5")</f>
        <v>#VALUE!</v>
      </c>
      <c r="AM1801" t="s">
        <v>65</v>
      </c>
      <c r="AN1801">
        <v>-1</v>
      </c>
      <c r="AP1801" t="e" vm="1">
        <f>_FV(-6,"0")</f>
        <v>#VALUE!</v>
      </c>
      <c r="AQ1801">
        <v>6</v>
      </c>
      <c r="AR1801">
        <v>3</v>
      </c>
      <c r="AS1801" t="s">
        <v>68</v>
      </c>
      <c r="AT1801" t="s">
        <v>68</v>
      </c>
      <c r="AU1801" t="s">
        <v>68</v>
      </c>
      <c r="AV1801" s="3">
        <v>27395</v>
      </c>
      <c r="AW1801" s="3">
        <v>47119</v>
      </c>
      <c r="AX1801">
        <v>1723</v>
      </c>
      <c r="AY1801">
        <v>1610</v>
      </c>
      <c r="AZ1801" t="s">
        <v>1917</v>
      </c>
      <c r="BA1801" s="2">
        <v>43608</v>
      </c>
      <c r="BB1801">
        <v>20</v>
      </c>
      <c r="BC1801" t="s">
        <v>2547</v>
      </c>
      <c r="BD1801" s="2">
        <v>43620</v>
      </c>
      <c r="BE1801" t="s">
        <v>218</v>
      </c>
      <c r="BF1801" s="2">
        <v>43610</v>
      </c>
      <c r="BG1801">
        <v>22</v>
      </c>
      <c r="BH1801" t="s">
        <v>2553</v>
      </c>
      <c r="BI1801" s="3">
        <v>35096</v>
      </c>
    </row>
    <row r="1802" spans="1:61" x14ac:dyDescent="0.25">
      <c r="A1802" s="1">
        <v>42001</v>
      </c>
      <c r="B1802" t="s">
        <v>182</v>
      </c>
      <c r="C1802" t="s">
        <v>218</v>
      </c>
      <c r="D1802" t="s">
        <v>62</v>
      </c>
      <c r="E1802" t="s">
        <v>68</v>
      </c>
      <c r="F1802" t="s">
        <v>198</v>
      </c>
      <c r="G1802" t="s">
        <v>405</v>
      </c>
      <c r="H1802" t="s">
        <v>197</v>
      </c>
      <c r="I1802" t="s">
        <v>680</v>
      </c>
      <c r="J1802" t="s">
        <v>305</v>
      </c>
      <c r="K1802" t="s">
        <v>202</v>
      </c>
      <c r="L1802" t="s">
        <v>205</v>
      </c>
      <c r="M1802" t="s">
        <v>304</v>
      </c>
      <c r="N1802" t="s">
        <v>172</v>
      </c>
      <c r="O1802" t="s">
        <v>205</v>
      </c>
      <c r="P1802" t="s">
        <v>170</v>
      </c>
      <c r="Q1802">
        <v>19</v>
      </c>
      <c r="R1802" t="s">
        <v>83</v>
      </c>
      <c r="S1802" t="s">
        <v>191</v>
      </c>
      <c r="T1802">
        <v>15</v>
      </c>
      <c r="U1802">
        <v>11</v>
      </c>
      <c r="V1802">
        <v>15</v>
      </c>
      <c r="W1802" t="s">
        <v>85</v>
      </c>
      <c r="X1802" t="s">
        <v>66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 t="e" vm="17">
        <f>_FV(0,"21052631578947367")</f>
        <v>#VALUE!</v>
      </c>
      <c r="AM1802" t="e" vm="256">
        <f>_FV(0,"42105263157894735")</f>
        <v>#VALUE!</v>
      </c>
      <c r="AN1802">
        <v>5</v>
      </c>
      <c r="AO1802" t="s">
        <v>84</v>
      </c>
      <c r="AP1802" t="e" vm="1">
        <f>_FV(-4,"0")</f>
        <v>#VALUE!</v>
      </c>
      <c r="AQ1802">
        <v>5</v>
      </c>
      <c r="AR1802">
        <v>2</v>
      </c>
      <c r="AS1802" t="s">
        <v>68</v>
      </c>
      <c r="AT1802" t="s">
        <v>790</v>
      </c>
      <c r="AU1802" t="s">
        <v>68</v>
      </c>
      <c r="AV1802" s="2">
        <v>43586</v>
      </c>
      <c r="AW1802" t="s">
        <v>2764</v>
      </c>
      <c r="AX1802">
        <v>1679</v>
      </c>
      <c r="AY1802">
        <v>1610</v>
      </c>
      <c r="AZ1802" t="s">
        <v>182</v>
      </c>
      <c r="BA1802" s="2">
        <v>43581</v>
      </c>
      <c r="BB1802">
        <v>23</v>
      </c>
      <c r="BC1802" t="s">
        <v>2549</v>
      </c>
      <c r="BD1802" s="2">
        <v>43528</v>
      </c>
      <c r="BE1802" t="s">
        <v>218</v>
      </c>
      <c r="BF1802" s="2">
        <v>43610</v>
      </c>
      <c r="BG1802">
        <v>22</v>
      </c>
      <c r="BH1802" t="s">
        <v>2553</v>
      </c>
      <c r="BI1802" s="3">
        <v>35096</v>
      </c>
    </row>
    <row r="1803" spans="1:61" x14ac:dyDescent="0.25">
      <c r="A1803" s="1">
        <v>42056</v>
      </c>
      <c r="B1803" t="s">
        <v>195</v>
      </c>
      <c r="C1803" t="s">
        <v>218</v>
      </c>
      <c r="D1803" t="s">
        <v>101</v>
      </c>
      <c r="E1803" t="s">
        <v>229</v>
      </c>
      <c r="F1803" t="s">
        <v>496</v>
      </c>
      <c r="G1803" t="s">
        <v>358</v>
      </c>
      <c r="H1803" t="s">
        <v>360</v>
      </c>
      <c r="I1803" t="s">
        <v>496</v>
      </c>
      <c r="J1803" t="s">
        <v>68</v>
      </c>
      <c r="K1803" t="s">
        <v>238</v>
      </c>
      <c r="L1803" t="s">
        <v>363</v>
      </c>
      <c r="M1803" t="s">
        <v>522</v>
      </c>
      <c r="N1803" t="s">
        <v>520</v>
      </c>
      <c r="O1803" t="s">
        <v>236</v>
      </c>
      <c r="P1803" t="s">
        <v>235</v>
      </c>
      <c r="Q1803">
        <v>26</v>
      </c>
      <c r="R1803" t="s">
        <v>242</v>
      </c>
      <c r="S1803" t="s">
        <v>191</v>
      </c>
      <c r="T1803">
        <v>15</v>
      </c>
      <c r="U1803">
        <v>15</v>
      </c>
      <c r="V1803">
        <v>14</v>
      </c>
      <c r="W1803" t="s">
        <v>66</v>
      </c>
      <c r="X1803" t="s">
        <v>121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 t="e" vm="22">
        <f>_FV(0,"5384615384615384")</f>
        <v>#VALUE!</v>
      </c>
      <c r="AM1803" t="e" vm="55">
        <f>_FV(0,"38461538461538464")</f>
        <v>#VALUE!</v>
      </c>
      <c r="AN1803">
        <v>-2</v>
      </c>
      <c r="AO1803" t="e" vm="1">
        <f>_FV(-4,"0")</f>
        <v>#VALUE!</v>
      </c>
      <c r="AP1803" t="s">
        <v>84</v>
      </c>
      <c r="AQ1803">
        <v>4</v>
      </c>
      <c r="AR1803">
        <v>4</v>
      </c>
      <c r="AS1803" t="s">
        <v>68</v>
      </c>
      <c r="AT1803" t="s">
        <v>68</v>
      </c>
      <c r="AU1803" t="s">
        <v>68</v>
      </c>
      <c r="AV1803" t="s">
        <v>124</v>
      </c>
      <c r="AW1803" s="2">
        <v>43770</v>
      </c>
      <c r="AX1803">
        <v>1635</v>
      </c>
      <c r="AY1803">
        <v>1610</v>
      </c>
      <c r="AZ1803" t="s">
        <v>195</v>
      </c>
      <c r="BA1803" s="2">
        <v>43701</v>
      </c>
      <c r="BB1803">
        <v>20</v>
      </c>
      <c r="BC1803" t="s">
        <v>2550</v>
      </c>
      <c r="BD1803" s="3">
        <v>14305</v>
      </c>
      <c r="BE1803" t="s">
        <v>218</v>
      </c>
      <c r="BF1803" s="2">
        <v>43610</v>
      </c>
      <c r="BG1803">
        <v>22</v>
      </c>
      <c r="BH1803" t="s">
        <v>2553</v>
      </c>
      <c r="BI1803" s="3">
        <v>35096</v>
      </c>
    </row>
    <row r="1804" spans="1:61" x14ac:dyDescent="0.25">
      <c r="A1804" s="1">
        <v>41881</v>
      </c>
      <c r="B1804" t="s">
        <v>1445</v>
      </c>
      <c r="C1804" t="s">
        <v>218</v>
      </c>
      <c r="D1804" t="s">
        <v>62</v>
      </c>
      <c r="E1804" t="s">
        <v>68</v>
      </c>
      <c r="F1804" t="s">
        <v>355</v>
      </c>
      <c r="G1804" t="s">
        <v>80</v>
      </c>
      <c r="H1804" t="s">
        <v>355</v>
      </c>
      <c r="I1804" t="s">
        <v>64</v>
      </c>
      <c r="J1804" t="s">
        <v>355</v>
      </c>
      <c r="K1804" t="s">
        <v>355</v>
      </c>
      <c r="L1804" t="s">
        <v>65</v>
      </c>
      <c r="M1804" t="s">
        <v>65</v>
      </c>
      <c r="N1804" t="s">
        <v>65</v>
      </c>
      <c r="O1804" t="s">
        <v>65</v>
      </c>
      <c r="P1804" t="s">
        <v>355</v>
      </c>
      <c r="Q1804">
        <v>3</v>
      </c>
      <c r="R1804" t="s">
        <v>121</v>
      </c>
      <c r="S1804" t="s">
        <v>191</v>
      </c>
      <c r="T1804">
        <v>15</v>
      </c>
      <c r="U1804">
        <v>4</v>
      </c>
      <c r="V1804">
        <v>12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 t="s">
        <v>355</v>
      </c>
      <c r="AM1804" t="s">
        <v>65</v>
      </c>
      <c r="AN1804">
        <v>4</v>
      </c>
      <c r="AP1804" t="e" vm="1">
        <f>_FV(-5,"0")</f>
        <v>#VALUE!</v>
      </c>
      <c r="AQ1804">
        <v>3</v>
      </c>
      <c r="AR1804">
        <v>6</v>
      </c>
      <c r="AS1804" t="s">
        <v>68</v>
      </c>
      <c r="AT1804" t="s">
        <v>68</v>
      </c>
      <c r="AU1804" t="s">
        <v>68</v>
      </c>
      <c r="AV1804" s="2">
        <v>43617</v>
      </c>
      <c r="AW1804" s="3">
        <v>44562</v>
      </c>
      <c r="AX1804">
        <v>1687</v>
      </c>
      <c r="AY1804">
        <v>1610</v>
      </c>
      <c r="AZ1804" t="s">
        <v>1445</v>
      </c>
      <c r="BA1804" s="2">
        <v>43548</v>
      </c>
      <c r="BB1804">
        <v>30</v>
      </c>
      <c r="BC1804" t="s">
        <v>2551</v>
      </c>
      <c r="BD1804" s="3">
        <v>36192</v>
      </c>
      <c r="BE1804" t="s">
        <v>218</v>
      </c>
      <c r="BF1804" s="2">
        <v>43610</v>
      </c>
      <c r="BG1804">
        <v>22</v>
      </c>
      <c r="BH1804" t="s">
        <v>2553</v>
      </c>
      <c r="BI1804" s="3">
        <v>35096</v>
      </c>
    </row>
    <row r="1805" spans="1:61" x14ac:dyDescent="0.25">
      <c r="A1805" s="1">
        <v>41903</v>
      </c>
      <c r="B1805" t="s">
        <v>209</v>
      </c>
      <c r="C1805" t="s">
        <v>218</v>
      </c>
      <c r="D1805" t="s">
        <v>151</v>
      </c>
      <c r="E1805" s="2">
        <v>43556</v>
      </c>
      <c r="F1805" t="s">
        <v>116</v>
      </c>
      <c r="G1805" t="s">
        <v>68</v>
      </c>
      <c r="H1805" s="2">
        <v>43556</v>
      </c>
      <c r="I1805" s="2">
        <v>43556</v>
      </c>
      <c r="J1805" t="s">
        <v>116</v>
      </c>
      <c r="K1805" t="s">
        <v>116</v>
      </c>
      <c r="L1805" t="s">
        <v>65</v>
      </c>
      <c r="M1805" t="s">
        <v>118</v>
      </c>
      <c r="N1805" t="s">
        <v>116</v>
      </c>
      <c r="O1805" t="s">
        <v>118</v>
      </c>
      <c r="P1805" t="s">
        <v>116</v>
      </c>
      <c r="Q1805">
        <v>5</v>
      </c>
      <c r="R1805" t="s">
        <v>132</v>
      </c>
      <c r="S1805" t="s">
        <v>191</v>
      </c>
      <c r="T1805">
        <v>15</v>
      </c>
      <c r="U1805">
        <v>6</v>
      </c>
      <c r="V1805">
        <v>19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 t="s">
        <v>116</v>
      </c>
      <c r="AM1805" t="e" vm="1">
        <f>_FV(-1,"0")</f>
        <v>#VALUE!</v>
      </c>
      <c r="AN1805">
        <v>5</v>
      </c>
      <c r="AP1805" t="e" vm="1">
        <f>_FV(-8,"0")</f>
        <v>#VALUE!</v>
      </c>
      <c r="AQ1805">
        <v>5</v>
      </c>
      <c r="AR1805">
        <v>2</v>
      </c>
      <c r="AS1805" t="s">
        <v>68</v>
      </c>
      <c r="AT1805" t="s">
        <v>261</v>
      </c>
      <c r="AU1805" t="s">
        <v>68</v>
      </c>
      <c r="AV1805" t="s">
        <v>84</v>
      </c>
      <c r="AW1805" t="s">
        <v>2598</v>
      </c>
      <c r="AX1805">
        <v>1779</v>
      </c>
      <c r="AY1805">
        <v>1610</v>
      </c>
      <c r="AZ1805" t="s">
        <v>209</v>
      </c>
      <c r="BA1805" s="2">
        <v>43669</v>
      </c>
      <c r="BB1805">
        <v>25</v>
      </c>
      <c r="BC1805" t="s">
        <v>2552</v>
      </c>
      <c r="BD1805" s="2">
        <v>43472</v>
      </c>
      <c r="BE1805" t="s">
        <v>218</v>
      </c>
      <c r="BF1805" s="2">
        <v>43610</v>
      </c>
      <c r="BG1805">
        <v>22</v>
      </c>
      <c r="BH1805" t="s">
        <v>2553</v>
      </c>
      <c r="BI1805" s="3">
        <v>35096</v>
      </c>
    </row>
    <row r="1806" spans="1:61" x14ac:dyDescent="0.25">
      <c r="A1806" s="1">
        <v>42005</v>
      </c>
      <c r="B1806" t="s">
        <v>228</v>
      </c>
      <c r="C1806" t="s">
        <v>218</v>
      </c>
      <c r="D1806" t="s">
        <v>101</v>
      </c>
      <c r="E1806" s="2">
        <v>43586</v>
      </c>
      <c r="F1806" t="s">
        <v>444</v>
      </c>
      <c r="G1806" s="3">
        <v>42005</v>
      </c>
      <c r="H1806" s="2">
        <v>43556</v>
      </c>
      <c r="I1806" s="3">
        <v>20090</v>
      </c>
      <c r="J1806" t="s">
        <v>681</v>
      </c>
      <c r="K1806" t="s">
        <v>682</v>
      </c>
      <c r="L1806" t="s">
        <v>118</v>
      </c>
      <c r="M1806" t="s">
        <v>266</v>
      </c>
      <c r="N1806" t="s">
        <v>63</v>
      </c>
      <c r="O1806" t="s">
        <v>118</v>
      </c>
      <c r="P1806" t="s">
        <v>79</v>
      </c>
      <c r="Q1806">
        <v>20</v>
      </c>
      <c r="R1806" t="s">
        <v>179</v>
      </c>
      <c r="S1806" t="s">
        <v>191</v>
      </c>
      <c r="T1806">
        <v>15</v>
      </c>
      <c r="U1806">
        <v>6</v>
      </c>
      <c r="V1806">
        <v>16</v>
      </c>
      <c r="W1806" t="s">
        <v>85</v>
      </c>
      <c r="X1806" t="s">
        <v>66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 t="s">
        <v>159</v>
      </c>
      <c r="AM1806" t="e" vm="3">
        <f>_FV(0,"5")</f>
        <v>#VALUE!</v>
      </c>
      <c r="AN1806">
        <v>14</v>
      </c>
      <c r="AO1806" t="s">
        <v>84</v>
      </c>
      <c r="AP1806" t="e" vm="1">
        <f>_FV(-1,"0")</f>
        <v>#VALUE!</v>
      </c>
      <c r="AQ1806">
        <v>4</v>
      </c>
      <c r="AR1806">
        <v>4</v>
      </c>
      <c r="AS1806" t="s">
        <v>68</v>
      </c>
      <c r="AT1806" t="s">
        <v>68</v>
      </c>
      <c r="AU1806" t="s">
        <v>68</v>
      </c>
      <c r="AV1806" s="2">
        <v>43556</v>
      </c>
      <c r="AW1806" t="s">
        <v>68</v>
      </c>
      <c r="AX1806">
        <v>1646</v>
      </c>
      <c r="AY1806">
        <v>1610</v>
      </c>
      <c r="AZ1806" t="s">
        <v>228</v>
      </c>
      <c r="BA1806" s="2">
        <v>43701</v>
      </c>
      <c r="BB1806">
        <v>21</v>
      </c>
      <c r="BC1806" t="s">
        <v>2554</v>
      </c>
      <c r="BD1806" s="3">
        <v>15401</v>
      </c>
      <c r="BE1806" t="s">
        <v>218</v>
      </c>
      <c r="BF1806" s="2">
        <v>43610</v>
      </c>
      <c r="BG1806">
        <v>22</v>
      </c>
      <c r="BH1806" t="s">
        <v>2553</v>
      </c>
      <c r="BI1806" s="3">
        <v>35096</v>
      </c>
    </row>
    <row r="1807" spans="1:61" x14ac:dyDescent="0.25">
      <c r="A1807" s="1">
        <v>42255</v>
      </c>
      <c r="B1807" t="s">
        <v>60</v>
      </c>
      <c r="C1807" t="s">
        <v>228</v>
      </c>
      <c r="D1807" t="s">
        <v>151</v>
      </c>
      <c r="E1807" t="s">
        <v>65</v>
      </c>
      <c r="F1807" t="s">
        <v>65</v>
      </c>
      <c r="G1807" t="s">
        <v>65</v>
      </c>
      <c r="H1807" t="s">
        <v>65</v>
      </c>
      <c r="I1807" t="s">
        <v>65</v>
      </c>
      <c r="J1807" t="s">
        <v>65</v>
      </c>
      <c r="K1807" t="s">
        <v>65</v>
      </c>
      <c r="L1807" t="s">
        <v>65</v>
      </c>
      <c r="M1807" t="s">
        <v>65</v>
      </c>
      <c r="N1807" t="s">
        <v>65</v>
      </c>
      <c r="O1807" t="s">
        <v>65</v>
      </c>
      <c r="P1807" t="s">
        <v>65</v>
      </c>
      <c r="Q1807">
        <v>1</v>
      </c>
      <c r="R1807" t="s">
        <v>64</v>
      </c>
      <c r="S1807" t="s">
        <v>85</v>
      </c>
      <c r="T1807">
        <v>16</v>
      </c>
      <c r="U1807">
        <v>7</v>
      </c>
      <c r="V1807">
        <v>17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 t="s">
        <v>65</v>
      </c>
      <c r="AM1807" t="s">
        <v>65</v>
      </c>
      <c r="AN1807">
        <v>0</v>
      </c>
      <c r="AP1807" t="e" vm="1">
        <f>_FV(-5,"0")</f>
        <v>#VALUE!</v>
      </c>
      <c r="AQ1807">
        <v>9</v>
      </c>
      <c r="AR1807">
        <v>0</v>
      </c>
      <c r="AS1807" t="s">
        <v>68</v>
      </c>
      <c r="AT1807" t="s">
        <v>68</v>
      </c>
      <c r="AU1807" t="s">
        <v>68</v>
      </c>
      <c r="AV1807" t="s">
        <v>1981</v>
      </c>
      <c r="AW1807" s="2">
        <v>43556</v>
      </c>
      <c r="AX1807">
        <v>1804</v>
      </c>
      <c r="AY1807">
        <v>1630</v>
      </c>
      <c r="AZ1807" t="s">
        <v>60</v>
      </c>
      <c r="BA1807" s="2">
        <v>43669</v>
      </c>
      <c r="BB1807">
        <v>29</v>
      </c>
      <c r="BC1807" t="s">
        <v>2765</v>
      </c>
      <c r="BD1807" s="3">
        <v>35674</v>
      </c>
      <c r="BE1807" t="s">
        <v>228</v>
      </c>
      <c r="BF1807" s="2">
        <v>43519</v>
      </c>
      <c r="BG1807">
        <v>26</v>
      </c>
      <c r="BH1807" t="s">
        <v>2766</v>
      </c>
      <c r="BI1807" s="2">
        <v>43649</v>
      </c>
    </row>
    <row r="1808" spans="1:61" x14ac:dyDescent="0.25">
      <c r="A1808" s="1">
        <v>42364</v>
      </c>
      <c r="B1808" t="s">
        <v>73</v>
      </c>
      <c r="C1808" t="s">
        <v>228</v>
      </c>
      <c r="D1808" t="s">
        <v>101</v>
      </c>
      <c r="E1808" t="s">
        <v>91</v>
      </c>
      <c r="F1808" t="s">
        <v>685</v>
      </c>
      <c r="G1808" t="s">
        <v>718</v>
      </c>
      <c r="H1808" t="s">
        <v>76</v>
      </c>
      <c r="I1808" t="s">
        <v>214</v>
      </c>
      <c r="J1808" t="s">
        <v>685</v>
      </c>
      <c r="K1808" t="s">
        <v>949</v>
      </c>
      <c r="L1808" t="s">
        <v>80</v>
      </c>
      <c r="M1808" t="s">
        <v>355</v>
      </c>
      <c r="N1808" t="s">
        <v>216</v>
      </c>
      <c r="O1808" t="s">
        <v>216</v>
      </c>
      <c r="P1808" t="s">
        <v>214</v>
      </c>
      <c r="Q1808">
        <v>18</v>
      </c>
      <c r="R1808" t="s">
        <v>239</v>
      </c>
      <c r="S1808" t="s">
        <v>85</v>
      </c>
      <c r="T1808">
        <v>16</v>
      </c>
      <c r="U1808">
        <v>20</v>
      </c>
      <c r="V1808">
        <v>8</v>
      </c>
      <c r="W1808" t="s">
        <v>64</v>
      </c>
      <c r="X1808" t="s">
        <v>66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 t="e" vm="363">
        <f>_FV(0,"9444444444444444")</f>
        <v>#VALUE!</v>
      </c>
      <c r="AM1808" t="s">
        <v>216</v>
      </c>
      <c r="AN1808">
        <v>-18</v>
      </c>
      <c r="AO1808" t="e" vm="1">
        <f>_FV(-2,"0")</f>
        <v>#VALUE!</v>
      </c>
      <c r="AP1808" t="s">
        <v>191</v>
      </c>
      <c r="AQ1808">
        <v>4</v>
      </c>
      <c r="AR1808">
        <v>4</v>
      </c>
      <c r="AS1808" t="s">
        <v>68</v>
      </c>
      <c r="AT1808" t="s">
        <v>68</v>
      </c>
      <c r="AU1808" t="s">
        <v>68</v>
      </c>
      <c r="AV1808" t="s">
        <v>97</v>
      </c>
      <c r="AW1808" s="2">
        <v>43497</v>
      </c>
      <c r="AX1808">
        <v>1549</v>
      </c>
      <c r="AY1808">
        <v>1630</v>
      </c>
      <c r="AZ1808" t="s">
        <v>73</v>
      </c>
      <c r="BA1808" s="2">
        <v>43608</v>
      </c>
      <c r="BB1808">
        <v>23</v>
      </c>
      <c r="BC1808" t="s">
        <v>2767</v>
      </c>
      <c r="BD1808" s="3">
        <v>20121</v>
      </c>
      <c r="BE1808" t="s">
        <v>228</v>
      </c>
      <c r="BF1808" s="2">
        <v>43519</v>
      </c>
      <c r="BG1808">
        <v>26</v>
      </c>
      <c r="BH1808" t="s">
        <v>2766</v>
      </c>
      <c r="BI1808" s="2">
        <v>43649</v>
      </c>
    </row>
    <row r="1809" spans="1:61" x14ac:dyDescent="0.25">
      <c r="A1809" s="1">
        <v>42705</v>
      </c>
      <c r="B1809" t="s">
        <v>2768</v>
      </c>
      <c r="C1809" t="s">
        <v>228</v>
      </c>
      <c r="D1809" t="s">
        <v>151</v>
      </c>
      <c r="E1809" t="s">
        <v>392</v>
      </c>
      <c r="F1809" t="s">
        <v>353</v>
      </c>
      <c r="G1809" t="s">
        <v>888</v>
      </c>
      <c r="H1809" t="s">
        <v>707</v>
      </c>
      <c r="I1809" t="s">
        <v>68</v>
      </c>
      <c r="J1809" t="s">
        <v>892</v>
      </c>
      <c r="K1809" t="s">
        <v>889</v>
      </c>
      <c r="L1809" t="s">
        <v>460</v>
      </c>
      <c r="M1809" t="s">
        <v>156</v>
      </c>
      <c r="N1809" t="s">
        <v>394</v>
      </c>
      <c r="O1809" t="s">
        <v>155</v>
      </c>
      <c r="P1809" t="s">
        <v>460</v>
      </c>
      <c r="Q1809">
        <v>21</v>
      </c>
      <c r="R1809" t="s">
        <v>242</v>
      </c>
      <c r="S1809" t="s">
        <v>85</v>
      </c>
      <c r="T1809">
        <v>16</v>
      </c>
      <c r="U1809">
        <v>16</v>
      </c>
      <c r="V1809">
        <v>6</v>
      </c>
      <c r="W1809" t="s">
        <v>121</v>
      </c>
      <c r="X1809" t="s">
        <v>83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1</v>
      </c>
      <c r="AK1809">
        <v>0</v>
      </c>
      <c r="AL1809" t="e" vm="151">
        <f>_FV(0,"5714285714285714")</f>
        <v>#VALUE!</v>
      </c>
      <c r="AM1809" t="s">
        <v>80</v>
      </c>
      <c r="AN1809">
        <v>-11</v>
      </c>
      <c r="AO1809" t="e" vm="1">
        <f>_FV(-1,"0")</f>
        <v>#VALUE!</v>
      </c>
      <c r="AP1809" t="s">
        <v>83</v>
      </c>
      <c r="AQ1809">
        <v>3</v>
      </c>
      <c r="AR1809">
        <v>0</v>
      </c>
      <c r="AS1809" t="s">
        <v>596</v>
      </c>
      <c r="AT1809" t="s">
        <v>68</v>
      </c>
      <c r="AU1809" t="s">
        <v>597</v>
      </c>
      <c r="AV1809" t="s">
        <v>2769</v>
      </c>
      <c r="AW1809" t="s">
        <v>2770</v>
      </c>
      <c r="AX1809">
        <v>1577</v>
      </c>
      <c r="AY1809">
        <v>1630</v>
      </c>
      <c r="AZ1809" t="s">
        <v>2768</v>
      </c>
      <c r="BA1809" s="2">
        <v>43489</v>
      </c>
      <c r="BB1809">
        <v>22</v>
      </c>
      <c r="BC1809" t="s">
        <v>2771</v>
      </c>
      <c r="BD1809" s="3">
        <v>14246</v>
      </c>
      <c r="BE1809" t="s">
        <v>228</v>
      </c>
      <c r="BF1809" s="2">
        <v>43519</v>
      </c>
      <c r="BG1809">
        <v>26</v>
      </c>
      <c r="BH1809" t="s">
        <v>2766</v>
      </c>
      <c r="BI1809" s="2">
        <v>43649</v>
      </c>
    </row>
    <row r="1810" spans="1:61" x14ac:dyDescent="0.25">
      <c r="A1810" s="1">
        <v>42448</v>
      </c>
      <c r="B1810" t="s">
        <v>123</v>
      </c>
      <c r="C1810" t="s">
        <v>228</v>
      </c>
      <c r="D1810" t="s">
        <v>101</v>
      </c>
      <c r="E1810" t="s">
        <v>2029</v>
      </c>
      <c r="F1810" s="2">
        <v>43586</v>
      </c>
      <c r="G1810" s="2">
        <v>43525</v>
      </c>
      <c r="H1810" s="2">
        <v>43466</v>
      </c>
      <c r="I1810" t="s">
        <v>90</v>
      </c>
      <c r="J1810" t="s">
        <v>602</v>
      </c>
      <c r="K1810" t="s">
        <v>80</v>
      </c>
      <c r="L1810" t="s">
        <v>267</v>
      </c>
      <c r="M1810" t="s">
        <v>266</v>
      </c>
      <c r="N1810" t="s">
        <v>118</v>
      </c>
      <c r="O1810" t="s">
        <v>80</v>
      </c>
      <c r="P1810" t="s">
        <v>80</v>
      </c>
      <c r="Q1810">
        <v>30</v>
      </c>
      <c r="R1810" t="s">
        <v>120</v>
      </c>
      <c r="S1810" t="s">
        <v>85</v>
      </c>
      <c r="T1810">
        <v>16</v>
      </c>
      <c r="U1810">
        <v>9</v>
      </c>
      <c r="V1810">
        <v>5</v>
      </c>
      <c r="W1810" t="s">
        <v>192</v>
      </c>
      <c r="X1810" t="s">
        <v>120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 t="s">
        <v>115</v>
      </c>
      <c r="AM1810" t="s">
        <v>116</v>
      </c>
      <c r="AN1810">
        <v>-9</v>
      </c>
      <c r="AO1810" t="s">
        <v>68</v>
      </c>
      <c r="AP1810" t="s">
        <v>84</v>
      </c>
      <c r="AQ1810">
        <v>6</v>
      </c>
      <c r="AR1810">
        <v>3</v>
      </c>
      <c r="AS1810" t="s">
        <v>297</v>
      </c>
      <c r="AT1810" t="s">
        <v>68</v>
      </c>
      <c r="AU1810" t="s">
        <v>459</v>
      </c>
      <c r="AV1810" t="s">
        <v>2772</v>
      </c>
      <c r="AW1810" t="s">
        <v>604</v>
      </c>
      <c r="AX1810">
        <v>1843</v>
      </c>
      <c r="AY1810">
        <v>1630</v>
      </c>
      <c r="AZ1810" t="s">
        <v>123</v>
      </c>
      <c r="BA1810" s="2">
        <v>43669</v>
      </c>
      <c r="BB1810">
        <v>30</v>
      </c>
      <c r="BC1810" t="s">
        <v>2773</v>
      </c>
      <c r="BD1810" s="2">
        <v>43599</v>
      </c>
      <c r="BE1810" t="s">
        <v>228</v>
      </c>
      <c r="BF1810" s="2">
        <v>43519</v>
      </c>
      <c r="BG1810">
        <v>26</v>
      </c>
      <c r="BH1810" t="s">
        <v>2766</v>
      </c>
      <c r="BI1810" s="2">
        <v>43649</v>
      </c>
    </row>
    <row r="1811" spans="1:61" x14ac:dyDescent="0.25">
      <c r="A1811" s="1">
        <v>42294</v>
      </c>
      <c r="B1811" t="s">
        <v>2233</v>
      </c>
      <c r="C1811" t="s">
        <v>228</v>
      </c>
      <c r="D1811" t="s">
        <v>151</v>
      </c>
      <c r="E1811" t="s">
        <v>210</v>
      </c>
      <c r="F1811" t="s">
        <v>606</v>
      </c>
      <c r="G1811" t="s">
        <v>91</v>
      </c>
      <c r="H1811" t="s">
        <v>210</v>
      </c>
      <c r="I1811" t="s">
        <v>340</v>
      </c>
      <c r="J1811" t="s">
        <v>212</v>
      </c>
      <c r="K1811" t="s">
        <v>356</v>
      </c>
      <c r="L1811" t="s">
        <v>94</v>
      </c>
      <c r="M1811" t="s">
        <v>80</v>
      </c>
      <c r="N1811" t="s">
        <v>216</v>
      </c>
      <c r="O1811" t="s">
        <v>65</v>
      </c>
      <c r="P1811" t="s">
        <v>216</v>
      </c>
      <c r="Q1811">
        <v>9</v>
      </c>
      <c r="R1811" t="s">
        <v>110</v>
      </c>
      <c r="S1811" t="s">
        <v>85</v>
      </c>
      <c r="T1811">
        <v>16</v>
      </c>
      <c r="U1811">
        <v>4</v>
      </c>
      <c r="V1811">
        <v>6</v>
      </c>
      <c r="W1811" t="s">
        <v>83</v>
      </c>
      <c r="X1811" t="s">
        <v>192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1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 t="s">
        <v>94</v>
      </c>
      <c r="AM1811" t="s">
        <v>355</v>
      </c>
      <c r="AN1811">
        <v>1</v>
      </c>
      <c r="AO1811" t="e" vm="1">
        <f>_FV(-2,"0")</f>
        <v>#VALUE!</v>
      </c>
      <c r="AP1811" t="s">
        <v>121</v>
      </c>
      <c r="AQ1811">
        <v>6</v>
      </c>
      <c r="AR1811">
        <v>3</v>
      </c>
      <c r="AS1811" t="s">
        <v>97</v>
      </c>
      <c r="AT1811" t="s">
        <v>68</v>
      </c>
      <c r="AU1811" t="s">
        <v>2085</v>
      </c>
      <c r="AV1811" t="s">
        <v>2774</v>
      </c>
      <c r="AW1811" t="s">
        <v>2513</v>
      </c>
      <c r="AX1811">
        <v>1654</v>
      </c>
      <c r="AY1811">
        <v>1630</v>
      </c>
      <c r="AZ1811" t="s">
        <v>2233</v>
      </c>
      <c r="BA1811" s="2">
        <v>43641</v>
      </c>
      <c r="BB1811">
        <v>19</v>
      </c>
      <c r="BC1811" t="s">
        <v>2775</v>
      </c>
      <c r="BD1811" s="3">
        <v>43160</v>
      </c>
      <c r="BE1811" t="s">
        <v>228</v>
      </c>
      <c r="BF1811" s="2">
        <v>43519</v>
      </c>
      <c r="BG1811">
        <v>26</v>
      </c>
      <c r="BH1811" t="s">
        <v>2766</v>
      </c>
      <c r="BI1811" s="2">
        <v>43649</v>
      </c>
    </row>
    <row r="1812" spans="1:61" x14ac:dyDescent="0.25">
      <c r="A1812" s="1">
        <v>42493</v>
      </c>
      <c r="B1812" t="s">
        <v>127</v>
      </c>
      <c r="C1812" t="s">
        <v>228</v>
      </c>
      <c r="D1812" t="s">
        <v>151</v>
      </c>
      <c r="E1812" s="3">
        <v>27395</v>
      </c>
      <c r="F1812" t="s">
        <v>2079</v>
      </c>
      <c r="G1812" t="s">
        <v>153</v>
      </c>
      <c r="H1812" t="s">
        <v>407</v>
      </c>
      <c r="I1812" t="s">
        <v>327</v>
      </c>
      <c r="J1812" t="s">
        <v>775</v>
      </c>
      <c r="K1812" t="s">
        <v>251</v>
      </c>
      <c r="L1812" t="s">
        <v>1304</v>
      </c>
      <c r="M1812" t="s">
        <v>79</v>
      </c>
      <c r="N1812" t="s">
        <v>372</v>
      </c>
      <c r="O1812" t="s">
        <v>1304</v>
      </c>
      <c r="P1812" t="s">
        <v>329</v>
      </c>
      <c r="Q1812">
        <v>28</v>
      </c>
      <c r="R1812" t="s">
        <v>192</v>
      </c>
      <c r="S1812" t="s">
        <v>85</v>
      </c>
      <c r="T1812">
        <v>16</v>
      </c>
      <c r="U1812">
        <v>9</v>
      </c>
      <c r="V1812">
        <v>6</v>
      </c>
      <c r="W1812" t="s">
        <v>83</v>
      </c>
      <c r="X1812" t="s">
        <v>121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 t="s">
        <v>253</v>
      </c>
      <c r="AM1812" t="s">
        <v>329</v>
      </c>
      <c r="AN1812">
        <v>-5</v>
      </c>
      <c r="AO1812" t="s">
        <v>68</v>
      </c>
      <c r="AP1812" t="s">
        <v>66</v>
      </c>
      <c r="AQ1812">
        <v>7</v>
      </c>
      <c r="AR1812">
        <v>1</v>
      </c>
      <c r="AS1812" t="s">
        <v>68</v>
      </c>
      <c r="AT1812" t="s">
        <v>331</v>
      </c>
      <c r="AU1812" t="s">
        <v>68</v>
      </c>
      <c r="AV1812" s="2">
        <v>43617</v>
      </c>
      <c r="AW1812" t="s">
        <v>1738</v>
      </c>
      <c r="AX1812">
        <v>1713</v>
      </c>
      <c r="AY1812">
        <v>1630</v>
      </c>
      <c r="AZ1812" t="s">
        <v>127</v>
      </c>
      <c r="BA1812" s="2">
        <v>43670</v>
      </c>
      <c r="BB1812">
        <v>19</v>
      </c>
      <c r="BC1812" t="s">
        <v>2776</v>
      </c>
      <c r="BD1812" s="3">
        <v>45047</v>
      </c>
      <c r="BE1812" t="s">
        <v>228</v>
      </c>
      <c r="BF1812" s="2">
        <v>43519</v>
      </c>
      <c r="BG1812">
        <v>26</v>
      </c>
      <c r="BH1812" t="s">
        <v>2766</v>
      </c>
      <c r="BI1812" s="2">
        <v>43649</v>
      </c>
    </row>
    <row r="1813" spans="1:61" x14ac:dyDescent="0.25">
      <c r="A1813" s="1">
        <v>42477</v>
      </c>
      <c r="B1813" t="s">
        <v>2538</v>
      </c>
      <c r="C1813" t="s">
        <v>228</v>
      </c>
      <c r="D1813" t="s">
        <v>101</v>
      </c>
      <c r="E1813" t="s">
        <v>806</v>
      </c>
      <c r="F1813" t="s">
        <v>274</v>
      </c>
      <c r="G1813" t="s">
        <v>1660</v>
      </c>
      <c r="H1813" t="s">
        <v>183</v>
      </c>
      <c r="I1813" t="s">
        <v>1845</v>
      </c>
      <c r="J1813" t="s">
        <v>1019</v>
      </c>
      <c r="K1813" t="s">
        <v>914</v>
      </c>
      <c r="L1813" t="s">
        <v>422</v>
      </c>
      <c r="M1813" t="s">
        <v>1048</v>
      </c>
      <c r="N1813" t="s">
        <v>189</v>
      </c>
      <c r="O1813" t="s">
        <v>277</v>
      </c>
      <c r="P1813" t="s">
        <v>188</v>
      </c>
      <c r="Q1813">
        <v>34</v>
      </c>
      <c r="R1813" t="s">
        <v>68</v>
      </c>
      <c r="S1813" t="s">
        <v>85</v>
      </c>
      <c r="T1813">
        <v>16</v>
      </c>
      <c r="U1813">
        <v>1</v>
      </c>
      <c r="V1813">
        <v>7</v>
      </c>
      <c r="W1813" t="s">
        <v>110</v>
      </c>
      <c r="X1813" t="s">
        <v>85</v>
      </c>
      <c r="Y1813">
        <v>1</v>
      </c>
      <c r="Z1813">
        <v>1</v>
      </c>
      <c r="AA1813">
        <v>1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 t="s">
        <v>993</v>
      </c>
      <c r="AM1813" t="s">
        <v>187</v>
      </c>
      <c r="AN1813">
        <v>19</v>
      </c>
      <c r="AO1813" t="s">
        <v>121</v>
      </c>
      <c r="AP1813" t="e" vm="1">
        <f>_FV(-6,"0")</f>
        <v>#VALUE!</v>
      </c>
      <c r="AQ1813">
        <v>6</v>
      </c>
      <c r="AR1813">
        <v>3</v>
      </c>
      <c r="AS1813" t="s">
        <v>68</v>
      </c>
      <c r="AT1813" t="s">
        <v>68</v>
      </c>
      <c r="AU1813" t="s">
        <v>68</v>
      </c>
      <c r="AV1813" s="2">
        <v>43556</v>
      </c>
      <c r="AW1813" s="3">
        <v>44927</v>
      </c>
      <c r="AX1813">
        <v>1643</v>
      </c>
      <c r="AY1813">
        <v>1630</v>
      </c>
      <c r="AZ1813" t="s">
        <v>2538</v>
      </c>
      <c r="BA1813" s="2">
        <v>43733</v>
      </c>
      <c r="BB1813">
        <v>19</v>
      </c>
      <c r="BC1813" t="s">
        <v>2777</v>
      </c>
      <c r="BD1813" s="3">
        <v>22313</v>
      </c>
      <c r="BE1813" t="s">
        <v>228</v>
      </c>
      <c r="BF1813" s="2">
        <v>43519</v>
      </c>
      <c r="BG1813">
        <v>26</v>
      </c>
      <c r="BH1813" t="s">
        <v>2766</v>
      </c>
      <c r="BI1813" s="2">
        <v>43649</v>
      </c>
    </row>
    <row r="1814" spans="1:61" x14ac:dyDescent="0.25">
      <c r="A1814" s="1">
        <v>42245</v>
      </c>
      <c r="B1814" t="s">
        <v>150</v>
      </c>
      <c r="C1814" t="s">
        <v>228</v>
      </c>
      <c r="D1814" t="s">
        <v>151</v>
      </c>
      <c r="E1814" t="s">
        <v>63</v>
      </c>
      <c r="F1814" s="2">
        <v>43586</v>
      </c>
      <c r="G1814" t="s">
        <v>65</v>
      </c>
      <c r="H1814" s="2">
        <v>43586</v>
      </c>
      <c r="I1814" s="3">
        <v>27395</v>
      </c>
      <c r="J1814" t="s">
        <v>180</v>
      </c>
      <c r="K1814" t="s">
        <v>63</v>
      </c>
      <c r="L1814" t="s">
        <v>79</v>
      </c>
      <c r="M1814" t="s">
        <v>65</v>
      </c>
      <c r="N1814" t="s">
        <v>63</v>
      </c>
      <c r="O1814" t="s">
        <v>79</v>
      </c>
      <c r="P1814" t="s">
        <v>65</v>
      </c>
      <c r="Q1814">
        <v>4</v>
      </c>
      <c r="R1814" t="s">
        <v>121</v>
      </c>
      <c r="S1814" t="s">
        <v>85</v>
      </c>
      <c r="T1814">
        <v>16</v>
      </c>
      <c r="U1814">
        <v>3</v>
      </c>
      <c r="V1814">
        <v>11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 t="s">
        <v>63</v>
      </c>
      <c r="AM1814" t="s">
        <v>65</v>
      </c>
      <c r="AN1814">
        <v>4</v>
      </c>
      <c r="AP1814" t="s">
        <v>68</v>
      </c>
      <c r="AQ1814">
        <v>6</v>
      </c>
      <c r="AR1814">
        <v>3</v>
      </c>
      <c r="AS1814" t="s">
        <v>68</v>
      </c>
      <c r="AT1814" t="s">
        <v>2677</v>
      </c>
      <c r="AU1814" t="s">
        <v>68</v>
      </c>
      <c r="AV1814" t="s">
        <v>2660</v>
      </c>
      <c r="AW1814" t="s">
        <v>2778</v>
      </c>
      <c r="AX1814">
        <v>1721</v>
      </c>
      <c r="AY1814">
        <v>1630</v>
      </c>
      <c r="AZ1814" t="s">
        <v>150</v>
      </c>
      <c r="BA1814" s="2">
        <v>43607</v>
      </c>
      <c r="BB1814">
        <v>25</v>
      </c>
      <c r="BC1814" t="s">
        <v>2779</v>
      </c>
      <c r="BD1814" s="3">
        <v>14427</v>
      </c>
      <c r="BE1814" t="s">
        <v>228</v>
      </c>
      <c r="BF1814" s="2">
        <v>43519</v>
      </c>
      <c r="BG1814">
        <v>26</v>
      </c>
      <c r="BH1814" t="s">
        <v>2766</v>
      </c>
      <c r="BI1814" s="2">
        <v>43649</v>
      </c>
    </row>
    <row r="1815" spans="1:61" x14ac:dyDescent="0.25">
      <c r="A1815" s="1">
        <v>42266</v>
      </c>
      <c r="B1815" t="s">
        <v>158</v>
      </c>
      <c r="C1815" t="s">
        <v>228</v>
      </c>
      <c r="D1815" t="s">
        <v>151</v>
      </c>
      <c r="E1815" t="s">
        <v>366</v>
      </c>
      <c r="F1815" t="s">
        <v>366</v>
      </c>
      <c r="G1815" t="s">
        <v>65</v>
      </c>
      <c r="H1815" t="s">
        <v>68</v>
      </c>
      <c r="I1815" s="2">
        <v>43587</v>
      </c>
      <c r="J1815" s="2">
        <v>43586</v>
      </c>
      <c r="K1815" t="s">
        <v>74</v>
      </c>
      <c r="L1815" t="s">
        <v>63</v>
      </c>
      <c r="M1815" t="s">
        <v>65</v>
      </c>
      <c r="N1815" t="s">
        <v>80</v>
      </c>
      <c r="O1815" t="s">
        <v>65</v>
      </c>
      <c r="P1815" t="s">
        <v>65</v>
      </c>
      <c r="Q1815">
        <v>6</v>
      </c>
      <c r="R1815" t="s">
        <v>66</v>
      </c>
      <c r="S1815" t="s">
        <v>85</v>
      </c>
      <c r="T1815">
        <v>16</v>
      </c>
      <c r="U1815">
        <v>1</v>
      </c>
      <c r="V1815">
        <v>5</v>
      </c>
      <c r="W1815" t="s">
        <v>110</v>
      </c>
      <c r="X1815" t="s">
        <v>83</v>
      </c>
      <c r="Y1815">
        <v>1</v>
      </c>
      <c r="Z1815">
        <v>1</v>
      </c>
      <c r="AA1815">
        <v>1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 t="s">
        <v>366</v>
      </c>
      <c r="AM1815" t="s">
        <v>74</v>
      </c>
      <c r="AN1815">
        <v>6</v>
      </c>
      <c r="AO1815" t="s">
        <v>96</v>
      </c>
      <c r="AP1815" t="e" vm="1">
        <f>_FV(-3,"0")</f>
        <v>#VALUE!</v>
      </c>
      <c r="AQ1815">
        <v>6</v>
      </c>
      <c r="AR1815">
        <v>3</v>
      </c>
      <c r="AS1815" t="s">
        <v>68</v>
      </c>
      <c r="AT1815" t="s">
        <v>68</v>
      </c>
      <c r="AU1815" t="s">
        <v>68</v>
      </c>
      <c r="AV1815" t="s">
        <v>1630</v>
      </c>
      <c r="AW1815" s="2">
        <v>43617</v>
      </c>
      <c r="AX1815">
        <v>1870</v>
      </c>
      <c r="AY1815">
        <v>1630</v>
      </c>
      <c r="AZ1815" t="s">
        <v>158</v>
      </c>
      <c r="BA1815" s="2">
        <v>43579</v>
      </c>
      <c r="BB1815">
        <v>27</v>
      </c>
      <c r="BC1815" t="s">
        <v>2780</v>
      </c>
      <c r="BD1815" s="3">
        <v>33543</v>
      </c>
      <c r="BE1815" t="s">
        <v>228</v>
      </c>
      <c r="BF1815" s="2">
        <v>43519</v>
      </c>
      <c r="BG1815">
        <v>26</v>
      </c>
      <c r="BH1815" t="s">
        <v>2766</v>
      </c>
      <c r="BI1815" s="2">
        <v>43649</v>
      </c>
    </row>
    <row r="1816" spans="1:61" x14ac:dyDescent="0.25">
      <c r="A1816" s="1">
        <v>42136</v>
      </c>
      <c r="B1816" t="s">
        <v>163</v>
      </c>
      <c r="C1816" t="s">
        <v>228</v>
      </c>
      <c r="D1816" t="s">
        <v>101</v>
      </c>
      <c r="E1816" t="s">
        <v>90</v>
      </c>
      <c r="F1816" t="s">
        <v>340</v>
      </c>
      <c r="G1816" t="s">
        <v>355</v>
      </c>
      <c r="H1816" s="2">
        <v>43556</v>
      </c>
      <c r="I1816" t="s">
        <v>859</v>
      </c>
      <c r="J1816" t="s">
        <v>114</v>
      </c>
      <c r="K1816" t="s">
        <v>484</v>
      </c>
      <c r="L1816" t="s">
        <v>116</v>
      </c>
      <c r="M1816" t="s">
        <v>115</v>
      </c>
      <c r="N1816" t="s">
        <v>386</v>
      </c>
      <c r="O1816" t="s">
        <v>386</v>
      </c>
      <c r="P1816" t="s">
        <v>386</v>
      </c>
      <c r="Q1816">
        <v>15</v>
      </c>
      <c r="R1816" t="s">
        <v>132</v>
      </c>
      <c r="S1816" t="s">
        <v>85</v>
      </c>
      <c r="T1816">
        <v>16</v>
      </c>
      <c r="U1816">
        <v>3</v>
      </c>
      <c r="V1816">
        <v>8</v>
      </c>
      <c r="W1816" t="s">
        <v>83</v>
      </c>
      <c r="X1816" t="s">
        <v>132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 t="s">
        <v>355</v>
      </c>
      <c r="AM1816" t="s">
        <v>386</v>
      </c>
      <c r="AN1816">
        <v>6</v>
      </c>
      <c r="AO1816" t="s">
        <v>66</v>
      </c>
      <c r="AP1816" t="e" vm="1">
        <f>_FV(-2,"0")</f>
        <v>#VALUE!</v>
      </c>
      <c r="AQ1816">
        <v>7</v>
      </c>
      <c r="AR1816">
        <v>1</v>
      </c>
      <c r="AS1816" t="s">
        <v>2430</v>
      </c>
      <c r="AT1816" t="s">
        <v>68</v>
      </c>
      <c r="AU1816" t="s">
        <v>2505</v>
      </c>
      <c r="AV1816" t="s">
        <v>2781</v>
      </c>
      <c r="AW1816" t="s">
        <v>2782</v>
      </c>
      <c r="AX1816">
        <v>1793</v>
      </c>
      <c r="AY1816">
        <v>1630</v>
      </c>
      <c r="AZ1816" t="s">
        <v>163</v>
      </c>
      <c r="BA1816" s="2">
        <v>43607</v>
      </c>
      <c r="BB1816">
        <v>23</v>
      </c>
      <c r="BC1816" t="s">
        <v>2783</v>
      </c>
      <c r="BD1816" s="2">
        <v>43593</v>
      </c>
      <c r="BE1816" t="s">
        <v>228</v>
      </c>
      <c r="BF1816" s="2">
        <v>43519</v>
      </c>
      <c r="BG1816">
        <v>26</v>
      </c>
      <c r="BH1816" t="s">
        <v>2766</v>
      </c>
      <c r="BI1816" s="2">
        <v>43649</v>
      </c>
    </row>
    <row r="1817" spans="1:61" x14ac:dyDescent="0.25">
      <c r="A1817" s="1">
        <v>42385</v>
      </c>
      <c r="B1817" t="s">
        <v>178</v>
      </c>
      <c r="C1817" t="s">
        <v>228</v>
      </c>
      <c r="D1817" t="s">
        <v>62</v>
      </c>
      <c r="E1817" t="s">
        <v>68</v>
      </c>
      <c r="F1817" s="2">
        <v>43586</v>
      </c>
      <c r="G1817" t="s">
        <v>628</v>
      </c>
      <c r="H1817" t="s">
        <v>539</v>
      </c>
      <c r="I1817" t="s">
        <v>801</v>
      </c>
      <c r="J1817" t="s">
        <v>1238</v>
      </c>
      <c r="K1817" t="s">
        <v>226</v>
      </c>
      <c r="L1817" t="s">
        <v>225</v>
      </c>
      <c r="M1817" t="s">
        <v>63</v>
      </c>
      <c r="N1817" t="s">
        <v>226</v>
      </c>
      <c r="O1817" t="s">
        <v>223</v>
      </c>
      <c r="P1817" t="s">
        <v>224</v>
      </c>
      <c r="Q1817">
        <v>22</v>
      </c>
      <c r="R1817" t="s">
        <v>95</v>
      </c>
      <c r="S1817" t="s">
        <v>85</v>
      </c>
      <c r="T1817">
        <v>16</v>
      </c>
      <c r="U1817">
        <v>19</v>
      </c>
      <c r="V1817">
        <v>5</v>
      </c>
      <c r="W1817" t="s">
        <v>64</v>
      </c>
      <c r="X1817" t="s">
        <v>192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 t="e" vm="184">
        <f>_FV(0,"7272727272727273")</f>
        <v>#VALUE!</v>
      </c>
      <c r="AM1817" t="s">
        <v>225</v>
      </c>
      <c r="AN1817">
        <v>-17</v>
      </c>
      <c r="AO1817" t="e" vm="1">
        <f>_FV(-9,"0")</f>
        <v>#VALUE!</v>
      </c>
      <c r="AP1817" t="s">
        <v>192</v>
      </c>
      <c r="AQ1817">
        <v>3</v>
      </c>
      <c r="AR1817">
        <v>6</v>
      </c>
      <c r="AS1817" t="s">
        <v>306</v>
      </c>
      <c r="AT1817" t="s">
        <v>68</v>
      </c>
      <c r="AU1817" t="s">
        <v>310</v>
      </c>
      <c r="AV1817" t="s">
        <v>1293</v>
      </c>
      <c r="AW1817" t="s">
        <v>2054</v>
      </c>
      <c r="AX1817">
        <v>1553</v>
      </c>
      <c r="AY1817">
        <v>1630</v>
      </c>
      <c r="AZ1817" t="s">
        <v>178</v>
      </c>
      <c r="BA1817" s="2">
        <v>43639</v>
      </c>
      <c r="BB1817">
        <v>27</v>
      </c>
      <c r="BC1817" t="s">
        <v>2784</v>
      </c>
      <c r="BD1817" s="3">
        <v>28581</v>
      </c>
      <c r="BE1817" t="s">
        <v>228</v>
      </c>
      <c r="BF1817" s="2">
        <v>43519</v>
      </c>
      <c r="BG1817">
        <v>26</v>
      </c>
      <c r="BH1817" t="s">
        <v>2766</v>
      </c>
      <c r="BI1817" s="2">
        <v>43649</v>
      </c>
    </row>
    <row r="1818" spans="1:61" x14ac:dyDescent="0.25">
      <c r="A1818" s="1">
        <v>42413</v>
      </c>
      <c r="B1818" t="s">
        <v>1432</v>
      </c>
      <c r="C1818" t="s">
        <v>228</v>
      </c>
      <c r="D1818" t="s">
        <v>101</v>
      </c>
      <c r="E1818" t="s">
        <v>233</v>
      </c>
      <c r="F1818" t="s">
        <v>230</v>
      </c>
      <c r="G1818" t="s">
        <v>1259</v>
      </c>
      <c r="H1818" t="s">
        <v>1474</v>
      </c>
      <c r="I1818" t="s">
        <v>998</v>
      </c>
      <c r="J1818" s="2">
        <v>43586</v>
      </c>
      <c r="K1818" t="s">
        <v>363</v>
      </c>
      <c r="L1818" t="s">
        <v>237</v>
      </c>
      <c r="M1818" t="s">
        <v>364</v>
      </c>
      <c r="N1818" t="s">
        <v>363</v>
      </c>
      <c r="O1818" t="s">
        <v>519</v>
      </c>
      <c r="P1818" t="s">
        <v>522</v>
      </c>
      <c r="Q1818">
        <v>26</v>
      </c>
      <c r="R1818" t="s">
        <v>67</v>
      </c>
      <c r="S1818" t="s">
        <v>85</v>
      </c>
      <c r="T1818">
        <v>16</v>
      </c>
      <c r="U1818">
        <v>18</v>
      </c>
      <c r="V1818">
        <v>6</v>
      </c>
      <c r="W1818" t="s">
        <v>65</v>
      </c>
      <c r="X1818" t="s">
        <v>85</v>
      </c>
      <c r="Y1818">
        <v>0</v>
      </c>
      <c r="Z1818">
        <v>0</v>
      </c>
      <c r="AA1818">
        <v>0</v>
      </c>
      <c r="AB1818">
        <v>1</v>
      </c>
      <c r="AC1818">
        <v>1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 t="e" vm="228">
        <f>_FV(0,"7692307692307693")</f>
        <v>#VALUE!</v>
      </c>
      <c r="AM1818" t="s">
        <v>522</v>
      </c>
      <c r="AN1818">
        <v>-16</v>
      </c>
      <c r="AO1818" t="e" vm="1">
        <f>_FV(-7,"0")</f>
        <v>#VALUE!</v>
      </c>
      <c r="AP1818" t="s">
        <v>179</v>
      </c>
      <c r="AQ1818">
        <v>4</v>
      </c>
      <c r="AR1818">
        <v>4</v>
      </c>
      <c r="AS1818" t="s">
        <v>68</v>
      </c>
      <c r="AT1818" t="s">
        <v>68</v>
      </c>
      <c r="AU1818" t="s">
        <v>68</v>
      </c>
      <c r="AV1818" s="2">
        <v>43617</v>
      </c>
      <c r="AW1818" s="2">
        <v>43617</v>
      </c>
      <c r="AX1818">
        <v>1601</v>
      </c>
      <c r="AY1818">
        <v>1630</v>
      </c>
      <c r="AZ1818" t="s">
        <v>1432</v>
      </c>
      <c r="BA1818" s="2">
        <v>43641</v>
      </c>
      <c r="BB1818">
        <v>22</v>
      </c>
      <c r="BC1818" t="s">
        <v>2785</v>
      </c>
      <c r="BD1818" s="3">
        <v>19391</v>
      </c>
      <c r="BE1818" t="s">
        <v>228</v>
      </c>
      <c r="BF1818" s="2">
        <v>43519</v>
      </c>
      <c r="BG1818">
        <v>26</v>
      </c>
      <c r="BH1818" t="s">
        <v>2766</v>
      </c>
      <c r="BI1818" s="2">
        <v>43649</v>
      </c>
    </row>
    <row r="1819" spans="1:61" x14ac:dyDescent="0.25">
      <c r="A1819" s="1">
        <v>42523</v>
      </c>
      <c r="B1819" t="s">
        <v>1917</v>
      </c>
      <c r="C1819" t="s">
        <v>228</v>
      </c>
      <c r="D1819" t="s">
        <v>62</v>
      </c>
      <c r="E1819" s="3">
        <v>46753</v>
      </c>
      <c r="F1819" s="3">
        <v>18994</v>
      </c>
      <c r="G1819" t="s">
        <v>354</v>
      </c>
      <c r="H1819" s="2">
        <v>43800</v>
      </c>
      <c r="I1819" s="3">
        <v>13150</v>
      </c>
      <c r="J1819" s="3">
        <v>20455</v>
      </c>
      <c r="K1819" t="s">
        <v>347</v>
      </c>
      <c r="L1819" t="s">
        <v>116</v>
      </c>
      <c r="M1819" t="s">
        <v>128</v>
      </c>
      <c r="N1819" t="s">
        <v>118</v>
      </c>
      <c r="O1819" t="s">
        <v>129</v>
      </c>
      <c r="P1819" t="s">
        <v>347</v>
      </c>
      <c r="Q1819">
        <v>25</v>
      </c>
      <c r="R1819" t="s">
        <v>96</v>
      </c>
      <c r="S1819" t="s">
        <v>85</v>
      </c>
      <c r="T1819">
        <v>16</v>
      </c>
      <c r="U1819">
        <v>7</v>
      </c>
      <c r="V1819">
        <v>6</v>
      </c>
      <c r="W1819" t="s">
        <v>120</v>
      </c>
      <c r="X1819" t="s">
        <v>120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 t="s">
        <v>128</v>
      </c>
      <c r="AM1819" t="s">
        <v>116</v>
      </c>
      <c r="AN1819">
        <v>-5</v>
      </c>
      <c r="AO1819" t="s">
        <v>65</v>
      </c>
      <c r="AP1819" t="e" vm="1">
        <f>_FV(-1,"0")</f>
        <v>#VALUE!</v>
      </c>
      <c r="AQ1819">
        <v>4</v>
      </c>
      <c r="AR1819">
        <v>4</v>
      </c>
      <c r="AS1819" t="s">
        <v>68</v>
      </c>
      <c r="AT1819" t="s">
        <v>68</v>
      </c>
      <c r="AU1819" t="s">
        <v>68</v>
      </c>
      <c r="AV1819" t="s">
        <v>64</v>
      </c>
      <c r="AW1819" s="2">
        <v>43497</v>
      </c>
      <c r="AX1819">
        <v>1671</v>
      </c>
      <c r="AY1819">
        <v>1630</v>
      </c>
      <c r="AZ1819" t="s">
        <v>1917</v>
      </c>
      <c r="BA1819" s="2">
        <v>43489</v>
      </c>
      <c r="BB1819">
        <v>19</v>
      </c>
      <c r="BC1819" t="s">
        <v>2786</v>
      </c>
      <c r="BD1819" s="3">
        <v>13271</v>
      </c>
      <c r="BE1819" t="s">
        <v>228</v>
      </c>
      <c r="BF1819" s="2">
        <v>43519</v>
      </c>
      <c r="BG1819">
        <v>26</v>
      </c>
      <c r="BH1819" t="s">
        <v>2766</v>
      </c>
      <c r="BI1819" s="2">
        <v>43649</v>
      </c>
    </row>
    <row r="1820" spans="1:61" x14ac:dyDescent="0.25">
      <c r="A1820" s="1">
        <v>42505</v>
      </c>
      <c r="B1820" t="s">
        <v>182</v>
      </c>
      <c r="C1820" t="s">
        <v>228</v>
      </c>
      <c r="D1820" t="s">
        <v>62</v>
      </c>
      <c r="E1820" t="s">
        <v>168</v>
      </c>
      <c r="F1820" t="s">
        <v>301</v>
      </c>
      <c r="G1820" t="s">
        <v>200</v>
      </c>
      <c r="H1820" t="s">
        <v>1588</v>
      </c>
      <c r="I1820" t="s">
        <v>786</v>
      </c>
      <c r="J1820" t="s">
        <v>303</v>
      </c>
      <c r="K1820" t="s">
        <v>1012</v>
      </c>
      <c r="L1820" t="s">
        <v>304</v>
      </c>
      <c r="M1820" t="s">
        <v>406</v>
      </c>
      <c r="N1820" t="s">
        <v>1014</v>
      </c>
      <c r="O1820" t="s">
        <v>174</v>
      </c>
      <c r="P1820" t="s">
        <v>203</v>
      </c>
      <c r="Q1820">
        <v>38</v>
      </c>
      <c r="R1820" t="s">
        <v>83</v>
      </c>
      <c r="S1820" t="s">
        <v>85</v>
      </c>
      <c r="T1820">
        <v>16</v>
      </c>
      <c r="U1820">
        <v>10</v>
      </c>
      <c r="V1820">
        <v>6</v>
      </c>
      <c r="W1820" t="s">
        <v>68</v>
      </c>
      <c r="X1820" t="s">
        <v>120</v>
      </c>
      <c r="Y1820">
        <v>0</v>
      </c>
      <c r="Z1820">
        <v>0</v>
      </c>
      <c r="AA1820">
        <v>0</v>
      </c>
      <c r="AB1820">
        <v>1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 t="e" vm="48">
        <f>_FV(0,"39473684210526316")</f>
        <v>#VALUE!</v>
      </c>
      <c r="AM1820" t="s">
        <v>406</v>
      </c>
      <c r="AN1820">
        <v>-14</v>
      </c>
      <c r="AO1820" t="e" vm="1">
        <f>_FV(-9,"0")</f>
        <v>#VALUE!</v>
      </c>
      <c r="AP1820" t="s">
        <v>64</v>
      </c>
      <c r="AQ1820">
        <v>3</v>
      </c>
      <c r="AR1820">
        <v>3</v>
      </c>
      <c r="AS1820" t="s">
        <v>68</v>
      </c>
      <c r="AT1820" t="s">
        <v>68</v>
      </c>
      <c r="AU1820" t="s">
        <v>68</v>
      </c>
      <c r="AV1820" t="s">
        <v>68</v>
      </c>
      <c r="AW1820" s="3">
        <v>46388</v>
      </c>
      <c r="AX1820">
        <v>1658</v>
      </c>
      <c r="AY1820">
        <v>1630</v>
      </c>
      <c r="AZ1820" t="s">
        <v>182</v>
      </c>
      <c r="BA1820" s="2">
        <v>43550</v>
      </c>
      <c r="BB1820">
        <v>24</v>
      </c>
      <c r="BC1820" t="s">
        <v>2787</v>
      </c>
      <c r="BD1820" s="2">
        <v>43469</v>
      </c>
      <c r="BE1820" t="s">
        <v>228</v>
      </c>
      <c r="BF1820" s="2">
        <v>43519</v>
      </c>
      <c r="BG1820">
        <v>26</v>
      </c>
      <c r="BH1820" t="s">
        <v>2766</v>
      </c>
      <c r="BI1820" s="2">
        <v>43649</v>
      </c>
    </row>
    <row r="1821" spans="1:61" x14ac:dyDescent="0.25">
      <c r="A1821" s="1">
        <v>42073</v>
      </c>
      <c r="B1821" t="s">
        <v>195</v>
      </c>
      <c r="C1821" t="s">
        <v>228</v>
      </c>
      <c r="D1821" t="s">
        <v>101</v>
      </c>
      <c r="E1821" t="s">
        <v>180</v>
      </c>
      <c r="F1821" t="s">
        <v>908</v>
      </c>
      <c r="G1821" t="s">
        <v>64</v>
      </c>
      <c r="H1821" t="s">
        <v>399</v>
      </c>
      <c r="I1821" t="s">
        <v>79</v>
      </c>
      <c r="J1821" t="s">
        <v>318</v>
      </c>
      <c r="K1821" t="s">
        <v>65</v>
      </c>
      <c r="L1821" t="s">
        <v>63</v>
      </c>
      <c r="M1821" t="s">
        <v>625</v>
      </c>
      <c r="N1821" t="s">
        <v>79</v>
      </c>
      <c r="O1821" t="s">
        <v>79</v>
      </c>
      <c r="P1821" t="s">
        <v>322</v>
      </c>
      <c r="Q1821">
        <v>8</v>
      </c>
      <c r="R1821" t="s">
        <v>255</v>
      </c>
      <c r="S1821" t="s">
        <v>85</v>
      </c>
      <c r="T1821">
        <v>16</v>
      </c>
      <c r="U1821">
        <v>20</v>
      </c>
      <c r="V1821">
        <v>3</v>
      </c>
      <c r="W1821" t="s">
        <v>64</v>
      </c>
      <c r="X1821" t="s">
        <v>120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 t="e" vm="14">
        <f>_FV(-1,"25")</f>
        <v>#VALUE!</v>
      </c>
      <c r="AM1821" t="s">
        <v>180</v>
      </c>
      <c r="AN1821">
        <v>-11</v>
      </c>
      <c r="AO1821" t="e" vm="1">
        <f>_FV(-8,"0")</f>
        <v>#VALUE!</v>
      </c>
      <c r="AP1821" t="s">
        <v>120</v>
      </c>
      <c r="AQ1821">
        <v>1</v>
      </c>
      <c r="AR1821">
        <v>7</v>
      </c>
      <c r="AS1821" t="s">
        <v>68</v>
      </c>
      <c r="AT1821" t="s">
        <v>68</v>
      </c>
      <c r="AU1821" t="s">
        <v>68</v>
      </c>
      <c r="AV1821" t="s">
        <v>63</v>
      </c>
      <c r="AW1821" s="3">
        <v>42736</v>
      </c>
      <c r="AX1821">
        <v>1555</v>
      </c>
      <c r="AY1821">
        <v>1630</v>
      </c>
      <c r="AZ1821" t="s">
        <v>195</v>
      </c>
      <c r="BA1821" s="2">
        <v>43610</v>
      </c>
      <c r="BB1821">
        <v>27</v>
      </c>
      <c r="BC1821" t="s">
        <v>2267</v>
      </c>
      <c r="BD1821" s="2">
        <v>43588</v>
      </c>
      <c r="BE1821" t="s">
        <v>228</v>
      </c>
      <c r="BF1821" s="2">
        <v>43519</v>
      </c>
      <c r="BG1821">
        <v>26</v>
      </c>
      <c r="BH1821" t="s">
        <v>2766</v>
      </c>
      <c r="BI1821" s="2">
        <v>43649</v>
      </c>
    </row>
    <row r="1822" spans="1:61" x14ac:dyDescent="0.25">
      <c r="A1822" s="1">
        <v>42358</v>
      </c>
      <c r="B1822" t="s">
        <v>1445</v>
      </c>
      <c r="C1822" t="s">
        <v>228</v>
      </c>
      <c r="D1822" t="s">
        <v>101</v>
      </c>
      <c r="E1822" t="s">
        <v>259</v>
      </c>
      <c r="F1822" t="s">
        <v>546</v>
      </c>
      <c r="G1822" t="s">
        <v>184</v>
      </c>
      <c r="H1822" t="s">
        <v>183</v>
      </c>
      <c r="I1822" t="s">
        <v>545</v>
      </c>
      <c r="J1822" t="s">
        <v>184</v>
      </c>
      <c r="K1822" t="s">
        <v>189</v>
      </c>
      <c r="L1822" t="s">
        <v>187</v>
      </c>
      <c r="M1822" t="s">
        <v>278</v>
      </c>
      <c r="N1822" t="s">
        <v>190</v>
      </c>
      <c r="O1822" t="s">
        <v>280</v>
      </c>
      <c r="P1822" t="s">
        <v>187</v>
      </c>
      <c r="Q1822">
        <v>17</v>
      </c>
      <c r="R1822" t="s">
        <v>179</v>
      </c>
      <c r="S1822" t="s">
        <v>85</v>
      </c>
      <c r="T1822">
        <v>16</v>
      </c>
      <c r="U1822">
        <v>17</v>
      </c>
      <c r="V1822">
        <v>8</v>
      </c>
      <c r="W1822" t="s">
        <v>68</v>
      </c>
      <c r="X1822" t="s">
        <v>66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 t="e" vm="244">
        <f>_FV(0,"5294117647058824")</f>
        <v>#VALUE!</v>
      </c>
      <c r="AM1822" t="s">
        <v>190</v>
      </c>
      <c r="AN1822">
        <v>-10</v>
      </c>
      <c r="AO1822" t="e" vm="1">
        <f>_FV(-3,"0")</f>
        <v>#VALUE!</v>
      </c>
      <c r="AP1822" t="s">
        <v>132</v>
      </c>
      <c r="AQ1822">
        <v>1</v>
      </c>
      <c r="AR1822">
        <v>7</v>
      </c>
      <c r="AS1822" t="s">
        <v>547</v>
      </c>
      <c r="AT1822" t="s">
        <v>68</v>
      </c>
      <c r="AU1822" t="s">
        <v>549</v>
      </c>
      <c r="AV1822" t="s">
        <v>2788</v>
      </c>
      <c r="AW1822" t="s">
        <v>2789</v>
      </c>
      <c r="AX1822">
        <v>1667</v>
      </c>
      <c r="AY1822">
        <v>1630</v>
      </c>
      <c r="AZ1822" t="s">
        <v>1445</v>
      </c>
      <c r="BA1822" s="2">
        <v>43701</v>
      </c>
      <c r="BB1822">
        <v>29</v>
      </c>
      <c r="BC1822" t="s">
        <v>2790</v>
      </c>
      <c r="BD1822" s="3">
        <v>30742</v>
      </c>
      <c r="BE1822" t="s">
        <v>228</v>
      </c>
      <c r="BF1822" s="2">
        <v>43519</v>
      </c>
      <c r="BG1822">
        <v>26</v>
      </c>
      <c r="BH1822" t="s">
        <v>2766</v>
      </c>
      <c r="BI1822" s="2">
        <v>43649</v>
      </c>
    </row>
    <row r="1823" spans="1:61" x14ac:dyDescent="0.25">
      <c r="A1823" s="1">
        <v>42330</v>
      </c>
      <c r="B1823" t="s">
        <v>209</v>
      </c>
      <c r="C1823" t="s">
        <v>228</v>
      </c>
      <c r="D1823" t="s">
        <v>62</v>
      </c>
      <c r="E1823" t="s">
        <v>359</v>
      </c>
      <c r="F1823" t="s">
        <v>942</v>
      </c>
      <c r="G1823" t="s">
        <v>495</v>
      </c>
      <c r="H1823" t="s">
        <v>362</v>
      </c>
      <c r="I1823" t="s">
        <v>429</v>
      </c>
      <c r="J1823" t="s">
        <v>429</v>
      </c>
      <c r="K1823" t="s">
        <v>237</v>
      </c>
      <c r="L1823" t="s">
        <v>236</v>
      </c>
      <c r="M1823" t="s">
        <v>234</v>
      </c>
      <c r="N1823" t="s">
        <v>363</v>
      </c>
      <c r="O1823" t="s">
        <v>236</v>
      </c>
      <c r="P1823" t="s">
        <v>363</v>
      </c>
      <c r="Q1823">
        <v>13</v>
      </c>
      <c r="R1823" t="s">
        <v>84</v>
      </c>
      <c r="S1823" t="s">
        <v>85</v>
      </c>
      <c r="T1823">
        <v>16</v>
      </c>
      <c r="U1823">
        <v>5</v>
      </c>
      <c r="V1823">
        <v>6</v>
      </c>
      <c r="W1823" t="s">
        <v>83</v>
      </c>
      <c r="X1823" t="s">
        <v>121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 t="s">
        <v>495</v>
      </c>
      <c r="AM1823" t="s">
        <v>364</v>
      </c>
      <c r="AN1823">
        <v>0</v>
      </c>
      <c r="AO1823" t="s">
        <v>68</v>
      </c>
      <c r="AP1823" t="e" vm="1">
        <f>_FV(-4,"0")</f>
        <v>#VALUE!</v>
      </c>
      <c r="AQ1823">
        <v>4</v>
      </c>
      <c r="AR1823">
        <v>4</v>
      </c>
      <c r="AS1823" t="s">
        <v>2082</v>
      </c>
      <c r="AT1823" t="s">
        <v>601</v>
      </c>
      <c r="AU1823" t="s">
        <v>753</v>
      </c>
      <c r="AV1823" t="s">
        <v>1957</v>
      </c>
      <c r="AW1823" t="s">
        <v>2791</v>
      </c>
      <c r="AX1823">
        <v>1713</v>
      </c>
      <c r="AY1823">
        <v>1630</v>
      </c>
      <c r="AZ1823" t="s">
        <v>209</v>
      </c>
      <c r="BA1823" s="2">
        <v>43668</v>
      </c>
      <c r="BB1823">
        <v>16</v>
      </c>
      <c r="BC1823" t="s">
        <v>2792</v>
      </c>
      <c r="BD1823" s="3">
        <v>43678</v>
      </c>
      <c r="BE1823" t="s">
        <v>228</v>
      </c>
      <c r="BF1823" s="2">
        <v>43519</v>
      </c>
      <c r="BG1823">
        <v>26</v>
      </c>
      <c r="BH1823" t="s">
        <v>2766</v>
      </c>
      <c r="BI1823" s="2">
        <v>43649</v>
      </c>
    </row>
    <row r="1824" spans="1:61" x14ac:dyDescent="0.25">
      <c r="A1824" s="1">
        <v>42308</v>
      </c>
      <c r="B1824" t="s">
        <v>2793</v>
      </c>
      <c r="C1824" t="s">
        <v>228</v>
      </c>
      <c r="D1824" t="s">
        <v>62</v>
      </c>
      <c r="E1824" t="s">
        <v>852</v>
      </c>
      <c r="F1824" t="s">
        <v>64</v>
      </c>
      <c r="G1824" t="s">
        <v>537</v>
      </c>
      <c r="H1824" t="s">
        <v>219</v>
      </c>
      <c r="I1824" t="s">
        <v>219</v>
      </c>
      <c r="J1824" t="s">
        <v>629</v>
      </c>
      <c r="K1824" t="s">
        <v>223</v>
      </c>
      <c r="L1824" t="s">
        <v>468</v>
      </c>
      <c r="M1824" t="s">
        <v>223</v>
      </c>
      <c r="N1824" t="s">
        <v>226</v>
      </c>
      <c r="O1824" t="s">
        <v>224</v>
      </c>
      <c r="P1824" t="s">
        <v>226</v>
      </c>
      <c r="Q1824">
        <v>11</v>
      </c>
      <c r="R1824" t="s">
        <v>191</v>
      </c>
      <c r="S1824" t="s">
        <v>85</v>
      </c>
      <c r="T1824">
        <v>16</v>
      </c>
      <c r="U1824">
        <v>13</v>
      </c>
      <c r="V1824">
        <v>3</v>
      </c>
      <c r="W1824" t="s">
        <v>85</v>
      </c>
      <c r="X1824" t="s">
        <v>192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 t="e" vm="75">
        <f>_FV(0,"18181818181818182")</f>
        <v>#VALUE!</v>
      </c>
      <c r="AM1824" t="s">
        <v>801</v>
      </c>
      <c r="AN1824">
        <v>-7</v>
      </c>
      <c r="AO1824" t="e" vm="1">
        <f>_FV(-4,"0")</f>
        <v>#VALUE!</v>
      </c>
      <c r="AP1824" t="s">
        <v>96</v>
      </c>
      <c r="AQ1824">
        <v>1</v>
      </c>
      <c r="AR1824">
        <v>1</v>
      </c>
      <c r="AS1824" t="s">
        <v>541</v>
      </c>
      <c r="AT1824" t="s">
        <v>68</v>
      </c>
      <c r="AU1824" t="s">
        <v>542</v>
      </c>
      <c r="AV1824" t="s">
        <v>2794</v>
      </c>
      <c r="AW1824" t="s">
        <v>2795</v>
      </c>
      <c r="AX1824">
        <v>1582</v>
      </c>
      <c r="AY1824">
        <v>1630</v>
      </c>
      <c r="AZ1824" t="s">
        <v>2793</v>
      </c>
      <c r="BA1824" s="2">
        <v>43581</v>
      </c>
      <c r="BB1824">
        <v>34</v>
      </c>
      <c r="BC1824" t="s">
        <v>2796</v>
      </c>
      <c r="BD1824" s="3">
        <v>29983</v>
      </c>
      <c r="BE1824" t="s">
        <v>228</v>
      </c>
      <c r="BF1824" s="2">
        <v>43519</v>
      </c>
      <c r="BG1824">
        <v>26</v>
      </c>
      <c r="BH1824" t="s">
        <v>2766</v>
      </c>
      <c r="BI1824" s="2">
        <v>43649</v>
      </c>
    </row>
    <row r="1825" spans="1:61" x14ac:dyDescent="0.25">
      <c r="A1825" s="1">
        <v>42490</v>
      </c>
      <c r="B1825" t="s">
        <v>218</v>
      </c>
      <c r="C1825" t="s">
        <v>228</v>
      </c>
      <c r="D1825" t="s">
        <v>151</v>
      </c>
      <c r="E1825" t="s">
        <v>88</v>
      </c>
      <c r="F1825" t="s">
        <v>340</v>
      </c>
      <c r="G1825" t="s">
        <v>434</v>
      </c>
      <c r="H1825" t="s">
        <v>434</v>
      </c>
      <c r="I1825" t="s">
        <v>504</v>
      </c>
      <c r="J1825" t="s">
        <v>1719</v>
      </c>
      <c r="K1825" t="s">
        <v>341</v>
      </c>
      <c r="L1825" t="s">
        <v>81</v>
      </c>
      <c r="M1825" t="s">
        <v>214</v>
      </c>
      <c r="N1825" t="s">
        <v>82</v>
      </c>
      <c r="O1825" t="s">
        <v>435</v>
      </c>
      <c r="P1825" t="s">
        <v>214</v>
      </c>
      <c r="Q1825">
        <v>36</v>
      </c>
      <c r="R1825" t="s">
        <v>119</v>
      </c>
      <c r="S1825" t="s">
        <v>85</v>
      </c>
      <c r="T1825">
        <v>16</v>
      </c>
      <c r="U1825">
        <v>12</v>
      </c>
      <c r="V1825">
        <v>5</v>
      </c>
      <c r="W1825" t="s">
        <v>64</v>
      </c>
      <c r="X1825" t="s">
        <v>83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1</v>
      </c>
      <c r="AK1825">
        <v>0</v>
      </c>
      <c r="AL1825" t="e" vm="404">
        <f>_FV(0,"3055555555555556")</f>
        <v>#VALUE!</v>
      </c>
      <c r="AM1825" t="s">
        <v>1265</v>
      </c>
      <c r="AN1825">
        <v>-18</v>
      </c>
      <c r="AO1825" t="e" vm="1">
        <f>_FV(-7,"0")</f>
        <v>#VALUE!</v>
      </c>
      <c r="AP1825" t="s">
        <v>85</v>
      </c>
      <c r="AQ1825">
        <v>2</v>
      </c>
      <c r="AR1825">
        <v>5</v>
      </c>
      <c r="AS1825" t="s">
        <v>68</v>
      </c>
      <c r="AT1825" t="s">
        <v>68</v>
      </c>
      <c r="AU1825" t="s">
        <v>68</v>
      </c>
      <c r="AV1825" t="s">
        <v>68</v>
      </c>
      <c r="AW1825" s="3">
        <v>46753</v>
      </c>
      <c r="AX1825">
        <v>1629</v>
      </c>
      <c r="AY1825">
        <v>1630</v>
      </c>
      <c r="AZ1825" t="s">
        <v>218</v>
      </c>
      <c r="BA1825" s="2">
        <v>43580</v>
      </c>
      <c r="BB1825">
        <v>22</v>
      </c>
      <c r="BC1825" t="s">
        <v>2797</v>
      </c>
      <c r="BD1825" s="3">
        <v>12479</v>
      </c>
      <c r="BE1825" t="s">
        <v>228</v>
      </c>
      <c r="BF1825" s="2">
        <v>43519</v>
      </c>
      <c r="BG1825">
        <v>26</v>
      </c>
      <c r="BH1825" t="s">
        <v>2766</v>
      </c>
      <c r="BI1825" s="2">
        <v>43649</v>
      </c>
    </row>
    <row r="1826" spans="1:61" x14ac:dyDescent="0.25">
      <c r="A1826" s="1">
        <v>42240</v>
      </c>
      <c r="B1826" t="s">
        <v>60</v>
      </c>
      <c r="C1826" t="s">
        <v>150</v>
      </c>
      <c r="D1826" t="s">
        <v>101</v>
      </c>
      <c r="E1826" t="s">
        <v>355</v>
      </c>
      <c r="F1826" t="s">
        <v>355</v>
      </c>
      <c r="G1826" t="s">
        <v>68</v>
      </c>
      <c r="H1826" t="s">
        <v>65</v>
      </c>
      <c r="I1826" t="s">
        <v>68</v>
      </c>
      <c r="J1826" t="s">
        <v>64</v>
      </c>
      <c r="K1826" t="s">
        <v>80</v>
      </c>
      <c r="L1826" t="s">
        <v>355</v>
      </c>
      <c r="M1826" t="s">
        <v>80</v>
      </c>
      <c r="N1826" t="s">
        <v>65</v>
      </c>
      <c r="O1826" t="s">
        <v>65</v>
      </c>
      <c r="P1826" t="s">
        <v>65</v>
      </c>
      <c r="Q1826">
        <v>3</v>
      </c>
      <c r="R1826" t="s">
        <v>64</v>
      </c>
      <c r="S1826" t="s">
        <v>121</v>
      </c>
      <c r="T1826">
        <v>16</v>
      </c>
      <c r="U1826">
        <v>11</v>
      </c>
      <c r="V1826">
        <v>4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 t="e" vm="2">
        <f>_FV(0,"3333333333333333")</f>
        <v>#VALUE!</v>
      </c>
      <c r="AM1826" t="s">
        <v>355</v>
      </c>
      <c r="AN1826">
        <v>-3</v>
      </c>
      <c r="AP1826" t="e" vm="1">
        <f>_FV(-6,"0")</f>
        <v>#VALUE!</v>
      </c>
      <c r="AQ1826">
        <v>4</v>
      </c>
      <c r="AR1826">
        <v>4</v>
      </c>
      <c r="AS1826" t="s">
        <v>461</v>
      </c>
      <c r="AT1826" t="s">
        <v>68</v>
      </c>
      <c r="AU1826" t="s">
        <v>629</v>
      </c>
      <c r="AV1826" t="s">
        <v>644</v>
      </c>
      <c r="AW1826" t="s">
        <v>2798</v>
      </c>
      <c r="AX1826">
        <v>1804</v>
      </c>
      <c r="AY1826">
        <v>1721</v>
      </c>
      <c r="AZ1826" t="s">
        <v>60</v>
      </c>
      <c r="BA1826" s="2">
        <v>43669</v>
      </c>
      <c r="BB1826">
        <v>29</v>
      </c>
      <c r="BC1826" t="s">
        <v>2765</v>
      </c>
      <c r="BD1826" s="3">
        <v>35674</v>
      </c>
      <c r="BE1826" t="s">
        <v>150</v>
      </c>
      <c r="BF1826" s="2">
        <v>43607</v>
      </c>
      <c r="BG1826">
        <v>25</v>
      </c>
      <c r="BH1826" t="s">
        <v>2779</v>
      </c>
      <c r="BI1826" s="3">
        <v>14427</v>
      </c>
    </row>
    <row r="1827" spans="1:61" x14ac:dyDescent="0.25">
      <c r="A1827" s="1">
        <v>42414</v>
      </c>
      <c r="B1827" t="s">
        <v>73</v>
      </c>
      <c r="C1827" t="s">
        <v>150</v>
      </c>
      <c r="D1827" t="s">
        <v>151</v>
      </c>
      <c r="E1827" t="s">
        <v>495</v>
      </c>
      <c r="F1827" t="s">
        <v>362</v>
      </c>
      <c r="G1827" t="s">
        <v>359</v>
      </c>
      <c r="H1827" t="s">
        <v>358</v>
      </c>
      <c r="I1827" t="s">
        <v>232</v>
      </c>
      <c r="J1827" t="s">
        <v>997</v>
      </c>
      <c r="K1827" t="s">
        <v>1085</v>
      </c>
      <c r="L1827" t="s">
        <v>522</v>
      </c>
      <c r="M1827" t="s">
        <v>590</v>
      </c>
      <c r="N1827" t="s">
        <v>235</v>
      </c>
      <c r="O1827" t="s">
        <v>521</v>
      </c>
      <c r="P1827" t="s">
        <v>235</v>
      </c>
      <c r="Q1827">
        <v>26</v>
      </c>
      <c r="R1827" t="s">
        <v>239</v>
      </c>
      <c r="S1827" t="s">
        <v>121</v>
      </c>
      <c r="T1827">
        <v>16</v>
      </c>
      <c r="U1827">
        <v>20</v>
      </c>
      <c r="V1827">
        <v>9</v>
      </c>
      <c r="W1827" t="s">
        <v>121</v>
      </c>
      <c r="X1827" t="s">
        <v>132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 t="e" vm="228">
        <f>_FV(0,"7692307692307693")</f>
        <v>#VALUE!</v>
      </c>
      <c r="AM1827" t="e" vm="172">
        <f>_FV(0,"15384615384615385")</f>
        <v>#VALUE!</v>
      </c>
      <c r="AN1827">
        <v>-19</v>
      </c>
      <c r="AO1827" t="s">
        <v>84</v>
      </c>
      <c r="AP1827" t="s">
        <v>179</v>
      </c>
      <c r="AQ1827">
        <v>3</v>
      </c>
      <c r="AR1827">
        <v>6</v>
      </c>
      <c r="AS1827" t="s">
        <v>68</v>
      </c>
      <c r="AT1827" t="s">
        <v>2063</v>
      </c>
      <c r="AU1827" t="s">
        <v>68</v>
      </c>
      <c r="AV1827" t="s">
        <v>68</v>
      </c>
      <c r="AW1827" t="s">
        <v>2799</v>
      </c>
      <c r="AX1827">
        <v>1549</v>
      </c>
      <c r="AY1827">
        <v>1721</v>
      </c>
      <c r="AZ1827" t="s">
        <v>73</v>
      </c>
      <c r="BA1827" s="2">
        <v>43608</v>
      </c>
      <c r="BB1827">
        <v>23</v>
      </c>
      <c r="BC1827" t="s">
        <v>2767</v>
      </c>
      <c r="BD1827" s="3">
        <v>20121</v>
      </c>
      <c r="BE1827" t="s">
        <v>150</v>
      </c>
      <c r="BF1827" s="2">
        <v>43607</v>
      </c>
      <c r="BG1827">
        <v>25</v>
      </c>
      <c r="BH1827" t="s">
        <v>2779</v>
      </c>
      <c r="BI1827" s="3">
        <v>14427</v>
      </c>
    </row>
    <row r="1828" spans="1:61" x14ac:dyDescent="0.25">
      <c r="A1828" s="1">
        <v>42477</v>
      </c>
      <c r="B1828" t="s">
        <v>2768</v>
      </c>
      <c r="C1828" t="s">
        <v>150</v>
      </c>
      <c r="D1828" t="s">
        <v>151</v>
      </c>
      <c r="E1828" t="s">
        <v>273</v>
      </c>
      <c r="F1828" t="s">
        <v>945</v>
      </c>
      <c r="G1828" t="s">
        <v>421</v>
      </c>
      <c r="H1828" t="s">
        <v>1115</v>
      </c>
      <c r="I1828" t="s">
        <v>419</v>
      </c>
      <c r="J1828" t="s">
        <v>274</v>
      </c>
      <c r="K1828" t="s">
        <v>279</v>
      </c>
      <c r="L1828" t="s">
        <v>312</v>
      </c>
      <c r="M1828" t="s">
        <v>188</v>
      </c>
      <c r="N1828" t="s">
        <v>277</v>
      </c>
      <c r="O1828" t="s">
        <v>190</v>
      </c>
      <c r="P1828" t="s">
        <v>277</v>
      </c>
      <c r="Q1828">
        <v>34</v>
      </c>
      <c r="R1828" t="s">
        <v>242</v>
      </c>
      <c r="S1828" t="s">
        <v>121</v>
      </c>
      <c r="T1828">
        <v>16</v>
      </c>
      <c r="U1828">
        <v>12</v>
      </c>
      <c r="V1828">
        <v>6</v>
      </c>
      <c r="W1828" t="s">
        <v>83</v>
      </c>
      <c r="X1828" t="s">
        <v>120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 t="e" vm="51">
        <f>_FV(0,"4411764705882353")</f>
        <v>#VALUE!</v>
      </c>
      <c r="AM1828" t="s">
        <v>422</v>
      </c>
      <c r="AN1828">
        <v>-13</v>
      </c>
      <c r="AO1828" t="e" vm="1">
        <f>_FV(-1,"0")</f>
        <v>#VALUE!</v>
      </c>
      <c r="AP1828" t="s">
        <v>121</v>
      </c>
      <c r="AQ1828">
        <v>0</v>
      </c>
      <c r="AR1828">
        <v>3</v>
      </c>
      <c r="AS1828" t="s">
        <v>68</v>
      </c>
      <c r="AT1828" t="s">
        <v>68</v>
      </c>
      <c r="AU1828" t="s">
        <v>68</v>
      </c>
      <c r="AV1828" s="2">
        <v>43497</v>
      </c>
      <c r="AW1828" s="3">
        <v>44927</v>
      </c>
      <c r="AX1828">
        <v>1577</v>
      </c>
      <c r="AY1828">
        <v>1721</v>
      </c>
      <c r="AZ1828" t="s">
        <v>2768</v>
      </c>
      <c r="BA1828" s="2">
        <v>43489</v>
      </c>
      <c r="BB1828">
        <v>22</v>
      </c>
      <c r="BC1828" t="s">
        <v>2771</v>
      </c>
      <c r="BD1828" s="3">
        <v>14246</v>
      </c>
      <c r="BE1828" t="s">
        <v>150</v>
      </c>
      <c r="BF1828" s="2">
        <v>43607</v>
      </c>
      <c r="BG1828">
        <v>25</v>
      </c>
      <c r="BH1828" t="s">
        <v>2779</v>
      </c>
      <c r="BI1828" s="3">
        <v>14427</v>
      </c>
    </row>
    <row r="1829" spans="1:61" x14ac:dyDescent="0.25">
      <c r="A1829" s="1">
        <v>42308</v>
      </c>
      <c r="B1829" t="s">
        <v>123</v>
      </c>
      <c r="C1829" t="s">
        <v>150</v>
      </c>
      <c r="D1829" t="s">
        <v>151</v>
      </c>
      <c r="E1829" t="s">
        <v>678</v>
      </c>
      <c r="F1829" t="s">
        <v>801</v>
      </c>
      <c r="G1829" t="s">
        <v>628</v>
      </c>
      <c r="H1829" t="s">
        <v>68</v>
      </c>
      <c r="I1829" t="s">
        <v>68</v>
      </c>
      <c r="J1829" t="s">
        <v>222</v>
      </c>
      <c r="K1829" t="s">
        <v>223</v>
      </c>
      <c r="L1829" t="s">
        <v>223</v>
      </c>
      <c r="M1829" t="s">
        <v>337</v>
      </c>
      <c r="N1829" t="s">
        <v>226</v>
      </c>
      <c r="O1829" t="s">
        <v>226</v>
      </c>
      <c r="P1829" t="s">
        <v>337</v>
      </c>
      <c r="Q1829">
        <v>11</v>
      </c>
      <c r="R1829" t="s">
        <v>120</v>
      </c>
      <c r="S1829" t="s">
        <v>121</v>
      </c>
      <c r="T1829">
        <v>16</v>
      </c>
      <c r="U1829">
        <v>15</v>
      </c>
      <c r="V1829">
        <v>9</v>
      </c>
      <c r="W1829" t="s">
        <v>85</v>
      </c>
      <c r="X1829" t="s">
        <v>85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 t="e" vm="112">
        <f>_FV(0,"36363636363636365")</f>
        <v>#VALUE!</v>
      </c>
      <c r="AM1829" t="e" vm="75">
        <f>_FV(0,"18181818181818182")</f>
        <v>#VALUE!</v>
      </c>
      <c r="AN1829">
        <v>-3</v>
      </c>
      <c r="AO1829" t="s">
        <v>65</v>
      </c>
      <c r="AP1829" t="s">
        <v>64</v>
      </c>
      <c r="AQ1829">
        <v>7</v>
      </c>
      <c r="AR1829">
        <v>1</v>
      </c>
      <c r="AS1829" t="s">
        <v>973</v>
      </c>
      <c r="AT1829" t="s">
        <v>68</v>
      </c>
      <c r="AU1829" t="s">
        <v>975</v>
      </c>
      <c r="AV1829" t="s">
        <v>2800</v>
      </c>
      <c r="AW1829" t="s">
        <v>2801</v>
      </c>
      <c r="AX1829">
        <v>1843</v>
      </c>
      <c r="AY1829">
        <v>1721</v>
      </c>
      <c r="AZ1829" t="s">
        <v>123</v>
      </c>
      <c r="BA1829" s="2">
        <v>43669</v>
      </c>
      <c r="BB1829">
        <v>30</v>
      </c>
      <c r="BC1829" t="s">
        <v>2773</v>
      </c>
      <c r="BD1829" s="2">
        <v>43599</v>
      </c>
      <c r="BE1829" t="s">
        <v>150</v>
      </c>
      <c r="BF1829" s="2">
        <v>43607</v>
      </c>
      <c r="BG1829">
        <v>25</v>
      </c>
      <c r="BH1829" t="s">
        <v>2779</v>
      </c>
      <c r="BI1829" s="3">
        <v>14427</v>
      </c>
    </row>
    <row r="1830" spans="1:61" x14ac:dyDescent="0.25">
      <c r="A1830" s="1">
        <v>42524</v>
      </c>
      <c r="B1830" t="s">
        <v>2233</v>
      </c>
      <c r="C1830" t="s">
        <v>150</v>
      </c>
      <c r="D1830" t="s">
        <v>151</v>
      </c>
      <c r="E1830" t="s">
        <v>478</v>
      </c>
      <c r="F1830" t="s">
        <v>1052</v>
      </c>
      <c r="G1830" t="s">
        <v>474</v>
      </c>
      <c r="H1830" t="s">
        <v>474</v>
      </c>
      <c r="I1830" t="s">
        <v>1089</v>
      </c>
      <c r="J1830" t="s">
        <v>999</v>
      </c>
      <c r="K1830" t="s">
        <v>107</v>
      </c>
      <c r="L1830" t="s">
        <v>481</v>
      </c>
      <c r="M1830" t="s">
        <v>482</v>
      </c>
      <c r="N1830" t="s">
        <v>479</v>
      </c>
      <c r="O1830" t="s">
        <v>480</v>
      </c>
      <c r="P1830" t="s">
        <v>479</v>
      </c>
      <c r="Q1830">
        <v>29</v>
      </c>
      <c r="R1830" t="s">
        <v>110</v>
      </c>
      <c r="S1830" t="s">
        <v>121</v>
      </c>
      <c r="T1830">
        <v>16</v>
      </c>
      <c r="U1830">
        <v>10</v>
      </c>
      <c r="V1830">
        <v>6</v>
      </c>
      <c r="W1830" t="s">
        <v>64</v>
      </c>
      <c r="X1830" t="s">
        <v>120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 t="e" vm="278">
        <f>_FV(0,"20689655172413793")</f>
        <v>#VALUE!</v>
      </c>
      <c r="AM1830" t="s">
        <v>480</v>
      </c>
      <c r="AN1830">
        <v>-11</v>
      </c>
      <c r="AO1830" t="e" vm="1">
        <f>_FV(-8,"0")</f>
        <v>#VALUE!</v>
      </c>
      <c r="AP1830" t="s">
        <v>85</v>
      </c>
      <c r="AQ1830">
        <v>9</v>
      </c>
      <c r="AR1830">
        <v>0</v>
      </c>
      <c r="AS1830" t="s">
        <v>68</v>
      </c>
      <c r="AT1830" t="s">
        <v>68</v>
      </c>
      <c r="AU1830" t="s">
        <v>68</v>
      </c>
      <c r="AV1830" t="s">
        <v>97</v>
      </c>
      <c r="AW1830" s="3">
        <v>43466</v>
      </c>
      <c r="AX1830">
        <v>1654</v>
      </c>
      <c r="AY1830">
        <v>1721</v>
      </c>
      <c r="AZ1830" t="s">
        <v>2233</v>
      </c>
      <c r="BA1830" s="2">
        <v>43641</v>
      </c>
      <c r="BB1830">
        <v>19</v>
      </c>
      <c r="BC1830" t="s">
        <v>2775</v>
      </c>
      <c r="BD1830" s="3">
        <v>43160</v>
      </c>
      <c r="BE1830" t="s">
        <v>150</v>
      </c>
      <c r="BF1830" s="2">
        <v>43607</v>
      </c>
      <c r="BG1830">
        <v>25</v>
      </c>
      <c r="BH1830" t="s">
        <v>2779</v>
      </c>
      <c r="BI1830" s="3">
        <v>14427</v>
      </c>
    </row>
    <row r="1831" spans="1:61" x14ac:dyDescent="0.25">
      <c r="A1831" s="1">
        <v>42104</v>
      </c>
      <c r="B1831" t="s">
        <v>127</v>
      </c>
      <c r="C1831" t="s">
        <v>150</v>
      </c>
      <c r="D1831" t="s">
        <v>101</v>
      </c>
      <c r="E1831" t="s">
        <v>317</v>
      </c>
      <c r="F1831" t="s">
        <v>400</v>
      </c>
      <c r="G1831" t="s">
        <v>400</v>
      </c>
      <c r="H1831" t="s">
        <v>399</v>
      </c>
      <c r="I1831" s="2">
        <v>43586</v>
      </c>
      <c r="J1831" t="s">
        <v>317</v>
      </c>
      <c r="K1831" t="s">
        <v>323</v>
      </c>
      <c r="L1831" t="s">
        <v>323</v>
      </c>
      <c r="M1831" t="s">
        <v>322</v>
      </c>
      <c r="N1831" t="s">
        <v>79</v>
      </c>
      <c r="O1831" t="s">
        <v>323</v>
      </c>
      <c r="P1831" t="s">
        <v>79</v>
      </c>
      <c r="Q1831">
        <v>8</v>
      </c>
      <c r="R1831" t="s">
        <v>192</v>
      </c>
      <c r="S1831" t="s">
        <v>121</v>
      </c>
      <c r="T1831">
        <v>16</v>
      </c>
      <c r="U1831">
        <v>5</v>
      </c>
      <c r="V1831">
        <v>9</v>
      </c>
      <c r="W1831" t="s">
        <v>121</v>
      </c>
      <c r="X1831" t="s">
        <v>132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 t="s">
        <v>63</v>
      </c>
      <c r="AM1831" t="e" vm="14">
        <f>_FV(0,"25")</f>
        <v>#VALUE!</v>
      </c>
      <c r="AN1831">
        <v>1</v>
      </c>
      <c r="AO1831" t="s">
        <v>84</v>
      </c>
      <c r="AP1831" t="s">
        <v>84</v>
      </c>
      <c r="AQ1831">
        <v>2</v>
      </c>
      <c r="AR1831">
        <v>5</v>
      </c>
      <c r="AS1831" t="s">
        <v>1285</v>
      </c>
      <c r="AT1831" t="s">
        <v>1285</v>
      </c>
      <c r="AU1831" t="s">
        <v>547</v>
      </c>
      <c r="AV1831" t="s">
        <v>547</v>
      </c>
      <c r="AW1831" t="s">
        <v>2802</v>
      </c>
      <c r="AX1831">
        <v>1713</v>
      </c>
      <c r="AY1831">
        <v>1721</v>
      </c>
      <c r="AZ1831" t="s">
        <v>127</v>
      </c>
      <c r="BA1831" s="2">
        <v>43670</v>
      </c>
      <c r="BB1831">
        <v>19</v>
      </c>
      <c r="BC1831" t="s">
        <v>2776</v>
      </c>
      <c r="BD1831" s="3">
        <v>45047</v>
      </c>
      <c r="BE1831" t="s">
        <v>150</v>
      </c>
      <c r="BF1831" s="2">
        <v>43607</v>
      </c>
      <c r="BG1831">
        <v>25</v>
      </c>
      <c r="BH1831" t="s">
        <v>2779</v>
      </c>
      <c r="BI1831" s="3">
        <v>14427</v>
      </c>
    </row>
    <row r="1832" spans="1:61" x14ac:dyDescent="0.25">
      <c r="A1832" s="1">
        <v>42402</v>
      </c>
      <c r="B1832" t="s">
        <v>2538</v>
      </c>
      <c r="C1832" t="s">
        <v>150</v>
      </c>
      <c r="D1832" t="s">
        <v>62</v>
      </c>
      <c r="E1832" s="3">
        <v>27395</v>
      </c>
      <c r="F1832" s="3">
        <v>45658</v>
      </c>
      <c r="G1832" t="s">
        <v>78</v>
      </c>
      <c r="H1832" t="s">
        <v>90</v>
      </c>
      <c r="I1832" t="s">
        <v>1490</v>
      </c>
      <c r="J1832" t="s">
        <v>75</v>
      </c>
      <c r="K1832" t="s">
        <v>909</v>
      </c>
      <c r="L1832" t="s">
        <v>323</v>
      </c>
      <c r="M1832" t="s">
        <v>308</v>
      </c>
      <c r="N1832" t="s">
        <v>771</v>
      </c>
      <c r="O1832" t="s">
        <v>80</v>
      </c>
      <c r="P1832" t="s">
        <v>771</v>
      </c>
      <c r="Q1832">
        <v>24</v>
      </c>
      <c r="R1832" t="s">
        <v>68</v>
      </c>
      <c r="S1832" t="s">
        <v>121</v>
      </c>
      <c r="T1832">
        <v>16</v>
      </c>
      <c r="U1832">
        <v>1</v>
      </c>
      <c r="V1832">
        <v>7</v>
      </c>
      <c r="W1832" t="s">
        <v>83</v>
      </c>
      <c r="X1832" t="s">
        <v>85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 t="s">
        <v>355</v>
      </c>
      <c r="AM1832" t="e" vm="134">
        <f>_FV(0,"08333333333333333")</f>
        <v>#VALUE!</v>
      </c>
      <c r="AN1832">
        <v>13</v>
      </c>
      <c r="AO1832" t="s">
        <v>64</v>
      </c>
      <c r="AP1832" t="e" vm="1">
        <f>_FV(-7,"0")</f>
        <v>#VALUE!</v>
      </c>
      <c r="AQ1832">
        <v>1</v>
      </c>
      <c r="AR1832">
        <v>7</v>
      </c>
      <c r="AS1832" t="s">
        <v>68</v>
      </c>
      <c r="AT1832" t="s">
        <v>68</v>
      </c>
      <c r="AU1832" t="s">
        <v>68</v>
      </c>
      <c r="AV1832" s="2">
        <v>43497</v>
      </c>
      <c r="AW1832" s="2">
        <v>43617</v>
      </c>
      <c r="AX1832">
        <v>1643</v>
      </c>
      <c r="AY1832">
        <v>1721</v>
      </c>
      <c r="AZ1832" t="s">
        <v>2538</v>
      </c>
      <c r="BA1832" s="2">
        <v>43733</v>
      </c>
      <c r="BB1832">
        <v>19</v>
      </c>
      <c r="BC1832" t="s">
        <v>2777</v>
      </c>
      <c r="BD1832" s="3">
        <v>22313</v>
      </c>
      <c r="BE1832" t="s">
        <v>150</v>
      </c>
      <c r="BF1832" s="2">
        <v>43607</v>
      </c>
      <c r="BG1832">
        <v>25</v>
      </c>
      <c r="BH1832" t="s">
        <v>2779</v>
      </c>
      <c r="BI1832" s="3">
        <v>14427</v>
      </c>
    </row>
    <row r="1833" spans="1:61" x14ac:dyDescent="0.25">
      <c r="A1833" s="1">
        <v>42329</v>
      </c>
      <c r="B1833" t="s">
        <v>158</v>
      </c>
      <c r="C1833" t="s">
        <v>150</v>
      </c>
      <c r="D1833" t="s">
        <v>151</v>
      </c>
      <c r="E1833" t="s">
        <v>64</v>
      </c>
      <c r="F1833" t="s">
        <v>68</v>
      </c>
      <c r="G1833" t="s">
        <v>361</v>
      </c>
      <c r="H1833" t="s">
        <v>233</v>
      </c>
      <c r="I1833" t="s">
        <v>64</v>
      </c>
      <c r="J1833" t="s">
        <v>360</v>
      </c>
      <c r="K1833" t="s">
        <v>232</v>
      </c>
      <c r="L1833" t="s">
        <v>235</v>
      </c>
      <c r="M1833" t="s">
        <v>238</v>
      </c>
      <c r="N1833" t="s">
        <v>363</v>
      </c>
      <c r="O1833" t="s">
        <v>238</v>
      </c>
      <c r="P1833" t="s">
        <v>237</v>
      </c>
      <c r="Q1833">
        <v>13</v>
      </c>
      <c r="R1833" t="s">
        <v>66</v>
      </c>
      <c r="S1833" t="s">
        <v>121</v>
      </c>
      <c r="T1833">
        <v>16</v>
      </c>
      <c r="U1833">
        <v>1</v>
      </c>
      <c r="V1833">
        <v>10</v>
      </c>
      <c r="W1833" t="s">
        <v>192</v>
      </c>
      <c r="X1833" t="s">
        <v>96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1</v>
      </c>
      <c r="AK1833">
        <v>0</v>
      </c>
      <c r="AL1833" t="s">
        <v>360</v>
      </c>
      <c r="AM1833" t="e" vm="162">
        <f>_FV(0,"07692307692307693")</f>
        <v>#VALUE!</v>
      </c>
      <c r="AN1833">
        <v>9</v>
      </c>
      <c r="AO1833" t="s">
        <v>132</v>
      </c>
      <c r="AP1833" t="e" vm="1">
        <f>_FV(-4,"0")</f>
        <v>#VALUE!</v>
      </c>
      <c r="AQ1833">
        <v>3</v>
      </c>
      <c r="AR1833">
        <v>6</v>
      </c>
      <c r="AS1833" t="s">
        <v>68</v>
      </c>
      <c r="AT1833" t="s">
        <v>68</v>
      </c>
      <c r="AU1833" t="s">
        <v>68</v>
      </c>
      <c r="AV1833" s="2">
        <v>43499</v>
      </c>
      <c r="AW1833" s="3">
        <v>44197</v>
      </c>
      <c r="AX1833">
        <v>1870</v>
      </c>
      <c r="AY1833">
        <v>1721</v>
      </c>
      <c r="AZ1833" t="s">
        <v>158</v>
      </c>
      <c r="BA1833" s="2">
        <v>43579</v>
      </c>
      <c r="BB1833">
        <v>27</v>
      </c>
      <c r="BC1833" t="s">
        <v>2780</v>
      </c>
      <c r="BD1833" s="3">
        <v>33543</v>
      </c>
      <c r="BE1833" t="s">
        <v>150</v>
      </c>
      <c r="BF1833" s="2">
        <v>43607</v>
      </c>
      <c r="BG1833">
        <v>25</v>
      </c>
      <c r="BH1833" t="s">
        <v>2779</v>
      </c>
      <c r="BI1833" s="3">
        <v>14427</v>
      </c>
    </row>
    <row r="1834" spans="1:61" x14ac:dyDescent="0.25">
      <c r="A1834" s="1">
        <v>42347</v>
      </c>
      <c r="B1834" t="s">
        <v>163</v>
      </c>
      <c r="C1834" t="s">
        <v>150</v>
      </c>
      <c r="D1834" t="s">
        <v>62</v>
      </c>
      <c r="E1834" t="s">
        <v>97</v>
      </c>
      <c r="F1834" t="s">
        <v>116</v>
      </c>
      <c r="G1834" t="s">
        <v>116</v>
      </c>
      <c r="H1834" t="s">
        <v>97</v>
      </c>
      <c r="I1834" s="2">
        <v>43556</v>
      </c>
      <c r="J1834" s="2">
        <v>43556</v>
      </c>
      <c r="K1834" t="s">
        <v>116</v>
      </c>
      <c r="L1834" t="s">
        <v>116</v>
      </c>
      <c r="M1834" t="s">
        <v>118</v>
      </c>
      <c r="N1834" t="s">
        <v>118</v>
      </c>
      <c r="O1834" t="s">
        <v>118</v>
      </c>
      <c r="P1834" t="s">
        <v>118</v>
      </c>
      <c r="Q1834">
        <v>5</v>
      </c>
      <c r="R1834" t="s">
        <v>132</v>
      </c>
      <c r="S1834" t="s">
        <v>121</v>
      </c>
      <c r="T1834">
        <v>16</v>
      </c>
      <c r="U1834">
        <v>5</v>
      </c>
      <c r="V1834">
        <v>7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 t="s">
        <v>118</v>
      </c>
      <c r="AM1834" t="e" vm="26">
        <f>_FV(0,"2")</f>
        <v>#VALUE!</v>
      </c>
      <c r="AN1834">
        <v>0</v>
      </c>
      <c r="AP1834" t="e" vm="1">
        <f>_FV(-3,"0")</f>
        <v>#VALUE!</v>
      </c>
      <c r="AQ1834">
        <v>6</v>
      </c>
      <c r="AR1834">
        <v>3</v>
      </c>
      <c r="AS1834" t="s">
        <v>68</v>
      </c>
      <c r="AT1834" t="s">
        <v>68</v>
      </c>
      <c r="AU1834" t="s">
        <v>68</v>
      </c>
      <c r="AV1834" t="s">
        <v>63</v>
      </c>
      <c r="AW1834" s="2">
        <v>43466</v>
      </c>
      <c r="AX1834">
        <v>1793</v>
      </c>
      <c r="AY1834">
        <v>1721</v>
      </c>
      <c r="AZ1834" t="s">
        <v>163</v>
      </c>
      <c r="BA1834" s="2">
        <v>43607</v>
      </c>
      <c r="BB1834">
        <v>23</v>
      </c>
      <c r="BC1834" t="s">
        <v>2783</v>
      </c>
      <c r="BD1834" s="2">
        <v>43593</v>
      </c>
      <c r="BE1834" t="s">
        <v>150</v>
      </c>
      <c r="BF1834" s="2">
        <v>43607</v>
      </c>
      <c r="BG1834">
        <v>25</v>
      </c>
      <c r="BH1834" t="s">
        <v>2779</v>
      </c>
      <c r="BI1834" s="3">
        <v>14427</v>
      </c>
    </row>
    <row r="1835" spans="1:61" x14ac:dyDescent="0.25">
      <c r="A1835" s="1">
        <v>42167</v>
      </c>
      <c r="B1835" t="s">
        <v>178</v>
      </c>
      <c r="C1835" t="s">
        <v>150</v>
      </c>
      <c r="D1835" t="s">
        <v>62</v>
      </c>
      <c r="E1835" t="s">
        <v>263</v>
      </c>
      <c r="F1835" s="2">
        <v>43497</v>
      </c>
      <c r="G1835" t="s">
        <v>64</v>
      </c>
      <c r="H1835" t="s">
        <v>68</v>
      </c>
      <c r="I1835" t="s">
        <v>355</v>
      </c>
      <c r="J1835" t="s">
        <v>1023</v>
      </c>
      <c r="K1835" t="s">
        <v>115</v>
      </c>
      <c r="L1835" t="s">
        <v>116</v>
      </c>
      <c r="M1835" t="s">
        <v>484</v>
      </c>
      <c r="N1835" t="s">
        <v>118</v>
      </c>
      <c r="O1835" t="s">
        <v>386</v>
      </c>
      <c r="P1835" t="s">
        <v>80</v>
      </c>
      <c r="Q1835">
        <v>15</v>
      </c>
      <c r="R1835" t="s">
        <v>95</v>
      </c>
      <c r="S1835" t="s">
        <v>121</v>
      </c>
      <c r="T1835">
        <v>16</v>
      </c>
      <c r="U1835">
        <v>19</v>
      </c>
      <c r="V1835">
        <v>6</v>
      </c>
      <c r="W1835" t="s">
        <v>66</v>
      </c>
      <c r="X1835" t="s">
        <v>120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 t="e" vm="272">
        <f>_FV(-1,"0666666666666667")</f>
        <v>#VALUE!</v>
      </c>
      <c r="AM1835" t="s">
        <v>118</v>
      </c>
      <c r="AN1835">
        <v>-13</v>
      </c>
      <c r="AO1835" t="e" vm="1">
        <f>_FV(-6,"0")</f>
        <v>#VALUE!</v>
      </c>
      <c r="AP1835" t="s">
        <v>120</v>
      </c>
      <c r="AQ1835">
        <v>3</v>
      </c>
      <c r="AR1835">
        <v>6</v>
      </c>
      <c r="AS1835" t="s">
        <v>485</v>
      </c>
      <c r="AT1835" t="s">
        <v>68</v>
      </c>
      <c r="AU1835" t="s">
        <v>1296</v>
      </c>
      <c r="AV1835" t="s">
        <v>2803</v>
      </c>
      <c r="AW1835" t="s">
        <v>2804</v>
      </c>
      <c r="AX1835">
        <v>1553</v>
      </c>
      <c r="AY1835">
        <v>1721</v>
      </c>
      <c r="AZ1835" t="s">
        <v>178</v>
      </c>
      <c r="BA1835" s="2">
        <v>43639</v>
      </c>
      <c r="BB1835">
        <v>27</v>
      </c>
      <c r="BC1835" t="s">
        <v>2784</v>
      </c>
      <c r="BD1835" s="3">
        <v>28581</v>
      </c>
      <c r="BE1835" t="s">
        <v>150</v>
      </c>
      <c r="BF1835" s="2">
        <v>43607</v>
      </c>
      <c r="BG1835">
        <v>25</v>
      </c>
      <c r="BH1835" t="s">
        <v>2779</v>
      </c>
      <c r="BI1835" s="3">
        <v>14427</v>
      </c>
    </row>
    <row r="1836" spans="1:61" x14ac:dyDescent="0.25">
      <c r="A1836" s="1">
        <v>42392</v>
      </c>
      <c r="B1836" t="s">
        <v>1432</v>
      </c>
      <c r="C1836" t="s">
        <v>150</v>
      </c>
      <c r="D1836" t="s">
        <v>151</v>
      </c>
      <c r="E1836" t="s">
        <v>901</v>
      </c>
      <c r="F1836" t="s">
        <v>377</v>
      </c>
      <c r="G1836" t="s">
        <v>568</v>
      </c>
      <c r="H1836" t="s">
        <v>376</v>
      </c>
      <c r="I1836" t="s">
        <v>68</v>
      </c>
      <c r="J1836" t="s">
        <v>500</v>
      </c>
      <c r="K1836" t="s">
        <v>572</v>
      </c>
      <c r="L1836" t="s">
        <v>378</v>
      </c>
      <c r="M1836" t="s">
        <v>381</v>
      </c>
      <c r="N1836" t="s">
        <v>379</v>
      </c>
      <c r="O1836" t="s">
        <v>571</v>
      </c>
      <c r="P1836" t="s">
        <v>379</v>
      </c>
      <c r="Q1836">
        <v>23</v>
      </c>
      <c r="R1836" t="s">
        <v>67</v>
      </c>
      <c r="S1836" t="s">
        <v>121</v>
      </c>
      <c r="T1836">
        <v>16</v>
      </c>
      <c r="U1836">
        <v>16</v>
      </c>
      <c r="V1836">
        <v>9</v>
      </c>
      <c r="W1836" t="s">
        <v>96</v>
      </c>
      <c r="X1836" t="s">
        <v>85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 t="e" vm="174">
        <f>_FV(0,"6086956521739131")</f>
        <v>#VALUE!</v>
      </c>
      <c r="AM1836" t="e" vm="215">
        <f>_FV(0,"13043478260869565")</f>
        <v>#VALUE!</v>
      </c>
      <c r="AN1836">
        <v>-8</v>
      </c>
      <c r="AO1836" t="e" vm="1">
        <f>_FV(-1,"0")</f>
        <v>#VALUE!</v>
      </c>
      <c r="AP1836" t="s">
        <v>192</v>
      </c>
      <c r="AQ1836">
        <v>1</v>
      </c>
      <c r="AR1836">
        <v>7</v>
      </c>
      <c r="AS1836" t="s">
        <v>68</v>
      </c>
      <c r="AT1836" t="s">
        <v>68</v>
      </c>
      <c r="AU1836" t="s">
        <v>68</v>
      </c>
      <c r="AV1836" s="3">
        <v>45658</v>
      </c>
      <c r="AW1836" s="2">
        <v>43586</v>
      </c>
      <c r="AX1836">
        <v>1601</v>
      </c>
      <c r="AY1836">
        <v>1721</v>
      </c>
      <c r="AZ1836" t="s">
        <v>1432</v>
      </c>
      <c r="BA1836" s="2">
        <v>43641</v>
      </c>
      <c r="BB1836">
        <v>22</v>
      </c>
      <c r="BC1836" t="s">
        <v>2785</v>
      </c>
      <c r="BD1836" s="3">
        <v>19391</v>
      </c>
      <c r="BE1836" t="s">
        <v>150</v>
      </c>
      <c r="BF1836" s="2">
        <v>43607</v>
      </c>
      <c r="BG1836">
        <v>25</v>
      </c>
      <c r="BH1836" t="s">
        <v>2779</v>
      </c>
      <c r="BI1836" s="3">
        <v>14427</v>
      </c>
    </row>
    <row r="1837" spans="1:61" x14ac:dyDescent="0.25">
      <c r="A1837" s="1">
        <v>42449</v>
      </c>
      <c r="B1837" t="s">
        <v>1917</v>
      </c>
      <c r="C1837" t="s">
        <v>150</v>
      </c>
      <c r="D1837" t="s">
        <v>62</v>
      </c>
      <c r="E1837" t="s">
        <v>865</v>
      </c>
      <c r="F1837" t="s">
        <v>1973</v>
      </c>
      <c r="G1837" t="s">
        <v>446</v>
      </c>
      <c r="H1837" t="s">
        <v>554</v>
      </c>
      <c r="I1837" t="s">
        <v>1111</v>
      </c>
      <c r="J1837" t="s">
        <v>138</v>
      </c>
      <c r="K1837" t="s">
        <v>558</v>
      </c>
      <c r="L1837" t="s">
        <v>558</v>
      </c>
      <c r="M1837" t="s">
        <v>450</v>
      </c>
      <c r="N1837" t="s">
        <v>142</v>
      </c>
      <c r="O1837" t="s">
        <v>1203</v>
      </c>
      <c r="P1837" t="s">
        <v>142</v>
      </c>
      <c r="Q1837">
        <v>31</v>
      </c>
      <c r="R1837" t="s">
        <v>96</v>
      </c>
      <c r="S1837" t="s">
        <v>121</v>
      </c>
      <c r="T1837">
        <v>16</v>
      </c>
      <c r="U1837">
        <v>5</v>
      </c>
      <c r="V1837">
        <v>4</v>
      </c>
      <c r="W1837" t="s">
        <v>85</v>
      </c>
      <c r="X1837" t="s">
        <v>120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1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 t="s">
        <v>1203</v>
      </c>
      <c r="AM1837" t="s">
        <v>1112</v>
      </c>
      <c r="AN1837">
        <v>-1</v>
      </c>
      <c r="AO1837" t="e" vm="1">
        <f>_FV(-3,"0")</f>
        <v>#VALUE!</v>
      </c>
      <c r="AP1837" t="e" vm="1">
        <f>_FV(-2,"0")</f>
        <v>#VALUE!</v>
      </c>
      <c r="AQ1837">
        <v>1</v>
      </c>
      <c r="AR1837">
        <v>7</v>
      </c>
      <c r="AS1837" t="s">
        <v>1300</v>
      </c>
      <c r="AT1837" t="s">
        <v>68</v>
      </c>
      <c r="AU1837" t="s">
        <v>329</v>
      </c>
      <c r="AV1837" t="s">
        <v>2805</v>
      </c>
      <c r="AW1837" t="s">
        <v>2806</v>
      </c>
      <c r="AX1837">
        <v>1671</v>
      </c>
      <c r="AY1837">
        <v>1721</v>
      </c>
      <c r="AZ1837" t="s">
        <v>1917</v>
      </c>
      <c r="BA1837" s="2">
        <v>43489</v>
      </c>
      <c r="BB1837">
        <v>19</v>
      </c>
      <c r="BC1837" t="s">
        <v>2786</v>
      </c>
      <c r="BD1837" s="3">
        <v>13271</v>
      </c>
      <c r="BE1837" t="s">
        <v>150</v>
      </c>
      <c r="BF1837" s="2">
        <v>43607</v>
      </c>
      <c r="BG1837">
        <v>25</v>
      </c>
      <c r="BH1837" t="s">
        <v>2779</v>
      </c>
      <c r="BI1837" s="3">
        <v>14427</v>
      </c>
    </row>
    <row r="1838" spans="1:61" x14ac:dyDescent="0.25">
      <c r="A1838" s="1">
        <v>42255</v>
      </c>
      <c r="B1838" t="s">
        <v>182</v>
      </c>
      <c r="C1838" t="s">
        <v>150</v>
      </c>
      <c r="D1838" t="s">
        <v>151</v>
      </c>
      <c r="E1838" t="s">
        <v>65</v>
      </c>
      <c r="F1838" t="s">
        <v>65</v>
      </c>
      <c r="G1838" t="s">
        <v>65</v>
      </c>
      <c r="H1838" t="s">
        <v>65</v>
      </c>
      <c r="I1838" t="s">
        <v>65</v>
      </c>
      <c r="J1838" t="s">
        <v>65</v>
      </c>
      <c r="K1838" t="s">
        <v>65</v>
      </c>
      <c r="L1838" t="s">
        <v>65</v>
      </c>
      <c r="M1838" t="s">
        <v>65</v>
      </c>
      <c r="N1838" t="s">
        <v>65</v>
      </c>
      <c r="O1838" t="s">
        <v>65</v>
      </c>
      <c r="P1838" t="s">
        <v>65</v>
      </c>
      <c r="Q1838">
        <v>1</v>
      </c>
      <c r="R1838" t="s">
        <v>83</v>
      </c>
      <c r="S1838" t="s">
        <v>121</v>
      </c>
      <c r="T1838">
        <v>16</v>
      </c>
      <c r="U1838">
        <v>9</v>
      </c>
      <c r="V1838">
        <v>19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 t="s">
        <v>65</v>
      </c>
      <c r="AM1838" t="s">
        <v>65</v>
      </c>
      <c r="AN1838">
        <v>0</v>
      </c>
      <c r="AP1838" t="s">
        <v>68</v>
      </c>
      <c r="AQ1838">
        <v>3</v>
      </c>
      <c r="AR1838">
        <v>6</v>
      </c>
      <c r="AS1838" t="s">
        <v>68</v>
      </c>
      <c r="AT1838" t="s">
        <v>68</v>
      </c>
      <c r="AU1838" t="s">
        <v>68</v>
      </c>
      <c r="AV1838" s="2">
        <v>43618</v>
      </c>
      <c r="AW1838" s="2">
        <v>43556</v>
      </c>
      <c r="AX1838">
        <v>1658</v>
      </c>
      <c r="AY1838">
        <v>1721</v>
      </c>
      <c r="AZ1838" t="s">
        <v>182</v>
      </c>
      <c r="BA1838" s="2">
        <v>43550</v>
      </c>
      <c r="BB1838">
        <v>24</v>
      </c>
      <c r="BC1838" t="s">
        <v>2787</v>
      </c>
      <c r="BD1838" s="2">
        <v>43469</v>
      </c>
      <c r="BE1838" t="s">
        <v>150</v>
      </c>
      <c r="BF1838" s="2">
        <v>43607</v>
      </c>
      <c r="BG1838">
        <v>25</v>
      </c>
      <c r="BH1838" t="s">
        <v>2779</v>
      </c>
      <c r="BI1838" s="3">
        <v>14427</v>
      </c>
    </row>
    <row r="1839" spans="1:61" x14ac:dyDescent="0.25">
      <c r="A1839" s="1">
        <v>42368</v>
      </c>
      <c r="B1839" t="s">
        <v>195</v>
      </c>
      <c r="C1839" t="s">
        <v>150</v>
      </c>
      <c r="D1839" t="s">
        <v>151</v>
      </c>
      <c r="E1839" t="s">
        <v>68</v>
      </c>
      <c r="F1839" t="s">
        <v>196</v>
      </c>
      <c r="G1839" t="s">
        <v>164</v>
      </c>
      <c r="H1839" t="s">
        <v>680</v>
      </c>
      <c r="I1839" t="s">
        <v>1624</v>
      </c>
      <c r="J1839" t="s">
        <v>200</v>
      </c>
      <c r="K1839" t="s">
        <v>204</v>
      </c>
      <c r="L1839" t="s">
        <v>203</v>
      </c>
      <c r="M1839" t="s">
        <v>1624</v>
      </c>
      <c r="N1839" t="s">
        <v>170</v>
      </c>
      <c r="O1839" t="s">
        <v>204</v>
      </c>
      <c r="P1839" t="s">
        <v>202</v>
      </c>
      <c r="Q1839">
        <v>19</v>
      </c>
      <c r="R1839" t="s">
        <v>255</v>
      </c>
      <c r="S1839" t="s">
        <v>121</v>
      </c>
      <c r="T1839">
        <v>16</v>
      </c>
      <c r="U1839">
        <v>19</v>
      </c>
      <c r="V1839">
        <v>8</v>
      </c>
      <c r="W1839" t="s">
        <v>84</v>
      </c>
      <c r="X1839" t="s">
        <v>85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 t="e" vm="405">
        <f>_FV(0,"9473684210526315")</f>
        <v>#VALUE!</v>
      </c>
      <c r="AM1839" t="e" vm="97">
        <f>_FV(0,"05263157894736842")</f>
        <v>#VALUE!</v>
      </c>
      <c r="AN1839">
        <v>-15</v>
      </c>
      <c r="AO1839" t="e" vm="1">
        <f>_FV(-4,"0")</f>
        <v>#VALUE!</v>
      </c>
      <c r="AP1839" t="s">
        <v>83</v>
      </c>
      <c r="AQ1839">
        <v>1</v>
      </c>
      <c r="AR1839">
        <v>7</v>
      </c>
      <c r="AS1839" t="s">
        <v>68</v>
      </c>
      <c r="AT1839" t="s">
        <v>206</v>
      </c>
      <c r="AU1839" t="s">
        <v>68</v>
      </c>
      <c r="AV1839" s="3">
        <v>45658</v>
      </c>
      <c r="AW1839" t="s">
        <v>2807</v>
      </c>
      <c r="AX1839">
        <v>1555</v>
      </c>
      <c r="AY1839">
        <v>1721</v>
      </c>
      <c r="AZ1839" t="s">
        <v>195</v>
      </c>
      <c r="BA1839" s="2">
        <v>43610</v>
      </c>
      <c r="BB1839">
        <v>27</v>
      </c>
      <c r="BC1839" t="s">
        <v>2267</v>
      </c>
      <c r="BD1839" s="2">
        <v>43588</v>
      </c>
      <c r="BE1839" t="s">
        <v>150</v>
      </c>
      <c r="BF1839" s="2">
        <v>43607</v>
      </c>
      <c r="BG1839">
        <v>25</v>
      </c>
      <c r="BH1839" t="s">
        <v>2779</v>
      </c>
      <c r="BI1839" s="3">
        <v>14427</v>
      </c>
    </row>
    <row r="1840" spans="1:61" x14ac:dyDescent="0.25">
      <c r="A1840" s="1">
        <v>42374</v>
      </c>
      <c r="B1840" t="s">
        <v>1445</v>
      </c>
      <c r="C1840" t="s">
        <v>150</v>
      </c>
      <c r="D1840" t="s">
        <v>62</v>
      </c>
      <c r="E1840" t="s">
        <v>433</v>
      </c>
      <c r="F1840" t="s">
        <v>1719</v>
      </c>
      <c r="G1840" t="s">
        <v>503</v>
      </c>
      <c r="H1840" t="s">
        <v>90</v>
      </c>
      <c r="I1840" t="s">
        <v>92</v>
      </c>
      <c r="J1840" t="s">
        <v>1264</v>
      </c>
      <c r="K1840" t="s">
        <v>341</v>
      </c>
      <c r="L1840" t="s">
        <v>81</v>
      </c>
      <c r="M1840" t="s">
        <v>81</v>
      </c>
      <c r="N1840" t="s">
        <v>341</v>
      </c>
      <c r="O1840" t="s">
        <v>341</v>
      </c>
      <c r="P1840" t="s">
        <v>341</v>
      </c>
      <c r="Q1840">
        <v>36</v>
      </c>
      <c r="R1840" t="s">
        <v>179</v>
      </c>
      <c r="S1840" t="s">
        <v>121</v>
      </c>
      <c r="T1840">
        <v>16</v>
      </c>
      <c r="U1840">
        <v>14</v>
      </c>
      <c r="V1840">
        <v>6</v>
      </c>
      <c r="W1840" t="s">
        <v>85</v>
      </c>
      <c r="X1840" t="s">
        <v>120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1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 t="e" vm="53">
        <f>_FV(0,"4166666666666667")</f>
        <v>#VALUE!</v>
      </c>
      <c r="AM1840" t="s">
        <v>435</v>
      </c>
      <c r="AN1840">
        <v>-15</v>
      </c>
      <c r="AO1840" t="e" vm="1">
        <f>_FV(-3,"0")</f>
        <v>#VALUE!</v>
      </c>
      <c r="AP1840" t="s">
        <v>66</v>
      </c>
      <c r="AQ1840">
        <v>0</v>
      </c>
      <c r="AR1840">
        <v>9</v>
      </c>
      <c r="AS1840" t="s">
        <v>1288</v>
      </c>
      <c r="AT1840" t="s">
        <v>68</v>
      </c>
      <c r="AU1840" t="s">
        <v>1289</v>
      </c>
      <c r="AV1840" t="s">
        <v>2808</v>
      </c>
      <c r="AW1840" t="s">
        <v>252</v>
      </c>
      <c r="AX1840">
        <v>1667</v>
      </c>
      <c r="AY1840">
        <v>1721</v>
      </c>
      <c r="AZ1840" t="s">
        <v>1445</v>
      </c>
      <c r="BA1840" s="2">
        <v>43701</v>
      </c>
      <c r="BB1840">
        <v>29</v>
      </c>
      <c r="BC1840" t="s">
        <v>2790</v>
      </c>
      <c r="BD1840" s="3">
        <v>30742</v>
      </c>
      <c r="BE1840" t="s">
        <v>150</v>
      </c>
      <c r="BF1840" s="2">
        <v>43607</v>
      </c>
      <c r="BG1840">
        <v>25</v>
      </c>
      <c r="BH1840" t="s">
        <v>2779</v>
      </c>
      <c r="BI1840" s="3">
        <v>14427</v>
      </c>
    </row>
    <row r="1841" spans="1:61" x14ac:dyDescent="0.25">
      <c r="A1841" s="1">
        <v>42294</v>
      </c>
      <c r="B1841" t="s">
        <v>209</v>
      </c>
      <c r="C1841" t="s">
        <v>150</v>
      </c>
      <c r="D1841" t="s">
        <v>101</v>
      </c>
      <c r="E1841" t="s">
        <v>210</v>
      </c>
      <c r="F1841" t="s">
        <v>88</v>
      </c>
      <c r="G1841" t="s">
        <v>91</v>
      </c>
      <c r="H1841" t="s">
        <v>92</v>
      </c>
      <c r="I1841" t="s">
        <v>89</v>
      </c>
      <c r="J1841" t="s">
        <v>90</v>
      </c>
      <c r="K1841" t="s">
        <v>80</v>
      </c>
      <c r="L1841" t="s">
        <v>80</v>
      </c>
      <c r="M1841" t="s">
        <v>93</v>
      </c>
      <c r="N1841" t="s">
        <v>216</v>
      </c>
      <c r="O1841" t="s">
        <v>94</v>
      </c>
      <c r="P1841" t="s">
        <v>80</v>
      </c>
      <c r="Q1841">
        <v>9</v>
      </c>
      <c r="R1841" t="s">
        <v>84</v>
      </c>
      <c r="S1841" t="s">
        <v>121</v>
      </c>
      <c r="T1841">
        <v>16</v>
      </c>
      <c r="U1841">
        <v>8</v>
      </c>
      <c r="V1841">
        <v>10</v>
      </c>
      <c r="W1841" t="s">
        <v>192</v>
      </c>
      <c r="X1841" t="s">
        <v>132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 t="s">
        <v>94</v>
      </c>
      <c r="AM1841" t="e" vm="82">
        <f>_FV(0,"2222222222222222")</f>
        <v>#VALUE!</v>
      </c>
      <c r="AN1841">
        <v>1</v>
      </c>
      <c r="AO1841" t="s">
        <v>96</v>
      </c>
      <c r="AP1841" t="e" vm="1">
        <f>_FV(-5,"0")</f>
        <v>#VALUE!</v>
      </c>
      <c r="AQ1841">
        <v>0</v>
      </c>
      <c r="AR1841">
        <v>9</v>
      </c>
      <c r="AS1841" s="2">
        <v>43556</v>
      </c>
      <c r="AT1841" t="s">
        <v>68</v>
      </c>
      <c r="AU1841" t="s">
        <v>1842</v>
      </c>
      <c r="AV1841" t="s">
        <v>2809</v>
      </c>
      <c r="AW1841" t="s">
        <v>2521</v>
      </c>
      <c r="AX1841">
        <v>1713</v>
      </c>
      <c r="AY1841">
        <v>1721</v>
      </c>
      <c r="AZ1841" t="s">
        <v>209</v>
      </c>
      <c r="BA1841" s="2">
        <v>43668</v>
      </c>
      <c r="BB1841">
        <v>16</v>
      </c>
      <c r="BC1841" t="s">
        <v>2792</v>
      </c>
      <c r="BD1841" s="3">
        <v>43678</v>
      </c>
      <c r="BE1841" t="s">
        <v>150</v>
      </c>
      <c r="BF1841" s="2">
        <v>43607</v>
      </c>
      <c r="BG1841">
        <v>25</v>
      </c>
      <c r="BH1841" t="s">
        <v>2779</v>
      </c>
      <c r="BI1841" s="3">
        <v>14427</v>
      </c>
    </row>
    <row r="1842" spans="1:61" x14ac:dyDescent="0.25">
      <c r="A1842" s="1">
        <v>42358</v>
      </c>
      <c r="B1842" t="s">
        <v>2793</v>
      </c>
      <c r="C1842" t="s">
        <v>150</v>
      </c>
      <c r="D1842" t="s">
        <v>62</v>
      </c>
      <c r="E1842" t="s">
        <v>310</v>
      </c>
      <c r="F1842" t="s">
        <v>273</v>
      </c>
      <c r="G1842" t="s">
        <v>1018</v>
      </c>
      <c r="H1842" t="s">
        <v>489</v>
      </c>
      <c r="I1842" t="s">
        <v>546</v>
      </c>
      <c r="J1842" t="s">
        <v>184</v>
      </c>
      <c r="K1842" t="s">
        <v>188</v>
      </c>
      <c r="L1842" t="s">
        <v>187</v>
      </c>
      <c r="M1842" t="s">
        <v>280</v>
      </c>
      <c r="N1842" t="s">
        <v>190</v>
      </c>
      <c r="O1842" t="s">
        <v>190</v>
      </c>
      <c r="P1842" t="s">
        <v>187</v>
      </c>
      <c r="Q1842">
        <v>17</v>
      </c>
      <c r="R1842" t="s">
        <v>191</v>
      </c>
      <c r="S1842" t="s">
        <v>121</v>
      </c>
      <c r="T1842">
        <v>16</v>
      </c>
      <c r="U1842">
        <v>7</v>
      </c>
      <c r="V1842">
        <v>9</v>
      </c>
      <c r="W1842" t="s">
        <v>83</v>
      </c>
      <c r="X1842" t="s">
        <v>85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 t="s">
        <v>281</v>
      </c>
      <c r="AM1842" t="s">
        <v>1292</v>
      </c>
      <c r="AN1842">
        <v>1</v>
      </c>
      <c r="AO1842" t="s">
        <v>64</v>
      </c>
      <c r="AP1842" t="s">
        <v>132</v>
      </c>
      <c r="AQ1842">
        <v>1</v>
      </c>
      <c r="AR1842">
        <v>1</v>
      </c>
      <c r="AS1842" t="s">
        <v>68</v>
      </c>
      <c r="AT1842" t="s">
        <v>68</v>
      </c>
      <c r="AU1842" t="s">
        <v>68</v>
      </c>
      <c r="AV1842" t="s">
        <v>68</v>
      </c>
      <c r="AW1842" s="3">
        <v>45292</v>
      </c>
      <c r="AX1842">
        <v>1582</v>
      </c>
      <c r="AY1842">
        <v>1721</v>
      </c>
      <c r="AZ1842" t="s">
        <v>2793</v>
      </c>
      <c r="BA1842" s="2">
        <v>43581</v>
      </c>
      <c r="BB1842">
        <v>34</v>
      </c>
      <c r="BC1842" t="s">
        <v>2796</v>
      </c>
      <c r="BD1842" s="3">
        <v>29983</v>
      </c>
      <c r="BE1842" t="s">
        <v>150</v>
      </c>
      <c r="BF1842" s="2">
        <v>43607</v>
      </c>
      <c r="BG1842">
        <v>25</v>
      </c>
      <c r="BH1842" t="s">
        <v>2779</v>
      </c>
      <c r="BI1842" s="3">
        <v>14427</v>
      </c>
    </row>
    <row r="1843" spans="1:61" x14ac:dyDescent="0.25">
      <c r="A1843" s="1">
        <v>42505</v>
      </c>
      <c r="B1843" t="s">
        <v>218</v>
      </c>
      <c r="C1843" t="s">
        <v>150</v>
      </c>
      <c r="D1843" t="s">
        <v>101</v>
      </c>
      <c r="E1843" t="s">
        <v>919</v>
      </c>
      <c r="F1843" t="s">
        <v>303</v>
      </c>
      <c r="G1843" t="s">
        <v>1010</v>
      </c>
      <c r="H1843" t="s">
        <v>1588</v>
      </c>
      <c r="I1843" t="s">
        <v>196</v>
      </c>
      <c r="J1843" t="s">
        <v>513</v>
      </c>
      <c r="K1843" t="s">
        <v>170</v>
      </c>
      <c r="L1843" t="s">
        <v>304</v>
      </c>
      <c r="M1843" t="s">
        <v>406</v>
      </c>
      <c r="N1843" t="s">
        <v>170</v>
      </c>
      <c r="O1843" t="s">
        <v>202</v>
      </c>
      <c r="P1843" t="s">
        <v>173</v>
      </c>
      <c r="Q1843">
        <v>38</v>
      </c>
      <c r="R1843" t="s">
        <v>119</v>
      </c>
      <c r="S1843" t="s">
        <v>121</v>
      </c>
      <c r="T1843">
        <v>16</v>
      </c>
      <c r="U1843">
        <v>15</v>
      </c>
      <c r="V1843">
        <v>8</v>
      </c>
      <c r="W1843" t="s">
        <v>64</v>
      </c>
      <c r="X1843" t="s">
        <v>121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 t="e" vm="165">
        <f>_FV(0,"3684210526315789")</f>
        <v>#VALUE!</v>
      </c>
      <c r="AM1843" t="s">
        <v>1012</v>
      </c>
      <c r="AN1843">
        <v>-17</v>
      </c>
      <c r="AO1843" t="e" vm="1">
        <f>_FV(-6,"0")</f>
        <v>#VALUE!</v>
      </c>
      <c r="AP1843" t="s">
        <v>96</v>
      </c>
      <c r="AQ1843">
        <v>2</v>
      </c>
      <c r="AR1843">
        <v>5</v>
      </c>
      <c r="AS1843" t="s">
        <v>201</v>
      </c>
      <c r="AT1843" t="s">
        <v>68</v>
      </c>
      <c r="AU1843" t="s">
        <v>1279</v>
      </c>
      <c r="AV1843" t="s">
        <v>2810</v>
      </c>
      <c r="AW1843" t="s">
        <v>2811</v>
      </c>
      <c r="AX1843">
        <v>1629</v>
      </c>
      <c r="AY1843">
        <v>1721</v>
      </c>
      <c r="AZ1843" t="s">
        <v>218</v>
      </c>
      <c r="BA1843" s="2">
        <v>43580</v>
      </c>
      <c r="BB1843">
        <v>22</v>
      </c>
      <c r="BC1843" t="s">
        <v>2797</v>
      </c>
      <c r="BD1843" s="3">
        <v>12479</v>
      </c>
      <c r="BE1843" t="s">
        <v>150</v>
      </c>
      <c r="BF1843" s="2">
        <v>43607</v>
      </c>
      <c r="BG1843">
        <v>25</v>
      </c>
      <c r="BH1843" t="s">
        <v>2779</v>
      </c>
      <c r="BI1843" s="3">
        <v>14427</v>
      </c>
    </row>
    <row r="1844" spans="1:61" x14ac:dyDescent="0.25">
      <c r="A1844" s="1">
        <v>42401</v>
      </c>
      <c r="B1844" t="s">
        <v>228</v>
      </c>
      <c r="C1844" t="s">
        <v>150</v>
      </c>
      <c r="D1844" t="s">
        <v>62</v>
      </c>
      <c r="E1844" s="2">
        <v>43556</v>
      </c>
      <c r="F1844" s="2">
        <v>43466</v>
      </c>
      <c r="G1844" s="3">
        <v>42005</v>
      </c>
      <c r="H1844" s="2">
        <v>43466</v>
      </c>
      <c r="I1844" s="3">
        <v>16438</v>
      </c>
      <c r="J1844" s="2">
        <v>43586</v>
      </c>
      <c r="K1844" t="s">
        <v>159</v>
      </c>
      <c r="L1844" t="s">
        <v>116</v>
      </c>
      <c r="M1844" t="s">
        <v>118</v>
      </c>
      <c r="N1844" t="s">
        <v>79</v>
      </c>
      <c r="O1844" t="s">
        <v>116</v>
      </c>
      <c r="P1844" t="s">
        <v>266</v>
      </c>
      <c r="Q1844">
        <v>20</v>
      </c>
      <c r="R1844" t="s">
        <v>85</v>
      </c>
      <c r="S1844" t="s">
        <v>121</v>
      </c>
      <c r="T1844">
        <v>16</v>
      </c>
      <c r="U1844">
        <v>8</v>
      </c>
      <c r="V1844">
        <v>7</v>
      </c>
      <c r="W1844" t="s">
        <v>85</v>
      </c>
      <c r="X1844" t="s">
        <v>85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1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 t="s">
        <v>79</v>
      </c>
      <c r="AM1844" t="s">
        <v>65</v>
      </c>
      <c r="AN1844">
        <v>-1</v>
      </c>
      <c r="AO1844" t="s">
        <v>65</v>
      </c>
      <c r="AP1844" t="e" vm="1">
        <f>_FV(-1,"0")</f>
        <v>#VALUE!</v>
      </c>
      <c r="AQ1844">
        <v>6</v>
      </c>
      <c r="AR1844">
        <v>3</v>
      </c>
      <c r="AS1844" t="s">
        <v>1408</v>
      </c>
      <c r="AT1844" t="s">
        <v>68</v>
      </c>
      <c r="AU1844" t="s">
        <v>1419</v>
      </c>
      <c r="AV1844" t="s">
        <v>2812</v>
      </c>
      <c r="AW1844" t="s">
        <v>2813</v>
      </c>
      <c r="AX1844">
        <v>1630</v>
      </c>
      <c r="AY1844">
        <v>1721</v>
      </c>
      <c r="AZ1844" t="s">
        <v>228</v>
      </c>
      <c r="BA1844" s="2">
        <v>43519</v>
      </c>
      <c r="BB1844">
        <v>26</v>
      </c>
      <c r="BC1844" t="s">
        <v>2766</v>
      </c>
      <c r="BD1844" s="2">
        <v>43649</v>
      </c>
      <c r="BE1844" t="s">
        <v>150</v>
      </c>
      <c r="BF1844" s="2">
        <v>43607</v>
      </c>
      <c r="BG1844">
        <v>25</v>
      </c>
      <c r="BH1844" t="s">
        <v>2779</v>
      </c>
      <c r="BI1844" s="3">
        <v>14427</v>
      </c>
    </row>
    <row r="1845" spans="1:61" x14ac:dyDescent="0.25">
      <c r="A1845" s="1">
        <v>42347</v>
      </c>
      <c r="B1845" t="s">
        <v>60</v>
      </c>
      <c r="C1845" t="s">
        <v>182</v>
      </c>
      <c r="D1845" t="s">
        <v>62</v>
      </c>
      <c r="E1845" t="s">
        <v>97</v>
      </c>
      <c r="F1845" t="s">
        <v>97</v>
      </c>
      <c r="G1845" t="s">
        <v>97</v>
      </c>
      <c r="H1845" t="s">
        <v>68</v>
      </c>
      <c r="I1845" s="2">
        <v>43556</v>
      </c>
      <c r="J1845" t="s">
        <v>116</v>
      </c>
      <c r="K1845" t="s">
        <v>116</v>
      </c>
      <c r="L1845" t="s">
        <v>65</v>
      </c>
      <c r="M1845" t="s">
        <v>118</v>
      </c>
      <c r="N1845" t="s">
        <v>116</v>
      </c>
      <c r="O1845" t="s">
        <v>118</v>
      </c>
      <c r="P1845" t="s">
        <v>116</v>
      </c>
      <c r="Q1845">
        <v>5</v>
      </c>
      <c r="R1845" t="s">
        <v>64</v>
      </c>
      <c r="S1845" t="s">
        <v>83</v>
      </c>
      <c r="T1845">
        <v>16</v>
      </c>
      <c r="U1845">
        <v>6</v>
      </c>
      <c r="V1845">
        <v>18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 t="s">
        <v>65</v>
      </c>
      <c r="AM1845" t="e" vm="8">
        <f>_FV(0,"4")</f>
        <v>#VALUE!</v>
      </c>
      <c r="AN1845">
        <v>5</v>
      </c>
      <c r="AP1845" t="e" vm="1">
        <f>_FV(-7,"0")</f>
        <v>#VALUE!</v>
      </c>
      <c r="AQ1845">
        <v>3</v>
      </c>
      <c r="AR1845">
        <v>6</v>
      </c>
      <c r="AS1845" t="s">
        <v>65</v>
      </c>
      <c r="AT1845" t="s">
        <v>261</v>
      </c>
      <c r="AU1845" t="s">
        <v>644</v>
      </c>
      <c r="AV1845" t="s">
        <v>473</v>
      </c>
      <c r="AW1845" t="s">
        <v>65</v>
      </c>
      <c r="AX1845">
        <v>1804</v>
      </c>
      <c r="AY1845">
        <v>1658</v>
      </c>
      <c r="AZ1845" t="s">
        <v>60</v>
      </c>
      <c r="BA1845" s="2">
        <v>43669</v>
      </c>
      <c r="BB1845">
        <v>29</v>
      </c>
      <c r="BC1845" t="s">
        <v>2765</v>
      </c>
      <c r="BD1845" s="3">
        <v>35674</v>
      </c>
      <c r="BE1845" t="s">
        <v>182</v>
      </c>
      <c r="BF1845" s="2">
        <v>43550</v>
      </c>
      <c r="BG1845">
        <v>24</v>
      </c>
      <c r="BH1845" t="s">
        <v>2787</v>
      </c>
      <c r="BI1845" s="2">
        <v>43469</v>
      </c>
    </row>
    <row r="1846" spans="1:61" x14ac:dyDescent="0.25">
      <c r="A1846" s="1">
        <v>42073</v>
      </c>
      <c r="B1846" t="s">
        <v>73</v>
      </c>
      <c r="C1846" t="s">
        <v>182</v>
      </c>
      <c r="D1846" t="s">
        <v>151</v>
      </c>
      <c r="E1846" t="s">
        <v>68</v>
      </c>
      <c r="F1846" t="s">
        <v>400</v>
      </c>
      <c r="G1846" s="2">
        <v>43586</v>
      </c>
      <c r="H1846" s="3">
        <v>45658</v>
      </c>
      <c r="I1846" t="s">
        <v>63</v>
      </c>
      <c r="J1846" t="s">
        <v>180</v>
      </c>
      <c r="K1846" t="s">
        <v>322</v>
      </c>
      <c r="L1846" t="s">
        <v>322</v>
      </c>
      <c r="M1846" t="s">
        <v>625</v>
      </c>
      <c r="N1846" t="s">
        <v>323</v>
      </c>
      <c r="O1846" t="s">
        <v>322</v>
      </c>
      <c r="P1846" t="s">
        <v>323</v>
      </c>
      <c r="Q1846">
        <v>8</v>
      </c>
      <c r="R1846" t="s">
        <v>239</v>
      </c>
      <c r="S1846" t="s">
        <v>83</v>
      </c>
      <c r="T1846">
        <v>16</v>
      </c>
      <c r="U1846">
        <v>18</v>
      </c>
      <c r="V1846">
        <v>17</v>
      </c>
      <c r="W1846" t="s">
        <v>68</v>
      </c>
      <c r="X1846" t="s">
        <v>132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 t="e" vm="3">
        <f>_FV(0,"5")</f>
        <v>#VALUE!</v>
      </c>
      <c r="AM1846" t="e" vm="37">
        <f>_FV(0,"375")</f>
        <v>#VALUE!</v>
      </c>
      <c r="AN1846">
        <v>-2</v>
      </c>
      <c r="AO1846" t="e" vm="1">
        <f>_FV(-4,"0")</f>
        <v>#VALUE!</v>
      </c>
      <c r="AP1846" t="s">
        <v>192</v>
      </c>
      <c r="AQ1846">
        <v>3</v>
      </c>
      <c r="AR1846">
        <v>6</v>
      </c>
      <c r="AS1846" t="s">
        <v>1142</v>
      </c>
      <c r="AT1846" t="s">
        <v>818</v>
      </c>
      <c r="AU1846" t="s">
        <v>1143</v>
      </c>
      <c r="AV1846" t="s">
        <v>2814</v>
      </c>
      <c r="AW1846" t="s">
        <v>2815</v>
      </c>
      <c r="AX1846">
        <v>1549</v>
      </c>
      <c r="AY1846">
        <v>1658</v>
      </c>
      <c r="AZ1846" t="s">
        <v>73</v>
      </c>
      <c r="BA1846" s="2">
        <v>43608</v>
      </c>
      <c r="BB1846">
        <v>23</v>
      </c>
      <c r="BC1846" t="s">
        <v>2767</v>
      </c>
      <c r="BD1846" s="3">
        <v>20121</v>
      </c>
      <c r="BE1846" t="s">
        <v>182</v>
      </c>
      <c r="BF1846" s="2">
        <v>43550</v>
      </c>
      <c r="BG1846">
        <v>24</v>
      </c>
      <c r="BH1846" t="s">
        <v>2787</v>
      </c>
      <c r="BI1846" s="2">
        <v>43469</v>
      </c>
    </row>
    <row r="1847" spans="1:61" x14ac:dyDescent="0.25">
      <c r="A1847" s="1">
        <v>42413</v>
      </c>
      <c r="B1847" t="s">
        <v>2768</v>
      </c>
      <c r="C1847" t="s">
        <v>182</v>
      </c>
      <c r="D1847" t="s">
        <v>151</v>
      </c>
      <c r="E1847" t="s">
        <v>1474</v>
      </c>
      <c r="F1847" t="s">
        <v>496</v>
      </c>
      <c r="G1847" t="s">
        <v>996</v>
      </c>
      <c r="H1847" t="s">
        <v>642</v>
      </c>
      <c r="I1847" t="s">
        <v>233</v>
      </c>
      <c r="J1847" t="s">
        <v>518</v>
      </c>
      <c r="K1847" t="s">
        <v>521</v>
      </c>
      <c r="L1847" t="s">
        <v>522</v>
      </c>
      <c r="M1847" t="s">
        <v>520</v>
      </c>
      <c r="N1847" t="s">
        <v>237</v>
      </c>
      <c r="O1847" t="s">
        <v>521</v>
      </c>
      <c r="P1847" t="s">
        <v>363</v>
      </c>
      <c r="Q1847">
        <v>26</v>
      </c>
      <c r="R1847" t="s">
        <v>242</v>
      </c>
      <c r="S1847" t="s">
        <v>83</v>
      </c>
      <c r="T1847">
        <v>16</v>
      </c>
      <c r="U1847">
        <v>15</v>
      </c>
      <c r="V1847">
        <v>11</v>
      </c>
      <c r="W1847" t="s">
        <v>85</v>
      </c>
      <c r="X1847" t="s">
        <v>66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 t="e" vm="253">
        <f>_FV(0,"46153846153846156")</f>
        <v>#VALUE!</v>
      </c>
      <c r="AM1847" t="e" vm="95">
        <f>_FV(0,"2692307692307692")</f>
        <v>#VALUE!</v>
      </c>
      <c r="AN1847">
        <v>-5</v>
      </c>
      <c r="AO1847" t="s">
        <v>84</v>
      </c>
      <c r="AP1847" t="s">
        <v>85</v>
      </c>
      <c r="AQ1847">
        <v>0</v>
      </c>
      <c r="AR1847">
        <v>3</v>
      </c>
      <c r="AS1847" t="s">
        <v>280</v>
      </c>
      <c r="AT1847" t="s">
        <v>68</v>
      </c>
      <c r="AU1847" t="s">
        <v>625</v>
      </c>
      <c r="AV1847" t="s">
        <v>2816</v>
      </c>
      <c r="AW1847" t="s">
        <v>2817</v>
      </c>
      <c r="AX1847">
        <v>1577</v>
      </c>
      <c r="AY1847">
        <v>1658</v>
      </c>
      <c r="AZ1847" t="s">
        <v>2768</v>
      </c>
      <c r="BA1847" s="2">
        <v>43489</v>
      </c>
      <c r="BB1847">
        <v>22</v>
      </c>
      <c r="BC1847" t="s">
        <v>2771</v>
      </c>
      <c r="BD1847" s="3">
        <v>14246</v>
      </c>
      <c r="BE1847" t="s">
        <v>182</v>
      </c>
      <c r="BF1847" s="2">
        <v>43550</v>
      </c>
      <c r="BG1847">
        <v>24</v>
      </c>
      <c r="BH1847" t="s">
        <v>2787</v>
      </c>
      <c r="BI1847" s="2">
        <v>43469</v>
      </c>
    </row>
    <row r="1848" spans="1:61" x14ac:dyDescent="0.25">
      <c r="A1848" s="1">
        <v>42493</v>
      </c>
      <c r="B1848" t="s">
        <v>123</v>
      </c>
      <c r="C1848" t="s">
        <v>182</v>
      </c>
      <c r="D1848" t="s">
        <v>101</v>
      </c>
      <c r="E1848" t="s">
        <v>353</v>
      </c>
      <c r="F1848" t="s">
        <v>1652</v>
      </c>
      <c r="G1848" t="s">
        <v>328</v>
      </c>
      <c r="H1848" t="s">
        <v>409</v>
      </c>
      <c r="I1848" t="s">
        <v>153</v>
      </c>
      <c r="J1848" t="s">
        <v>1303</v>
      </c>
      <c r="K1848" t="s">
        <v>251</v>
      </c>
      <c r="L1848" t="s">
        <v>1304</v>
      </c>
      <c r="M1848" t="s">
        <v>251</v>
      </c>
      <c r="N1848" t="s">
        <v>329</v>
      </c>
      <c r="O1848" t="s">
        <v>251</v>
      </c>
      <c r="P1848" t="s">
        <v>372</v>
      </c>
      <c r="Q1848">
        <v>28</v>
      </c>
      <c r="R1848" t="s">
        <v>120</v>
      </c>
      <c r="S1848" t="s">
        <v>83</v>
      </c>
      <c r="T1848">
        <v>16</v>
      </c>
      <c r="U1848">
        <v>11</v>
      </c>
      <c r="V1848">
        <v>8</v>
      </c>
      <c r="W1848" t="s">
        <v>192</v>
      </c>
      <c r="X1848" t="s">
        <v>96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1</v>
      </c>
      <c r="AI1848">
        <v>0</v>
      </c>
      <c r="AJ1848">
        <v>0</v>
      </c>
      <c r="AK1848">
        <v>0</v>
      </c>
      <c r="AL1848" t="s">
        <v>410</v>
      </c>
      <c r="AM1848" t="e" vm="33">
        <f>_FV(0,"14285714285714285")</f>
        <v>#VALUE!</v>
      </c>
      <c r="AN1848">
        <v>-3</v>
      </c>
      <c r="AO1848" t="s">
        <v>132</v>
      </c>
      <c r="AP1848" t="s">
        <v>68</v>
      </c>
      <c r="AQ1848">
        <v>6</v>
      </c>
      <c r="AR1848">
        <v>3</v>
      </c>
      <c r="AS1848" t="s">
        <v>68</v>
      </c>
      <c r="AT1848" t="s">
        <v>68</v>
      </c>
      <c r="AU1848" t="s">
        <v>68</v>
      </c>
      <c r="AV1848" s="2">
        <v>43618</v>
      </c>
      <c r="AW1848" s="2">
        <v>43800</v>
      </c>
      <c r="AX1848">
        <v>1843</v>
      </c>
      <c r="AY1848">
        <v>1658</v>
      </c>
      <c r="AZ1848" t="s">
        <v>123</v>
      </c>
      <c r="BA1848" s="2">
        <v>43669</v>
      </c>
      <c r="BB1848">
        <v>30</v>
      </c>
      <c r="BC1848" t="s">
        <v>2773</v>
      </c>
      <c r="BD1848" s="2">
        <v>43599</v>
      </c>
      <c r="BE1848" t="s">
        <v>182</v>
      </c>
      <c r="BF1848" s="2">
        <v>43550</v>
      </c>
      <c r="BG1848">
        <v>24</v>
      </c>
      <c r="BH1848" t="s">
        <v>2787</v>
      </c>
      <c r="BI1848" s="2">
        <v>43469</v>
      </c>
    </row>
    <row r="1849" spans="1:61" x14ac:dyDescent="0.25">
      <c r="A1849" s="1">
        <v>42556</v>
      </c>
      <c r="B1849" t="s">
        <v>2233</v>
      </c>
      <c r="C1849" t="s">
        <v>182</v>
      </c>
      <c r="D1849" t="s">
        <v>62</v>
      </c>
      <c r="E1849" t="s">
        <v>68</v>
      </c>
      <c r="F1849" t="s">
        <v>1578</v>
      </c>
      <c r="G1849" s="3">
        <v>45658</v>
      </c>
      <c r="H1849" t="s">
        <v>75</v>
      </c>
      <c r="I1849" t="s">
        <v>78</v>
      </c>
      <c r="J1849" t="s">
        <v>1720</v>
      </c>
      <c r="K1849" t="s">
        <v>341</v>
      </c>
      <c r="L1849" t="s">
        <v>1194</v>
      </c>
      <c r="M1849" t="s">
        <v>94</v>
      </c>
      <c r="N1849" t="s">
        <v>214</v>
      </c>
      <c r="O1849" t="s">
        <v>79</v>
      </c>
      <c r="P1849" t="s">
        <v>216</v>
      </c>
      <c r="Q1849">
        <v>36</v>
      </c>
      <c r="R1849" t="s">
        <v>110</v>
      </c>
      <c r="S1849" t="s">
        <v>83</v>
      </c>
      <c r="T1849">
        <v>16</v>
      </c>
      <c r="U1849">
        <v>15</v>
      </c>
      <c r="V1849">
        <v>9</v>
      </c>
      <c r="W1849" t="s">
        <v>96</v>
      </c>
      <c r="X1849" t="s">
        <v>66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 t="e" vm="14">
        <f>_FV(0,"25")</f>
        <v>#VALUE!</v>
      </c>
      <c r="AM1849" t="e" vm="57">
        <f>_FV(0,"3888888888888889")</f>
        <v>#VALUE!</v>
      </c>
      <c r="AN1849">
        <v>-8</v>
      </c>
      <c r="AO1849" t="s">
        <v>64</v>
      </c>
      <c r="AP1849" t="s">
        <v>96</v>
      </c>
      <c r="AQ1849">
        <v>7</v>
      </c>
      <c r="AR1849">
        <v>1</v>
      </c>
      <c r="AS1849" t="s">
        <v>505</v>
      </c>
      <c r="AT1849" t="s">
        <v>68</v>
      </c>
      <c r="AU1849" t="s">
        <v>2121</v>
      </c>
      <c r="AV1849" t="s">
        <v>2818</v>
      </c>
      <c r="AW1849" t="s">
        <v>250</v>
      </c>
      <c r="AX1849">
        <v>1654</v>
      </c>
      <c r="AY1849">
        <v>1658</v>
      </c>
      <c r="AZ1849" t="s">
        <v>2233</v>
      </c>
      <c r="BA1849" s="2">
        <v>43641</v>
      </c>
      <c r="BB1849">
        <v>19</v>
      </c>
      <c r="BC1849" t="s">
        <v>2775</v>
      </c>
      <c r="BD1849" s="3">
        <v>43160</v>
      </c>
      <c r="BE1849" t="s">
        <v>182</v>
      </c>
      <c r="BF1849" s="2">
        <v>43550</v>
      </c>
      <c r="BG1849">
        <v>24</v>
      </c>
      <c r="BH1849" t="s">
        <v>2787</v>
      </c>
      <c r="BI1849" s="2">
        <v>43469</v>
      </c>
    </row>
    <row r="1850" spans="1:61" x14ac:dyDescent="0.25">
      <c r="A1850" s="1">
        <v>42366</v>
      </c>
      <c r="B1850" t="s">
        <v>127</v>
      </c>
      <c r="C1850" t="s">
        <v>182</v>
      </c>
      <c r="D1850" t="s">
        <v>151</v>
      </c>
      <c r="E1850" t="s">
        <v>301</v>
      </c>
      <c r="F1850" t="s">
        <v>787</v>
      </c>
      <c r="G1850" t="s">
        <v>786</v>
      </c>
      <c r="H1850" t="s">
        <v>787</v>
      </c>
      <c r="I1850" t="s">
        <v>197</v>
      </c>
      <c r="J1850" t="s">
        <v>197</v>
      </c>
      <c r="K1850" t="s">
        <v>202</v>
      </c>
      <c r="L1850" t="s">
        <v>203</v>
      </c>
      <c r="M1850" t="s">
        <v>205</v>
      </c>
      <c r="N1850" t="s">
        <v>202</v>
      </c>
      <c r="O1850" t="s">
        <v>304</v>
      </c>
      <c r="P1850" t="s">
        <v>170</v>
      </c>
      <c r="Q1850">
        <v>19</v>
      </c>
      <c r="R1850" t="s">
        <v>192</v>
      </c>
      <c r="S1850" t="s">
        <v>83</v>
      </c>
      <c r="T1850">
        <v>16</v>
      </c>
      <c r="U1850">
        <v>9</v>
      </c>
      <c r="V1850">
        <v>11</v>
      </c>
      <c r="W1850" t="s">
        <v>96</v>
      </c>
      <c r="X1850" t="s">
        <v>85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1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 t="s">
        <v>304</v>
      </c>
      <c r="AM1850" t="s">
        <v>65</v>
      </c>
      <c r="AN1850">
        <v>0</v>
      </c>
      <c r="AO1850" t="e" vm="1">
        <f>_FV(-1,"0")</f>
        <v>#VALUE!</v>
      </c>
      <c r="AP1850" t="s">
        <v>64</v>
      </c>
      <c r="AQ1850">
        <v>1</v>
      </c>
      <c r="AR1850">
        <v>7</v>
      </c>
      <c r="AS1850" t="s">
        <v>2307</v>
      </c>
      <c r="AT1850" t="s">
        <v>289</v>
      </c>
      <c r="AU1850" t="s">
        <v>252</v>
      </c>
      <c r="AV1850" t="s">
        <v>2819</v>
      </c>
      <c r="AW1850" t="s">
        <v>2820</v>
      </c>
      <c r="AX1850">
        <v>1713</v>
      </c>
      <c r="AY1850">
        <v>1658</v>
      </c>
      <c r="AZ1850" t="s">
        <v>127</v>
      </c>
      <c r="BA1850" s="2">
        <v>43670</v>
      </c>
      <c r="BB1850">
        <v>19</v>
      </c>
      <c r="BC1850" t="s">
        <v>2776</v>
      </c>
      <c r="BD1850" s="3">
        <v>45047</v>
      </c>
      <c r="BE1850" t="s">
        <v>182</v>
      </c>
      <c r="BF1850" s="2">
        <v>43550</v>
      </c>
      <c r="BG1850">
        <v>24</v>
      </c>
      <c r="BH1850" t="s">
        <v>2787</v>
      </c>
      <c r="BI1850" s="2">
        <v>43469</v>
      </c>
    </row>
    <row r="1851" spans="1:61" x14ac:dyDescent="0.25">
      <c r="A1851" s="1">
        <v>42392</v>
      </c>
      <c r="B1851" t="s">
        <v>2538</v>
      </c>
      <c r="C1851" t="s">
        <v>182</v>
      </c>
      <c r="D1851" t="s">
        <v>62</v>
      </c>
      <c r="E1851" t="s">
        <v>903</v>
      </c>
      <c r="F1851" t="s">
        <v>901</v>
      </c>
      <c r="G1851" t="s">
        <v>569</v>
      </c>
      <c r="H1851" t="s">
        <v>566</v>
      </c>
      <c r="I1851" t="s">
        <v>2821</v>
      </c>
      <c r="J1851" t="s">
        <v>902</v>
      </c>
      <c r="K1851" t="s">
        <v>906</v>
      </c>
      <c r="L1851" t="s">
        <v>502</v>
      </c>
      <c r="M1851" t="s">
        <v>1151</v>
      </c>
      <c r="N1851" t="s">
        <v>379</v>
      </c>
      <c r="O1851" t="s">
        <v>378</v>
      </c>
      <c r="P1851" t="s">
        <v>572</v>
      </c>
      <c r="Q1851">
        <v>23</v>
      </c>
      <c r="R1851" t="s">
        <v>68</v>
      </c>
      <c r="S1851" t="s">
        <v>83</v>
      </c>
      <c r="T1851">
        <v>16</v>
      </c>
      <c r="U1851">
        <v>2</v>
      </c>
      <c r="V1851">
        <v>7</v>
      </c>
      <c r="W1851" t="s">
        <v>96</v>
      </c>
      <c r="X1851" t="s">
        <v>120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 t="s">
        <v>501</v>
      </c>
      <c r="AM1851" t="s">
        <v>1151</v>
      </c>
      <c r="AN1851">
        <v>11</v>
      </c>
      <c r="AO1851" t="e" vm="1">
        <f>_FV(-4,"0")</f>
        <v>#VALUE!</v>
      </c>
      <c r="AP1851" t="e" vm="1">
        <f>_FV(-8,"0")</f>
        <v>#VALUE!</v>
      </c>
      <c r="AQ1851">
        <v>4</v>
      </c>
      <c r="AR1851">
        <v>4</v>
      </c>
      <c r="AS1851" t="s">
        <v>65</v>
      </c>
      <c r="AT1851" t="s">
        <v>68</v>
      </c>
      <c r="AU1851" t="s">
        <v>1153</v>
      </c>
      <c r="AV1851" t="s">
        <v>2822</v>
      </c>
      <c r="AW1851" t="s">
        <v>65</v>
      </c>
      <c r="AX1851">
        <v>1643</v>
      </c>
      <c r="AY1851">
        <v>1658</v>
      </c>
      <c r="AZ1851" t="s">
        <v>2538</v>
      </c>
      <c r="BA1851" s="2">
        <v>43733</v>
      </c>
      <c r="BB1851">
        <v>19</v>
      </c>
      <c r="BC1851" t="s">
        <v>2777</v>
      </c>
      <c r="BD1851" s="3">
        <v>22313</v>
      </c>
      <c r="BE1851" t="s">
        <v>182</v>
      </c>
      <c r="BF1851" s="2">
        <v>43550</v>
      </c>
      <c r="BG1851">
        <v>24</v>
      </c>
      <c r="BH1851" t="s">
        <v>2787</v>
      </c>
      <c r="BI1851" s="2">
        <v>43469</v>
      </c>
    </row>
    <row r="1852" spans="1:61" x14ac:dyDescent="0.25">
      <c r="A1852" s="1">
        <v>42647</v>
      </c>
      <c r="B1852" t="s">
        <v>150</v>
      </c>
      <c r="C1852" t="s">
        <v>182</v>
      </c>
      <c r="D1852" t="s">
        <v>62</v>
      </c>
      <c r="E1852" t="s">
        <v>1242</v>
      </c>
      <c r="F1852" t="s">
        <v>539</v>
      </c>
      <c r="G1852" t="s">
        <v>465</v>
      </c>
      <c r="H1852" t="s">
        <v>219</v>
      </c>
      <c r="I1852" t="s">
        <v>677</v>
      </c>
      <c r="J1852" t="s">
        <v>645</v>
      </c>
      <c r="K1852" t="s">
        <v>472</v>
      </c>
      <c r="L1852" t="s">
        <v>647</v>
      </c>
      <c r="M1852" t="s">
        <v>223</v>
      </c>
      <c r="N1852" t="s">
        <v>80</v>
      </c>
      <c r="O1852" t="s">
        <v>223</v>
      </c>
      <c r="P1852" t="s">
        <v>469</v>
      </c>
      <c r="Q1852">
        <v>33</v>
      </c>
      <c r="R1852" t="s">
        <v>121</v>
      </c>
      <c r="S1852" t="s">
        <v>83</v>
      </c>
      <c r="T1852">
        <v>16</v>
      </c>
      <c r="U1852">
        <v>5</v>
      </c>
      <c r="V1852">
        <v>7</v>
      </c>
      <c r="W1852" t="s">
        <v>120</v>
      </c>
      <c r="X1852" t="s">
        <v>121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 t="s">
        <v>223</v>
      </c>
      <c r="AM1852" t="e" vm="100">
        <f>_FV(0,"09090909090909091")</f>
        <v>#VALUE!</v>
      </c>
      <c r="AN1852">
        <v>4</v>
      </c>
      <c r="AO1852" t="s">
        <v>64</v>
      </c>
      <c r="AP1852" t="e" vm="1">
        <f>_FV(-1,"0")</f>
        <v>#VALUE!</v>
      </c>
      <c r="AQ1852">
        <v>6</v>
      </c>
      <c r="AR1852">
        <v>3</v>
      </c>
      <c r="AS1852" t="s">
        <v>68</v>
      </c>
      <c r="AT1852" t="s">
        <v>68</v>
      </c>
      <c r="AU1852" t="s">
        <v>68</v>
      </c>
      <c r="AV1852" t="s">
        <v>64</v>
      </c>
      <c r="AW1852" s="3">
        <v>46753</v>
      </c>
      <c r="AX1852">
        <v>1721</v>
      </c>
      <c r="AY1852">
        <v>1658</v>
      </c>
      <c r="AZ1852" t="s">
        <v>150</v>
      </c>
      <c r="BA1852" s="2">
        <v>43607</v>
      </c>
      <c r="BB1852">
        <v>25</v>
      </c>
      <c r="BC1852" t="s">
        <v>2779</v>
      </c>
      <c r="BD1852" s="3">
        <v>14427</v>
      </c>
      <c r="BE1852" t="s">
        <v>182</v>
      </c>
      <c r="BF1852" s="2">
        <v>43550</v>
      </c>
      <c r="BG1852">
        <v>24</v>
      </c>
      <c r="BH1852" t="s">
        <v>2787</v>
      </c>
      <c r="BI1852" s="2">
        <v>43469</v>
      </c>
    </row>
    <row r="1853" spans="1:61" x14ac:dyDescent="0.25">
      <c r="A1853" s="1">
        <v>42483</v>
      </c>
      <c r="B1853" t="s">
        <v>158</v>
      </c>
      <c r="C1853" t="s">
        <v>182</v>
      </c>
      <c r="D1853" t="s">
        <v>62</v>
      </c>
      <c r="E1853" t="s">
        <v>582</v>
      </c>
      <c r="F1853" t="s">
        <v>705</v>
      </c>
      <c r="G1853" t="s">
        <v>970</v>
      </c>
      <c r="H1853" t="s">
        <v>1072</v>
      </c>
      <c r="I1853" t="s">
        <v>581</v>
      </c>
      <c r="J1853" t="s">
        <v>1072</v>
      </c>
      <c r="K1853" t="s">
        <v>584</v>
      </c>
      <c r="L1853" t="s">
        <v>666</v>
      </c>
      <c r="M1853" t="s">
        <v>793</v>
      </c>
      <c r="N1853" t="s">
        <v>666</v>
      </c>
      <c r="O1853" t="s">
        <v>118</v>
      </c>
      <c r="P1853" t="s">
        <v>585</v>
      </c>
      <c r="Q1853">
        <v>35</v>
      </c>
      <c r="R1853" t="s">
        <v>66</v>
      </c>
      <c r="S1853" t="s">
        <v>83</v>
      </c>
      <c r="T1853">
        <v>16</v>
      </c>
      <c r="U1853">
        <v>4</v>
      </c>
      <c r="V1853">
        <v>7</v>
      </c>
      <c r="W1853" t="s">
        <v>120</v>
      </c>
      <c r="X1853" t="s">
        <v>66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 t="s">
        <v>124</v>
      </c>
      <c r="AM1853" t="e" vm="84">
        <f>_FV(0,"2857142857142857")</f>
        <v>#VALUE!</v>
      </c>
      <c r="AN1853">
        <v>14</v>
      </c>
      <c r="AO1853" t="s">
        <v>96</v>
      </c>
      <c r="AP1853" t="e" vm="1">
        <f>_FV(-5,"0")</f>
        <v>#VALUE!</v>
      </c>
      <c r="AQ1853">
        <v>3</v>
      </c>
      <c r="AR1853">
        <v>6</v>
      </c>
      <c r="AS1853" t="s">
        <v>68</v>
      </c>
      <c r="AT1853" t="s">
        <v>590</v>
      </c>
      <c r="AU1853" t="s">
        <v>68</v>
      </c>
      <c r="AV1853" t="s">
        <v>1981</v>
      </c>
      <c r="AW1853" t="s">
        <v>2823</v>
      </c>
      <c r="AX1853">
        <v>1870</v>
      </c>
      <c r="AY1853">
        <v>1658</v>
      </c>
      <c r="AZ1853" t="s">
        <v>158</v>
      </c>
      <c r="BA1853" s="2">
        <v>43579</v>
      </c>
      <c r="BB1853">
        <v>27</v>
      </c>
      <c r="BC1853" t="s">
        <v>2780</v>
      </c>
      <c r="BD1853" s="3">
        <v>33543</v>
      </c>
      <c r="BE1853" t="s">
        <v>182</v>
      </c>
      <c r="BF1853" s="2">
        <v>43550</v>
      </c>
      <c r="BG1853">
        <v>24</v>
      </c>
      <c r="BH1853" t="s">
        <v>2787</v>
      </c>
      <c r="BI1853" s="2">
        <v>43469</v>
      </c>
    </row>
    <row r="1854" spans="1:61" x14ac:dyDescent="0.25">
      <c r="A1854" s="1">
        <v>42402</v>
      </c>
      <c r="B1854" t="s">
        <v>163</v>
      </c>
      <c r="C1854" t="s">
        <v>182</v>
      </c>
      <c r="D1854" t="s">
        <v>62</v>
      </c>
      <c r="E1854" t="s">
        <v>76</v>
      </c>
      <c r="F1854" t="s">
        <v>68</v>
      </c>
      <c r="G1854" t="s">
        <v>400</v>
      </c>
      <c r="H1854" t="s">
        <v>769</v>
      </c>
      <c r="I1854" t="s">
        <v>691</v>
      </c>
      <c r="J1854" t="s">
        <v>317</v>
      </c>
      <c r="K1854" t="s">
        <v>81</v>
      </c>
      <c r="L1854" t="s">
        <v>323</v>
      </c>
      <c r="M1854" t="s">
        <v>79</v>
      </c>
      <c r="N1854" t="s">
        <v>80</v>
      </c>
      <c r="O1854" t="s">
        <v>771</v>
      </c>
      <c r="P1854" t="s">
        <v>79</v>
      </c>
      <c r="Q1854">
        <v>24</v>
      </c>
      <c r="R1854" t="s">
        <v>132</v>
      </c>
      <c r="S1854" t="s">
        <v>83</v>
      </c>
      <c r="T1854">
        <v>16</v>
      </c>
      <c r="U1854">
        <v>5</v>
      </c>
      <c r="V1854">
        <v>9</v>
      </c>
      <c r="W1854" t="s">
        <v>121</v>
      </c>
      <c r="X1854" t="s">
        <v>85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 t="s">
        <v>771</v>
      </c>
      <c r="AM1854" t="e" vm="106">
        <f>_FV(0,"041666666666666664")</f>
        <v>#VALUE!</v>
      </c>
      <c r="AN1854">
        <v>4</v>
      </c>
      <c r="AO1854" t="s">
        <v>68</v>
      </c>
      <c r="AP1854" t="e" vm="1">
        <f>_FV(-4,"0")</f>
        <v>#VALUE!</v>
      </c>
      <c r="AQ1854">
        <v>4</v>
      </c>
      <c r="AR1854">
        <v>4</v>
      </c>
      <c r="AS1854" t="s">
        <v>68</v>
      </c>
      <c r="AT1854" t="s">
        <v>1152</v>
      </c>
      <c r="AU1854" t="s">
        <v>68</v>
      </c>
      <c r="AV1854" t="s">
        <v>97</v>
      </c>
      <c r="AW1854" t="s">
        <v>2824</v>
      </c>
      <c r="AX1854">
        <v>1793</v>
      </c>
      <c r="AY1854">
        <v>1658</v>
      </c>
      <c r="AZ1854" t="s">
        <v>163</v>
      </c>
      <c r="BA1854" s="2">
        <v>43607</v>
      </c>
      <c r="BB1854">
        <v>23</v>
      </c>
      <c r="BC1854" t="s">
        <v>2783</v>
      </c>
      <c r="BD1854" s="2">
        <v>43593</v>
      </c>
      <c r="BE1854" t="s">
        <v>182</v>
      </c>
      <c r="BF1854" s="2">
        <v>43550</v>
      </c>
      <c r="BG1854">
        <v>24</v>
      </c>
      <c r="BH1854" t="s">
        <v>2787</v>
      </c>
      <c r="BI1854" s="2">
        <v>43469</v>
      </c>
    </row>
    <row r="1855" spans="1:61" x14ac:dyDescent="0.25">
      <c r="A1855" s="1">
        <v>42308</v>
      </c>
      <c r="B1855" t="s">
        <v>178</v>
      </c>
      <c r="C1855" t="s">
        <v>182</v>
      </c>
      <c r="D1855" t="s">
        <v>101</v>
      </c>
      <c r="E1855" t="s">
        <v>539</v>
      </c>
      <c r="F1855" t="s">
        <v>801</v>
      </c>
      <c r="G1855" t="s">
        <v>64</v>
      </c>
      <c r="H1855" t="s">
        <v>539</v>
      </c>
      <c r="I1855" t="s">
        <v>468</v>
      </c>
      <c r="J1855" t="s">
        <v>539</v>
      </c>
      <c r="K1855" t="s">
        <v>540</v>
      </c>
      <c r="L1855" t="s">
        <v>223</v>
      </c>
      <c r="M1855" t="s">
        <v>468</v>
      </c>
      <c r="N1855" t="s">
        <v>224</v>
      </c>
      <c r="O1855" t="s">
        <v>223</v>
      </c>
      <c r="P1855" t="s">
        <v>223</v>
      </c>
      <c r="Q1855">
        <v>11</v>
      </c>
      <c r="R1855" t="s">
        <v>95</v>
      </c>
      <c r="S1855" t="s">
        <v>83</v>
      </c>
      <c r="T1855">
        <v>16</v>
      </c>
      <c r="U1855">
        <v>19</v>
      </c>
      <c r="V1855">
        <v>14</v>
      </c>
      <c r="W1855" t="s">
        <v>66</v>
      </c>
      <c r="X1855" t="s">
        <v>120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 t="e" vm="273">
        <f>_FV(0,"9090909090909091")</f>
        <v>#VALUE!</v>
      </c>
      <c r="AM1855" t="e" vm="116">
        <f>_FV(0,"2727272727272727")</f>
        <v>#VALUE!</v>
      </c>
      <c r="AN1855">
        <v>-6</v>
      </c>
      <c r="AO1855" t="e" vm="1">
        <f>_FV(-6,"0")</f>
        <v>#VALUE!</v>
      </c>
      <c r="AP1855" t="s">
        <v>83</v>
      </c>
      <c r="AQ1855">
        <v>1</v>
      </c>
      <c r="AR1855">
        <v>7</v>
      </c>
      <c r="AS1855" t="s">
        <v>68</v>
      </c>
      <c r="AT1855" t="s">
        <v>68</v>
      </c>
      <c r="AU1855" t="s">
        <v>68</v>
      </c>
      <c r="AV1855" s="2">
        <v>43498</v>
      </c>
      <c r="AW1855" s="3">
        <v>11689</v>
      </c>
      <c r="AX1855">
        <v>1553</v>
      </c>
      <c r="AY1855">
        <v>1658</v>
      </c>
      <c r="AZ1855" t="s">
        <v>178</v>
      </c>
      <c r="BA1855" s="2">
        <v>43639</v>
      </c>
      <c r="BB1855">
        <v>27</v>
      </c>
      <c r="BC1855" t="s">
        <v>2784</v>
      </c>
      <c r="BD1855" s="3">
        <v>28581</v>
      </c>
      <c r="BE1855" t="s">
        <v>182</v>
      </c>
      <c r="BF1855" s="2">
        <v>43550</v>
      </c>
      <c r="BG1855">
        <v>24</v>
      </c>
      <c r="BH1855" t="s">
        <v>2787</v>
      </c>
      <c r="BI1855" s="2">
        <v>43469</v>
      </c>
    </row>
    <row r="1856" spans="1:61" x14ac:dyDescent="0.25">
      <c r="A1856" s="1">
        <v>42238</v>
      </c>
      <c r="B1856" t="s">
        <v>1432</v>
      </c>
      <c r="C1856" t="s">
        <v>182</v>
      </c>
      <c r="D1856" t="s">
        <v>101</v>
      </c>
      <c r="E1856" t="s">
        <v>90</v>
      </c>
      <c r="F1856" t="s">
        <v>355</v>
      </c>
      <c r="G1856" t="s">
        <v>90</v>
      </c>
      <c r="H1856" t="s">
        <v>68</v>
      </c>
      <c r="I1856" t="s">
        <v>68</v>
      </c>
      <c r="J1856" t="s">
        <v>80</v>
      </c>
      <c r="K1856" t="s">
        <v>80</v>
      </c>
      <c r="L1856" t="s">
        <v>65</v>
      </c>
      <c r="M1856" t="s">
        <v>80</v>
      </c>
      <c r="N1856" t="s">
        <v>80</v>
      </c>
      <c r="O1856" t="s">
        <v>65</v>
      </c>
      <c r="P1856" t="s">
        <v>80</v>
      </c>
      <c r="Q1856">
        <v>3</v>
      </c>
      <c r="R1856" t="s">
        <v>67</v>
      </c>
      <c r="S1856" t="s">
        <v>83</v>
      </c>
      <c r="T1856">
        <v>16</v>
      </c>
      <c r="U1856">
        <v>9</v>
      </c>
      <c r="V1856">
        <v>14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 t="s">
        <v>65</v>
      </c>
      <c r="AM1856" t="e" vm="2">
        <f>_FV(0,"3333333333333333")</f>
        <v>#VALUE!</v>
      </c>
      <c r="AN1856">
        <v>2</v>
      </c>
      <c r="AP1856" t="s">
        <v>120</v>
      </c>
      <c r="AQ1856">
        <v>4</v>
      </c>
      <c r="AR1856">
        <v>4</v>
      </c>
      <c r="AS1856" t="s">
        <v>68</v>
      </c>
      <c r="AT1856" t="s">
        <v>68</v>
      </c>
      <c r="AU1856" t="s">
        <v>68</v>
      </c>
      <c r="AV1856" t="s">
        <v>68</v>
      </c>
      <c r="AW1856" s="2">
        <v>43800</v>
      </c>
      <c r="AX1856">
        <v>1601</v>
      </c>
      <c r="AY1856">
        <v>1658</v>
      </c>
      <c r="AZ1856" t="s">
        <v>1432</v>
      </c>
      <c r="BA1856" s="2">
        <v>43641</v>
      </c>
      <c r="BB1856">
        <v>22</v>
      </c>
      <c r="BC1856" t="s">
        <v>2785</v>
      </c>
      <c r="BD1856" s="3">
        <v>19391</v>
      </c>
      <c r="BE1856" t="s">
        <v>182</v>
      </c>
      <c r="BF1856" s="2">
        <v>43550</v>
      </c>
      <c r="BG1856">
        <v>24</v>
      </c>
      <c r="BH1856" t="s">
        <v>2787</v>
      </c>
      <c r="BI1856" s="2">
        <v>43469</v>
      </c>
    </row>
    <row r="1857" spans="1:61" x14ac:dyDescent="0.25">
      <c r="A1857" s="1">
        <v>42329</v>
      </c>
      <c r="B1857" t="s">
        <v>1917</v>
      </c>
      <c r="C1857" t="s">
        <v>182</v>
      </c>
      <c r="D1857" t="s">
        <v>151</v>
      </c>
      <c r="E1857" t="s">
        <v>230</v>
      </c>
      <c r="F1857" t="s">
        <v>495</v>
      </c>
      <c r="G1857" t="s">
        <v>68</v>
      </c>
      <c r="H1857" t="s">
        <v>496</v>
      </c>
      <c r="I1857" t="s">
        <v>359</v>
      </c>
      <c r="J1857" t="s">
        <v>362</v>
      </c>
      <c r="K1857" t="s">
        <v>237</v>
      </c>
      <c r="L1857" t="s">
        <v>235</v>
      </c>
      <c r="M1857" t="s">
        <v>238</v>
      </c>
      <c r="N1857" t="s">
        <v>235</v>
      </c>
      <c r="O1857" t="s">
        <v>237</v>
      </c>
      <c r="P1857" t="s">
        <v>235</v>
      </c>
      <c r="Q1857">
        <v>13</v>
      </c>
      <c r="R1857" t="s">
        <v>96</v>
      </c>
      <c r="S1857" t="s">
        <v>83</v>
      </c>
      <c r="T1857">
        <v>16</v>
      </c>
      <c r="U1857">
        <v>7</v>
      </c>
      <c r="V1857">
        <v>12</v>
      </c>
      <c r="W1857" t="s">
        <v>192</v>
      </c>
      <c r="X1857" t="s">
        <v>120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 t="s">
        <v>236</v>
      </c>
      <c r="AM1857" t="e" vm="172">
        <f>_FV(0,"15384615384615385")</f>
        <v>#VALUE!</v>
      </c>
      <c r="AN1857">
        <v>4</v>
      </c>
      <c r="AO1857" t="s">
        <v>68</v>
      </c>
      <c r="AP1857" t="e" vm="1">
        <f>_FV(-3,"0")</f>
        <v>#VALUE!</v>
      </c>
      <c r="AQ1857">
        <v>4</v>
      </c>
      <c r="AR1857">
        <v>4</v>
      </c>
      <c r="AS1857" t="s">
        <v>68</v>
      </c>
      <c r="AT1857" t="s">
        <v>68</v>
      </c>
      <c r="AU1857" t="s">
        <v>68</v>
      </c>
      <c r="AV1857" s="2">
        <v>43557</v>
      </c>
      <c r="AW1857" s="3">
        <v>44197</v>
      </c>
      <c r="AX1857">
        <v>1671</v>
      </c>
      <c r="AY1857">
        <v>1658</v>
      </c>
      <c r="AZ1857" t="s">
        <v>1917</v>
      </c>
      <c r="BA1857" s="2">
        <v>43489</v>
      </c>
      <c r="BB1857">
        <v>19</v>
      </c>
      <c r="BC1857" t="s">
        <v>2786</v>
      </c>
      <c r="BD1857" s="3">
        <v>13271</v>
      </c>
      <c r="BE1857" t="s">
        <v>182</v>
      </c>
      <c r="BF1857" s="2">
        <v>43550</v>
      </c>
      <c r="BG1857">
        <v>24</v>
      </c>
      <c r="BH1857" t="s">
        <v>2787</v>
      </c>
      <c r="BI1857" s="2">
        <v>43469</v>
      </c>
    </row>
    <row r="1858" spans="1:61" x14ac:dyDescent="0.25">
      <c r="A1858" s="1">
        <v>42336</v>
      </c>
      <c r="B1858" t="s">
        <v>195</v>
      </c>
      <c r="C1858" t="s">
        <v>182</v>
      </c>
      <c r="D1858" t="s">
        <v>62</v>
      </c>
      <c r="E1858" t="s">
        <v>68</v>
      </c>
      <c r="F1858" t="s">
        <v>575</v>
      </c>
      <c r="G1858" t="s">
        <v>370</v>
      </c>
      <c r="H1858" t="s">
        <v>152</v>
      </c>
      <c r="I1858" t="s">
        <v>576</v>
      </c>
      <c r="J1858" t="s">
        <v>327</v>
      </c>
      <c r="K1858" t="s">
        <v>154</v>
      </c>
      <c r="L1858" t="s">
        <v>329</v>
      </c>
      <c r="M1858" t="s">
        <v>252</v>
      </c>
      <c r="N1858" t="s">
        <v>155</v>
      </c>
      <c r="O1858" t="s">
        <v>372</v>
      </c>
      <c r="P1858" t="s">
        <v>155</v>
      </c>
      <c r="Q1858">
        <v>14</v>
      </c>
      <c r="R1858" t="s">
        <v>255</v>
      </c>
      <c r="S1858" t="s">
        <v>83</v>
      </c>
      <c r="T1858">
        <v>16</v>
      </c>
      <c r="U1858">
        <v>18</v>
      </c>
      <c r="V1858">
        <v>11</v>
      </c>
      <c r="W1858" t="s">
        <v>96</v>
      </c>
      <c r="X1858" t="s">
        <v>120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 t="e" vm="197">
        <f>_FV(0,"8571428571428571")</f>
        <v>#VALUE!</v>
      </c>
      <c r="AM1858" t="e" vm="186">
        <f>_FV(0,"07142857142857142")</f>
        <v>#VALUE!</v>
      </c>
      <c r="AN1858">
        <v>-10</v>
      </c>
      <c r="AO1858" t="e" vm="1">
        <f>_FV(-4,"0")</f>
        <v>#VALUE!</v>
      </c>
      <c r="AP1858" t="s">
        <v>121</v>
      </c>
      <c r="AQ1858">
        <v>7</v>
      </c>
      <c r="AR1858">
        <v>1</v>
      </c>
      <c r="AS1858" t="s">
        <v>897</v>
      </c>
      <c r="AT1858" t="s">
        <v>68</v>
      </c>
      <c r="AU1858" t="s">
        <v>1178</v>
      </c>
      <c r="AV1858" t="s">
        <v>2825</v>
      </c>
      <c r="AW1858" t="s">
        <v>2826</v>
      </c>
      <c r="AX1858">
        <v>1555</v>
      </c>
      <c r="AY1858">
        <v>1658</v>
      </c>
      <c r="AZ1858" t="s">
        <v>195</v>
      </c>
      <c r="BA1858" s="2">
        <v>43610</v>
      </c>
      <c r="BB1858">
        <v>27</v>
      </c>
      <c r="BC1858" t="s">
        <v>2267</v>
      </c>
      <c r="BD1858" s="2">
        <v>43588</v>
      </c>
      <c r="BE1858" t="s">
        <v>182</v>
      </c>
      <c r="BF1858" s="2">
        <v>43550</v>
      </c>
      <c r="BG1858">
        <v>24</v>
      </c>
      <c r="BH1858" t="s">
        <v>2787</v>
      </c>
      <c r="BI1858" s="2">
        <v>43469</v>
      </c>
    </row>
    <row r="1859" spans="1:61" x14ac:dyDescent="0.25">
      <c r="A1859" s="1">
        <v>42296</v>
      </c>
      <c r="B1859" t="s">
        <v>1445</v>
      </c>
      <c r="C1859" t="s">
        <v>182</v>
      </c>
      <c r="D1859" t="s">
        <v>151</v>
      </c>
      <c r="E1859" t="s">
        <v>92</v>
      </c>
      <c r="F1859" t="s">
        <v>88</v>
      </c>
      <c r="G1859" t="s">
        <v>92</v>
      </c>
      <c r="H1859" t="s">
        <v>92</v>
      </c>
      <c r="I1859" t="s">
        <v>92</v>
      </c>
      <c r="J1859" t="s">
        <v>68</v>
      </c>
      <c r="K1859" t="s">
        <v>216</v>
      </c>
      <c r="L1859" t="s">
        <v>216</v>
      </c>
      <c r="M1859" t="s">
        <v>216</v>
      </c>
      <c r="N1859" t="s">
        <v>80</v>
      </c>
      <c r="O1859" t="s">
        <v>94</v>
      </c>
      <c r="P1859" t="s">
        <v>80</v>
      </c>
      <c r="Q1859">
        <v>9</v>
      </c>
      <c r="R1859" t="s">
        <v>179</v>
      </c>
      <c r="S1859" t="s">
        <v>83</v>
      </c>
      <c r="T1859">
        <v>16</v>
      </c>
      <c r="U1859">
        <v>11</v>
      </c>
      <c r="V1859">
        <v>14</v>
      </c>
      <c r="W1859" t="s">
        <v>132</v>
      </c>
      <c r="X1859" t="s">
        <v>85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 t="s">
        <v>65</v>
      </c>
      <c r="AM1859" t="e" vm="82">
        <f>_FV(0,"2222222222222222")</f>
        <v>#VALUE!</v>
      </c>
      <c r="AN1859">
        <v>1</v>
      </c>
      <c r="AO1859" t="e" vm="1">
        <f>_FV(-2,"0")</f>
        <v>#VALUE!</v>
      </c>
      <c r="AP1859" t="s">
        <v>84</v>
      </c>
      <c r="AQ1859">
        <v>4</v>
      </c>
      <c r="AR1859">
        <v>4</v>
      </c>
      <c r="AS1859" t="s">
        <v>68</v>
      </c>
      <c r="AT1859" t="s">
        <v>68</v>
      </c>
      <c r="AU1859" t="s">
        <v>68</v>
      </c>
      <c r="AV1859" t="s">
        <v>1981</v>
      </c>
      <c r="AW1859" s="3">
        <v>44562</v>
      </c>
      <c r="AX1859">
        <v>1667</v>
      </c>
      <c r="AY1859">
        <v>1658</v>
      </c>
      <c r="AZ1859" t="s">
        <v>1445</v>
      </c>
      <c r="BA1859" s="2">
        <v>43701</v>
      </c>
      <c r="BB1859">
        <v>29</v>
      </c>
      <c r="BC1859" t="s">
        <v>2790</v>
      </c>
      <c r="BD1859" s="3">
        <v>30742</v>
      </c>
      <c r="BE1859" t="s">
        <v>182</v>
      </c>
      <c r="BF1859" s="2">
        <v>43550</v>
      </c>
      <c r="BG1859">
        <v>24</v>
      </c>
      <c r="BH1859" t="s">
        <v>2787</v>
      </c>
      <c r="BI1859" s="2">
        <v>43469</v>
      </c>
    </row>
    <row r="1860" spans="1:61" x14ac:dyDescent="0.25">
      <c r="A1860" s="1">
        <v>42231</v>
      </c>
      <c r="B1860" t="s">
        <v>209</v>
      </c>
      <c r="C1860" t="s">
        <v>182</v>
      </c>
      <c r="D1860" t="s">
        <v>101</v>
      </c>
      <c r="E1860" t="s">
        <v>65</v>
      </c>
      <c r="F1860" t="s">
        <v>65</v>
      </c>
      <c r="G1860" t="s">
        <v>63</v>
      </c>
      <c r="H1860" t="s">
        <v>63</v>
      </c>
      <c r="I1860" t="s">
        <v>65</v>
      </c>
      <c r="J1860" t="s">
        <v>65</v>
      </c>
      <c r="K1860" t="s">
        <v>65</v>
      </c>
      <c r="L1860" t="s">
        <v>65</v>
      </c>
      <c r="M1860" t="s">
        <v>63</v>
      </c>
      <c r="N1860" t="s">
        <v>63</v>
      </c>
      <c r="O1860" t="s">
        <v>65</v>
      </c>
      <c r="P1860" t="s">
        <v>65</v>
      </c>
      <c r="Q1860">
        <v>2</v>
      </c>
      <c r="R1860" t="s">
        <v>84</v>
      </c>
      <c r="S1860" t="s">
        <v>83</v>
      </c>
      <c r="T1860">
        <v>16</v>
      </c>
      <c r="U1860">
        <v>14</v>
      </c>
      <c r="V1860">
        <v>15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 t="e" vm="3">
        <f>_FV(0,"5")</f>
        <v>#VALUE!</v>
      </c>
      <c r="AM1860" t="e" vm="3">
        <f>_FV(0,"5")</f>
        <v>#VALUE!</v>
      </c>
      <c r="AN1860">
        <v>0</v>
      </c>
      <c r="AP1860" t="e" vm="1">
        <f>_FV(-6,"0")</f>
        <v>#VALUE!</v>
      </c>
      <c r="AQ1860">
        <v>3</v>
      </c>
      <c r="AR1860">
        <v>6</v>
      </c>
      <c r="AS1860" s="2">
        <v>43617</v>
      </c>
      <c r="AT1860" t="s">
        <v>68</v>
      </c>
      <c r="AU1860" t="s">
        <v>124</v>
      </c>
      <c r="AV1860" s="2">
        <v>43497</v>
      </c>
      <c r="AW1860" t="s">
        <v>2827</v>
      </c>
      <c r="AX1860">
        <v>1713</v>
      </c>
      <c r="AY1860">
        <v>1658</v>
      </c>
      <c r="AZ1860" t="s">
        <v>209</v>
      </c>
      <c r="BA1860" s="2">
        <v>43668</v>
      </c>
      <c r="BB1860">
        <v>16</v>
      </c>
      <c r="BC1860" t="s">
        <v>2792</v>
      </c>
      <c r="BD1860" s="3">
        <v>43678</v>
      </c>
      <c r="BE1860" t="s">
        <v>182</v>
      </c>
      <c r="BF1860" s="2">
        <v>43550</v>
      </c>
      <c r="BG1860">
        <v>24</v>
      </c>
      <c r="BH1860" t="s">
        <v>2787</v>
      </c>
      <c r="BI1860" s="2">
        <v>43469</v>
      </c>
    </row>
    <row r="1861" spans="1:61" x14ac:dyDescent="0.25">
      <c r="A1861" s="1">
        <v>42448</v>
      </c>
      <c r="B1861" t="s">
        <v>2793</v>
      </c>
      <c r="C1861" t="s">
        <v>182</v>
      </c>
      <c r="D1861" t="s">
        <v>151</v>
      </c>
      <c r="E1861" t="s">
        <v>927</v>
      </c>
      <c r="F1861" t="s">
        <v>265</v>
      </c>
      <c r="G1861" t="s">
        <v>68</v>
      </c>
      <c r="H1861" t="s">
        <v>483</v>
      </c>
      <c r="I1861" t="s">
        <v>765</v>
      </c>
      <c r="J1861" t="s">
        <v>2029</v>
      </c>
      <c r="K1861" t="s">
        <v>80</v>
      </c>
      <c r="L1861" t="s">
        <v>116</v>
      </c>
      <c r="M1861" t="s">
        <v>116</v>
      </c>
      <c r="N1861" t="s">
        <v>80</v>
      </c>
      <c r="O1861" t="s">
        <v>603</v>
      </c>
      <c r="P1861" t="s">
        <v>603</v>
      </c>
      <c r="Q1861">
        <v>30</v>
      </c>
      <c r="R1861" t="s">
        <v>191</v>
      </c>
      <c r="S1861" t="s">
        <v>83</v>
      </c>
      <c r="T1861">
        <v>16</v>
      </c>
      <c r="U1861">
        <v>12</v>
      </c>
      <c r="V1861">
        <v>7</v>
      </c>
      <c r="W1861" t="s">
        <v>66</v>
      </c>
      <c r="X1861" t="s">
        <v>120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 t="e" vm="406">
        <f>_FV(0,"03333333333333333")</f>
        <v>#VALUE!</v>
      </c>
      <c r="AM1861" t="e" vm="124">
        <f>_FV(0,"1")</f>
        <v>#VALUE!</v>
      </c>
      <c r="AN1861">
        <v>-6</v>
      </c>
      <c r="AO1861" t="e" vm="1">
        <f>_FV(-6,"0")</f>
        <v>#VALUE!</v>
      </c>
      <c r="AP1861" t="s">
        <v>66</v>
      </c>
      <c r="AQ1861">
        <v>3</v>
      </c>
      <c r="AR1861">
        <v>0</v>
      </c>
      <c r="AS1861" t="s">
        <v>68</v>
      </c>
      <c r="AT1861" t="s">
        <v>68</v>
      </c>
      <c r="AU1861" t="s">
        <v>68</v>
      </c>
      <c r="AV1861" t="s">
        <v>97</v>
      </c>
      <c r="AW1861" s="3">
        <v>44562</v>
      </c>
      <c r="AX1861">
        <v>1582</v>
      </c>
      <c r="AY1861">
        <v>1658</v>
      </c>
      <c r="AZ1861" t="s">
        <v>2793</v>
      </c>
      <c r="BA1861" s="2">
        <v>43581</v>
      </c>
      <c r="BB1861">
        <v>34</v>
      </c>
      <c r="BC1861" t="s">
        <v>2796</v>
      </c>
      <c r="BD1861" s="3">
        <v>29983</v>
      </c>
      <c r="BE1861" t="s">
        <v>182</v>
      </c>
      <c r="BF1861" s="2">
        <v>43550</v>
      </c>
      <c r="BG1861">
        <v>24</v>
      </c>
      <c r="BH1861" t="s">
        <v>2787</v>
      </c>
      <c r="BI1861" s="2">
        <v>43469</v>
      </c>
    </row>
    <row r="1862" spans="1:61" x14ac:dyDescent="0.25">
      <c r="A1862" s="1">
        <v>42401</v>
      </c>
      <c r="B1862" t="s">
        <v>218</v>
      </c>
      <c r="C1862" t="s">
        <v>182</v>
      </c>
      <c r="D1862" t="s">
        <v>62</v>
      </c>
      <c r="E1862" t="s">
        <v>444</v>
      </c>
      <c r="F1862" t="s">
        <v>68</v>
      </c>
      <c r="G1862" s="2">
        <v>43497</v>
      </c>
      <c r="H1862" t="s">
        <v>796</v>
      </c>
      <c r="I1862" s="3">
        <v>42005</v>
      </c>
      <c r="J1862" s="3">
        <v>16438</v>
      </c>
      <c r="K1862" t="s">
        <v>266</v>
      </c>
      <c r="L1862" t="s">
        <v>116</v>
      </c>
      <c r="M1862" t="s">
        <v>116</v>
      </c>
      <c r="N1862" t="s">
        <v>266</v>
      </c>
      <c r="O1862" t="s">
        <v>79</v>
      </c>
      <c r="P1862" t="s">
        <v>79</v>
      </c>
      <c r="Q1862">
        <v>20</v>
      </c>
      <c r="R1862" t="s">
        <v>119</v>
      </c>
      <c r="S1862" t="s">
        <v>83</v>
      </c>
      <c r="T1862">
        <v>16</v>
      </c>
      <c r="U1862">
        <v>13</v>
      </c>
      <c r="V1862">
        <v>10</v>
      </c>
      <c r="W1862" t="s">
        <v>132</v>
      </c>
      <c r="X1862" t="s">
        <v>120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 t="e" vm="154">
        <f>_FV(0,"3")</f>
        <v>#VALUE!</v>
      </c>
      <c r="AM1862" t="s">
        <v>1254</v>
      </c>
      <c r="AN1862">
        <v>-6</v>
      </c>
      <c r="AO1862" t="e" vm="1">
        <f>_FV(-5,"0")</f>
        <v>#VALUE!</v>
      </c>
      <c r="AP1862" t="s">
        <v>132</v>
      </c>
      <c r="AQ1862">
        <v>6</v>
      </c>
      <c r="AR1862">
        <v>3</v>
      </c>
      <c r="AS1862" t="s">
        <v>68</v>
      </c>
      <c r="AT1862" t="s">
        <v>68</v>
      </c>
      <c r="AU1862" t="s">
        <v>68</v>
      </c>
      <c r="AV1862" s="2">
        <v>43556</v>
      </c>
      <c r="AW1862" s="2">
        <v>43586</v>
      </c>
      <c r="AX1862">
        <v>1629</v>
      </c>
      <c r="AY1862">
        <v>1658</v>
      </c>
      <c r="AZ1862" t="s">
        <v>218</v>
      </c>
      <c r="BA1862" s="2">
        <v>43580</v>
      </c>
      <c r="BB1862">
        <v>22</v>
      </c>
      <c r="BC1862" t="s">
        <v>2797</v>
      </c>
      <c r="BD1862" s="3">
        <v>12479</v>
      </c>
      <c r="BE1862" t="s">
        <v>182</v>
      </c>
      <c r="BF1862" s="2">
        <v>43550</v>
      </c>
      <c r="BG1862">
        <v>24</v>
      </c>
      <c r="BH1862" t="s">
        <v>2787</v>
      </c>
      <c r="BI1862" s="2">
        <v>43469</v>
      </c>
    </row>
    <row r="1863" spans="1:61" x14ac:dyDescent="0.25">
      <c r="A1863" s="1">
        <v>42350</v>
      </c>
      <c r="B1863" t="s">
        <v>228</v>
      </c>
      <c r="C1863" t="s">
        <v>182</v>
      </c>
      <c r="D1863" t="s">
        <v>101</v>
      </c>
      <c r="E1863" s="3">
        <v>1360531</v>
      </c>
      <c r="F1863" t="s">
        <v>1400</v>
      </c>
      <c r="G1863" s="3">
        <v>447424</v>
      </c>
      <c r="H1863" t="s">
        <v>400</v>
      </c>
      <c r="I1863" s="3">
        <v>903977</v>
      </c>
      <c r="J1863" t="s">
        <v>317</v>
      </c>
      <c r="K1863" t="s">
        <v>323</v>
      </c>
      <c r="L1863" t="s">
        <v>323</v>
      </c>
      <c r="M1863" t="s">
        <v>79</v>
      </c>
      <c r="N1863" t="s">
        <v>320</v>
      </c>
      <c r="O1863" t="s">
        <v>320</v>
      </c>
      <c r="P1863" t="s">
        <v>79</v>
      </c>
      <c r="Q1863">
        <v>16</v>
      </c>
      <c r="R1863" t="s">
        <v>85</v>
      </c>
      <c r="S1863" t="s">
        <v>83</v>
      </c>
      <c r="T1863">
        <v>16</v>
      </c>
      <c r="U1863">
        <v>7</v>
      </c>
      <c r="V1863">
        <v>11</v>
      </c>
      <c r="W1863" t="s">
        <v>84</v>
      </c>
      <c r="X1863" t="s">
        <v>120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 t="s">
        <v>79</v>
      </c>
      <c r="AM1863" t="e" vm="156">
        <f>_FV(0,"0625")</f>
        <v>#VALUE!</v>
      </c>
      <c r="AN1863">
        <v>1</v>
      </c>
      <c r="AO1863" t="e" vm="1">
        <f>_FV(-7,"0")</f>
        <v>#VALUE!</v>
      </c>
      <c r="AP1863" t="e" vm="1">
        <f>_FV(-2,"0")</f>
        <v>#VALUE!</v>
      </c>
      <c r="AQ1863">
        <v>2</v>
      </c>
      <c r="AR1863">
        <v>5</v>
      </c>
      <c r="AS1863" t="s">
        <v>68</v>
      </c>
      <c r="AT1863" t="s">
        <v>68</v>
      </c>
      <c r="AU1863" t="s">
        <v>68</v>
      </c>
      <c r="AV1863" s="2">
        <v>43586</v>
      </c>
      <c r="AW1863" s="3">
        <v>45292</v>
      </c>
      <c r="AX1863">
        <v>1630</v>
      </c>
      <c r="AY1863">
        <v>1658</v>
      </c>
      <c r="AZ1863" t="s">
        <v>228</v>
      </c>
      <c r="BA1863" s="2">
        <v>43519</v>
      </c>
      <c r="BB1863">
        <v>26</v>
      </c>
      <c r="BC1863" t="s">
        <v>2766</v>
      </c>
      <c r="BD1863" s="2">
        <v>43649</v>
      </c>
      <c r="BE1863" t="s">
        <v>182</v>
      </c>
      <c r="BF1863" s="2">
        <v>43550</v>
      </c>
      <c r="BG1863">
        <v>24</v>
      </c>
      <c r="BH1863" t="s">
        <v>2787</v>
      </c>
      <c r="BI1863" s="2">
        <v>43469</v>
      </c>
    </row>
    <row r="1864" spans="1:61" x14ac:dyDescent="0.25">
      <c r="A1864" s="1">
        <v>42104</v>
      </c>
      <c r="B1864" t="s">
        <v>60</v>
      </c>
      <c r="C1864" t="s">
        <v>163</v>
      </c>
      <c r="D1864" t="s">
        <v>62</v>
      </c>
      <c r="E1864" s="3">
        <v>45658</v>
      </c>
      <c r="F1864" s="2">
        <v>43586</v>
      </c>
      <c r="G1864" t="s">
        <v>400</v>
      </c>
      <c r="H1864" t="s">
        <v>625</v>
      </c>
      <c r="I1864" t="s">
        <v>318</v>
      </c>
      <c r="J1864" t="s">
        <v>64</v>
      </c>
      <c r="K1864" t="s">
        <v>63</v>
      </c>
      <c r="L1864" t="s">
        <v>625</v>
      </c>
      <c r="M1864" t="s">
        <v>79</v>
      </c>
      <c r="N1864" t="s">
        <v>322</v>
      </c>
      <c r="O1864" t="s">
        <v>322</v>
      </c>
      <c r="P1864" t="s">
        <v>322</v>
      </c>
      <c r="Q1864">
        <v>8</v>
      </c>
      <c r="R1864" t="s">
        <v>64</v>
      </c>
      <c r="S1864" t="s">
        <v>132</v>
      </c>
      <c r="T1864">
        <v>16</v>
      </c>
      <c r="U1864">
        <v>4</v>
      </c>
      <c r="V1864">
        <v>1</v>
      </c>
      <c r="W1864" t="s">
        <v>120</v>
      </c>
      <c r="X1864" t="s">
        <v>120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 t="s">
        <v>323</v>
      </c>
      <c r="AM1864" t="s">
        <v>400</v>
      </c>
      <c r="AN1864">
        <v>-3</v>
      </c>
      <c r="AO1864" t="s">
        <v>65</v>
      </c>
      <c r="AP1864" t="e" vm="1">
        <f>_FV(-3,"0")</f>
        <v>#VALUE!</v>
      </c>
      <c r="AQ1864">
        <v>2</v>
      </c>
      <c r="AR1864">
        <v>5</v>
      </c>
      <c r="AS1864" t="s">
        <v>68</v>
      </c>
      <c r="AT1864" t="s">
        <v>440</v>
      </c>
      <c r="AU1864" t="s">
        <v>68</v>
      </c>
      <c r="AV1864" t="s">
        <v>68</v>
      </c>
      <c r="AW1864" t="s">
        <v>2313</v>
      </c>
      <c r="AX1864">
        <v>1804</v>
      </c>
      <c r="AY1864">
        <v>1793</v>
      </c>
      <c r="AZ1864" t="s">
        <v>60</v>
      </c>
      <c r="BA1864" s="2">
        <v>43669</v>
      </c>
      <c r="BB1864">
        <v>29</v>
      </c>
      <c r="BC1864" t="s">
        <v>2765</v>
      </c>
      <c r="BD1864" s="3">
        <v>35674</v>
      </c>
      <c r="BE1864" t="s">
        <v>163</v>
      </c>
      <c r="BF1864" s="2">
        <v>43607</v>
      </c>
      <c r="BG1864">
        <v>23</v>
      </c>
      <c r="BH1864" t="s">
        <v>2783</v>
      </c>
      <c r="BI1864" s="2">
        <v>43593</v>
      </c>
    </row>
    <row r="1865" spans="1:61" x14ac:dyDescent="0.25">
      <c r="A1865" s="1">
        <v>42230</v>
      </c>
      <c r="B1865" t="s">
        <v>73</v>
      </c>
      <c r="C1865" t="s">
        <v>163</v>
      </c>
      <c r="D1865" t="s">
        <v>151</v>
      </c>
      <c r="E1865" t="s">
        <v>63</v>
      </c>
      <c r="F1865" t="s">
        <v>63</v>
      </c>
      <c r="G1865" t="s">
        <v>65</v>
      </c>
      <c r="H1865" t="s">
        <v>65</v>
      </c>
      <c r="I1865" s="2">
        <v>43586</v>
      </c>
      <c r="J1865" s="2">
        <v>43586</v>
      </c>
      <c r="K1865" t="s">
        <v>63</v>
      </c>
      <c r="L1865" t="s">
        <v>63</v>
      </c>
      <c r="M1865" t="s">
        <v>65</v>
      </c>
      <c r="N1865" t="s">
        <v>65</v>
      </c>
      <c r="O1865" t="s">
        <v>65</v>
      </c>
      <c r="P1865" t="s">
        <v>65</v>
      </c>
      <c r="Q1865">
        <v>2</v>
      </c>
      <c r="R1865" t="s">
        <v>239</v>
      </c>
      <c r="S1865" t="s">
        <v>132</v>
      </c>
      <c r="T1865">
        <v>16</v>
      </c>
      <c r="U1865">
        <v>5</v>
      </c>
      <c r="V1865">
        <v>7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 t="s">
        <v>63</v>
      </c>
      <c r="AM1865" t="s">
        <v>63</v>
      </c>
      <c r="AN1865">
        <v>0</v>
      </c>
      <c r="AP1865" t="s">
        <v>110</v>
      </c>
      <c r="AQ1865">
        <v>1</v>
      </c>
      <c r="AR1865">
        <v>7</v>
      </c>
      <c r="AS1865" s="2">
        <v>43617</v>
      </c>
      <c r="AT1865" t="s">
        <v>68</v>
      </c>
      <c r="AU1865" t="s">
        <v>124</v>
      </c>
      <c r="AV1865" t="s">
        <v>2828</v>
      </c>
      <c r="AW1865" t="s">
        <v>2827</v>
      </c>
      <c r="AX1865">
        <v>1549</v>
      </c>
      <c r="AY1865">
        <v>1793</v>
      </c>
      <c r="AZ1865" t="s">
        <v>73</v>
      </c>
      <c r="BA1865" s="2">
        <v>43608</v>
      </c>
      <c r="BB1865">
        <v>23</v>
      </c>
      <c r="BC1865" t="s">
        <v>2767</v>
      </c>
      <c r="BD1865" s="3">
        <v>20121</v>
      </c>
      <c r="BE1865" t="s">
        <v>163</v>
      </c>
      <c r="BF1865" s="2">
        <v>43607</v>
      </c>
      <c r="BG1865">
        <v>23</v>
      </c>
      <c r="BH1865" t="s">
        <v>2783</v>
      </c>
      <c r="BI1865" s="2">
        <v>43593</v>
      </c>
    </row>
    <row r="1866" spans="1:61" x14ac:dyDescent="0.25">
      <c r="A1866" s="1">
        <v>42350</v>
      </c>
      <c r="B1866" t="s">
        <v>2768</v>
      </c>
      <c r="C1866" t="s">
        <v>163</v>
      </c>
      <c r="D1866" t="s">
        <v>62</v>
      </c>
      <c r="E1866" t="s">
        <v>399</v>
      </c>
      <c r="F1866" s="3">
        <v>45658</v>
      </c>
      <c r="G1866" t="s">
        <v>908</v>
      </c>
      <c r="H1866" t="s">
        <v>625</v>
      </c>
      <c r="I1866" t="s">
        <v>1400</v>
      </c>
      <c r="J1866" s="3">
        <v>2273637</v>
      </c>
      <c r="K1866" t="s">
        <v>321</v>
      </c>
      <c r="L1866" t="s">
        <v>63</v>
      </c>
      <c r="M1866" t="s">
        <v>63</v>
      </c>
      <c r="N1866" t="s">
        <v>322</v>
      </c>
      <c r="O1866" t="s">
        <v>79</v>
      </c>
      <c r="P1866" t="s">
        <v>320</v>
      </c>
      <c r="Q1866">
        <v>16</v>
      </c>
      <c r="R1866" t="s">
        <v>242</v>
      </c>
      <c r="S1866" t="s">
        <v>132</v>
      </c>
      <c r="T1866">
        <v>16</v>
      </c>
      <c r="U1866">
        <v>17</v>
      </c>
      <c r="V1866">
        <v>4</v>
      </c>
      <c r="W1866" t="s">
        <v>132</v>
      </c>
      <c r="X1866" t="s">
        <v>83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 t="e" vm="89">
        <f>_FV(0,"75")</f>
        <v>#VALUE!</v>
      </c>
      <c r="AM1866" t="s">
        <v>625</v>
      </c>
      <c r="AN1866">
        <v>-16</v>
      </c>
      <c r="AO1866" t="e" vm="1">
        <f>_FV(-4,"0")</f>
        <v>#VALUE!</v>
      </c>
      <c r="AP1866" t="s">
        <v>192</v>
      </c>
      <c r="AQ1866">
        <v>1</v>
      </c>
      <c r="AR1866">
        <v>1</v>
      </c>
      <c r="AS1866" t="s">
        <v>68</v>
      </c>
      <c r="AT1866" t="s">
        <v>68</v>
      </c>
      <c r="AU1866" t="s">
        <v>68</v>
      </c>
      <c r="AV1866" s="2">
        <v>43556</v>
      </c>
      <c r="AW1866" s="3">
        <v>45292</v>
      </c>
      <c r="AX1866">
        <v>1577</v>
      </c>
      <c r="AY1866">
        <v>1793</v>
      </c>
      <c r="AZ1866" t="s">
        <v>2768</v>
      </c>
      <c r="BA1866" s="2">
        <v>43489</v>
      </c>
      <c r="BB1866">
        <v>22</v>
      </c>
      <c r="BC1866" t="s">
        <v>2771</v>
      </c>
      <c r="BD1866" s="3">
        <v>14246</v>
      </c>
      <c r="BE1866" t="s">
        <v>163</v>
      </c>
      <c r="BF1866" s="2">
        <v>43607</v>
      </c>
      <c r="BG1866">
        <v>23</v>
      </c>
      <c r="BH1866" t="s">
        <v>2783</v>
      </c>
      <c r="BI1866" s="2">
        <v>43593</v>
      </c>
    </row>
    <row r="1867" spans="1:61" x14ac:dyDescent="0.25">
      <c r="A1867" s="1">
        <v>42553</v>
      </c>
      <c r="B1867" t="s">
        <v>123</v>
      </c>
      <c r="C1867" t="s">
        <v>163</v>
      </c>
      <c r="D1867" t="s">
        <v>101</v>
      </c>
      <c r="E1867" s="3">
        <v>46753</v>
      </c>
      <c r="F1867" s="3">
        <v>45292</v>
      </c>
      <c r="G1867" s="3">
        <v>13150</v>
      </c>
      <c r="H1867" t="s">
        <v>552</v>
      </c>
      <c r="I1867" s="3">
        <v>42370</v>
      </c>
      <c r="J1867" s="2">
        <v>43617</v>
      </c>
      <c r="K1867" t="s">
        <v>129</v>
      </c>
      <c r="L1867" t="s">
        <v>346</v>
      </c>
      <c r="M1867" t="s">
        <v>347</v>
      </c>
      <c r="N1867" t="s">
        <v>397</v>
      </c>
      <c r="O1867" t="s">
        <v>128</v>
      </c>
      <c r="P1867" t="s">
        <v>129</v>
      </c>
      <c r="Q1867">
        <v>25</v>
      </c>
      <c r="R1867" t="s">
        <v>120</v>
      </c>
      <c r="S1867" t="s">
        <v>132</v>
      </c>
      <c r="T1867">
        <v>16</v>
      </c>
      <c r="U1867">
        <v>13</v>
      </c>
      <c r="V1867">
        <v>5</v>
      </c>
      <c r="W1867" t="s">
        <v>83</v>
      </c>
      <c r="X1867" t="s">
        <v>120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 t="e" vm="155">
        <f>_FV(0,"08")</f>
        <v>#VALUE!</v>
      </c>
      <c r="AM1867" t="s">
        <v>116</v>
      </c>
      <c r="AN1867">
        <v>-11</v>
      </c>
      <c r="AO1867" t="e" vm="1">
        <f>_FV(-1,"0")</f>
        <v>#VALUE!</v>
      </c>
      <c r="AP1867" t="s">
        <v>132</v>
      </c>
      <c r="AQ1867">
        <v>5</v>
      </c>
      <c r="AR1867">
        <v>2</v>
      </c>
      <c r="AS1867" t="s">
        <v>2187</v>
      </c>
      <c r="AT1867" t="s">
        <v>593</v>
      </c>
      <c r="AU1867" t="s">
        <v>1405</v>
      </c>
      <c r="AV1867" t="s">
        <v>2357</v>
      </c>
      <c r="AW1867" t="s">
        <v>2829</v>
      </c>
      <c r="AX1867">
        <v>1843</v>
      </c>
      <c r="AY1867">
        <v>1793</v>
      </c>
      <c r="AZ1867" t="s">
        <v>123</v>
      </c>
      <c r="BA1867" s="2">
        <v>43669</v>
      </c>
      <c r="BB1867">
        <v>30</v>
      </c>
      <c r="BC1867" t="s">
        <v>2773</v>
      </c>
      <c r="BD1867" s="2">
        <v>43599</v>
      </c>
      <c r="BE1867" t="s">
        <v>163</v>
      </c>
      <c r="BF1867" s="2">
        <v>43607</v>
      </c>
      <c r="BG1867">
        <v>23</v>
      </c>
      <c r="BH1867" t="s">
        <v>2783</v>
      </c>
      <c r="BI1867" s="2">
        <v>43593</v>
      </c>
    </row>
    <row r="1868" spans="1:61" x14ac:dyDescent="0.25">
      <c r="A1868" s="1">
        <v>42308</v>
      </c>
      <c r="B1868" t="s">
        <v>2233</v>
      </c>
      <c r="C1868" t="s">
        <v>163</v>
      </c>
      <c r="D1868" t="s">
        <v>101</v>
      </c>
      <c r="E1868" t="s">
        <v>539</v>
      </c>
      <c r="F1868" t="s">
        <v>678</v>
      </c>
      <c r="G1868" t="s">
        <v>68</v>
      </c>
      <c r="H1868" t="s">
        <v>852</v>
      </c>
      <c r="I1868" t="s">
        <v>678</v>
      </c>
      <c r="J1868" t="s">
        <v>629</v>
      </c>
      <c r="K1868" t="s">
        <v>337</v>
      </c>
      <c r="L1868" t="s">
        <v>468</v>
      </c>
      <c r="M1868" t="s">
        <v>337</v>
      </c>
      <c r="N1868" t="s">
        <v>226</v>
      </c>
      <c r="O1868" t="s">
        <v>65</v>
      </c>
      <c r="P1868" t="s">
        <v>226</v>
      </c>
      <c r="Q1868">
        <v>11</v>
      </c>
      <c r="R1868" t="s">
        <v>110</v>
      </c>
      <c r="S1868" t="s">
        <v>132</v>
      </c>
      <c r="T1868">
        <v>16</v>
      </c>
      <c r="U1868">
        <v>7</v>
      </c>
      <c r="V1868">
        <v>4</v>
      </c>
      <c r="W1868" t="s">
        <v>96</v>
      </c>
      <c r="X1868" t="s">
        <v>120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 t="s">
        <v>540</v>
      </c>
      <c r="AM1868" t="s">
        <v>538</v>
      </c>
      <c r="AN1868">
        <v>-5</v>
      </c>
      <c r="AO1868" t="e" vm="1">
        <f>_FV(-4,"0")</f>
        <v>#VALUE!</v>
      </c>
      <c r="AP1868" t="s">
        <v>120</v>
      </c>
      <c r="AQ1868">
        <v>0</v>
      </c>
      <c r="AR1868">
        <v>9</v>
      </c>
      <c r="AS1868" t="s">
        <v>68</v>
      </c>
      <c r="AT1868" t="s">
        <v>68</v>
      </c>
      <c r="AU1868" t="s">
        <v>68</v>
      </c>
      <c r="AV1868" s="2">
        <v>43497</v>
      </c>
      <c r="AW1868" s="3">
        <v>11689</v>
      </c>
      <c r="AX1868">
        <v>1654</v>
      </c>
      <c r="AY1868">
        <v>1793</v>
      </c>
      <c r="AZ1868" t="s">
        <v>2233</v>
      </c>
      <c r="BA1868" s="2">
        <v>43641</v>
      </c>
      <c r="BB1868">
        <v>19</v>
      </c>
      <c r="BC1868" t="s">
        <v>2775</v>
      </c>
      <c r="BD1868" s="3">
        <v>43160</v>
      </c>
      <c r="BE1868" t="s">
        <v>163</v>
      </c>
      <c r="BF1868" s="2">
        <v>43607</v>
      </c>
      <c r="BG1868">
        <v>23</v>
      </c>
      <c r="BH1868" t="s">
        <v>2783</v>
      </c>
      <c r="BI1868" s="2">
        <v>43593</v>
      </c>
    </row>
    <row r="1869" spans="1:61" x14ac:dyDescent="0.25">
      <c r="A1869" s="1">
        <v>42294</v>
      </c>
      <c r="B1869" t="s">
        <v>127</v>
      </c>
      <c r="C1869" t="s">
        <v>163</v>
      </c>
      <c r="D1869" t="s">
        <v>151</v>
      </c>
      <c r="E1869" t="s">
        <v>90</v>
      </c>
      <c r="F1869" t="s">
        <v>90</v>
      </c>
      <c r="G1869" t="s">
        <v>88</v>
      </c>
      <c r="H1869" t="s">
        <v>88</v>
      </c>
      <c r="I1869" t="s">
        <v>89</v>
      </c>
      <c r="J1869" t="s">
        <v>811</v>
      </c>
      <c r="K1869" t="s">
        <v>80</v>
      </c>
      <c r="L1869" t="s">
        <v>356</v>
      </c>
      <c r="M1869" t="s">
        <v>93</v>
      </c>
      <c r="N1869" t="s">
        <v>216</v>
      </c>
      <c r="O1869" t="s">
        <v>94</v>
      </c>
      <c r="P1869" t="s">
        <v>93</v>
      </c>
      <c r="Q1869">
        <v>9</v>
      </c>
      <c r="R1869" t="s">
        <v>192</v>
      </c>
      <c r="S1869" t="s">
        <v>132</v>
      </c>
      <c r="T1869">
        <v>16</v>
      </c>
      <c r="U1869">
        <v>7</v>
      </c>
      <c r="V1869">
        <v>3</v>
      </c>
      <c r="W1869" t="s">
        <v>83</v>
      </c>
      <c r="X1869" t="s">
        <v>83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 t="s">
        <v>94</v>
      </c>
      <c r="AM1869" t="s">
        <v>94</v>
      </c>
      <c r="AN1869">
        <v>-3</v>
      </c>
      <c r="AO1869" t="s">
        <v>65</v>
      </c>
      <c r="AP1869" t="s">
        <v>96</v>
      </c>
      <c r="AQ1869">
        <v>6</v>
      </c>
      <c r="AR1869">
        <v>3</v>
      </c>
      <c r="AS1869" t="s">
        <v>68</v>
      </c>
      <c r="AT1869" t="s">
        <v>68</v>
      </c>
      <c r="AU1869" t="s">
        <v>68</v>
      </c>
      <c r="AV1869" s="2">
        <v>43497</v>
      </c>
      <c r="AW1869" s="3">
        <v>44562</v>
      </c>
      <c r="AX1869">
        <v>1713</v>
      </c>
      <c r="AY1869">
        <v>1793</v>
      </c>
      <c r="AZ1869" t="s">
        <v>127</v>
      </c>
      <c r="BA1869" s="2">
        <v>43670</v>
      </c>
      <c r="BB1869">
        <v>19</v>
      </c>
      <c r="BC1869" t="s">
        <v>2776</v>
      </c>
      <c r="BD1869" s="3">
        <v>45047</v>
      </c>
      <c r="BE1869" t="s">
        <v>163</v>
      </c>
      <c r="BF1869" s="2">
        <v>43607</v>
      </c>
      <c r="BG1869">
        <v>23</v>
      </c>
      <c r="BH1869" t="s">
        <v>2783</v>
      </c>
      <c r="BI1869" s="2">
        <v>43593</v>
      </c>
    </row>
    <row r="1870" spans="1:61" x14ac:dyDescent="0.25">
      <c r="A1870" s="1">
        <v>42336</v>
      </c>
      <c r="B1870" t="s">
        <v>2538</v>
      </c>
      <c r="C1870" t="s">
        <v>163</v>
      </c>
      <c r="D1870" t="s">
        <v>101</v>
      </c>
      <c r="E1870" t="s">
        <v>64</v>
      </c>
      <c r="F1870" t="s">
        <v>327</v>
      </c>
      <c r="G1870" t="s">
        <v>353</v>
      </c>
      <c r="H1870" t="s">
        <v>576</v>
      </c>
      <c r="I1870" t="s">
        <v>64</v>
      </c>
      <c r="J1870" t="s">
        <v>2345</v>
      </c>
      <c r="K1870" t="s">
        <v>252</v>
      </c>
      <c r="L1870" t="s">
        <v>252</v>
      </c>
      <c r="M1870" t="s">
        <v>577</v>
      </c>
      <c r="N1870" t="s">
        <v>154</v>
      </c>
      <c r="O1870" t="s">
        <v>155</v>
      </c>
      <c r="P1870" t="s">
        <v>372</v>
      </c>
      <c r="Q1870">
        <v>14</v>
      </c>
      <c r="R1870" t="s">
        <v>68</v>
      </c>
      <c r="S1870" t="s">
        <v>132</v>
      </c>
      <c r="T1870">
        <v>16</v>
      </c>
      <c r="U1870">
        <v>1</v>
      </c>
      <c r="V1870">
        <v>2</v>
      </c>
      <c r="W1870" t="s">
        <v>191</v>
      </c>
      <c r="X1870" t="s">
        <v>192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 t="s">
        <v>252</v>
      </c>
      <c r="AM1870" t="s">
        <v>670</v>
      </c>
      <c r="AN1870">
        <v>1</v>
      </c>
      <c r="AO1870" t="s">
        <v>64</v>
      </c>
      <c r="AP1870" t="e" vm="1">
        <f>_FV(-4,"0")</f>
        <v>#VALUE!</v>
      </c>
      <c r="AQ1870">
        <v>3</v>
      </c>
      <c r="AR1870">
        <v>3</v>
      </c>
      <c r="AS1870" t="s">
        <v>708</v>
      </c>
      <c r="AT1870" t="s">
        <v>68</v>
      </c>
      <c r="AU1870" t="s">
        <v>1178</v>
      </c>
      <c r="AV1870" t="s">
        <v>2830</v>
      </c>
      <c r="AW1870" t="s">
        <v>2831</v>
      </c>
      <c r="AX1870">
        <v>1643</v>
      </c>
      <c r="AY1870">
        <v>1793</v>
      </c>
      <c r="AZ1870" t="s">
        <v>2538</v>
      </c>
      <c r="BA1870" s="2">
        <v>43733</v>
      </c>
      <c r="BB1870">
        <v>19</v>
      </c>
      <c r="BC1870" t="s">
        <v>2777</v>
      </c>
      <c r="BD1870" s="3">
        <v>22313</v>
      </c>
      <c r="BE1870" t="s">
        <v>163</v>
      </c>
      <c r="BF1870" s="2">
        <v>43607</v>
      </c>
      <c r="BG1870">
        <v>23</v>
      </c>
      <c r="BH1870" t="s">
        <v>2783</v>
      </c>
      <c r="BI1870" s="2">
        <v>43593</v>
      </c>
    </row>
    <row r="1871" spans="1:61" x14ac:dyDescent="0.25">
      <c r="A1871" s="1">
        <v>42386</v>
      </c>
      <c r="B1871" t="s">
        <v>150</v>
      </c>
      <c r="C1871" t="s">
        <v>163</v>
      </c>
      <c r="D1871" t="s">
        <v>151</v>
      </c>
      <c r="E1871" t="s">
        <v>1042</v>
      </c>
      <c r="F1871" t="s">
        <v>334</v>
      </c>
      <c r="G1871" t="s">
        <v>334</v>
      </c>
      <c r="H1871" t="s">
        <v>537</v>
      </c>
      <c r="I1871" t="s">
        <v>220</v>
      </c>
      <c r="J1871" t="s">
        <v>677</v>
      </c>
      <c r="K1871" t="s">
        <v>224</v>
      </c>
      <c r="L1871" t="s">
        <v>225</v>
      </c>
      <c r="M1871" t="s">
        <v>223</v>
      </c>
      <c r="N1871" t="s">
        <v>339</v>
      </c>
      <c r="O1871" t="s">
        <v>336</v>
      </c>
      <c r="P1871" t="s">
        <v>336</v>
      </c>
      <c r="Q1871">
        <v>22</v>
      </c>
      <c r="R1871" t="s">
        <v>121</v>
      </c>
      <c r="S1871" t="s">
        <v>132</v>
      </c>
      <c r="T1871">
        <v>16</v>
      </c>
      <c r="U1871">
        <v>9</v>
      </c>
      <c r="V1871">
        <v>6</v>
      </c>
      <c r="W1871" t="s">
        <v>85</v>
      </c>
      <c r="X1871" t="s">
        <v>132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 t="e" vm="100">
        <f>_FV(0,"09090909090909091")</f>
        <v>#VALUE!</v>
      </c>
      <c r="AM1871" t="s">
        <v>336</v>
      </c>
      <c r="AN1871">
        <v>-3</v>
      </c>
      <c r="AO1871" t="s">
        <v>64</v>
      </c>
      <c r="AP1871" t="s">
        <v>84</v>
      </c>
      <c r="AQ1871">
        <v>0</v>
      </c>
      <c r="AR1871">
        <v>9</v>
      </c>
      <c r="AS1871" t="s">
        <v>68</v>
      </c>
      <c r="AT1871" t="s">
        <v>1044</v>
      </c>
      <c r="AU1871" t="s">
        <v>68</v>
      </c>
      <c r="AV1871" s="2">
        <v>43617</v>
      </c>
      <c r="AW1871" t="s">
        <v>2832</v>
      </c>
      <c r="AX1871">
        <v>1721</v>
      </c>
      <c r="AY1871">
        <v>1793</v>
      </c>
      <c r="AZ1871" t="s">
        <v>150</v>
      </c>
      <c r="BA1871" s="2">
        <v>43607</v>
      </c>
      <c r="BB1871">
        <v>25</v>
      </c>
      <c r="BC1871" t="s">
        <v>2779</v>
      </c>
      <c r="BD1871" s="3">
        <v>14427</v>
      </c>
      <c r="BE1871" t="s">
        <v>163</v>
      </c>
      <c r="BF1871" s="2">
        <v>43607</v>
      </c>
      <c r="BG1871">
        <v>23</v>
      </c>
      <c r="BH1871" t="s">
        <v>2783</v>
      </c>
      <c r="BI1871" s="2">
        <v>43593</v>
      </c>
    </row>
    <row r="1872" spans="1:61" x14ac:dyDescent="0.25">
      <c r="A1872" s="1">
        <v>42449</v>
      </c>
      <c r="B1872" t="s">
        <v>158</v>
      </c>
      <c r="C1872" t="s">
        <v>163</v>
      </c>
      <c r="D1872" t="s">
        <v>151</v>
      </c>
      <c r="E1872" t="s">
        <v>113</v>
      </c>
      <c r="F1872" t="s">
        <v>765</v>
      </c>
      <c r="G1872" t="s">
        <v>265</v>
      </c>
      <c r="H1872" t="s">
        <v>444</v>
      </c>
      <c r="I1872" s="2">
        <v>43647</v>
      </c>
      <c r="J1872" t="s">
        <v>1765</v>
      </c>
      <c r="K1872" t="s">
        <v>63</v>
      </c>
      <c r="L1872" t="s">
        <v>267</v>
      </c>
      <c r="M1872" t="s">
        <v>386</v>
      </c>
      <c r="N1872" t="s">
        <v>386</v>
      </c>
      <c r="O1872" t="s">
        <v>118</v>
      </c>
      <c r="P1872" t="s">
        <v>386</v>
      </c>
      <c r="Q1872">
        <v>30</v>
      </c>
      <c r="R1872" t="s">
        <v>66</v>
      </c>
      <c r="S1872" t="s">
        <v>132</v>
      </c>
      <c r="T1872">
        <v>16</v>
      </c>
      <c r="U1872">
        <v>4</v>
      </c>
      <c r="V1872">
        <v>6</v>
      </c>
      <c r="W1872" t="s">
        <v>66</v>
      </c>
      <c r="X1872" t="s">
        <v>85</v>
      </c>
      <c r="Y1872">
        <v>0</v>
      </c>
      <c r="Z1872">
        <v>0</v>
      </c>
      <c r="AA1872">
        <v>0</v>
      </c>
      <c r="AB1872">
        <v>1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 t="s">
        <v>534</v>
      </c>
      <c r="AM1872" t="s">
        <v>80</v>
      </c>
      <c r="AN1872">
        <v>4</v>
      </c>
      <c r="AO1872" t="e" vm="1">
        <f>_FV(-3,"0")</f>
        <v>#VALUE!</v>
      </c>
      <c r="AP1872" t="e" vm="1">
        <f>_FV(-1,"0")</f>
        <v>#VALUE!</v>
      </c>
      <c r="AQ1872">
        <v>4</v>
      </c>
      <c r="AR1872">
        <v>4</v>
      </c>
      <c r="AS1872" t="s">
        <v>68</v>
      </c>
      <c r="AT1872" t="s">
        <v>68</v>
      </c>
      <c r="AU1872" t="s">
        <v>68</v>
      </c>
      <c r="AV1872" t="s">
        <v>675</v>
      </c>
      <c r="AW1872" s="3">
        <v>44562</v>
      </c>
      <c r="AX1872">
        <v>1870</v>
      </c>
      <c r="AY1872">
        <v>1793</v>
      </c>
      <c r="AZ1872" t="s">
        <v>158</v>
      </c>
      <c r="BA1872" s="2">
        <v>43579</v>
      </c>
      <c r="BB1872">
        <v>27</v>
      </c>
      <c r="BC1872" t="s">
        <v>2780</v>
      </c>
      <c r="BD1872" s="3">
        <v>33543</v>
      </c>
      <c r="BE1872" t="s">
        <v>163</v>
      </c>
      <c r="BF1872" s="2">
        <v>43607</v>
      </c>
      <c r="BG1872">
        <v>23</v>
      </c>
      <c r="BH1872" t="s">
        <v>2783</v>
      </c>
      <c r="BI1872" s="2">
        <v>43593</v>
      </c>
    </row>
    <row r="1873" spans="1:61" x14ac:dyDescent="0.25">
      <c r="A1873" s="1">
        <v>42705</v>
      </c>
      <c r="B1873" t="s">
        <v>178</v>
      </c>
      <c r="C1873" t="s">
        <v>163</v>
      </c>
      <c r="D1873" t="s">
        <v>101</v>
      </c>
      <c r="E1873" t="s">
        <v>389</v>
      </c>
      <c r="F1873" t="s">
        <v>250</v>
      </c>
      <c r="G1873" t="s">
        <v>340</v>
      </c>
      <c r="H1873" t="s">
        <v>595</v>
      </c>
      <c r="I1873" t="s">
        <v>595</v>
      </c>
      <c r="J1873" t="s">
        <v>352</v>
      </c>
      <c r="K1873" t="s">
        <v>394</v>
      </c>
      <c r="L1873" t="s">
        <v>156</v>
      </c>
      <c r="M1873" t="s">
        <v>895</v>
      </c>
      <c r="N1873" t="s">
        <v>889</v>
      </c>
      <c r="O1873" t="s">
        <v>889</v>
      </c>
      <c r="P1873" t="s">
        <v>155</v>
      </c>
      <c r="Q1873">
        <v>21</v>
      </c>
      <c r="R1873" t="s">
        <v>95</v>
      </c>
      <c r="S1873" t="s">
        <v>132</v>
      </c>
      <c r="T1873">
        <v>16</v>
      </c>
      <c r="U1873">
        <v>18</v>
      </c>
      <c r="V1873">
        <v>5</v>
      </c>
      <c r="W1873" t="s">
        <v>66</v>
      </c>
      <c r="X1873" t="s">
        <v>66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1</v>
      </c>
      <c r="AI1873">
        <v>0</v>
      </c>
      <c r="AJ1873">
        <v>0</v>
      </c>
      <c r="AK1873">
        <v>0</v>
      </c>
      <c r="AL1873" t="e" vm="243">
        <f>_FV(0,"7619047619047619")</f>
        <v>#VALUE!</v>
      </c>
      <c r="AM1873" t="s">
        <v>80</v>
      </c>
      <c r="AN1873">
        <v>-16</v>
      </c>
      <c r="AO1873" t="s">
        <v>65</v>
      </c>
      <c r="AP1873" t="s">
        <v>191</v>
      </c>
      <c r="AQ1873">
        <v>1</v>
      </c>
      <c r="AR1873">
        <v>7</v>
      </c>
      <c r="AS1873" t="s">
        <v>68</v>
      </c>
      <c r="AT1873" t="s">
        <v>68</v>
      </c>
      <c r="AU1873" t="s">
        <v>68</v>
      </c>
      <c r="AV1873" t="s">
        <v>97</v>
      </c>
      <c r="AW1873" s="2">
        <v>43466</v>
      </c>
      <c r="AX1873">
        <v>1553</v>
      </c>
      <c r="AY1873">
        <v>1793</v>
      </c>
      <c r="AZ1873" t="s">
        <v>178</v>
      </c>
      <c r="BA1873" s="2">
        <v>43639</v>
      </c>
      <c r="BB1873">
        <v>27</v>
      </c>
      <c r="BC1873" t="s">
        <v>2784</v>
      </c>
      <c r="BD1873" s="3">
        <v>28581</v>
      </c>
      <c r="BE1873" t="s">
        <v>163</v>
      </c>
      <c r="BF1873" s="2">
        <v>43607</v>
      </c>
      <c r="BG1873">
        <v>23</v>
      </c>
      <c r="BH1873" t="s">
        <v>2783</v>
      </c>
      <c r="BI1873" s="2">
        <v>43593</v>
      </c>
    </row>
    <row r="1874" spans="1:61" x14ac:dyDescent="0.25">
      <c r="A1874" s="1">
        <v>42556</v>
      </c>
      <c r="B1874" t="s">
        <v>1432</v>
      </c>
      <c r="C1874" t="s">
        <v>163</v>
      </c>
      <c r="D1874" t="s">
        <v>151</v>
      </c>
      <c r="E1874" t="s">
        <v>2215</v>
      </c>
      <c r="F1874" t="s">
        <v>549</v>
      </c>
      <c r="G1874" t="s">
        <v>1121</v>
      </c>
      <c r="H1874" t="s">
        <v>1834</v>
      </c>
      <c r="I1874" t="s">
        <v>1834</v>
      </c>
      <c r="J1874" t="s">
        <v>1548</v>
      </c>
      <c r="K1874" t="s">
        <v>656</v>
      </c>
      <c r="L1874" t="s">
        <v>294</v>
      </c>
      <c r="M1874" t="s">
        <v>654</v>
      </c>
      <c r="N1874" t="s">
        <v>292</v>
      </c>
      <c r="O1874" t="s">
        <v>617</v>
      </c>
      <c r="P1874" t="s">
        <v>292</v>
      </c>
      <c r="Q1874">
        <v>37</v>
      </c>
      <c r="R1874" t="s">
        <v>67</v>
      </c>
      <c r="S1874" t="s">
        <v>132</v>
      </c>
      <c r="T1874">
        <v>16</v>
      </c>
      <c r="U1874">
        <v>13</v>
      </c>
      <c r="V1874">
        <v>4</v>
      </c>
      <c r="W1874" t="s">
        <v>84</v>
      </c>
      <c r="X1874" t="s">
        <v>120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 t="e" vm="407">
        <f>_FV(0,"7297297297297297")</f>
        <v>#VALUE!</v>
      </c>
      <c r="AM1874" t="s">
        <v>759</v>
      </c>
      <c r="AN1874">
        <v>-32</v>
      </c>
      <c r="AO1874" t="e" vm="1">
        <f>_FV(-7,"0")</f>
        <v>#VALUE!</v>
      </c>
      <c r="AP1874" t="s">
        <v>119</v>
      </c>
      <c r="AQ1874">
        <v>3</v>
      </c>
      <c r="AR1874">
        <v>6</v>
      </c>
      <c r="AS1874" t="s">
        <v>1328</v>
      </c>
      <c r="AT1874" t="s">
        <v>68</v>
      </c>
      <c r="AU1874" t="s">
        <v>65</v>
      </c>
      <c r="AV1874" t="s">
        <v>65</v>
      </c>
      <c r="AW1874" t="s">
        <v>2833</v>
      </c>
      <c r="AX1874">
        <v>1601</v>
      </c>
      <c r="AY1874">
        <v>1793</v>
      </c>
      <c r="AZ1874" t="s">
        <v>1432</v>
      </c>
      <c r="BA1874" s="2">
        <v>43641</v>
      </c>
      <c r="BB1874">
        <v>22</v>
      </c>
      <c r="BC1874" t="s">
        <v>2785</v>
      </c>
      <c r="BD1874" s="3">
        <v>19391</v>
      </c>
      <c r="BE1874" t="s">
        <v>163</v>
      </c>
      <c r="BF1874" s="2">
        <v>43607</v>
      </c>
      <c r="BG1874">
        <v>23</v>
      </c>
      <c r="BH1874" t="s">
        <v>2783</v>
      </c>
      <c r="BI1874" s="2">
        <v>43593</v>
      </c>
    </row>
    <row r="1875" spans="1:61" x14ac:dyDescent="0.25">
      <c r="A1875" s="1">
        <v>42267</v>
      </c>
      <c r="B1875" t="s">
        <v>1917</v>
      </c>
      <c r="C1875" t="s">
        <v>163</v>
      </c>
      <c r="D1875" t="s">
        <v>151</v>
      </c>
      <c r="E1875" t="s">
        <v>74</v>
      </c>
      <c r="F1875" t="s">
        <v>68</v>
      </c>
      <c r="G1875" t="s">
        <v>74</v>
      </c>
      <c r="H1875" t="s">
        <v>63</v>
      </c>
      <c r="I1875" t="s">
        <v>68</v>
      </c>
      <c r="J1875" t="s">
        <v>340</v>
      </c>
      <c r="K1875" t="s">
        <v>82</v>
      </c>
      <c r="L1875" t="s">
        <v>63</v>
      </c>
      <c r="M1875" t="s">
        <v>82</v>
      </c>
      <c r="N1875" t="s">
        <v>82</v>
      </c>
      <c r="O1875" t="s">
        <v>63</v>
      </c>
      <c r="P1875" t="s">
        <v>82</v>
      </c>
      <c r="Q1875">
        <v>6</v>
      </c>
      <c r="R1875" t="s">
        <v>96</v>
      </c>
      <c r="S1875" t="s">
        <v>132</v>
      </c>
      <c r="T1875">
        <v>16</v>
      </c>
      <c r="U1875">
        <v>11</v>
      </c>
      <c r="V1875">
        <v>3</v>
      </c>
      <c r="W1875" t="s">
        <v>96</v>
      </c>
      <c r="X1875" t="s">
        <v>120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 t="s">
        <v>65</v>
      </c>
      <c r="AM1875" t="s">
        <v>63</v>
      </c>
      <c r="AN1875">
        <v>-4</v>
      </c>
      <c r="AO1875" t="e" vm="1">
        <f>_FV(-4,"0")</f>
        <v>#VALUE!</v>
      </c>
      <c r="AP1875" t="s">
        <v>68</v>
      </c>
      <c r="AQ1875">
        <v>4</v>
      </c>
      <c r="AR1875">
        <v>4</v>
      </c>
      <c r="AS1875" t="s">
        <v>68</v>
      </c>
      <c r="AT1875" t="s">
        <v>68</v>
      </c>
      <c r="AU1875" t="s">
        <v>68</v>
      </c>
      <c r="AV1875" s="3">
        <v>27426</v>
      </c>
      <c r="AW1875" s="2">
        <v>43617</v>
      </c>
      <c r="AX1875">
        <v>1671</v>
      </c>
      <c r="AY1875">
        <v>1793</v>
      </c>
      <c r="AZ1875" t="s">
        <v>1917</v>
      </c>
      <c r="BA1875" s="2">
        <v>43489</v>
      </c>
      <c r="BB1875">
        <v>19</v>
      </c>
      <c r="BC1875" t="s">
        <v>2786</v>
      </c>
      <c r="BD1875" s="3">
        <v>13271</v>
      </c>
      <c r="BE1875" t="s">
        <v>163</v>
      </c>
      <c r="BF1875" s="2">
        <v>43607</v>
      </c>
      <c r="BG1875">
        <v>23</v>
      </c>
      <c r="BH1875" t="s">
        <v>2783</v>
      </c>
      <c r="BI1875" s="2">
        <v>43593</v>
      </c>
    </row>
    <row r="1876" spans="1:61" x14ac:dyDescent="0.25">
      <c r="A1876" s="1">
        <v>42364</v>
      </c>
      <c r="B1876" t="s">
        <v>182</v>
      </c>
      <c r="C1876" t="s">
        <v>163</v>
      </c>
      <c r="D1876" t="s">
        <v>62</v>
      </c>
      <c r="E1876" t="s">
        <v>91</v>
      </c>
      <c r="F1876" t="s">
        <v>210</v>
      </c>
      <c r="G1876" t="s">
        <v>88</v>
      </c>
      <c r="H1876" t="s">
        <v>91</v>
      </c>
      <c r="I1876" t="s">
        <v>1193</v>
      </c>
      <c r="J1876" t="s">
        <v>384</v>
      </c>
      <c r="K1876" t="s">
        <v>80</v>
      </c>
      <c r="L1876" t="s">
        <v>94</v>
      </c>
      <c r="M1876" t="s">
        <v>80</v>
      </c>
      <c r="N1876" t="s">
        <v>216</v>
      </c>
      <c r="O1876" t="s">
        <v>341</v>
      </c>
      <c r="P1876" t="s">
        <v>341</v>
      </c>
      <c r="Q1876">
        <v>18</v>
      </c>
      <c r="R1876" t="s">
        <v>83</v>
      </c>
      <c r="S1876" t="s">
        <v>132</v>
      </c>
      <c r="T1876">
        <v>16</v>
      </c>
      <c r="U1876">
        <v>11</v>
      </c>
      <c r="V1876">
        <v>5</v>
      </c>
      <c r="W1876" t="s">
        <v>85</v>
      </c>
      <c r="X1876" t="s">
        <v>132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 t="e" vm="136">
        <f>_FV(0,"1111111111111111")</f>
        <v>#VALUE!</v>
      </c>
      <c r="AM1876" t="s">
        <v>94</v>
      </c>
      <c r="AN1876">
        <v>-6</v>
      </c>
      <c r="AO1876" t="s">
        <v>64</v>
      </c>
      <c r="AP1876" t="s">
        <v>66</v>
      </c>
      <c r="AQ1876">
        <v>4</v>
      </c>
      <c r="AR1876">
        <v>4</v>
      </c>
      <c r="AS1876" t="s">
        <v>1854</v>
      </c>
      <c r="AT1876" t="s">
        <v>68</v>
      </c>
      <c r="AU1876" t="s">
        <v>813</v>
      </c>
      <c r="AV1876" t="s">
        <v>813</v>
      </c>
      <c r="AW1876" t="s">
        <v>1339</v>
      </c>
      <c r="AX1876">
        <v>1658</v>
      </c>
      <c r="AY1876">
        <v>1793</v>
      </c>
      <c r="AZ1876" t="s">
        <v>182</v>
      </c>
      <c r="BA1876" s="2">
        <v>43550</v>
      </c>
      <c r="BB1876">
        <v>24</v>
      </c>
      <c r="BC1876" t="s">
        <v>2787</v>
      </c>
      <c r="BD1876" s="2">
        <v>43469</v>
      </c>
      <c r="BE1876" t="s">
        <v>163</v>
      </c>
      <c r="BF1876" s="2">
        <v>43607</v>
      </c>
      <c r="BG1876">
        <v>23</v>
      </c>
      <c r="BH1876" t="s">
        <v>2783</v>
      </c>
      <c r="BI1876" s="2">
        <v>43593</v>
      </c>
    </row>
    <row r="1877" spans="1:61" x14ac:dyDescent="0.25">
      <c r="A1877" s="1">
        <v>42413</v>
      </c>
      <c r="B1877" t="s">
        <v>195</v>
      </c>
      <c r="C1877" t="s">
        <v>163</v>
      </c>
      <c r="D1877" t="s">
        <v>62</v>
      </c>
      <c r="E1877" t="s">
        <v>494</v>
      </c>
      <c r="F1877" t="s">
        <v>362</v>
      </c>
      <c r="G1877" t="s">
        <v>1375</v>
      </c>
      <c r="H1877" t="s">
        <v>229</v>
      </c>
      <c r="I1877" t="s">
        <v>495</v>
      </c>
      <c r="J1877" t="s">
        <v>996</v>
      </c>
      <c r="K1877" t="s">
        <v>519</v>
      </c>
      <c r="L1877" t="s">
        <v>520</v>
      </c>
      <c r="M1877" t="s">
        <v>590</v>
      </c>
      <c r="N1877" t="s">
        <v>363</v>
      </c>
      <c r="O1877" t="s">
        <v>519</v>
      </c>
      <c r="P1877" t="s">
        <v>235</v>
      </c>
      <c r="Q1877">
        <v>26</v>
      </c>
      <c r="R1877" t="s">
        <v>255</v>
      </c>
      <c r="S1877" t="s">
        <v>132</v>
      </c>
      <c r="T1877">
        <v>16</v>
      </c>
      <c r="U1877">
        <v>19</v>
      </c>
      <c r="V1877">
        <v>5</v>
      </c>
      <c r="W1877" t="s">
        <v>132</v>
      </c>
      <c r="X1877" t="s">
        <v>121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 t="e" vm="126">
        <f>_FV(0,"7307692307692307")</f>
        <v>#VALUE!</v>
      </c>
      <c r="AM1877" t="s">
        <v>237</v>
      </c>
      <c r="AN1877">
        <v>-21</v>
      </c>
      <c r="AO1877" t="e" vm="1">
        <f>_FV(-3,"0")</f>
        <v>#VALUE!</v>
      </c>
      <c r="AP1877" t="s">
        <v>179</v>
      </c>
      <c r="AQ1877">
        <v>1</v>
      </c>
      <c r="AR1877">
        <v>7</v>
      </c>
      <c r="AS1877" t="s">
        <v>1369</v>
      </c>
      <c r="AT1877" t="s">
        <v>68</v>
      </c>
      <c r="AU1877" t="s">
        <v>1370</v>
      </c>
      <c r="AV1877" t="s">
        <v>534</v>
      </c>
      <c r="AW1877" t="s">
        <v>2834</v>
      </c>
      <c r="AX1877">
        <v>1555</v>
      </c>
      <c r="AY1877">
        <v>1793</v>
      </c>
      <c r="AZ1877" t="s">
        <v>195</v>
      </c>
      <c r="BA1877" s="2">
        <v>43610</v>
      </c>
      <c r="BB1877">
        <v>27</v>
      </c>
      <c r="BC1877" t="s">
        <v>2267</v>
      </c>
      <c r="BD1877" s="2">
        <v>43588</v>
      </c>
      <c r="BE1877" t="s">
        <v>163</v>
      </c>
      <c r="BF1877" s="2">
        <v>43607</v>
      </c>
      <c r="BG1877">
        <v>23</v>
      </c>
      <c r="BH1877" t="s">
        <v>2783</v>
      </c>
      <c r="BI1877" s="2">
        <v>43593</v>
      </c>
    </row>
    <row r="1878" spans="1:61" x14ac:dyDescent="0.25">
      <c r="A1878" s="1">
        <v>42246</v>
      </c>
      <c r="B1878" t="s">
        <v>1445</v>
      </c>
      <c r="C1878" t="s">
        <v>163</v>
      </c>
      <c r="D1878" t="s">
        <v>62</v>
      </c>
      <c r="E1878" s="3">
        <v>45658</v>
      </c>
      <c r="F1878" t="s">
        <v>63</v>
      </c>
      <c r="G1878" t="s">
        <v>180</v>
      </c>
      <c r="H1878" t="s">
        <v>65</v>
      </c>
      <c r="I1878" s="3">
        <v>45658</v>
      </c>
      <c r="J1878" s="3">
        <v>27395</v>
      </c>
      <c r="K1878" t="s">
        <v>79</v>
      </c>
      <c r="L1878" t="s">
        <v>63</v>
      </c>
      <c r="M1878" t="s">
        <v>65</v>
      </c>
      <c r="N1878" t="s">
        <v>65</v>
      </c>
      <c r="O1878" t="s">
        <v>63</v>
      </c>
      <c r="P1878" t="s">
        <v>79</v>
      </c>
      <c r="Q1878">
        <v>4</v>
      </c>
      <c r="R1878" t="s">
        <v>179</v>
      </c>
      <c r="S1878" t="s">
        <v>132</v>
      </c>
      <c r="T1878">
        <v>16</v>
      </c>
      <c r="U1878">
        <v>6</v>
      </c>
      <c r="V1878">
        <v>4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 t="s">
        <v>63</v>
      </c>
      <c r="AM1878" t="s">
        <v>63</v>
      </c>
      <c r="AN1878">
        <v>-2</v>
      </c>
      <c r="AP1878" t="s">
        <v>85</v>
      </c>
      <c r="AQ1878">
        <v>6</v>
      </c>
      <c r="AR1878">
        <v>3</v>
      </c>
      <c r="AS1878" t="s">
        <v>68</v>
      </c>
      <c r="AT1878" t="s">
        <v>68</v>
      </c>
      <c r="AU1878" t="s">
        <v>68</v>
      </c>
      <c r="AV1878" s="3">
        <v>27395</v>
      </c>
      <c r="AW1878" s="3">
        <v>41275</v>
      </c>
      <c r="AX1878">
        <v>1667</v>
      </c>
      <c r="AY1878">
        <v>1793</v>
      </c>
      <c r="AZ1878" t="s">
        <v>1445</v>
      </c>
      <c r="BA1878" s="2">
        <v>43701</v>
      </c>
      <c r="BB1878">
        <v>29</v>
      </c>
      <c r="BC1878" t="s">
        <v>2790</v>
      </c>
      <c r="BD1878" s="3">
        <v>30742</v>
      </c>
      <c r="BE1878" t="s">
        <v>163</v>
      </c>
      <c r="BF1878" s="2">
        <v>43607</v>
      </c>
      <c r="BG1878">
        <v>23</v>
      </c>
      <c r="BH1878" t="s">
        <v>2783</v>
      </c>
      <c r="BI1878" s="2">
        <v>43593</v>
      </c>
    </row>
    <row r="1879" spans="1:61" x14ac:dyDescent="0.25">
      <c r="A1879" s="1">
        <v>42647</v>
      </c>
      <c r="B1879" t="s">
        <v>209</v>
      </c>
      <c r="C1879" t="s">
        <v>163</v>
      </c>
      <c r="D1879" t="s">
        <v>62</v>
      </c>
      <c r="E1879" t="s">
        <v>628</v>
      </c>
      <c r="F1879" t="s">
        <v>219</v>
      </c>
      <c r="G1879" t="s">
        <v>1694</v>
      </c>
      <c r="H1879" t="s">
        <v>537</v>
      </c>
      <c r="I1879" t="s">
        <v>2835</v>
      </c>
      <c r="J1879" t="s">
        <v>1137</v>
      </c>
      <c r="K1879" t="s">
        <v>646</v>
      </c>
      <c r="L1879" t="s">
        <v>337</v>
      </c>
      <c r="M1879" t="s">
        <v>1244</v>
      </c>
      <c r="N1879" t="s">
        <v>223</v>
      </c>
      <c r="O1879" t="s">
        <v>80</v>
      </c>
      <c r="P1879" t="s">
        <v>469</v>
      </c>
      <c r="Q1879">
        <v>33</v>
      </c>
      <c r="R1879" t="s">
        <v>84</v>
      </c>
      <c r="S1879" t="s">
        <v>132</v>
      </c>
      <c r="T1879">
        <v>16</v>
      </c>
      <c r="U1879">
        <v>2</v>
      </c>
      <c r="V1879">
        <v>4</v>
      </c>
      <c r="W1879" t="s">
        <v>121</v>
      </c>
      <c r="X1879" t="s">
        <v>83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 t="s">
        <v>473</v>
      </c>
      <c r="AM1879" t="s">
        <v>223</v>
      </c>
      <c r="AN1879">
        <v>9</v>
      </c>
      <c r="AO1879" t="e" vm="1">
        <f>_FV(-1,"0")</f>
        <v>#VALUE!</v>
      </c>
      <c r="AP1879" t="e" vm="1">
        <f>_FV(-2,"0")</f>
        <v>#VALUE!</v>
      </c>
      <c r="AQ1879">
        <v>1</v>
      </c>
      <c r="AR1879">
        <v>7</v>
      </c>
      <c r="AS1879" t="s">
        <v>882</v>
      </c>
      <c r="AT1879" t="s">
        <v>68</v>
      </c>
      <c r="AU1879" t="s">
        <v>1155</v>
      </c>
      <c r="AV1879" t="s">
        <v>1390</v>
      </c>
      <c r="AW1879" t="s">
        <v>2836</v>
      </c>
      <c r="AX1879">
        <v>1713</v>
      </c>
      <c r="AY1879">
        <v>1793</v>
      </c>
      <c r="AZ1879" t="s">
        <v>209</v>
      </c>
      <c r="BA1879" s="2">
        <v>43668</v>
      </c>
      <c r="BB1879">
        <v>16</v>
      </c>
      <c r="BC1879" t="s">
        <v>2792</v>
      </c>
      <c r="BD1879" s="3">
        <v>43678</v>
      </c>
      <c r="BE1879" t="s">
        <v>163</v>
      </c>
      <c r="BF1879" s="2">
        <v>43607</v>
      </c>
      <c r="BG1879">
        <v>23</v>
      </c>
      <c r="BH1879" t="s">
        <v>2783</v>
      </c>
      <c r="BI1879" s="2">
        <v>43593</v>
      </c>
    </row>
    <row r="1880" spans="1:61" x14ac:dyDescent="0.25">
      <c r="A1880" s="1">
        <v>42329</v>
      </c>
      <c r="B1880" t="s">
        <v>2793</v>
      </c>
      <c r="C1880" t="s">
        <v>163</v>
      </c>
      <c r="D1880" t="s">
        <v>151</v>
      </c>
      <c r="E1880" t="s">
        <v>229</v>
      </c>
      <c r="F1880" t="s">
        <v>360</v>
      </c>
      <c r="G1880" t="s">
        <v>496</v>
      </c>
      <c r="H1880" t="s">
        <v>232</v>
      </c>
      <c r="I1880" t="s">
        <v>362</v>
      </c>
      <c r="J1880" t="s">
        <v>1259</v>
      </c>
      <c r="K1880" t="s">
        <v>235</v>
      </c>
      <c r="L1880" t="s">
        <v>364</v>
      </c>
      <c r="M1880" t="s">
        <v>235</v>
      </c>
      <c r="N1880" t="s">
        <v>238</v>
      </c>
      <c r="O1880" t="s">
        <v>235</v>
      </c>
      <c r="P1880" t="s">
        <v>363</v>
      </c>
      <c r="Q1880">
        <v>13</v>
      </c>
      <c r="R1880" t="s">
        <v>191</v>
      </c>
      <c r="S1880" t="s">
        <v>132</v>
      </c>
      <c r="T1880">
        <v>16</v>
      </c>
      <c r="U1880">
        <v>11</v>
      </c>
      <c r="V1880">
        <v>4</v>
      </c>
      <c r="W1880" t="s">
        <v>85</v>
      </c>
      <c r="X1880" t="s">
        <v>121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 t="e" vm="162">
        <f>_FV(0,"07692307692307693")</f>
        <v>#VALUE!</v>
      </c>
      <c r="AM1880" t="s">
        <v>361</v>
      </c>
      <c r="AN1880">
        <v>-8</v>
      </c>
      <c r="AO1880" t="e" vm="1">
        <f>_FV(-1,"0")</f>
        <v>#VALUE!</v>
      </c>
      <c r="AP1880" t="s">
        <v>121</v>
      </c>
      <c r="AQ1880">
        <v>1</v>
      </c>
      <c r="AR1880">
        <v>1</v>
      </c>
      <c r="AS1880" t="s">
        <v>68</v>
      </c>
      <c r="AT1880" t="s">
        <v>68</v>
      </c>
      <c r="AU1880" t="s">
        <v>68</v>
      </c>
      <c r="AV1880" t="s">
        <v>97</v>
      </c>
      <c r="AW1880" s="3">
        <v>44197</v>
      </c>
      <c r="AX1880">
        <v>1582</v>
      </c>
      <c r="AY1880">
        <v>1793</v>
      </c>
      <c r="AZ1880" t="s">
        <v>2793</v>
      </c>
      <c r="BA1880" s="2">
        <v>43581</v>
      </c>
      <c r="BB1880">
        <v>34</v>
      </c>
      <c r="BC1880" t="s">
        <v>2796</v>
      </c>
      <c r="BD1880" s="3">
        <v>29983</v>
      </c>
      <c r="BE1880" t="s">
        <v>163</v>
      </c>
      <c r="BF1880" s="2">
        <v>43607</v>
      </c>
      <c r="BG1880">
        <v>23</v>
      </c>
      <c r="BH1880" t="s">
        <v>2783</v>
      </c>
      <c r="BI1880" s="2">
        <v>43593</v>
      </c>
    </row>
    <row r="1881" spans="1:61" x14ac:dyDescent="0.25">
      <c r="A1881" s="1">
        <v>42524</v>
      </c>
      <c r="B1881" t="s">
        <v>218</v>
      </c>
      <c r="C1881" t="s">
        <v>163</v>
      </c>
      <c r="D1881" t="s">
        <v>62</v>
      </c>
      <c r="E1881" t="s">
        <v>68</v>
      </c>
      <c r="F1881" t="s">
        <v>474</v>
      </c>
      <c r="G1881" t="s">
        <v>477</v>
      </c>
      <c r="H1881" t="s">
        <v>1437</v>
      </c>
      <c r="I1881" t="s">
        <v>477</v>
      </c>
      <c r="J1881" t="s">
        <v>1088</v>
      </c>
      <c r="K1881" t="s">
        <v>107</v>
      </c>
      <c r="L1881" t="s">
        <v>482</v>
      </c>
      <c r="M1881" t="s">
        <v>573</v>
      </c>
      <c r="N1881" t="s">
        <v>748</v>
      </c>
      <c r="O1881" t="s">
        <v>107</v>
      </c>
      <c r="P1881" t="s">
        <v>479</v>
      </c>
      <c r="Q1881">
        <v>29</v>
      </c>
      <c r="R1881" t="s">
        <v>119</v>
      </c>
      <c r="S1881" t="s">
        <v>132</v>
      </c>
      <c r="T1881">
        <v>16</v>
      </c>
      <c r="U1881">
        <v>9</v>
      </c>
      <c r="V1881">
        <v>5</v>
      </c>
      <c r="W1881" t="s">
        <v>121</v>
      </c>
      <c r="X1881" t="s">
        <v>120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 t="e" vm="283">
        <f>_FV(0,"2413793103448276")</f>
        <v>#VALUE!</v>
      </c>
      <c r="AM1881" t="s">
        <v>1003</v>
      </c>
      <c r="AN1881">
        <v>-11</v>
      </c>
      <c r="AO1881" t="e" vm="1">
        <f>_FV(-2,"0")</f>
        <v>#VALUE!</v>
      </c>
      <c r="AP1881" t="s">
        <v>83</v>
      </c>
      <c r="AQ1881">
        <v>4</v>
      </c>
      <c r="AR1881">
        <v>4</v>
      </c>
      <c r="AS1881" t="s">
        <v>68</v>
      </c>
      <c r="AT1881" t="s">
        <v>68</v>
      </c>
      <c r="AU1881" t="s">
        <v>68</v>
      </c>
      <c r="AV1881" s="2">
        <v>43556</v>
      </c>
      <c r="AW1881" s="3">
        <v>43466</v>
      </c>
      <c r="AX1881">
        <v>1629</v>
      </c>
      <c r="AY1881">
        <v>1793</v>
      </c>
      <c r="AZ1881" t="s">
        <v>218</v>
      </c>
      <c r="BA1881" s="2">
        <v>43580</v>
      </c>
      <c r="BB1881">
        <v>22</v>
      </c>
      <c r="BC1881" t="s">
        <v>2797</v>
      </c>
      <c r="BD1881" s="3">
        <v>12479</v>
      </c>
      <c r="BE1881" t="s">
        <v>163</v>
      </c>
      <c r="BF1881" s="2">
        <v>43607</v>
      </c>
      <c r="BG1881">
        <v>23</v>
      </c>
      <c r="BH1881" t="s">
        <v>2783</v>
      </c>
      <c r="BI1881" s="2">
        <v>43593</v>
      </c>
    </row>
    <row r="1882" spans="1:61" x14ac:dyDescent="0.25">
      <c r="A1882" s="1">
        <v>42648</v>
      </c>
      <c r="B1882" t="s">
        <v>228</v>
      </c>
      <c r="C1882" t="s">
        <v>163</v>
      </c>
      <c r="D1882" t="s">
        <v>62</v>
      </c>
      <c r="E1882" t="s">
        <v>1812</v>
      </c>
      <c r="F1882" t="s">
        <v>549</v>
      </c>
      <c r="G1882" t="s">
        <v>1563</v>
      </c>
      <c r="H1882" t="s">
        <v>1834</v>
      </c>
      <c r="I1882" t="s">
        <v>614</v>
      </c>
      <c r="J1882" t="s">
        <v>1548</v>
      </c>
      <c r="K1882" t="s">
        <v>619</v>
      </c>
      <c r="L1882" t="s">
        <v>294</v>
      </c>
      <c r="M1882" t="s">
        <v>617</v>
      </c>
      <c r="N1882" t="s">
        <v>292</v>
      </c>
      <c r="O1882" t="s">
        <v>295</v>
      </c>
      <c r="P1882" t="s">
        <v>292</v>
      </c>
      <c r="Q1882">
        <v>37</v>
      </c>
      <c r="R1882" t="s">
        <v>85</v>
      </c>
      <c r="S1882" t="s">
        <v>132</v>
      </c>
      <c r="T1882">
        <v>16</v>
      </c>
      <c r="U1882">
        <v>5</v>
      </c>
      <c r="V1882">
        <v>4</v>
      </c>
      <c r="W1882" t="s">
        <v>121</v>
      </c>
      <c r="X1882" t="s">
        <v>120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 t="s">
        <v>295</v>
      </c>
      <c r="AM1882" t="s">
        <v>759</v>
      </c>
      <c r="AN1882">
        <v>-4</v>
      </c>
      <c r="AO1882" t="e" vm="1">
        <f>_FV(-2,"0")</f>
        <v>#VALUE!</v>
      </c>
      <c r="AP1882" t="s">
        <v>64</v>
      </c>
      <c r="AQ1882">
        <v>2</v>
      </c>
      <c r="AR1882">
        <v>5</v>
      </c>
      <c r="AS1882" t="s">
        <v>1328</v>
      </c>
      <c r="AT1882" t="s">
        <v>68</v>
      </c>
      <c r="AU1882" t="s">
        <v>65</v>
      </c>
      <c r="AV1882" t="s">
        <v>65</v>
      </c>
      <c r="AW1882" t="s">
        <v>2833</v>
      </c>
      <c r="AX1882">
        <v>1630</v>
      </c>
      <c r="AY1882">
        <v>1793</v>
      </c>
      <c r="AZ1882" t="s">
        <v>228</v>
      </c>
      <c r="BA1882" s="2">
        <v>43519</v>
      </c>
      <c r="BB1882">
        <v>26</v>
      </c>
      <c r="BC1882" t="s">
        <v>2766</v>
      </c>
      <c r="BD1882" s="2">
        <v>43649</v>
      </c>
      <c r="BE1882" t="s">
        <v>163</v>
      </c>
      <c r="BF1882" s="2">
        <v>43607</v>
      </c>
      <c r="BG1882">
        <v>23</v>
      </c>
      <c r="BH1882" t="s">
        <v>2783</v>
      </c>
      <c r="BI1882" s="2">
        <v>43593</v>
      </c>
    </row>
    <row r="1883" spans="1:61" x14ac:dyDescent="0.25">
      <c r="A1883" s="1">
        <v>42301</v>
      </c>
      <c r="B1883" t="s">
        <v>60</v>
      </c>
      <c r="C1883" t="s">
        <v>127</v>
      </c>
      <c r="D1883" t="s">
        <v>62</v>
      </c>
      <c r="E1883" s="2">
        <v>43617</v>
      </c>
      <c r="F1883" s="2">
        <v>43497</v>
      </c>
      <c r="G1883" t="s">
        <v>534</v>
      </c>
      <c r="H1883" s="2">
        <v>43466</v>
      </c>
      <c r="I1883" s="2">
        <v>43709</v>
      </c>
      <c r="J1883" s="2">
        <v>43525</v>
      </c>
      <c r="K1883" t="s">
        <v>97</v>
      </c>
      <c r="L1883" t="s">
        <v>266</v>
      </c>
      <c r="M1883" t="s">
        <v>118</v>
      </c>
      <c r="N1883" t="s">
        <v>118</v>
      </c>
      <c r="O1883" t="s">
        <v>325</v>
      </c>
      <c r="P1883" t="s">
        <v>116</v>
      </c>
      <c r="Q1883">
        <v>10</v>
      </c>
      <c r="R1883" t="s">
        <v>64</v>
      </c>
      <c r="S1883" t="s">
        <v>192</v>
      </c>
      <c r="T1883">
        <v>16</v>
      </c>
      <c r="U1883">
        <v>2</v>
      </c>
      <c r="V1883">
        <v>9</v>
      </c>
      <c r="W1883" t="s">
        <v>179</v>
      </c>
      <c r="X1883" t="s">
        <v>121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 t="s">
        <v>444</v>
      </c>
      <c r="AM1883" t="s">
        <v>325</v>
      </c>
      <c r="AN1883">
        <v>6</v>
      </c>
      <c r="AO1883" t="s">
        <v>66</v>
      </c>
      <c r="AP1883" t="e" vm="1">
        <f>_FV(-9,"0")</f>
        <v>#VALUE!</v>
      </c>
      <c r="AQ1883">
        <v>4</v>
      </c>
      <c r="AR1883">
        <v>4</v>
      </c>
      <c r="AS1883" t="s">
        <v>468</v>
      </c>
      <c r="AT1883" t="s">
        <v>535</v>
      </c>
      <c r="AU1883" t="s">
        <v>1779</v>
      </c>
      <c r="AV1883" t="s">
        <v>2115</v>
      </c>
      <c r="AW1883" t="s">
        <v>2837</v>
      </c>
      <c r="AX1883">
        <v>1804</v>
      </c>
      <c r="AY1883">
        <v>1713</v>
      </c>
      <c r="AZ1883" t="s">
        <v>60</v>
      </c>
      <c r="BA1883" s="2">
        <v>43669</v>
      </c>
      <c r="BB1883">
        <v>29</v>
      </c>
      <c r="BC1883" t="s">
        <v>2765</v>
      </c>
      <c r="BD1883" s="3">
        <v>35674</v>
      </c>
      <c r="BE1883" t="s">
        <v>127</v>
      </c>
      <c r="BF1883" s="2">
        <v>43670</v>
      </c>
      <c r="BG1883">
        <v>19</v>
      </c>
      <c r="BH1883" t="s">
        <v>2776</v>
      </c>
      <c r="BI1883" s="3">
        <v>45047</v>
      </c>
    </row>
    <row r="1884" spans="1:61" x14ac:dyDescent="0.25">
      <c r="A1884" s="1">
        <v>42372</v>
      </c>
      <c r="B1884" t="s">
        <v>73</v>
      </c>
      <c r="C1884" t="s">
        <v>127</v>
      </c>
      <c r="D1884" t="s">
        <v>151</v>
      </c>
      <c r="E1884" t="s">
        <v>1467</v>
      </c>
      <c r="F1884" t="s">
        <v>846</v>
      </c>
      <c r="G1884" t="s">
        <v>846</v>
      </c>
      <c r="H1884" t="s">
        <v>634</v>
      </c>
      <c r="I1884" t="s">
        <v>1127</v>
      </c>
      <c r="J1884" t="s">
        <v>634</v>
      </c>
      <c r="K1884" t="s">
        <v>93</v>
      </c>
      <c r="L1884" t="s">
        <v>637</v>
      </c>
      <c r="M1884" t="s">
        <v>1127</v>
      </c>
      <c r="N1884" t="s">
        <v>607</v>
      </c>
      <c r="O1884" t="s">
        <v>607</v>
      </c>
      <c r="P1884" t="s">
        <v>1232</v>
      </c>
      <c r="Q1884">
        <v>27</v>
      </c>
      <c r="R1884" t="s">
        <v>239</v>
      </c>
      <c r="S1884" t="s">
        <v>192</v>
      </c>
      <c r="T1884">
        <v>16</v>
      </c>
      <c r="U1884">
        <v>17</v>
      </c>
      <c r="V1884">
        <v>9</v>
      </c>
      <c r="W1884" t="s">
        <v>132</v>
      </c>
      <c r="X1884" t="s">
        <v>85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 t="e" vm="408">
        <f>_FV(0,"9629629629629629")</f>
        <v>#VALUE!</v>
      </c>
      <c r="AM1884" t="s">
        <v>1232</v>
      </c>
      <c r="AN1884">
        <v>-19</v>
      </c>
      <c r="AO1884" t="e" vm="1">
        <f>_FV(-2,"0")</f>
        <v>#VALUE!</v>
      </c>
      <c r="AP1884" t="s">
        <v>83</v>
      </c>
      <c r="AQ1884">
        <v>3</v>
      </c>
      <c r="AR1884">
        <v>6</v>
      </c>
      <c r="AS1884" t="s">
        <v>68</v>
      </c>
      <c r="AT1884" t="s">
        <v>68</v>
      </c>
      <c r="AU1884" t="s">
        <v>68</v>
      </c>
      <c r="AV1884" t="s">
        <v>1252</v>
      </c>
      <c r="AW1884" s="3">
        <v>42005</v>
      </c>
      <c r="AX1884">
        <v>1549</v>
      </c>
      <c r="AY1884">
        <v>1713</v>
      </c>
      <c r="AZ1884" t="s">
        <v>73</v>
      </c>
      <c r="BA1884" s="2">
        <v>43608</v>
      </c>
      <c r="BB1884">
        <v>23</v>
      </c>
      <c r="BC1884" t="s">
        <v>2767</v>
      </c>
      <c r="BD1884" s="3">
        <v>20121</v>
      </c>
      <c r="BE1884" t="s">
        <v>127</v>
      </c>
      <c r="BF1884" s="2">
        <v>43670</v>
      </c>
      <c r="BG1884">
        <v>19</v>
      </c>
      <c r="BH1884" t="s">
        <v>2776</v>
      </c>
      <c r="BI1884" s="3">
        <v>45047</v>
      </c>
    </row>
    <row r="1885" spans="1:61" x14ac:dyDescent="0.25">
      <c r="A1885" s="1">
        <v>42336</v>
      </c>
      <c r="B1885" t="s">
        <v>2768</v>
      </c>
      <c r="C1885" t="s">
        <v>127</v>
      </c>
      <c r="D1885" t="s">
        <v>101</v>
      </c>
      <c r="E1885" t="s">
        <v>68</v>
      </c>
      <c r="F1885" t="s">
        <v>391</v>
      </c>
      <c r="G1885" t="s">
        <v>2345</v>
      </c>
      <c r="H1885" t="s">
        <v>250</v>
      </c>
      <c r="I1885" t="s">
        <v>576</v>
      </c>
      <c r="J1885" t="s">
        <v>353</v>
      </c>
      <c r="K1885" t="s">
        <v>154</v>
      </c>
      <c r="L1885" t="s">
        <v>329</v>
      </c>
      <c r="M1885" t="s">
        <v>252</v>
      </c>
      <c r="N1885" t="s">
        <v>372</v>
      </c>
      <c r="O1885" t="s">
        <v>372</v>
      </c>
      <c r="P1885" t="s">
        <v>329</v>
      </c>
      <c r="Q1885">
        <v>14</v>
      </c>
      <c r="R1885" t="s">
        <v>242</v>
      </c>
      <c r="S1885" t="s">
        <v>192</v>
      </c>
      <c r="T1885">
        <v>16</v>
      </c>
      <c r="U1885">
        <v>19</v>
      </c>
      <c r="V1885">
        <v>7</v>
      </c>
      <c r="W1885" t="s">
        <v>68</v>
      </c>
      <c r="X1885" t="s">
        <v>85</v>
      </c>
      <c r="Y1885">
        <v>0</v>
      </c>
      <c r="Z1885">
        <v>0</v>
      </c>
      <c r="AA1885">
        <v>0</v>
      </c>
      <c r="AB1885">
        <v>1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 t="e" vm="189">
        <f>_FV(0,"9285714285714286")</f>
        <v>#VALUE!</v>
      </c>
      <c r="AM1885" t="s">
        <v>252</v>
      </c>
      <c r="AN1885">
        <v>-11</v>
      </c>
      <c r="AO1885" t="e" vm="1">
        <f>_FV(-6,"0")</f>
        <v>#VALUE!</v>
      </c>
      <c r="AP1885" t="s">
        <v>132</v>
      </c>
      <c r="AQ1885">
        <v>1</v>
      </c>
      <c r="AR1885">
        <v>1</v>
      </c>
      <c r="AS1885" t="s">
        <v>68</v>
      </c>
      <c r="AT1885" t="s">
        <v>68</v>
      </c>
      <c r="AU1885" t="s">
        <v>68</v>
      </c>
      <c r="AV1885" t="s">
        <v>68</v>
      </c>
      <c r="AW1885" s="3">
        <v>44927</v>
      </c>
      <c r="AX1885">
        <v>1577</v>
      </c>
      <c r="AY1885">
        <v>1713</v>
      </c>
      <c r="AZ1885" t="s">
        <v>2768</v>
      </c>
      <c r="BA1885" s="2">
        <v>43489</v>
      </c>
      <c r="BB1885">
        <v>22</v>
      </c>
      <c r="BC1885" t="s">
        <v>2771</v>
      </c>
      <c r="BD1885" s="3">
        <v>14246</v>
      </c>
      <c r="BE1885" t="s">
        <v>127</v>
      </c>
      <c r="BF1885" s="2">
        <v>43670</v>
      </c>
      <c r="BG1885">
        <v>19</v>
      </c>
      <c r="BH1885" t="s">
        <v>2776</v>
      </c>
      <c r="BI1885" s="3">
        <v>45047</v>
      </c>
    </row>
    <row r="1886" spans="1:61" x14ac:dyDescent="0.25">
      <c r="A1886" s="1">
        <v>42385</v>
      </c>
      <c r="B1886" t="s">
        <v>123</v>
      </c>
      <c r="C1886" t="s">
        <v>127</v>
      </c>
      <c r="D1886" t="s">
        <v>101</v>
      </c>
      <c r="E1886" t="s">
        <v>222</v>
      </c>
      <c r="F1886" t="s">
        <v>221</v>
      </c>
      <c r="G1886" t="s">
        <v>220</v>
      </c>
      <c r="H1886" t="s">
        <v>335</v>
      </c>
      <c r="I1886" t="s">
        <v>539</v>
      </c>
      <c r="J1886" t="s">
        <v>222</v>
      </c>
      <c r="K1886" t="s">
        <v>223</v>
      </c>
      <c r="L1886" t="s">
        <v>223</v>
      </c>
      <c r="M1886" t="s">
        <v>225</v>
      </c>
      <c r="N1886" t="s">
        <v>339</v>
      </c>
      <c r="O1886" t="s">
        <v>223</v>
      </c>
      <c r="P1886" t="s">
        <v>337</v>
      </c>
      <c r="Q1886">
        <v>22</v>
      </c>
      <c r="R1886" t="s">
        <v>120</v>
      </c>
      <c r="S1886" t="s">
        <v>192</v>
      </c>
      <c r="T1886">
        <v>16</v>
      </c>
      <c r="U1886">
        <v>14</v>
      </c>
      <c r="V1886">
        <v>11</v>
      </c>
      <c r="W1886" t="s">
        <v>83</v>
      </c>
      <c r="X1886" t="s">
        <v>132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 t="e" vm="320">
        <f>_FV(0,"13636363636363635")</f>
        <v>#VALUE!</v>
      </c>
      <c r="AM1886" t="s">
        <v>336</v>
      </c>
      <c r="AN1886">
        <v>-4</v>
      </c>
      <c r="AO1886" t="s">
        <v>66</v>
      </c>
      <c r="AP1886" t="e" vm="1">
        <f>_FV(-1,"0")</f>
        <v>#VALUE!</v>
      </c>
      <c r="AQ1886">
        <v>6</v>
      </c>
      <c r="AR1886">
        <v>3</v>
      </c>
      <c r="AS1886" t="s">
        <v>68</v>
      </c>
      <c r="AT1886" t="s">
        <v>1239</v>
      </c>
      <c r="AU1886" t="s">
        <v>68</v>
      </c>
      <c r="AV1886" s="2">
        <v>43617</v>
      </c>
      <c r="AW1886" t="s">
        <v>2838</v>
      </c>
      <c r="AX1886">
        <v>1843</v>
      </c>
      <c r="AY1886">
        <v>1713</v>
      </c>
      <c r="AZ1886" t="s">
        <v>123</v>
      </c>
      <c r="BA1886" s="2">
        <v>43669</v>
      </c>
      <c r="BB1886">
        <v>30</v>
      </c>
      <c r="BC1886" t="s">
        <v>2773</v>
      </c>
      <c r="BD1886" s="2">
        <v>43599</v>
      </c>
      <c r="BE1886" t="s">
        <v>127</v>
      </c>
      <c r="BF1886" s="2">
        <v>43670</v>
      </c>
      <c r="BG1886">
        <v>19</v>
      </c>
      <c r="BH1886" t="s">
        <v>2776</v>
      </c>
      <c r="BI1886" s="3">
        <v>45047</v>
      </c>
    </row>
    <row r="1887" spans="1:61" x14ac:dyDescent="0.25">
      <c r="A1887" s="1">
        <v>42473</v>
      </c>
      <c r="B1887" t="s">
        <v>2233</v>
      </c>
      <c r="C1887" t="s">
        <v>127</v>
      </c>
      <c r="D1887" t="s">
        <v>101</v>
      </c>
      <c r="E1887" t="s">
        <v>1243</v>
      </c>
      <c r="F1887" t="s">
        <v>1242</v>
      </c>
      <c r="G1887" t="s">
        <v>222</v>
      </c>
      <c r="H1887" t="s">
        <v>465</v>
      </c>
      <c r="I1887" t="s">
        <v>1138</v>
      </c>
      <c r="J1887" t="s">
        <v>1136</v>
      </c>
      <c r="K1887" t="s">
        <v>471</v>
      </c>
      <c r="L1887" t="s">
        <v>223</v>
      </c>
      <c r="M1887" t="s">
        <v>337</v>
      </c>
      <c r="N1887" t="s">
        <v>471</v>
      </c>
      <c r="O1887" t="s">
        <v>470</v>
      </c>
      <c r="P1887" t="s">
        <v>647</v>
      </c>
      <c r="Q1887">
        <v>33</v>
      </c>
      <c r="R1887" t="s">
        <v>110</v>
      </c>
      <c r="S1887" t="s">
        <v>192</v>
      </c>
      <c r="T1887">
        <v>16</v>
      </c>
      <c r="U1887">
        <v>12</v>
      </c>
      <c r="V1887">
        <v>9</v>
      </c>
      <c r="W1887" t="s">
        <v>132</v>
      </c>
      <c r="X1887" t="s">
        <v>64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1</v>
      </c>
      <c r="AI1887">
        <v>0</v>
      </c>
      <c r="AJ1887">
        <v>0</v>
      </c>
      <c r="AK1887">
        <v>0</v>
      </c>
      <c r="AL1887" t="e" vm="259">
        <f>_FV(0,"21212121212121213")</f>
        <v>#VALUE!</v>
      </c>
      <c r="AM1887" t="s">
        <v>223</v>
      </c>
      <c r="AN1887">
        <v>-3</v>
      </c>
      <c r="AO1887" t="s">
        <v>84</v>
      </c>
      <c r="AP1887" t="s">
        <v>66</v>
      </c>
      <c r="AQ1887">
        <v>4</v>
      </c>
      <c r="AR1887">
        <v>4</v>
      </c>
      <c r="AS1887" t="s">
        <v>68</v>
      </c>
      <c r="AT1887" t="s">
        <v>68</v>
      </c>
      <c r="AU1887" t="s">
        <v>68</v>
      </c>
      <c r="AV1887" t="s">
        <v>525</v>
      </c>
      <c r="AW1887" s="3">
        <v>46753</v>
      </c>
      <c r="AX1887">
        <v>1654</v>
      </c>
      <c r="AY1887">
        <v>1713</v>
      </c>
      <c r="AZ1887" t="s">
        <v>2233</v>
      </c>
      <c r="BA1887" s="2">
        <v>43641</v>
      </c>
      <c r="BB1887">
        <v>19</v>
      </c>
      <c r="BC1887" t="s">
        <v>2775</v>
      </c>
      <c r="BD1887" s="3">
        <v>43160</v>
      </c>
      <c r="BE1887" t="s">
        <v>127</v>
      </c>
      <c r="BF1887" s="2">
        <v>43670</v>
      </c>
      <c r="BG1887">
        <v>19</v>
      </c>
      <c r="BH1887" t="s">
        <v>2776</v>
      </c>
      <c r="BI1887" s="3">
        <v>45047</v>
      </c>
    </row>
    <row r="1888" spans="1:61" x14ac:dyDescent="0.25">
      <c r="A1888" s="1">
        <v>42556</v>
      </c>
      <c r="B1888" t="s">
        <v>2538</v>
      </c>
      <c r="C1888" t="s">
        <v>127</v>
      </c>
      <c r="D1888" t="s">
        <v>62</v>
      </c>
      <c r="E1888" s="3">
        <v>27395</v>
      </c>
      <c r="F1888" t="s">
        <v>1264</v>
      </c>
      <c r="G1888" t="s">
        <v>717</v>
      </c>
      <c r="H1888" t="s">
        <v>503</v>
      </c>
      <c r="I1888" t="s">
        <v>1102</v>
      </c>
      <c r="J1888" t="s">
        <v>210</v>
      </c>
      <c r="K1888" t="s">
        <v>950</v>
      </c>
      <c r="L1888" t="s">
        <v>341</v>
      </c>
      <c r="M1888" t="s">
        <v>308</v>
      </c>
      <c r="N1888" t="s">
        <v>435</v>
      </c>
      <c r="O1888" t="s">
        <v>341</v>
      </c>
      <c r="P1888" t="s">
        <v>214</v>
      </c>
      <c r="Q1888">
        <v>36</v>
      </c>
      <c r="R1888" t="s">
        <v>68</v>
      </c>
      <c r="S1888" t="s">
        <v>192</v>
      </c>
      <c r="T1888">
        <v>16</v>
      </c>
      <c r="U1888">
        <v>1</v>
      </c>
      <c r="V1888">
        <v>10</v>
      </c>
      <c r="W1888" t="s">
        <v>191</v>
      </c>
      <c r="X1888" t="s">
        <v>96</v>
      </c>
      <c r="Y1888">
        <v>0</v>
      </c>
      <c r="Z1888">
        <v>1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1</v>
      </c>
      <c r="AK1888">
        <v>0</v>
      </c>
      <c r="AL1888" t="s">
        <v>74</v>
      </c>
      <c r="AM1888" t="s">
        <v>82</v>
      </c>
      <c r="AN1888">
        <v>32</v>
      </c>
      <c r="AO1888" t="s">
        <v>85</v>
      </c>
      <c r="AP1888" t="e" vm="1">
        <f>_FV(-10,"0")</f>
        <v>#VALUE!</v>
      </c>
      <c r="AQ1888">
        <v>5</v>
      </c>
      <c r="AR1888">
        <v>2</v>
      </c>
      <c r="AS1888" t="s">
        <v>68</v>
      </c>
      <c r="AT1888" t="s">
        <v>68</v>
      </c>
      <c r="AU1888" t="s">
        <v>68</v>
      </c>
      <c r="AV1888" t="s">
        <v>366</v>
      </c>
      <c r="AW1888" s="3">
        <v>46753</v>
      </c>
      <c r="AX1888">
        <v>1643</v>
      </c>
      <c r="AY1888">
        <v>1713</v>
      </c>
      <c r="AZ1888" t="s">
        <v>2538</v>
      </c>
      <c r="BA1888" s="2">
        <v>43733</v>
      </c>
      <c r="BB1888">
        <v>19</v>
      </c>
      <c r="BC1888" t="s">
        <v>2777</v>
      </c>
      <c r="BD1888" s="3">
        <v>22313</v>
      </c>
      <c r="BE1888" t="s">
        <v>127</v>
      </c>
      <c r="BF1888" s="2">
        <v>43670</v>
      </c>
      <c r="BG1888">
        <v>19</v>
      </c>
      <c r="BH1888" t="s">
        <v>2776</v>
      </c>
      <c r="BI1888" s="3">
        <v>45047</v>
      </c>
    </row>
    <row r="1889" spans="1:61" x14ac:dyDescent="0.25">
      <c r="A1889" s="1">
        <v>42480</v>
      </c>
      <c r="B1889" t="s">
        <v>150</v>
      </c>
      <c r="C1889" t="s">
        <v>127</v>
      </c>
      <c r="D1889" t="s">
        <v>62</v>
      </c>
      <c r="E1889" t="s">
        <v>945</v>
      </c>
      <c r="F1889" t="s">
        <v>1019</v>
      </c>
      <c r="G1889" t="s">
        <v>1115</v>
      </c>
      <c r="H1889" t="s">
        <v>186</v>
      </c>
      <c r="I1889" t="s">
        <v>274</v>
      </c>
      <c r="J1889" t="s">
        <v>419</v>
      </c>
      <c r="K1889" t="s">
        <v>312</v>
      </c>
      <c r="L1889" t="s">
        <v>277</v>
      </c>
      <c r="M1889" t="s">
        <v>277</v>
      </c>
      <c r="N1889" t="s">
        <v>280</v>
      </c>
      <c r="O1889" t="s">
        <v>277</v>
      </c>
      <c r="P1889" t="s">
        <v>188</v>
      </c>
      <c r="Q1889">
        <v>34</v>
      </c>
      <c r="R1889" t="s">
        <v>121</v>
      </c>
      <c r="S1889" t="s">
        <v>192</v>
      </c>
      <c r="T1889">
        <v>16</v>
      </c>
      <c r="U1889">
        <v>6</v>
      </c>
      <c r="V1889">
        <v>10</v>
      </c>
      <c r="W1889" t="s">
        <v>120</v>
      </c>
      <c r="X1889" t="s">
        <v>84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 t="s">
        <v>422</v>
      </c>
      <c r="AM1889" t="s">
        <v>277</v>
      </c>
      <c r="AN1889">
        <v>13</v>
      </c>
      <c r="AO1889" t="s">
        <v>85</v>
      </c>
      <c r="AP1889" t="e" vm="1">
        <f>_FV(-3,"0")</f>
        <v>#VALUE!</v>
      </c>
      <c r="AQ1889">
        <v>3</v>
      </c>
      <c r="AR1889">
        <v>3</v>
      </c>
      <c r="AS1889" t="s">
        <v>491</v>
      </c>
      <c r="AT1889" t="s">
        <v>423</v>
      </c>
      <c r="AU1889" t="s">
        <v>1049</v>
      </c>
      <c r="AV1889" t="s">
        <v>2839</v>
      </c>
      <c r="AW1889" t="s">
        <v>2840</v>
      </c>
      <c r="AX1889">
        <v>1721</v>
      </c>
      <c r="AY1889">
        <v>1713</v>
      </c>
      <c r="AZ1889" t="s">
        <v>150</v>
      </c>
      <c r="BA1889" s="2">
        <v>43607</v>
      </c>
      <c r="BB1889">
        <v>25</v>
      </c>
      <c r="BC1889" t="s">
        <v>2779</v>
      </c>
      <c r="BD1889" s="3">
        <v>14427</v>
      </c>
      <c r="BE1889" t="s">
        <v>127</v>
      </c>
      <c r="BF1889" s="2">
        <v>43670</v>
      </c>
      <c r="BG1889">
        <v>19</v>
      </c>
      <c r="BH1889" t="s">
        <v>2776</v>
      </c>
      <c r="BI1889" s="3">
        <v>45047</v>
      </c>
    </row>
    <row r="1890" spans="1:61" x14ac:dyDescent="0.25">
      <c r="A1890" s="1">
        <v>42382</v>
      </c>
      <c r="B1890" t="s">
        <v>158</v>
      </c>
      <c r="C1890" t="s">
        <v>127</v>
      </c>
      <c r="D1890" t="s">
        <v>101</v>
      </c>
      <c r="E1890" t="s">
        <v>370</v>
      </c>
      <c r="F1890" t="s">
        <v>391</v>
      </c>
      <c r="G1890" t="s">
        <v>68</v>
      </c>
      <c r="H1890" t="s">
        <v>457</v>
      </c>
      <c r="I1890" t="s">
        <v>370</v>
      </c>
      <c r="J1890" t="s">
        <v>153</v>
      </c>
      <c r="K1890" t="s">
        <v>252</v>
      </c>
      <c r="L1890" t="s">
        <v>155</v>
      </c>
      <c r="M1890" t="s">
        <v>889</v>
      </c>
      <c r="N1890" t="s">
        <v>889</v>
      </c>
      <c r="O1890" t="s">
        <v>154</v>
      </c>
      <c r="P1890" t="s">
        <v>156</v>
      </c>
      <c r="Q1890">
        <v>21</v>
      </c>
      <c r="R1890" t="s">
        <v>66</v>
      </c>
      <c r="S1890" t="s">
        <v>192</v>
      </c>
      <c r="T1890">
        <v>16</v>
      </c>
      <c r="U1890">
        <v>3</v>
      </c>
      <c r="V1890">
        <v>11</v>
      </c>
      <c r="W1890" t="s">
        <v>120</v>
      </c>
      <c r="X1890" t="s">
        <v>132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 t="s">
        <v>152</v>
      </c>
      <c r="AM1890" t="s">
        <v>80</v>
      </c>
      <c r="AN1890">
        <v>12</v>
      </c>
      <c r="AO1890" t="s">
        <v>132</v>
      </c>
      <c r="AP1890" t="e" vm="1">
        <f>_FV(-7,"0")</f>
        <v>#VALUE!</v>
      </c>
      <c r="AQ1890">
        <v>7</v>
      </c>
      <c r="AR1890">
        <v>1</v>
      </c>
      <c r="AS1890" t="s">
        <v>68</v>
      </c>
      <c r="AT1890" t="s">
        <v>68</v>
      </c>
      <c r="AU1890" t="s">
        <v>68</v>
      </c>
      <c r="AV1890" s="2">
        <v>43557</v>
      </c>
      <c r="AW1890" s="2">
        <v>43466</v>
      </c>
      <c r="AX1890">
        <v>1870</v>
      </c>
      <c r="AY1890">
        <v>1713</v>
      </c>
      <c r="AZ1890" t="s">
        <v>158</v>
      </c>
      <c r="BA1890" s="2">
        <v>43579</v>
      </c>
      <c r="BB1890">
        <v>27</v>
      </c>
      <c r="BC1890" t="s">
        <v>2780</v>
      </c>
      <c r="BD1890" s="3">
        <v>33543</v>
      </c>
      <c r="BE1890" t="s">
        <v>127</v>
      </c>
      <c r="BF1890" s="2">
        <v>43670</v>
      </c>
      <c r="BG1890">
        <v>19</v>
      </c>
      <c r="BH1890" t="s">
        <v>2776</v>
      </c>
      <c r="BI1890" s="3">
        <v>45047</v>
      </c>
    </row>
    <row r="1891" spans="1:61" x14ac:dyDescent="0.25">
      <c r="A1891" s="1">
        <v>42433</v>
      </c>
      <c r="B1891" t="s">
        <v>163</v>
      </c>
      <c r="C1891" t="s">
        <v>127</v>
      </c>
      <c r="D1891" t="s">
        <v>62</v>
      </c>
      <c r="E1891" t="s">
        <v>630</v>
      </c>
      <c r="F1891" t="s">
        <v>318</v>
      </c>
      <c r="G1891" t="s">
        <v>931</v>
      </c>
      <c r="H1891" t="s">
        <v>412</v>
      </c>
      <c r="I1891" t="s">
        <v>631</v>
      </c>
      <c r="J1891" t="s">
        <v>630</v>
      </c>
      <c r="K1891" t="s">
        <v>1173</v>
      </c>
      <c r="L1891" t="s">
        <v>414</v>
      </c>
      <c r="M1891" t="s">
        <v>79</v>
      </c>
      <c r="N1891" t="s">
        <v>320</v>
      </c>
      <c r="O1891" t="s">
        <v>79</v>
      </c>
      <c r="P1891" t="s">
        <v>323</v>
      </c>
      <c r="Q1891">
        <v>32</v>
      </c>
      <c r="R1891" t="s">
        <v>132</v>
      </c>
      <c r="S1891" t="s">
        <v>192</v>
      </c>
      <c r="T1891">
        <v>16</v>
      </c>
      <c r="U1891">
        <v>4</v>
      </c>
      <c r="V1891">
        <v>9</v>
      </c>
      <c r="W1891" t="s">
        <v>179</v>
      </c>
      <c r="X1891" t="s">
        <v>66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 t="s">
        <v>323</v>
      </c>
      <c r="AM1891" t="s">
        <v>414</v>
      </c>
      <c r="AN1891">
        <v>14</v>
      </c>
      <c r="AO1891" t="s">
        <v>121</v>
      </c>
      <c r="AP1891" t="e" vm="1">
        <f>_FV(-6,"0")</f>
        <v>#VALUE!</v>
      </c>
      <c r="AQ1891">
        <v>6</v>
      </c>
      <c r="AR1891">
        <v>3</v>
      </c>
      <c r="AS1891" t="s">
        <v>1078</v>
      </c>
      <c r="AT1891" t="s">
        <v>68</v>
      </c>
      <c r="AU1891" t="s">
        <v>1080</v>
      </c>
      <c r="AV1891" t="s">
        <v>2841</v>
      </c>
      <c r="AW1891" t="s">
        <v>2842</v>
      </c>
      <c r="AX1891">
        <v>1793</v>
      </c>
      <c r="AY1891">
        <v>1713</v>
      </c>
      <c r="AZ1891" t="s">
        <v>163</v>
      </c>
      <c r="BA1891" s="2">
        <v>43607</v>
      </c>
      <c r="BB1891">
        <v>23</v>
      </c>
      <c r="BC1891" t="s">
        <v>2783</v>
      </c>
      <c r="BD1891" s="2">
        <v>43593</v>
      </c>
      <c r="BE1891" t="s">
        <v>127</v>
      </c>
      <c r="BF1891" s="2">
        <v>43670</v>
      </c>
      <c r="BG1891">
        <v>19</v>
      </c>
      <c r="BH1891" t="s">
        <v>2776</v>
      </c>
      <c r="BI1891" s="3">
        <v>45047</v>
      </c>
    </row>
    <row r="1892" spans="1:61" x14ac:dyDescent="0.25">
      <c r="A1892" s="1">
        <v>42364</v>
      </c>
      <c r="B1892" t="s">
        <v>178</v>
      </c>
      <c r="C1892" t="s">
        <v>127</v>
      </c>
      <c r="D1892" t="s">
        <v>151</v>
      </c>
      <c r="E1892" t="s">
        <v>430</v>
      </c>
      <c r="F1892" t="s">
        <v>718</v>
      </c>
      <c r="G1892" t="s">
        <v>811</v>
      </c>
      <c r="H1892" t="s">
        <v>90</v>
      </c>
      <c r="I1892" t="s">
        <v>433</v>
      </c>
      <c r="J1892" t="s">
        <v>1193</v>
      </c>
      <c r="K1892" t="s">
        <v>216</v>
      </c>
      <c r="L1892" t="s">
        <v>341</v>
      </c>
      <c r="M1892" t="s">
        <v>94</v>
      </c>
      <c r="N1892" t="s">
        <v>216</v>
      </c>
      <c r="O1892" t="s">
        <v>341</v>
      </c>
      <c r="P1892" t="s">
        <v>94</v>
      </c>
      <c r="Q1892">
        <v>18</v>
      </c>
      <c r="R1892" t="s">
        <v>95</v>
      </c>
      <c r="S1892" t="s">
        <v>192</v>
      </c>
      <c r="T1892">
        <v>16</v>
      </c>
      <c r="U1892">
        <v>17</v>
      </c>
      <c r="V1892">
        <v>10</v>
      </c>
      <c r="W1892" t="s">
        <v>85</v>
      </c>
      <c r="X1892" t="s">
        <v>96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 t="e" vm="232">
        <f>_FV(0,"7222222222222222")</f>
        <v>#VALUE!</v>
      </c>
      <c r="AM1892" t="s">
        <v>214</v>
      </c>
      <c r="AN1892">
        <v>-6</v>
      </c>
      <c r="AO1892" t="s">
        <v>68</v>
      </c>
      <c r="AP1892" t="s">
        <v>85</v>
      </c>
      <c r="AQ1892">
        <v>3</v>
      </c>
      <c r="AR1892">
        <v>6</v>
      </c>
      <c r="AS1892" t="s">
        <v>68</v>
      </c>
      <c r="AT1892" t="s">
        <v>68</v>
      </c>
      <c r="AU1892" t="s">
        <v>68</v>
      </c>
      <c r="AV1892" s="2">
        <v>43678</v>
      </c>
      <c r="AW1892" s="2">
        <v>43497</v>
      </c>
      <c r="AX1892">
        <v>1553</v>
      </c>
      <c r="AY1892">
        <v>1713</v>
      </c>
      <c r="AZ1892" t="s">
        <v>178</v>
      </c>
      <c r="BA1892" s="2">
        <v>43639</v>
      </c>
      <c r="BB1892">
        <v>27</v>
      </c>
      <c r="BC1892" t="s">
        <v>2784</v>
      </c>
      <c r="BD1892" s="3">
        <v>28581</v>
      </c>
      <c r="BE1892" t="s">
        <v>127</v>
      </c>
      <c r="BF1892" s="2">
        <v>43670</v>
      </c>
      <c r="BG1892">
        <v>19</v>
      </c>
      <c r="BH1892" t="s">
        <v>2776</v>
      </c>
      <c r="BI1892" s="3">
        <v>45047</v>
      </c>
    </row>
    <row r="1893" spans="1:61" x14ac:dyDescent="0.25">
      <c r="A1893" s="1">
        <v>42350</v>
      </c>
      <c r="B1893" t="s">
        <v>1432</v>
      </c>
      <c r="C1893" t="s">
        <v>127</v>
      </c>
      <c r="D1893" t="s">
        <v>101</v>
      </c>
      <c r="E1893" t="s">
        <v>367</v>
      </c>
      <c r="F1893" s="3">
        <v>27395</v>
      </c>
      <c r="G1893" s="3">
        <v>1817084</v>
      </c>
      <c r="H1893" s="3">
        <v>45658</v>
      </c>
      <c r="I1893" t="s">
        <v>1400</v>
      </c>
      <c r="J1893" t="s">
        <v>317</v>
      </c>
      <c r="K1893" t="s">
        <v>321</v>
      </c>
      <c r="L1893" t="s">
        <v>320</v>
      </c>
      <c r="M1893" t="s">
        <v>63</v>
      </c>
      <c r="N1893" t="s">
        <v>321</v>
      </c>
      <c r="O1893" t="s">
        <v>79</v>
      </c>
      <c r="P1893" t="s">
        <v>319</v>
      </c>
      <c r="Q1893">
        <v>16</v>
      </c>
      <c r="R1893" t="s">
        <v>67</v>
      </c>
      <c r="S1893" t="s">
        <v>192</v>
      </c>
      <c r="T1893">
        <v>16</v>
      </c>
      <c r="U1893">
        <v>16</v>
      </c>
      <c r="V1893">
        <v>9</v>
      </c>
      <c r="W1893" t="s">
        <v>66</v>
      </c>
      <c r="X1893" t="s">
        <v>83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 t="e" vm="92">
        <f>_FV(0,"625")</f>
        <v>#VALUE!</v>
      </c>
      <c r="AM1893" t="s">
        <v>63</v>
      </c>
      <c r="AN1893">
        <v>-9</v>
      </c>
      <c r="AO1893" t="e" vm="1">
        <f>_FV(-5,"0")</f>
        <v>#VALUE!</v>
      </c>
      <c r="AP1893" t="s">
        <v>121</v>
      </c>
      <c r="AQ1893">
        <v>4</v>
      </c>
      <c r="AR1893">
        <v>4</v>
      </c>
      <c r="AS1893" t="s">
        <v>273</v>
      </c>
      <c r="AT1893" t="s">
        <v>68</v>
      </c>
      <c r="AU1893" t="s">
        <v>1040</v>
      </c>
      <c r="AV1893" t="s">
        <v>495</v>
      </c>
      <c r="AW1893" t="s">
        <v>2843</v>
      </c>
      <c r="AX1893">
        <v>1601</v>
      </c>
      <c r="AY1893">
        <v>1713</v>
      </c>
      <c r="AZ1893" t="s">
        <v>1432</v>
      </c>
      <c r="BA1893" s="2">
        <v>43641</v>
      </c>
      <c r="BB1893">
        <v>22</v>
      </c>
      <c r="BC1893" t="s">
        <v>2785</v>
      </c>
      <c r="BD1893" s="3">
        <v>19391</v>
      </c>
      <c r="BE1893" t="s">
        <v>127</v>
      </c>
      <c r="BF1893" s="2">
        <v>43670</v>
      </c>
      <c r="BG1893">
        <v>19</v>
      </c>
      <c r="BH1893" t="s">
        <v>2776</v>
      </c>
      <c r="BI1893" s="3">
        <v>45047</v>
      </c>
    </row>
    <row r="1894" spans="1:61" x14ac:dyDescent="0.25">
      <c r="A1894" s="1">
        <v>42231</v>
      </c>
      <c r="B1894" t="s">
        <v>1917</v>
      </c>
      <c r="C1894" t="s">
        <v>127</v>
      </c>
      <c r="D1894" t="s">
        <v>151</v>
      </c>
      <c r="E1894" t="s">
        <v>68</v>
      </c>
      <c r="F1894" t="s">
        <v>68</v>
      </c>
      <c r="G1894" t="s">
        <v>68</v>
      </c>
      <c r="H1894" t="s">
        <v>68</v>
      </c>
      <c r="I1894" t="s">
        <v>63</v>
      </c>
      <c r="J1894" t="s">
        <v>63</v>
      </c>
      <c r="K1894" t="s">
        <v>65</v>
      </c>
      <c r="L1894" t="s">
        <v>65</v>
      </c>
      <c r="M1894" t="s">
        <v>65</v>
      </c>
      <c r="N1894" t="s">
        <v>65</v>
      </c>
      <c r="O1894" t="s">
        <v>63</v>
      </c>
      <c r="P1894" t="s">
        <v>63</v>
      </c>
      <c r="Q1894">
        <v>2</v>
      </c>
      <c r="R1894" t="s">
        <v>96</v>
      </c>
      <c r="S1894" t="s">
        <v>192</v>
      </c>
      <c r="T1894">
        <v>16</v>
      </c>
      <c r="U1894">
        <v>8</v>
      </c>
      <c r="V1894">
        <v>11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 t="s">
        <v>65</v>
      </c>
      <c r="AM1894" t="s">
        <v>65</v>
      </c>
      <c r="AN1894">
        <v>0</v>
      </c>
      <c r="AP1894" t="e" vm="1">
        <f>_FV(-5,"0")</f>
        <v>#VALUE!</v>
      </c>
      <c r="AQ1894">
        <v>6</v>
      </c>
      <c r="AR1894">
        <v>3</v>
      </c>
      <c r="AS1894" t="s">
        <v>68</v>
      </c>
      <c r="AT1894" t="s">
        <v>68</v>
      </c>
      <c r="AU1894" t="s">
        <v>68</v>
      </c>
      <c r="AV1894" t="s">
        <v>84</v>
      </c>
      <c r="AW1894" s="3">
        <v>41640</v>
      </c>
      <c r="AX1894">
        <v>1671</v>
      </c>
      <c r="AY1894">
        <v>1713</v>
      </c>
      <c r="AZ1894" t="s">
        <v>1917</v>
      </c>
      <c r="BA1894" s="2">
        <v>43489</v>
      </c>
      <c r="BB1894">
        <v>19</v>
      </c>
      <c r="BC1894" t="s">
        <v>2786</v>
      </c>
      <c r="BD1894" s="3">
        <v>13271</v>
      </c>
      <c r="BE1894" t="s">
        <v>127</v>
      </c>
      <c r="BF1894" s="2">
        <v>43670</v>
      </c>
      <c r="BG1894">
        <v>19</v>
      </c>
      <c r="BH1894" t="s">
        <v>2776</v>
      </c>
      <c r="BI1894" s="3">
        <v>45047</v>
      </c>
    </row>
    <row r="1895" spans="1:61" x14ac:dyDescent="0.25">
      <c r="A1895" s="1">
        <v>42523</v>
      </c>
      <c r="B1895" t="s">
        <v>182</v>
      </c>
      <c r="C1895" t="s">
        <v>127</v>
      </c>
      <c r="D1895" t="s">
        <v>151</v>
      </c>
      <c r="E1895" t="s">
        <v>354</v>
      </c>
      <c r="F1895" s="3">
        <v>26299</v>
      </c>
      <c r="G1895" s="2">
        <v>43800</v>
      </c>
      <c r="H1895" s="3">
        <v>13150</v>
      </c>
      <c r="I1895" s="3">
        <v>11689</v>
      </c>
      <c r="J1895" s="3">
        <v>46753</v>
      </c>
      <c r="K1895" t="s">
        <v>347</v>
      </c>
      <c r="L1895" t="s">
        <v>129</v>
      </c>
      <c r="M1895" t="s">
        <v>347</v>
      </c>
      <c r="N1895" t="s">
        <v>397</v>
      </c>
      <c r="O1895" t="s">
        <v>397</v>
      </c>
      <c r="P1895" t="s">
        <v>346</v>
      </c>
      <c r="Q1895">
        <v>25</v>
      </c>
      <c r="R1895" t="s">
        <v>83</v>
      </c>
      <c r="S1895" t="s">
        <v>192</v>
      </c>
      <c r="T1895">
        <v>16</v>
      </c>
      <c r="U1895">
        <v>10</v>
      </c>
      <c r="V1895">
        <v>11</v>
      </c>
      <c r="W1895" t="s">
        <v>66</v>
      </c>
      <c r="X1895" t="s">
        <v>96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1</v>
      </c>
      <c r="AK1895">
        <v>0</v>
      </c>
      <c r="AL1895" t="e" vm="258">
        <f>_FV(0,"16")</f>
        <v>#VALUE!</v>
      </c>
      <c r="AM1895" t="s">
        <v>347</v>
      </c>
      <c r="AN1895">
        <v>1</v>
      </c>
      <c r="AO1895" t="e" vm="1">
        <f>_FV(-2,"0")</f>
        <v>#VALUE!</v>
      </c>
      <c r="AP1895" t="e" vm="1">
        <f>_FV(-2,"0")</f>
        <v>#VALUE!</v>
      </c>
      <c r="AQ1895">
        <v>9</v>
      </c>
      <c r="AR1895">
        <v>0</v>
      </c>
      <c r="AS1895" t="s">
        <v>68</v>
      </c>
      <c r="AT1895" t="s">
        <v>68</v>
      </c>
      <c r="AU1895" t="s">
        <v>68</v>
      </c>
      <c r="AV1895" s="2">
        <v>43617</v>
      </c>
      <c r="AW1895" s="2">
        <v>43497</v>
      </c>
      <c r="AX1895">
        <v>1658</v>
      </c>
      <c r="AY1895">
        <v>1713</v>
      </c>
      <c r="AZ1895" t="s">
        <v>182</v>
      </c>
      <c r="BA1895" s="2">
        <v>43550</v>
      </c>
      <c r="BB1895">
        <v>24</v>
      </c>
      <c r="BC1895" t="s">
        <v>2787</v>
      </c>
      <c r="BD1895" s="2">
        <v>43469</v>
      </c>
      <c r="BE1895" t="s">
        <v>127</v>
      </c>
      <c r="BF1895" s="2">
        <v>43670</v>
      </c>
      <c r="BG1895">
        <v>19</v>
      </c>
      <c r="BH1895" t="s">
        <v>2776</v>
      </c>
      <c r="BI1895" s="3">
        <v>45047</v>
      </c>
    </row>
    <row r="1896" spans="1:61" x14ac:dyDescent="0.25">
      <c r="A1896" s="1">
        <v>42679</v>
      </c>
      <c r="B1896" t="s">
        <v>195</v>
      </c>
      <c r="C1896" t="s">
        <v>127</v>
      </c>
      <c r="D1896" t="s">
        <v>62</v>
      </c>
      <c r="E1896" t="s">
        <v>1062</v>
      </c>
      <c r="F1896" t="s">
        <v>712</v>
      </c>
      <c r="G1896" t="s">
        <v>1833</v>
      </c>
      <c r="H1896" t="s">
        <v>652</v>
      </c>
      <c r="I1896" t="s">
        <v>2215</v>
      </c>
      <c r="J1896" t="s">
        <v>549</v>
      </c>
      <c r="K1896" t="s">
        <v>656</v>
      </c>
      <c r="L1896" t="s">
        <v>296</v>
      </c>
      <c r="M1896" t="s">
        <v>618</v>
      </c>
      <c r="N1896" t="s">
        <v>293</v>
      </c>
      <c r="O1896" t="s">
        <v>655</v>
      </c>
      <c r="P1896" t="s">
        <v>295</v>
      </c>
      <c r="Q1896">
        <v>37</v>
      </c>
      <c r="R1896" t="s">
        <v>255</v>
      </c>
      <c r="S1896" t="s">
        <v>192</v>
      </c>
      <c r="T1896">
        <v>16</v>
      </c>
      <c r="U1896">
        <v>12</v>
      </c>
      <c r="V1896">
        <v>9</v>
      </c>
      <c r="W1896" t="s">
        <v>121</v>
      </c>
      <c r="X1896" t="s">
        <v>132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 t="e" vm="409">
        <f>_FV(0,"4594594594594595")</f>
        <v>#VALUE!</v>
      </c>
      <c r="AM1896" t="s">
        <v>760</v>
      </c>
      <c r="AN1896">
        <v>-9</v>
      </c>
      <c r="AO1896" t="s">
        <v>84</v>
      </c>
      <c r="AP1896" t="s">
        <v>96</v>
      </c>
      <c r="AQ1896">
        <v>4</v>
      </c>
      <c r="AR1896">
        <v>4</v>
      </c>
      <c r="AS1896" t="s">
        <v>1063</v>
      </c>
      <c r="AT1896" t="s">
        <v>297</v>
      </c>
      <c r="AU1896" t="s">
        <v>1064</v>
      </c>
      <c r="AV1896" t="s">
        <v>2107</v>
      </c>
      <c r="AW1896" t="s">
        <v>2844</v>
      </c>
      <c r="AX1896">
        <v>1555</v>
      </c>
      <c r="AY1896">
        <v>1713</v>
      </c>
      <c r="AZ1896" t="s">
        <v>195</v>
      </c>
      <c r="BA1896" s="2">
        <v>43610</v>
      </c>
      <c r="BB1896">
        <v>27</v>
      </c>
      <c r="BC1896" t="s">
        <v>2267</v>
      </c>
      <c r="BD1896" s="2">
        <v>43588</v>
      </c>
      <c r="BE1896" t="s">
        <v>127</v>
      </c>
      <c r="BF1896" s="2">
        <v>43670</v>
      </c>
      <c r="BG1896">
        <v>19</v>
      </c>
      <c r="BH1896" t="s">
        <v>2776</v>
      </c>
      <c r="BI1896" s="3">
        <v>45047</v>
      </c>
    </row>
    <row r="1897" spans="1:61" x14ac:dyDescent="0.25">
      <c r="A1897" s="1">
        <v>42266</v>
      </c>
      <c r="B1897" t="s">
        <v>1445</v>
      </c>
      <c r="C1897" t="s">
        <v>127</v>
      </c>
      <c r="D1897" t="s">
        <v>101</v>
      </c>
      <c r="E1897" t="s">
        <v>76</v>
      </c>
      <c r="F1897" t="s">
        <v>90</v>
      </c>
      <c r="G1897" t="s">
        <v>74</v>
      </c>
      <c r="H1897" t="s">
        <v>74</v>
      </c>
      <c r="I1897" t="s">
        <v>90</v>
      </c>
      <c r="J1897" t="s">
        <v>90</v>
      </c>
      <c r="K1897" t="s">
        <v>80</v>
      </c>
      <c r="L1897" t="s">
        <v>80</v>
      </c>
      <c r="M1897" t="s">
        <v>82</v>
      </c>
      <c r="N1897" t="s">
        <v>82</v>
      </c>
      <c r="O1897" t="s">
        <v>80</v>
      </c>
      <c r="P1897" t="s">
        <v>80</v>
      </c>
      <c r="Q1897">
        <v>6</v>
      </c>
      <c r="R1897" t="s">
        <v>179</v>
      </c>
      <c r="S1897" t="s">
        <v>192</v>
      </c>
      <c r="T1897">
        <v>16</v>
      </c>
      <c r="U1897">
        <v>8</v>
      </c>
      <c r="V1897">
        <v>7</v>
      </c>
      <c r="W1897" t="s">
        <v>121</v>
      </c>
      <c r="X1897" t="s">
        <v>121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 t="s">
        <v>80</v>
      </c>
      <c r="AM1897" t="s">
        <v>63</v>
      </c>
      <c r="AN1897">
        <v>0</v>
      </c>
      <c r="AO1897" t="s">
        <v>65</v>
      </c>
      <c r="AP1897" t="s">
        <v>68</v>
      </c>
      <c r="AQ1897">
        <v>2</v>
      </c>
      <c r="AR1897">
        <v>5</v>
      </c>
      <c r="AS1897" t="s">
        <v>68</v>
      </c>
      <c r="AT1897" t="s">
        <v>68</v>
      </c>
      <c r="AU1897" t="s">
        <v>68</v>
      </c>
      <c r="AV1897" t="s">
        <v>64</v>
      </c>
      <c r="AW1897" s="2">
        <v>43617</v>
      </c>
      <c r="AX1897">
        <v>1667</v>
      </c>
      <c r="AY1897">
        <v>1713</v>
      </c>
      <c r="AZ1897" t="s">
        <v>1445</v>
      </c>
      <c r="BA1897" s="2">
        <v>43701</v>
      </c>
      <c r="BB1897">
        <v>29</v>
      </c>
      <c r="BC1897" t="s">
        <v>2790</v>
      </c>
      <c r="BD1897" s="3">
        <v>30742</v>
      </c>
      <c r="BE1897" t="s">
        <v>127</v>
      </c>
      <c r="BF1897" s="2">
        <v>43670</v>
      </c>
      <c r="BG1897">
        <v>19</v>
      </c>
      <c r="BH1897" t="s">
        <v>2776</v>
      </c>
      <c r="BI1897" s="3">
        <v>45047</v>
      </c>
    </row>
    <row r="1898" spans="1:61" x14ac:dyDescent="0.25">
      <c r="A1898" s="1">
        <v>42245</v>
      </c>
      <c r="B1898" t="s">
        <v>209</v>
      </c>
      <c r="C1898" t="s">
        <v>127</v>
      </c>
      <c r="D1898" t="s">
        <v>101</v>
      </c>
      <c r="E1898" t="s">
        <v>180</v>
      </c>
      <c r="F1898" s="3">
        <v>45658</v>
      </c>
      <c r="G1898" t="s">
        <v>68</v>
      </c>
      <c r="H1898" t="s">
        <v>68</v>
      </c>
      <c r="I1898" t="s">
        <v>63</v>
      </c>
      <c r="J1898" t="s">
        <v>68</v>
      </c>
      <c r="K1898" t="s">
        <v>65</v>
      </c>
      <c r="L1898" t="s">
        <v>79</v>
      </c>
      <c r="M1898" t="s">
        <v>79</v>
      </c>
      <c r="N1898" t="s">
        <v>79</v>
      </c>
      <c r="O1898" t="s">
        <v>63</v>
      </c>
      <c r="P1898" t="s">
        <v>79</v>
      </c>
      <c r="Q1898">
        <v>4</v>
      </c>
      <c r="R1898" t="s">
        <v>84</v>
      </c>
      <c r="S1898" t="s">
        <v>192</v>
      </c>
      <c r="T1898">
        <v>16</v>
      </c>
      <c r="U1898">
        <v>16</v>
      </c>
      <c r="V1898">
        <v>7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 t="e" vm="14">
        <f>_FV(0,"25")</f>
        <v>#VALUE!</v>
      </c>
      <c r="AM1898" t="s">
        <v>79</v>
      </c>
      <c r="AN1898">
        <v>-2</v>
      </c>
      <c r="AP1898" t="e" vm="1">
        <f>_FV(-8,"0")</f>
        <v>#VALUE!</v>
      </c>
      <c r="AQ1898">
        <v>9</v>
      </c>
      <c r="AR1898">
        <v>0</v>
      </c>
      <c r="AS1898" t="s">
        <v>68</v>
      </c>
      <c r="AT1898" t="s">
        <v>1222</v>
      </c>
      <c r="AU1898" t="s">
        <v>68</v>
      </c>
      <c r="AV1898" t="s">
        <v>68</v>
      </c>
      <c r="AW1898" t="s">
        <v>2845</v>
      </c>
      <c r="AX1898">
        <v>1713</v>
      </c>
      <c r="AY1898">
        <v>1713</v>
      </c>
      <c r="AZ1898" t="s">
        <v>209</v>
      </c>
      <c r="BA1898" s="2">
        <v>43668</v>
      </c>
      <c r="BB1898">
        <v>16</v>
      </c>
      <c r="BC1898" t="s">
        <v>2792</v>
      </c>
      <c r="BD1898" s="3">
        <v>43678</v>
      </c>
      <c r="BE1898" t="s">
        <v>127</v>
      </c>
      <c r="BF1898" s="2">
        <v>43670</v>
      </c>
      <c r="BG1898">
        <v>19</v>
      </c>
      <c r="BH1898" t="s">
        <v>2776</v>
      </c>
      <c r="BI1898" s="3">
        <v>45047</v>
      </c>
    </row>
    <row r="1899" spans="1:61" x14ac:dyDescent="0.25">
      <c r="A1899" s="1">
        <v>42617</v>
      </c>
      <c r="B1899" t="s">
        <v>2793</v>
      </c>
      <c r="C1899" t="s">
        <v>127</v>
      </c>
      <c r="D1899" t="s">
        <v>101</v>
      </c>
      <c r="E1899" t="s">
        <v>750</v>
      </c>
      <c r="F1899" t="s">
        <v>318</v>
      </c>
      <c r="G1899" t="s">
        <v>399</v>
      </c>
      <c r="H1899" t="s">
        <v>412</v>
      </c>
      <c r="I1899" t="s">
        <v>1172</v>
      </c>
      <c r="J1899" t="s">
        <v>630</v>
      </c>
      <c r="K1899" t="s">
        <v>320</v>
      </c>
      <c r="L1899" t="s">
        <v>414</v>
      </c>
      <c r="M1899" t="s">
        <v>319</v>
      </c>
      <c r="N1899" t="s">
        <v>320</v>
      </c>
      <c r="O1899" t="s">
        <v>933</v>
      </c>
      <c r="P1899" t="s">
        <v>323</v>
      </c>
      <c r="Q1899">
        <v>32</v>
      </c>
      <c r="R1899" t="s">
        <v>191</v>
      </c>
      <c r="S1899" t="s">
        <v>192</v>
      </c>
      <c r="T1899">
        <v>16</v>
      </c>
      <c r="U1899">
        <v>11</v>
      </c>
      <c r="V1899">
        <v>9</v>
      </c>
      <c r="W1899" t="s">
        <v>68</v>
      </c>
      <c r="X1899" t="s">
        <v>66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 t="e" vm="103">
        <f>_FV(0,"1875")</f>
        <v>#VALUE!</v>
      </c>
      <c r="AM1899" t="s">
        <v>414</v>
      </c>
      <c r="AN1899">
        <v>-2</v>
      </c>
      <c r="AO1899" t="e" vm="1">
        <f>_FV(-3,"0")</f>
        <v>#VALUE!</v>
      </c>
      <c r="AP1899" t="s">
        <v>64</v>
      </c>
      <c r="AQ1899">
        <v>1</v>
      </c>
      <c r="AR1899">
        <v>1</v>
      </c>
      <c r="AS1899" t="s">
        <v>1078</v>
      </c>
      <c r="AT1899" t="s">
        <v>68</v>
      </c>
      <c r="AU1899" t="s">
        <v>1080</v>
      </c>
      <c r="AV1899" t="s">
        <v>2846</v>
      </c>
      <c r="AW1899" t="s">
        <v>2842</v>
      </c>
      <c r="AX1899">
        <v>1582</v>
      </c>
      <c r="AY1899">
        <v>1713</v>
      </c>
      <c r="AZ1899" t="s">
        <v>2793</v>
      </c>
      <c r="BA1899" s="2">
        <v>43581</v>
      </c>
      <c r="BB1899">
        <v>34</v>
      </c>
      <c r="BC1899" t="s">
        <v>2796</v>
      </c>
      <c r="BD1899" s="3">
        <v>29983</v>
      </c>
      <c r="BE1899" t="s">
        <v>127</v>
      </c>
      <c r="BF1899" s="2">
        <v>43670</v>
      </c>
      <c r="BG1899">
        <v>19</v>
      </c>
      <c r="BH1899" t="s">
        <v>2776</v>
      </c>
      <c r="BI1899" s="3">
        <v>45047</v>
      </c>
    </row>
    <row r="1900" spans="1:61" x14ac:dyDescent="0.25">
      <c r="A1900" s="1">
        <v>42275</v>
      </c>
      <c r="B1900" t="s">
        <v>218</v>
      </c>
      <c r="C1900" t="s">
        <v>127</v>
      </c>
      <c r="D1900" t="s">
        <v>151</v>
      </c>
      <c r="E1900" t="s">
        <v>252</v>
      </c>
      <c r="F1900" t="s">
        <v>250</v>
      </c>
      <c r="G1900" t="s">
        <v>152</v>
      </c>
      <c r="H1900" t="s">
        <v>670</v>
      </c>
      <c r="I1900" t="s">
        <v>250</v>
      </c>
      <c r="J1900" t="s">
        <v>153</v>
      </c>
      <c r="K1900" t="s">
        <v>155</v>
      </c>
      <c r="L1900" t="s">
        <v>155</v>
      </c>
      <c r="M1900" t="s">
        <v>155</v>
      </c>
      <c r="N1900" t="s">
        <v>154</v>
      </c>
      <c r="O1900" t="s">
        <v>155</v>
      </c>
      <c r="P1900" t="s">
        <v>156</v>
      </c>
      <c r="Q1900">
        <v>7</v>
      </c>
      <c r="R1900" t="s">
        <v>119</v>
      </c>
      <c r="S1900" t="s">
        <v>192</v>
      </c>
      <c r="T1900">
        <v>16</v>
      </c>
      <c r="U1900">
        <v>12</v>
      </c>
      <c r="V1900">
        <v>6</v>
      </c>
      <c r="W1900" t="s">
        <v>121</v>
      </c>
      <c r="X1900" t="s">
        <v>121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 t="e" vm="84">
        <f>_FV(0,"2857142857142857")</f>
        <v>#VALUE!</v>
      </c>
      <c r="AM1900" t="s">
        <v>156</v>
      </c>
      <c r="AN1900">
        <v>-1</v>
      </c>
      <c r="AO1900" t="s">
        <v>65</v>
      </c>
      <c r="AP1900" t="s">
        <v>84</v>
      </c>
      <c r="AQ1900">
        <v>2</v>
      </c>
      <c r="AR1900">
        <v>5</v>
      </c>
      <c r="AS1900" t="s">
        <v>406</v>
      </c>
      <c r="AT1900" t="s">
        <v>68</v>
      </c>
      <c r="AU1900" t="s">
        <v>1034</v>
      </c>
      <c r="AV1900" t="s">
        <v>2847</v>
      </c>
      <c r="AW1900" t="s">
        <v>2848</v>
      </c>
      <c r="AX1900">
        <v>1629</v>
      </c>
      <c r="AY1900">
        <v>1713</v>
      </c>
      <c r="AZ1900" t="s">
        <v>218</v>
      </c>
      <c r="BA1900" s="2">
        <v>43580</v>
      </c>
      <c r="BB1900">
        <v>22</v>
      </c>
      <c r="BC1900" t="s">
        <v>2797</v>
      </c>
      <c r="BD1900" s="3">
        <v>12479</v>
      </c>
      <c r="BE1900" t="s">
        <v>127</v>
      </c>
      <c r="BF1900" s="2">
        <v>43670</v>
      </c>
      <c r="BG1900">
        <v>19</v>
      </c>
      <c r="BH1900" t="s">
        <v>2776</v>
      </c>
      <c r="BI1900" s="3">
        <v>45047</v>
      </c>
    </row>
    <row r="1901" spans="1:61" x14ac:dyDescent="0.25">
      <c r="A1901" s="1">
        <v>42196</v>
      </c>
      <c r="B1901" t="s">
        <v>228</v>
      </c>
      <c r="C1901" t="s">
        <v>127</v>
      </c>
      <c r="D1901" t="s">
        <v>101</v>
      </c>
      <c r="E1901" t="s">
        <v>366</v>
      </c>
      <c r="F1901" t="s">
        <v>425</v>
      </c>
      <c r="G1901" s="3">
        <v>45658</v>
      </c>
      <c r="H1901" s="3">
        <v>45658</v>
      </c>
      <c r="I1901" t="s">
        <v>340</v>
      </c>
      <c r="J1901" t="s">
        <v>90</v>
      </c>
      <c r="K1901" t="s">
        <v>63</v>
      </c>
      <c r="L1901" t="s">
        <v>80</v>
      </c>
      <c r="M1901" t="s">
        <v>79</v>
      </c>
      <c r="N1901" t="s">
        <v>79</v>
      </c>
      <c r="O1901" t="s">
        <v>82</v>
      </c>
      <c r="P1901" t="s">
        <v>80</v>
      </c>
      <c r="Q1901">
        <v>12</v>
      </c>
      <c r="R1901" t="s">
        <v>85</v>
      </c>
      <c r="S1901" t="s">
        <v>192</v>
      </c>
      <c r="T1901">
        <v>16</v>
      </c>
      <c r="U1901">
        <v>6</v>
      </c>
      <c r="V1901">
        <v>9</v>
      </c>
      <c r="W1901" t="s">
        <v>121</v>
      </c>
      <c r="X1901" t="s">
        <v>85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 t="s">
        <v>426</v>
      </c>
      <c r="AM1901" t="s">
        <v>80</v>
      </c>
      <c r="AN1901">
        <v>4</v>
      </c>
      <c r="AO1901" t="s">
        <v>68</v>
      </c>
      <c r="AP1901" t="e" vm="1">
        <f>_FV(-4,"0")</f>
        <v>#VALUE!</v>
      </c>
      <c r="AQ1901">
        <v>0</v>
      </c>
      <c r="AR1901">
        <v>9</v>
      </c>
      <c r="AS1901" t="s">
        <v>387</v>
      </c>
      <c r="AT1901" t="s">
        <v>427</v>
      </c>
      <c r="AU1901" t="s">
        <v>2172</v>
      </c>
      <c r="AV1901" t="s">
        <v>1213</v>
      </c>
      <c r="AW1901" t="s">
        <v>2849</v>
      </c>
      <c r="AX1901">
        <v>1630</v>
      </c>
      <c r="AY1901">
        <v>1713</v>
      </c>
      <c r="AZ1901" t="s">
        <v>228</v>
      </c>
      <c r="BA1901" s="2">
        <v>43519</v>
      </c>
      <c r="BB1901">
        <v>26</v>
      </c>
      <c r="BC1901" t="s">
        <v>2766</v>
      </c>
      <c r="BD1901" s="2">
        <v>43649</v>
      </c>
      <c r="BE1901" t="s">
        <v>127</v>
      </c>
      <c r="BF1901" s="2">
        <v>43670</v>
      </c>
      <c r="BG1901">
        <v>19</v>
      </c>
      <c r="BH1901" t="s">
        <v>2776</v>
      </c>
      <c r="BI1901" s="3">
        <v>45047</v>
      </c>
    </row>
    <row r="1902" spans="1:61" x14ac:dyDescent="0.25">
      <c r="A1902" s="1">
        <v>42227</v>
      </c>
      <c r="B1902" t="s">
        <v>60</v>
      </c>
      <c r="C1902" t="s">
        <v>209</v>
      </c>
      <c r="D1902" t="s">
        <v>101</v>
      </c>
      <c r="E1902" s="3">
        <v>27395</v>
      </c>
      <c r="F1902" t="s">
        <v>425</v>
      </c>
      <c r="G1902" t="s">
        <v>355</v>
      </c>
      <c r="H1902" t="s">
        <v>180</v>
      </c>
      <c r="I1902" t="s">
        <v>761</v>
      </c>
      <c r="J1902" t="s">
        <v>340</v>
      </c>
      <c r="K1902" t="s">
        <v>355</v>
      </c>
      <c r="L1902" t="s">
        <v>81</v>
      </c>
      <c r="M1902" t="s">
        <v>82</v>
      </c>
      <c r="N1902" t="s">
        <v>308</v>
      </c>
      <c r="O1902" t="s">
        <v>308</v>
      </c>
      <c r="P1902" t="s">
        <v>81</v>
      </c>
      <c r="Q1902">
        <v>12</v>
      </c>
      <c r="R1902" t="s">
        <v>64</v>
      </c>
      <c r="S1902" t="s">
        <v>84</v>
      </c>
      <c r="T1902">
        <v>16</v>
      </c>
      <c r="U1902">
        <v>2</v>
      </c>
      <c r="V1902">
        <v>5</v>
      </c>
      <c r="W1902" t="s">
        <v>110</v>
      </c>
      <c r="X1902" t="s">
        <v>192</v>
      </c>
      <c r="Y1902">
        <v>1</v>
      </c>
      <c r="Z1902">
        <v>1</v>
      </c>
      <c r="AA1902">
        <v>1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 t="s">
        <v>78</v>
      </c>
      <c r="AM1902" t="s">
        <v>74</v>
      </c>
      <c r="AN1902">
        <v>5</v>
      </c>
      <c r="AO1902" t="s">
        <v>66</v>
      </c>
      <c r="AP1902" t="e" vm="1">
        <f>_FV(-1,"0")</f>
        <v>#VALUE!</v>
      </c>
      <c r="AQ1902">
        <v>4</v>
      </c>
      <c r="AR1902">
        <v>4</v>
      </c>
      <c r="AS1902" t="s">
        <v>68</v>
      </c>
      <c r="AT1902" t="s">
        <v>68</v>
      </c>
      <c r="AU1902" t="s">
        <v>68</v>
      </c>
      <c r="AV1902" s="3">
        <v>27395</v>
      </c>
      <c r="AW1902" s="3">
        <v>46388</v>
      </c>
      <c r="AX1902">
        <v>1804</v>
      </c>
      <c r="AY1902">
        <v>1713</v>
      </c>
      <c r="AZ1902" t="s">
        <v>60</v>
      </c>
      <c r="BA1902" s="2">
        <v>43669</v>
      </c>
      <c r="BB1902">
        <v>29</v>
      </c>
      <c r="BC1902" t="s">
        <v>2765</v>
      </c>
      <c r="BD1902" s="3">
        <v>35674</v>
      </c>
      <c r="BE1902" t="s">
        <v>209</v>
      </c>
      <c r="BF1902" s="2">
        <v>43668</v>
      </c>
      <c r="BG1902">
        <v>16</v>
      </c>
      <c r="BH1902" t="s">
        <v>2792</v>
      </c>
      <c r="BI1902" s="3">
        <v>43678</v>
      </c>
    </row>
    <row r="1903" spans="1:61" x14ac:dyDescent="0.25">
      <c r="A1903" s="1">
        <v>42442</v>
      </c>
      <c r="B1903" t="s">
        <v>73</v>
      </c>
      <c r="C1903" t="s">
        <v>209</v>
      </c>
      <c r="D1903" t="s">
        <v>151</v>
      </c>
      <c r="E1903" t="s">
        <v>951</v>
      </c>
      <c r="F1903" s="2">
        <v>43647</v>
      </c>
      <c r="G1903" t="s">
        <v>366</v>
      </c>
      <c r="H1903" t="s">
        <v>124</v>
      </c>
      <c r="I1903" t="s">
        <v>484</v>
      </c>
      <c r="J1903" t="s">
        <v>366</v>
      </c>
      <c r="K1903" t="s">
        <v>325</v>
      </c>
      <c r="L1903" t="s">
        <v>63</v>
      </c>
      <c r="M1903" t="s">
        <v>1701</v>
      </c>
      <c r="N1903" t="s">
        <v>115</v>
      </c>
      <c r="O1903" t="s">
        <v>603</v>
      </c>
      <c r="P1903" t="s">
        <v>80</v>
      </c>
      <c r="Q1903">
        <v>30</v>
      </c>
      <c r="R1903" t="s">
        <v>239</v>
      </c>
      <c r="S1903" t="s">
        <v>84</v>
      </c>
      <c r="T1903">
        <v>16</v>
      </c>
      <c r="U1903">
        <v>17</v>
      </c>
      <c r="V1903">
        <v>2</v>
      </c>
      <c r="W1903" t="s">
        <v>84</v>
      </c>
      <c r="X1903" t="s">
        <v>120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1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 t="e" vm="124">
        <f>_FV(-1,"1")</f>
        <v>#VALUE!</v>
      </c>
      <c r="AM1903" t="s">
        <v>444</v>
      </c>
      <c r="AN1903">
        <v>-39</v>
      </c>
      <c r="AO1903" t="e" vm="1">
        <f>_FV(-7,"0")</f>
        <v>#VALUE!</v>
      </c>
      <c r="AP1903" t="s">
        <v>255</v>
      </c>
      <c r="AQ1903">
        <v>3</v>
      </c>
      <c r="AR1903">
        <v>6</v>
      </c>
      <c r="AS1903" t="s">
        <v>527</v>
      </c>
      <c r="AT1903" t="s">
        <v>1855</v>
      </c>
      <c r="AU1903" t="s">
        <v>872</v>
      </c>
      <c r="AV1903" t="s">
        <v>872</v>
      </c>
      <c r="AW1903" t="s">
        <v>2850</v>
      </c>
      <c r="AX1903">
        <v>1549</v>
      </c>
      <c r="AY1903">
        <v>1713</v>
      </c>
      <c r="AZ1903" t="s">
        <v>73</v>
      </c>
      <c r="BA1903" s="2">
        <v>43608</v>
      </c>
      <c r="BB1903">
        <v>23</v>
      </c>
      <c r="BC1903" t="s">
        <v>2767</v>
      </c>
      <c r="BD1903" s="3">
        <v>20121</v>
      </c>
      <c r="BE1903" t="s">
        <v>209</v>
      </c>
      <c r="BF1903" s="2">
        <v>43668</v>
      </c>
      <c r="BG1903">
        <v>16</v>
      </c>
      <c r="BH1903" t="s">
        <v>2792</v>
      </c>
      <c r="BI1903" s="3">
        <v>43678</v>
      </c>
    </row>
    <row r="1904" spans="1:61" x14ac:dyDescent="0.25">
      <c r="A1904" s="1">
        <v>42302</v>
      </c>
      <c r="B1904" t="s">
        <v>2768</v>
      </c>
      <c r="C1904" t="s">
        <v>209</v>
      </c>
      <c r="D1904" t="s">
        <v>151</v>
      </c>
      <c r="E1904" s="2">
        <v>43466</v>
      </c>
      <c r="F1904" s="2">
        <v>43466</v>
      </c>
      <c r="G1904" s="2">
        <v>43647</v>
      </c>
      <c r="H1904" t="s">
        <v>534</v>
      </c>
      <c r="I1904" t="s">
        <v>124</v>
      </c>
      <c r="J1904" s="2">
        <v>43556</v>
      </c>
      <c r="K1904" t="s">
        <v>118</v>
      </c>
      <c r="L1904" t="s">
        <v>266</v>
      </c>
      <c r="M1904" t="s">
        <v>63</v>
      </c>
      <c r="N1904" t="s">
        <v>325</v>
      </c>
      <c r="O1904" t="s">
        <v>118</v>
      </c>
      <c r="P1904" t="s">
        <v>63</v>
      </c>
      <c r="Q1904">
        <v>10</v>
      </c>
      <c r="R1904" t="s">
        <v>242</v>
      </c>
      <c r="S1904" t="s">
        <v>84</v>
      </c>
      <c r="T1904">
        <v>16</v>
      </c>
      <c r="U1904">
        <v>17</v>
      </c>
      <c r="V1904">
        <v>7</v>
      </c>
      <c r="W1904" t="s">
        <v>66</v>
      </c>
      <c r="X1904" t="s">
        <v>192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1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 t="e" vm="25">
        <f>_FV(0,"6")</f>
        <v>#VALUE!</v>
      </c>
      <c r="AM1904" t="s">
        <v>116</v>
      </c>
      <c r="AN1904">
        <v>-6</v>
      </c>
      <c r="AO1904" t="e" vm="1">
        <f>_FV(-7,"0")</f>
        <v>#VALUE!</v>
      </c>
      <c r="AP1904" t="s">
        <v>191</v>
      </c>
      <c r="AQ1904">
        <v>1</v>
      </c>
      <c r="AR1904">
        <v>1</v>
      </c>
      <c r="AS1904" s="2">
        <v>43678</v>
      </c>
      <c r="AT1904" t="s">
        <v>68</v>
      </c>
      <c r="AU1904" t="s">
        <v>723</v>
      </c>
      <c r="AV1904" t="s">
        <v>723</v>
      </c>
      <c r="AW1904" s="3">
        <v>45689</v>
      </c>
      <c r="AX1904">
        <v>1577</v>
      </c>
      <c r="AY1904">
        <v>1713</v>
      </c>
      <c r="AZ1904" t="s">
        <v>2768</v>
      </c>
      <c r="BA1904" s="2">
        <v>43489</v>
      </c>
      <c r="BB1904">
        <v>22</v>
      </c>
      <c r="BC1904" t="s">
        <v>2771</v>
      </c>
      <c r="BD1904" s="3">
        <v>14246</v>
      </c>
      <c r="BE1904" t="s">
        <v>209</v>
      </c>
      <c r="BF1904" s="2">
        <v>43668</v>
      </c>
      <c r="BG1904">
        <v>16</v>
      </c>
      <c r="BH1904" t="s">
        <v>2792</v>
      </c>
      <c r="BI1904" s="3">
        <v>43678</v>
      </c>
    </row>
    <row r="1905" spans="1:61" x14ac:dyDescent="0.25">
      <c r="A1905" s="1">
        <v>42405</v>
      </c>
      <c r="B1905" t="s">
        <v>123</v>
      </c>
      <c r="C1905" t="s">
        <v>209</v>
      </c>
      <c r="D1905" t="s">
        <v>101</v>
      </c>
      <c r="E1905" t="s">
        <v>1264</v>
      </c>
      <c r="F1905" t="s">
        <v>432</v>
      </c>
      <c r="G1905" t="s">
        <v>90</v>
      </c>
      <c r="H1905" t="s">
        <v>948</v>
      </c>
      <c r="I1905" t="s">
        <v>90</v>
      </c>
      <c r="J1905" t="s">
        <v>77</v>
      </c>
      <c r="K1905" t="s">
        <v>80</v>
      </c>
      <c r="L1905" t="s">
        <v>436</v>
      </c>
      <c r="M1905" t="s">
        <v>435</v>
      </c>
      <c r="N1905" t="s">
        <v>93</v>
      </c>
      <c r="O1905" t="s">
        <v>80</v>
      </c>
      <c r="P1905" t="s">
        <v>80</v>
      </c>
      <c r="Q1905">
        <v>36</v>
      </c>
      <c r="R1905" t="s">
        <v>120</v>
      </c>
      <c r="S1905" t="s">
        <v>84</v>
      </c>
      <c r="T1905">
        <v>16</v>
      </c>
      <c r="U1905">
        <v>8</v>
      </c>
      <c r="V1905">
        <v>2</v>
      </c>
      <c r="W1905" t="s">
        <v>85</v>
      </c>
      <c r="X1905" t="s">
        <v>192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 t="s">
        <v>215</v>
      </c>
      <c r="AM1905" t="s">
        <v>78</v>
      </c>
      <c r="AN1905">
        <v>-21</v>
      </c>
      <c r="AO1905" t="e" vm="1">
        <f>_FV(-4,"0")</f>
        <v>#VALUE!</v>
      </c>
      <c r="AP1905" t="s">
        <v>85</v>
      </c>
      <c r="AQ1905">
        <v>4</v>
      </c>
      <c r="AR1905">
        <v>4</v>
      </c>
      <c r="AS1905" t="s">
        <v>719</v>
      </c>
      <c r="AT1905" t="s">
        <v>719</v>
      </c>
      <c r="AU1905" t="s">
        <v>720</v>
      </c>
      <c r="AV1905" t="s">
        <v>2851</v>
      </c>
      <c r="AW1905" t="s">
        <v>2852</v>
      </c>
      <c r="AX1905">
        <v>1843</v>
      </c>
      <c r="AY1905">
        <v>1713</v>
      </c>
      <c r="AZ1905" t="s">
        <v>123</v>
      </c>
      <c r="BA1905" s="2">
        <v>43669</v>
      </c>
      <c r="BB1905">
        <v>30</v>
      </c>
      <c r="BC1905" t="s">
        <v>2773</v>
      </c>
      <c r="BD1905" s="2">
        <v>43599</v>
      </c>
      <c r="BE1905" t="s">
        <v>209</v>
      </c>
      <c r="BF1905" s="2">
        <v>43668</v>
      </c>
      <c r="BG1905">
        <v>16</v>
      </c>
      <c r="BH1905" t="s">
        <v>2792</v>
      </c>
      <c r="BI1905" s="3">
        <v>43678</v>
      </c>
    </row>
    <row r="1906" spans="1:61" x14ac:dyDescent="0.25">
      <c r="A1906" s="1">
        <v>42392</v>
      </c>
      <c r="B1906" t="s">
        <v>2233</v>
      </c>
      <c r="C1906" t="s">
        <v>209</v>
      </c>
      <c r="D1906" t="s">
        <v>151</v>
      </c>
      <c r="E1906" t="s">
        <v>68</v>
      </c>
      <c r="F1906" t="s">
        <v>568</v>
      </c>
      <c r="G1906" t="s">
        <v>901</v>
      </c>
      <c r="H1906" t="s">
        <v>1453</v>
      </c>
      <c r="I1906" t="s">
        <v>500</v>
      </c>
      <c r="J1906" t="s">
        <v>903</v>
      </c>
      <c r="K1906" t="s">
        <v>502</v>
      </c>
      <c r="L1906" t="s">
        <v>380</v>
      </c>
      <c r="M1906" t="s">
        <v>502</v>
      </c>
      <c r="N1906" t="s">
        <v>728</v>
      </c>
      <c r="O1906" t="s">
        <v>382</v>
      </c>
      <c r="P1906" t="s">
        <v>502</v>
      </c>
      <c r="Q1906">
        <v>23</v>
      </c>
      <c r="R1906" t="s">
        <v>110</v>
      </c>
      <c r="S1906" t="s">
        <v>84</v>
      </c>
      <c r="T1906">
        <v>16</v>
      </c>
      <c r="U1906">
        <v>8</v>
      </c>
      <c r="V1906">
        <v>4</v>
      </c>
      <c r="W1906" t="s">
        <v>64</v>
      </c>
      <c r="X1906" t="s">
        <v>120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 t="e" vm="410">
        <f>_FV(0,"043478260869565216")</f>
        <v>#VALUE!</v>
      </c>
      <c r="AM1906" t="s">
        <v>570</v>
      </c>
      <c r="AN1906">
        <v>-8</v>
      </c>
      <c r="AO1906" t="e" vm="1">
        <f>_FV(-8,"0")</f>
        <v>#VALUE!</v>
      </c>
      <c r="AP1906" t="s">
        <v>179</v>
      </c>
      <c r="AQ1906">
        <v>4</v>
      </c>
      <c r="AR1906">
        <v>4</v>
      </c>
      <c r="AS1906" t="s">
        <v>729</v>
      </c>
      <c r="AT1906" t="s">
        <v>68</v>
      </c>
      <c r="AU1906" t="s">
        <v>730</v>
      </c>
      <c r="AV1906" t="s">
        <v>1354</v>
      </c>
      <c r="AW1906" t="s">
        <v>275</v>
      </c>
      <c r="AX1906">
        <v>1654</v>
      </c>
      <c r="AY1906">
        <v>1713</v>
      </c>
      <c r="AZ1906" t="s">
        <v>2233</v>
      </c>
      <c r="BA1906" s="2">
        <v>43641</v>
      </c>
      <c r="BB1906">
        <v>19</v>
      </c>
      <c r="BC1906" t="s">
        <v>2775</v>
      </c>
      <c r="BD1906" s="3">
        <v>43160</v>
      </c>
      <c r="BE1906" t="s">
        <v>209</v>
      </c>
      <c r="BF1906" s="2">
        <v>43668</v>
      </c>
      <c r="BG1906">
        <v>16</v>
      </c>
      <c r="BH1906" t="s">
        <v>2792</v>
      </c>
      <c r="BI1906" s="3">
        <v>43678</v>
      </c>
    </row>
    <row r="1907" spans="1:61" x14ac:dyDescent="0.25">
      <c r="A1907" s="1">
        <v>42430</v>
      </c>
      <c r="B1907" t="s">
        <v>127</v>
      </c>
      <c r="C1907" t="s">
        <v>209</v>
      </c>
      <c r="D1907" t="s">
        <v>101</v>
      </c>
      <c r="E1907" s="3">
        <v>27395</v>
      </c>
      <c r="F1907" s="3">
        <v>23743</v>
      </c>
      <c r="G1907" s="2">
        <v>43556</v>
      </c>
      <c r="H1907" t="s">
        <v>180</v>
      </c>
      <c r="I1907" s="2">
        <v>43525</v>
      </c>
      <c r="J1907" s="3">
        <v>27395</v>
      </c>
      <c r="K1907" t="s">
        <v>266</v>
      </c>
      <c r="L1907" t="s">
        <v>682</v>
      </c>
      <c r="M1907" t="s">
        <v>79</v>
      </c>
      <c r="N1907" t="s">
        <v>325</v>
      </c>
      <c r="O1907" t="s">
        <v>116</v>
      </c>
      <c r="P1907" t="s">
        <v>116</v>
      </c>
      <c r="Q1907">
        <v>20</v>
      </c>
      <c r="R1907" t="s">
        <v>192</v>
      </c>
      <c r="S1907" t="s">
        <v>84</v>
      </c>
      <c r="T1907">
        <v>16</v>
      </c>
      <c r="U1907">
        <v>11</v>
      </c>
      <c r="V1907">
        <v>4</v>
      </c>
      <c r="W1907" t="s">
        <v>132</v>
      </c>
      <c r="X1907" t="s">
        <v>120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 t="s">
        <v>159</v>
      </c>
      <c r="AM1907" t="s">
        <v>444</v>
      </c>
      <c r="AN1907">
        <v>-9</v>
      </c>
      <c r="AO1907" t="e" vm="1">
        <f>_FV(-5,"0")</f>
        <v>#VALUE!</v>
      </c>
      <c r="AP1907" t="s">
        <v>121</v>
      </c>
      <c r="AQ1907">
        <v>1</v>
      </c>
      <c r="AR1907">
        <v>7</v>
      </c>
      <c r="AS1907" t="s">
        <v>68</v>
      </c>
      <c r="AT1907" t="s">
        <v>68</v>
      </c>
      <c r="AU1907" t="s">
        <v>68</v>
      </c>
      <c r="AV1907" t="s">
        <v>2853</v>
      </c>
      <c r="AW1907" s="2">
        <v>43586</v>
      </c>
      <c r="AX1907">
        <v>1713</v>
      </c>
      <c r="AY1907">
        <v>1713</v>
      </c>
      <c r="AZ1907" t="s">
        <v>127</v>
      </c>
      <c r="BA1907" s="2">
        <v>43670</v>
      </c>
      <c r="BB1907">
        <v>19</v>
      </c>
      <c r="BC1907" t="s">
        <v>2776</v>
      </c>
      <c r="BD1907" s="3">
        <v>45047</v>
      </c>
      <c r="BE1907" t="s">
        <v>209</v>
      </c>
      <c r="BF1907" s="2">
        <v>43668</v>
      </c>
      <c r="BG1907">
        <v>16</v>
      </c>
      <c r="BH1907" t="s">
        <v>2792</v>
      </c>
      <c r="BI1907" s="3">
        <v>43678</v>
      </c>
    </row>
    <row r="1908" spans="1:61" x14ac:dyDescent="0.25">
      <c r="A1908" s="1">
        <v>42238</v>
      </c>
      <c r="B1908" t="s">
        <v>2538</v>
      </c>
      <c r="C1908" t="s">
        <v>209</v>
      </c>
      <c r="D1908" t="s">
        <v>101</v>
      </c>
      <c r="E1908" t="s">
        <v>64</v>
      </c>
      <c r="F1908" t="s">
        <v>355</v>
      </c>
      <c r="G1908" t="s">
        <v>68</v>
      </c>
      <c r="H1908" t="s">
        <v>68</v>
      </c>
      <c r="I1908" t="s">
        <v>64</v>
      </c>
      <c r="J1908" t="s">
        <v>80</v>
      </c>
      <c r="K1908" t="s">
        <v>355</v>
      </c>
      <c r="L1908" t="s">
        <v>65</v>
      </c>
      <c r="M1908" t="s">
        <v>65</v>
      </c>
      <c r="N1908" t="s">
        <v>80</v>
      </c>
      <c r="O1908" t="s">
        <v>65</v>
      </c>
      <c r="P1908" t="s">
        <v>80</v>
      </c>
      <c r="Q1908">
        <v>3</v>
      </c>
      <c r="R1908" t="s">
        <v>68</v>
      </c>
      <c r="S1908" t="s">
        <v>84</v>
      </c>
      <c r="T1908">
        <v>16</v>
      </c>
      <c r="U1908">
        <v>2</v>
      </c>
      <c r="V1908">
        <v>13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 t="s">
        <v>68</v>
      </c>
      <c r="AM1908" t="e" vm="2">
        <f>_FV(0,"3333333333333333")</f>
        <v>#VALUE!</v>
      </c>
      <c r="AN1908">
        <v>5</v>
      </c>
      <c r="AP1908" t="e" vm="1">
        <f>_FV(-2,"0")</f>
        <v>#VALUE!</v>
      </c>
      <c r="AQ1908">
        <v>0</v>
      </c>
      <c r="AR1908">
        <v>6</v>
      </c>
      <c r="AS1908" t="s">
        <v>2268</v>
      </c>
      <c r="AT1908" t="s">
        <v>68</v>
      </c>
      <c r="AU1908" t="s">
        <v>537</v>
      </c>
      <c r="AV1908" t="s">
        <v>2854</v>
      </c>
      <c r="AW1908" t="s">
        <v>2855</v>
      </c>
      <c r="AX1908">
        <v>1643</v>
      </c>
      <c r="AY1908">
        <v>1713</v>
      </c>
      <c r="AZ1908" t="s">
        <v>2538</v>
      </c>
      <c r="BA1908" s="2">
        <v>43733</v>
      </c>
      <c r="BB1908">
        <v>19</v>
      </c>
      <c r="BC1908" t="s">
        <v>2777</v>
      </c>
      <c r="BD1908" s="3">
        <v>22313</v>
      </c>
      <c r="BE1908" t="s">
        <v>209</v>
      </c>
      <c r="BF1908" s="2">
        <v>43668</v>
      </c>
      <c r="BG1908">
        <v>16</v>
      </c>
      <c r="BH1908" t="s">
        <v>2792</v>
      </c>
      <c r="BI1908" s="3">
        <v>43678</v>
      </c>
    </row>
    <row r="1909" spans="1:61" x14ac:dyDescent="0.25">
      <c r="A1909" s="1">
        <v>42404</v>
      </c>
      <c r="B1909" t="s">
        <v>150</v>
      </c>
      <c r="C1909" t="s">
        <v>209</v>
      </c>
      <c r="D1909" t="s">
        <v>101</v>
      </c>
      <c r="E1909" t="s">
        <v>1973</v>
      </c>
      <c r="F1909" t="s">
        <v>1202</v>
      </c>
      <c r="G1909" t="s">
        <v>554</v>
      </c>
      <c r="H1909" t="s">
        <v>2856</v>
      </c>
      <c r="I1909" t="s">
        <v>138</v>
      </c>
      <c r="J1909" t="s">
        <v>2857</v>
      </c>
      <c r="K1909" t="s">
        <v>558</v>
      </c>
      <c r="L1909" t="s">
        <v>869</v>
      </c>
      <c r="M1909" t="s">
        <v>142</v>
      </c>
      <c r="N1909" t="s">
        <v>870</v>
      </c>
      <c r="O1909" t="s">
        <v>142</v>
      </c>
      <c r="P1909" t="s">
        <v>450</v>
      </c>
      <c r="Q1909">
        <v>31</v>
      </c>
      <c r="R1909" t="s">
        <v>121</v>
      </c>
      <c r="S1909" t="s">
        <v>84</v>
      </c>
      <c r="T1909">
        <v>16</v>
      </c>
      <c r="U1909">
        <v>4</v>
      </c>
      <c r="V1909">
        <v>1</v>
      </c>
      <c r="W1909" t="s">
        <v>120</v>
      </c>
      <c r="X1909" t="s">
        <v>120</v>
      </c>
      <c r="Y1909">
        <v>0</v>
      </c>
      <c r="Z1909">
        <v>1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 t="s">
        <v>1112</v>
      </c>
      <c r="AM1909" t="s">
        <v>740</v>
      </c>
      <c r="AN1909">
        <v>-13</v>
      </c>
      <c r="AO1909" t="s">
        <v>65</v>
      </c>
      <c r="AP1909" t="s">
        <v>132</v>
      </c>
      <c r="AQ1909">
        <v>7</v>
      </c>
      <c r="AR1909">
        <v>1</v>
      </c>
      <c r="AS1909" t="s">
        <v>68</v>
      </c>
      <c r="AT1909" t="s">
        <v>68</v>
      </c>
      <c r="AU1909" t="s">
        <v>68</v>
      </c>
      <c r="AV1909" t="s">
        <v>64</v>
      </c>
      <c r="AW1909" s="3">
        <v>46023</v>
      </c>
      <c r="AX1909">
        <v>1721</v>
      </c>
      <c r="AY1909">
        <v>1713</v>
      </c>
      <c r="AZ1909" t="s">
        <v>150</v>
      </c>
      <c r="BA1909" s="2">
        <v>43607</v>
      </c>
      <c r="BB1909">
        <v>25</v>
      </c>
      <c r="BC1909" t="s">
        <v>2779</v>
      </c>
      <c r="BD1909" s="3">
        <v>14427</v>
      </c>
      <c r="BE1909" t="s">
        <v>209</v>
      </c>
      <c r="BF1909" s="2">
        <v>43668</v>
      </c>
      <c r="BG1909">
        <v>16</v>
      </c>
      <c r="BH1909" t="s">
        <v>2792</v>
      </c>
      <c r="BI1909" s="3">
        <v>43678</v>
      </c>
    </row>
    <row r="1910" spans="1:61" x14ac:dyDescent="0.25">
      <c r="A1910" s="1">
        <v>42414</v>
      </c>
      <c r="B1910" t="s">
        <v>158</v>
      </c>
      <c r="C1910" t="s">
        <v>209</v>
      </c>
      <c r="D1910" t="s">
        <v>151</v>
      </c>
      <c r="E1910" t="s">
        <v>2055</v>
      </c>
      <c r="F1910" t="s">
        <v>1709</v>
      </c>
      <c r="G1910" t="s">
        <v>68</v>
      </c>
      <c r="H1910" t="s">
        <v>1708</v>
      </c>
      <c r="I1910" t="s">
        <v>2055</v>
      </c>
      <c r="J1910" t="s">
        <v>1259</v>
      </c>
      <c r="K1910" t="s">
        <v>364</v>
      </c>
      <c r="L1910" t="s">
        <v>63</v>
      </c>
      <c r="M1910" t="s">
        <v>363</v>
      </c>
      <c r="N1910" t="s">
        <v>1085</v>
      </c>
      <c r="O1910" t="s">
        <v>519</v>
      </c>
      <c r="P1910" t="s">
        <v>522</v>
      </c>
      <c r="Q1910">
        <v>26</v>
      </c>
      <c r="R1910" t="s">
        <v>66</v>
      </c>
      <c r="S1910" t="s">
        <v>84</v>
      </c>
      <c r="T1910">
        <v>16</v>
      </c>
      <c r="U1910">
        <v>4</v>
      </c>
      <c r="V1910">
        <v>2</v>
      </c>
      <c r="W1910" t="s">
        <v>121</v>
      </c>
      <c r="X1910" t="s">
        <v>179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 t="s">
        <v>1585</v>
      </c>
      <c r="AM1910" t="s">
        <v>68</v>
      </c>
      <c r="AN1910">
        <v>-1</v>
      </c>
      <c r="AO1910" t="e" vm="1">
        <f>_FV(-4,"0")</f>
        <v>#VALUE!</v>
      </c>
      <c r="AP1910" t="s">
        <v>68</v>
      </c>
      <c r="AQ1910">
        <v>6</v>
      </c>
      <c r="AR1910">
        <v>3</v>
      </c>
      <c r="AS1910" t="s">
        <v>259</v>
      </c>
      <c r="AT1910" t="s">
        <v>68</v>
      </c>
      <c r="AU1910" t="s">
        <v>1173</v>
      </c>
      <c r="AV1910" t="s">
        <v>2858</v>
      </c>
      <c r="AW1910" t="s">
        <v>2859</v>
      </c>
      <c r="AX1910">
        <v>1870</v>
      </c>
      <c r="AY1910">
        <v>1713</v>
      </c>
      <c r="AZ1910" t="s">
        <v>158</v>
      </c>
      <c r="BA1910" s="2">
        <v>43579</v>
      </c>
      <c r="BB1910">
        <v>27</v>
      </c>
      <c r="BC1910" t="s">
        <v>2780</v>
      </c>
      <c r="BD1910" s="3">
        <v>33543</v>
      </c>
      <c r="BE1910" t="s">
        <v>209</v>
      </c>
      <c r="BF1910" s="2">
        <v>43668</v>
      </c>
      <c r="BG1910">
        <v>16</v>
      </c>
      <c r="BH1910" t="s">
        <v>2792</v>
      </c>
      <c r="BI1910" s="3">
        <v>43678</v>
      </c>
    </row>
    <row r="1911" spans="1:61" x14ac:dyDescent="0.25">
      <c r="A1911" s="1">
        <v>42224</v>
      </c>
      <c r="B1911" t="s">
        <v>163</v>
      </c>
      <c r="C1911" t="s">
        <v>209</v>
      </c>
      <c r="D1911" t="s">
        <v>62</v>
      </c>
      <c r="E1911" t="s">
        <v>65</v>
      </c>
      <c r="F1911" t="s">
        <v>65</v>
      </c>
      <c r="G1911" t="s">
        <v>65</v>
      </c>
      <c r="H1911" t="s">
        <v>65</v>
      </c>
      <c r="I1911" t="s">
        <v>65</v>
      </c>
      <c r="J1911" t="s">
        <v>65</v>
      </c>
      <c r="K1911" t="s">
        <v>65</v>
      </c>
      <c r="L1911" t="s">
        <v>65</v>
      </c>
      <c r="M1911" t="s">
        <v>65</v>
      </c>
      <c r="N1911" t="s">
        <v>65</v>
      </c>
      <c r="O1911" t="s">
        <v>65</v>
      </c>
      <c r="P1911" t="s">
        <v>65</v>
      </c>
      <c r="Q1911">
        <v>1</v>
      </c>
      <c r="R1911" t="s">
        <v>132</v>
      </c>
      <c r="S1911" t="s">
        <v>84</v>
      </c>
      <c r="T1911">
        <v>16</v>
      </c>
      <c r="U1911">
        <v>5</v>
      </c>
      <c r="V1911">
        <v>15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 t="s">
        <v>65</v>
      </c>
      <c r="AM1911" t="s">
        <v>65</v>
      </c>
      <c r="AN1911">
        <v>0</v>
      </c>
      <c r="AP1911" t="s">
        <v>64</v>
      </c>
      <c r="AQ1911">
        <v>4</v>
      </c>
      <c r="AR1911">
        <v>4</v>
      </c>
      <c r="AS1911" t="s">
        <v>68</v>
      </c>
      <c r="AT1911" t="s">
        <v>68</v>
      </c>
      <c r="AU1911" t="s">
        <v>68</v>
      </c>
      <c r="AV1911" s="2">
        <v>43498</v>
      </c>
      <c r="AW1911" s="2">
        <v>43556</v>
      </c>
      <c r="AX1911">
        <v>1793</v>
      </c>
      <c r="AY1911">
        <v>1713</v>
      </c>
      <c r="AZ1911" t="s">
        <v>163</v>
      </c>
      <c r="BA1911" s="2">
        <v>43607</v>
      </c>
      <c r="BB1911">
        <v>23</v>
      </c>
      <c r="BC1911" t="s">
        <v>2783</v>
      </c>
      <c r="BD1911" s="2">
        <v>43593</v>
      </c>
      <c r="BE1911" t="s">
        <v>209</v>
      </c>
      <c r="BF1911" s="2">
        <v>43668</v>
      </c>
      <c r="BG1911">
        <v>16</v>
      </c>
      <c r="BH1911" t="s">
        <v>2792</v>
      </c>
      <c r="BI1911" s="3">
        <v>43678</v>
      </c>
    </row>
    <row r="1912" spans="1:61" x14ac:dyDescent="0.25">
      <c r="A1912" s="1">
        <v>42505</v>
      </c>
      <c r="B1912" t="s">
        <v>178</v>
      </c>
      <c r="C1912" t="s">
        <v>209</v>
      </c>
      <c r="D1912" t="s">
        <v>62</v>
      </c>
      <c r="E1912" t="s">
        <v>168</v>
      </c>
      <c r="F1912" t="s">
        <v>403</v>
      </c>
      <c r="G1912" t="s">
        <v>301</v>
      </c>
      <c r="H1912" t="s">
        <v>302</v>
      </c>
      <c r="I1912" t="s">
        <v>305</v>
      </c>
      <c r="J1912" t="s">
        <v>1748</v>
      </c>
      <c r="K1912" t="s">
        <v>205</v>
      </c>
      <c r="L1912" t="s">
        <v>63</v>
      </c>
      <c r="M1912" t="s">
        <v>63</v>
      </c>
      <c r="N1912" t="s">
        <v>843</v>
      </c>
      <c r="O1912" t="s">
        <v>170</v>
      </c>
      <c r="P1912" t="s">
        <v>1012</v>
      </c>
      <c r="Q1912">
        <v>38</v>
      </c>
      <c r="R1912" t="s">
        <v>95</v>
      </c>
      <c r="S1912" t="s">
        <v>84</v>
      </c>
      <c r="T1912">
        <v>16</v>
      </c>
      <c r="U1912">
        <v>18</v>
      </c>
      <c r="V1912">
        <v>2</v>
      </c>
      <c r="W1912" t="s">
        <v>83</v>
      </c>
      <c r="X1912" t="s">
        <v>121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 t="e" vm="388">
        <f>_FV(0,"6578947368421053")</f>
        <v>#VALUE!</v>
      </c>
      <c r="AM1912" t="s">
        <v>68</v>
      </c>
      <c r="AN1912">
        <v>-36</v>
      </c>
      <c r="AO1912" t="s">
        <v>68</v>
      </c>
      <c r="AP1912" t="s">
        <v>110</v>
      </c>
      <c r="AQ1912">
        <v>6</v>
      </c>
      <c r="AR1912">
        <v>3</v>
      </c>
      <c r="AS1912" t="s">
        <v>1278</v>
      </c>
      <c r="AT1912" t="s">
        <v>68</v>
      </c>
      <c r="AU1912" t="s">
        <v>2577</v>
      </c>
      <c r="AV1912" t="s">
        <v>1592</v>
      </c>
      <c r="AW1912" t="s">
        <v>2860</v>
      </c>
      <c r="AX1912">
        <v>1553</v>
      </c>
      <c r="AY1912">
        <v>1713</v>
      </c>
      <c r="AZ1912" t="s">
        <v>178</v>
      </c>
      <c r="BA1912" s="2">
        <v>43639</v>
      </c>
      <c r="BB1912">
        <v>27</v>
      </c>
      <c r="BC1912" t="s">
        <v>2784</v>
      </c>
      <c r="BD1912" s="3">
        <v>28581</v>
      </c>
      <c r="BE1912" t="s">
        <v>209</v>
      </c>
      <c r="BF1912" s="2">
        <v>43668</v>
      </c>
      <c r="BG1912">
        <v>16</v>
      </c>
      <c r="BH1912" t="s">
        <v>2792</v>
      </c>
      <c r="BI1912" s="3">
        <v>43678</v>
      </c>
    </row>
    <row r="1913" spans="1:61" x14ac:dyDescent="0.25">
      <c r="A1913" s="1">
        <v>42402</v>
      </c>
      <c r="B1913" t="s">
        <v>1432</v>
      </c>
      <c r="C1913" t="s">
        <v>209</v>
      </c>
      <c r="D1913" t="s">
        <v>151</v>
      </c>
      <c r="E1913" t="s">
        <v>76</v>
      </c>
      <c r="F1913" t="s">
        <v>832</v>
      </c>
      <c r="G1913" t="s">
        <v>1020</v>
      </c>
      <c r="H1913" t="s">
        <v>831</v>
      </c>
      <c r="I1913" t="s">
        <v>833</v>
      </c>
      <c r="J1913" s="3">
        <v>27395</v>
      </c>
      <c r="K1913" t="s">
        <v>79</v>
      </c>
      <c r="L1913" t="s">
        <v>692</v>
      </c>
      <c r="M1913" t="s">
        <v>63</v>
      </c>
      <c r="N1913" t="s">
        <v>322</v>
      </c>
      <c r="O1913" t="s">
        <v>693</v>
      </c>
      <c r="P1913" t="s">
        <v>323</v>
      </c>
      <c r="Q1913">
        <v>24</v>
      </c>
      <c r="R1913" t="s">
        <v>67</v>
      </c>
      <c r="S1913" t="s">
        <v>84</v>
      </c>
      <c r="T1913">
        <v>16</v>
      </c>
      <c r="U1913">
        <v>17</v>
      </c>
      <c r="V1913">
        <v>4</v>
      </c>
      <c r="W1913" t="s">
        <v>96</v>
      </c>
      <c r="X1913" t="s">
        <v>120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 t="e" vm="92">
        <f>_FV(0,"625")</f>
        <v>#VALUE!</v>
      </c>
      <c r="AM1913" t="s">
        <v>717</v>
      </c>
      <c r="AN1913">
        <v>-19</v>
      </c>
      <c r="AO1913" t="e" vm="1">
        <f>_FV(-4,"0")</f>
        <v>#VALUE!</v>
      </c>
      <c r="AP1913" t="s">
        <v>242</v>
      </c>
      <c r="AQ1913">
        <v>3</v>
      </c>
      <c r="AR1913">
        <v>6</v>
      </c>
      <c r="AS1913" t="s">
        <v>68</v>
      </c>
      <c r="AT1913" t="s">
        <v>68</v>
      </c>
      <c r="AU1913" t="s">
        <v>68</v>
      </c>
      <c r="AV1913" t="s">
        <v>147</v>
      </c>
      <c r="AW1913" s="2">
        <v>43617</v>
      </c>
      <c r="AX1913">
        <v>1601</v>
      </c>
      <c r="AY1913">
        <v>1713</v>
      </c>
      <c r="AZ1913" t="s">
        <v>1432</v>
      </c>
      <c r="BA1913" s="2">
        <v>43641</v>
      </c>
      <c r="BB1913">
        <v>22</v>
      </c>
      <c r="BC1913" t="s">
        <v>2785</v>
      </c>
      <c r="BD1913" s="3">
        <v>19391</v>
      </c>
      <c r="BE1913" t="s">
        <v>209</v>
      </c>
      <c r="BF1913" s="2">
        <v>43668</v>
      </c>
      <c r="BG1913">
        <v>16</v>
      </c>
      <c r="BH1913" t="s">
        <v>2792</v>
      </c>
      <c r="BI1913" s="3">
        <v>43678</v>
      </c>
    </row>
    <row r="1914" spans="1:61" x14ac:dyDescent="0.25">
      <c r="A1914" s="1">
        <v>42357</v>
      </c>
      <c r="B1914" t="s">
        <v>1917</v>
      </c>
      <c r="C1914" t="s">
        <v>209</v>
      </c>
      <c r="D1914" t="s">
        <v>151</v>
      </c>
      <c r="E1914" t="s">
        <v>183</v>
      </c>
      <c r="F1914" t="s">
        <v>878</v>
      </c>
      <c r="G1914" t="s">
        <v>489</v>
      </c>
      <c r="H1914" t="s">
        <v>545</v>
      </c>
      <c r="I1914" t="s">
        <v>183</v>
      </c>
      <c r="J1914" t="s">
        <v>878</v>
      </c>
      <c r="K1914" t="s">
        <v>280</v>
      </c>
      <c r="L1914" t="s">
        <v>187</v>
      </c>
      <c r="M1914" t="s">
        <v>280</v>
      </c>
      <c r="N1914" t="s">
        <v>281</v>
      </c>
      <c r="O1914" t="s">
        <v>187</v>
      </c>
      <c r="P1914" t="s">
        <v>278</v>
      </c>
      <c r="Q1914">
        <v>17</v>
      </c>
      <c r="R1914" t="s">
        <v>96</v>
      </c>
      <c r="S1914" t="s">
        <v>84</v>
      </c>
      <c r="T1914">
        <v>16</v>
      </c>
      <c r="U1914">
        <v>12</v>
      </c>
      <c r="V1914">
        <v>5</v>
      </c>
      <c r="W1914" t="s">
        <v>66</v>
      </c>
      <c r="X1914" t="s">
        <v>96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 t="s">
        <v>281</v>
      </c>
      <c r="AM1914" t="s">
        <v>531</v>
      </c>
      <c r="AN1914">
        <v>-5</v>
      </c>
      <c r="AO1914" t="e" vm="1">
        <f>_FV(-2,"0")</f>
        <v>#VALUE!</v>
      </c>
      <c r="AP1914" t="s">
        <v>84</v>
      </c>
      <c r="AQ1914">
        <v>1</v>
      </c>
      <c r="AR1914">
        <v>7</v>
      </c>
      <c r="AS1914" t="s">
        <v>547</v>
      </c>
      <c r="AT1914" t="s">
        <v>68</v>
      </c>
      <c r="AU1914" t="s">
        <v>2284</v>
      </c>
      <c r="AV1914" t="s">
        <v>2861</v>
      </c>
      <c r="AW1914" t="s">
        <v>2789</v>
      </c>
      <c r="AX1914">
        <v>1671</v>
      </c>
      <c r="AY1914">
        <v>1713</v>
      </c>
      <c r="AZ1914" t="s">
        <v>1917</v>
      </c>
      <c r="BA1914" s="2">
        <v>43489</v>
      </c>
      <c r="BB1914">
        <v>19</v>
      </c>
      <c r="BC1914" t="s">
        <v>2786</v>
      </c>
      <c r="BD1914" s="3">
        <v>13271</v>
      </c>
      <c r="BE1914" t="s">
        <v>209</v>
      </c>
      <c r="BF1914" s="2">
        <v>43668</v>
      </c>
      <c r="BG1914">
        <v>16</v>
      </c>
      <c r="BH1914" t="s">
        <v>2792</v>
      </c>
      <c r="BI1914" s="3">
        <v>43678</v>
      </c>
    </row>
    <row r="1915" spans="1:61" x14ac:dyDescent="0.25">
      <c r="A1915" s="1">
        <v>42478</v>
      </c>
      <c r="B1915" t="s">
        <v>182</v>
      </c>
      <c r="C1915" t="s">
        <v>209</v>
      </c>
      <c r="D1915" t="s">
        <v>151</v>
      </c>
      <c r="E1915" t="s">
        <v>309</v>
      </c>
      <c r="F1915" t="s">
        <v>530</v>
      </c>
      <c r="G1915" t="s">
        <v>1115</v>
      </c>
      <c r="H1915" t="s">
        <v>1776</v>
      </c>
      <c r="I1915" t="s">
        <v>418</v>
      </c>
      <c r="J1915" t="s">
        <v>2404</v>
      </c>
      <c r="K1915" t="s">
        <v>422</v>
      </c>
      <c r="L1915" t="s">
        <v>533</v>
      </c>
      <c r="M1915" t="s">
        <v>187</v>
      </c>
      <c r="N1915" t="s">
        <v>281</v>
      </c>
      <c r="O1915" t="s">
        <v>190</v>
      </c>
      <c r="P1915" t="s">
        <v>279</v>
      </c>
      <c r="Q1915">
        <v>34</v>
      </c>
      <c r="R1915" t="s">
        <v>83</v>
      </c>
      <c r="S1915" t="s">
        <v>84</v>
      </c>
      <c r="T1915">
        <v>16</v>
      </c>
      <c r="U1915">
        <v>9</v>
      </c>
      <c r="V1915">
        <v>2</v>
      </c>
      <c r="W1915" t="s">
        <v>132</v>
      </c>
      <c r="X1915" t="s">
        <v>192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 t="e" vm="275">
        <f>_FV(0,"17647058823529413")</f>
        <v>#VALUE!</v>
      </c>
      <c r="AM1915" t="s">
        <v>275</v>
      </c>
      <c r="AN1915">
        <v>-18</v>
      </c>
      <c r="AO1915" t="e" vm="1">
        <f>_FV(-6,"0")</f>
        <v>#VALUE!</v>
      </c>
      <c r="AP1915" t="s">
        <v>96</v>
      </c>
      <c r="AQ1915">
        <v>7</v>
      </c>
      <c r="AR1915">
        <v>1</v>
      </c>
      <c r="AS1915" t="s">
        <v>68</v>
      </c>
      <c r="AT1915" t="s">
        <v>68</v>
      </c>
      <c r="AU1915" t="s">
        <v>68</v>
      </c>
      <c r="AV1915" s="2">
        <v>43497</v>
      </c>
      <c r="AW1915" s="3">
        <v>44927</v>
      </c>
      <c r="AX1915">
        <v>1658</v>
      </c>
      <c r="AY1915">
        <v>1713</v>
      </c>
      <c r="AZ1915" t="s">
        <v>182</v>
      </c>
      <c r="BA1915" s="2">
        <v>43550</v>
      </c>
      <c r="BB1915">
        <v>24</v>
      </c>
      <c r="BC1915" t="s">
        <v>2787</v>
      </c>
      <c r="BD1915" s="2">
        <v>43469</v>
      </c>
      <c r="BE1915" t="s">
        <v>209</v>
      </c>
      <c r="BF1915" s="2">
        <v>43668</v>
      </c>
      <c r="BG1915">
        <v>16</v>
      </c>
      <c r="BH1915" t="s">
        <v>2792</v>
      </c>
      <c r="BI1915" s="3">
        <v>43678</v>
      </c>
    </row>
    <row r="1916" spans="1:61" x14ac:dyDescent="0.25">
      <c r="A1916" s="1">
        <v>42260</v>
      </c>
      <c r="B1916" t="s">
        <v>195</v>
      </c>
      <c r="C1916" t="s">
        <v>209</v>
      </c>
      <c r="D1916" t="s">
        <v>151</v>
      </c>
      <c r="E1916" s="2">
        <v>43497</v>
      </c>
      <c r="F1916" t="s">
        <v>97</v>
      </c>
      <c r="G1916" t="s">
        <v>64</v>
      </c>
      <c r="H1916" t="s">
        <v>124</v>
      </c>
      <c r="I1916" t="s">
        <v>116</v>
      </c>
      <c r="J1916" t="s">
        <v>97</v>
      </c>
      <c r="K1916" t="s">
        <v>65</v>
      </c>
      <c r="L1916" t="s">
        <v>65</v>
      </c>
      <c r="M1916" t="s">
        <v>116</v>
      </c>
      <c r="N1916" t="s">
        <v>118</v>
      </c>
      <c r="O1916" t="s">
        <v>116</v>
      </c>
      <c r="P1916" t="s">
        <v>97</v>
      </c>
      <c r="Q1916">
        <v>5</v>
      </c>
      <c r="R1916" t="s">
        <v>255</v>
      </c>
      <c r="S1916" t="s">
        <v>84</v>
      </c>
      <c r="T1916">
        <v>16</v>
      </c>
      <c r="U1916">
        <v>20</v>
      </c>
      <c r="V1916">
        <v>16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 t="e" vm="117">
        <f>_FV(0,"8")</f>
        <v>#VALUE!</v>
      </c>
      <c r="AM1916" t="e" vm="26">
        <f>_FV(0,"2")</f>
        <v>#VALUE!</v>
      </c>
      <c r="AN1916">
        <v>-1</v>
      </c>
      <c r="AP1916" t="s">
        <v>119</v>
      </c>
      <c r="AQ1916">
        <v>1</v>
      </c>
      <c r="AR1916">
        <v>7</v>
      </c>
      <c r="AS1916" t="s">
        <v>68</v>
      </c>
      <c r="AT1916" t="s">
        <v>1551</v>
      </c>
      <c r="AU1916" t="s">
        <v>68</v>
      </c>
      <c r="AV1916" t="s">
        <v>68</v>
      </c>
      <c r="AW1916" t="s">
        <v>2862</v>
      </c>
      <c r="AX1916">
        <v>1555</v>
      </c>
      <c r="AY1916">
        <v>1713</v>
      </c>
      <c r="AZ1916" t="s">
        <v>195</v>
      </c>
      <c r="BA1916" s="2">
        <v>43610</v>
      </c>
      <c r="BB1916">
        <v>27</v>
      </c>
      <c r="BC1916" t="s">
        <v>2267</v>
      </c>
      <c r="BD1916" s="2">
        <v>43588</v>
      </c>
      <c r="BE1916" t="s">
        <v>209</v>
      </c>
      <c r="BF1916" s="2">
        <v>43668</v>
      </c>
      <c r="BG1916">
        <v>16</v>
      </c>
      <c r="BH1916" t="s">
        <v>2792</v>
      </c>
      <c r="BI1916" s="3">
        <v>43678</v>
      </c>
    </row>
    <row r="1917" spans="1:61" x14ac:dyDescent="0.25">
      <c r="A1917" s="1">
        <v>42104</v>
      </c>
      <c r="B1917" t="s">
        <v>1445</v>
      </c>
      <c r="C1917" t="s">
        <v>209</v>
      </c>
      <c r="D1917" t="s">
        <v>101</v>
      </c>
      <c r="E1917" t="s">
        <v>68</v>
      </c>
      <c r="F1917" t="s">
        <v>399</v>
      </c>
      <c r="G1917" t="s">
        <v>68</v>
      </c>
      <c r="H1917" t="s">
        <v>625</v>
      </c>
      <c r="I1917" t="s">
        <v>399</v>
      </c>
      <c r="J1917" s="2">
        <v>43586</v>
      </c>
      <c r="K1917" t="s">
        <v>79</v>
      </c>
      <c r="L1917" t="s">
        <v>323</v>
      </c>
      <c r="M1917" t="s">
        <v>79</v>
      </c>
      <c r="N1917" t="s">
        <v>322</v>
      </c>
      <c r="O1917" t="s">
        <v>323</v>
      </c>
      <c r="P1917" t="s">
        <v>323</v>
      </c>
      <c r="Q1917">
        <v>8</v>
      </c>
      <c r="R1917" t="s">
        <v>179</v>
      </c>
      <c r="S1917" t="s">
        <v>84</v>
      </c>
      <c r="T1917">
        <v>16</v>
      </c>
      <c r="U1917">
        <v>11</v>
      </c>
      <c r="V1917">
        <v>6</v>
      </c>
      <c r="W1917" t="s">
        <v>132</v>
      </c>
      <c r="X1917" t="s">
        <v>192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 t="s">
        <v>65</v>
      </c>
      <c r="AM1917" t="s">
        <v>63</v>
      </c>
      <c r="AN1917">
        <v>-3</v>
      </c>
      <c r="AO1917" t="e" vm="1">
        <f>_FV(-6,"0")</f>
        <v>#VALUE!</v>
      </c>
      <c r="AP1917" t="s">
        <v>83</v>
      </c>
      <c r="AQ1917">
        <v>0</v>
      </c>
      <c r="AR1917">
        <v>9</v>
      </c>
      <c r="AS1917" t="s">
        <v>68</v>
      </c>
      <c r="AT1917" t="s">
        <v>68</v>
      </c>
      <c r="AU1917" t="s">
        <v>68</v>
      </c>
      <c r="AV1917" s="2">
        <v>43586</v>
      </c>
      <c r="AW1917" s="3">
        <v>42736</v>
      </c>
      <c r="AX1917">
        <v>1667</v>
      </c>
      <c r="AY1917">
        <v>1713</v>
      </c>
      <c r="AZ1917" t="s">
        <v>1445</v>
      </c>
      <c r="BA1917" s="2">
        <v>43701</v>
      </c>
      <c r="BB1917">
        <v>29</v>
      </c>
      <c r="BC1917" t="s">
        <v>2790</v>
      </c>
      <c r="BD1917" s="3">
        <v>30742</v>
      </c>
      <c r="BE1917" t="s">
        <v>209</v>
      </c>
      <c r="BF1917" s="2">
        <v>43668</v>
      </c>
      <c r="BG1917">
        <v>16</v>
      </c>
      <c r="BH1917" t="s">
        <v>2792</v>
      </c>
      <c r="BI1917" s="3">
        <v>43678</v>
      </c>
    </row>
    <row r="1918" spans="1:61" x14ac:dyDescent="0.25">
      <c r="A1918" s="1">
        <v>42366</v>
      </c>
      <c r="B1918" t="s">
        <v>2793</v>
      </c>
      <c r="C1918" t="s">
        <v>209</v>
      </c>
      <c r="D1918" t="s">
        <v>151</v>
      </c>
      <c r="E1918" t="s">
        <v>405</v>
      </c>
      <c r="F1918" t="s">
        <v>303</v>
      </c>
      <c r="G1918" t="s">
        <v>198</v>
      </c>
      <c r="H1918" t="s">
        <v>1625</v>
      </c>
      <c r="I1918" t="s">
        <v>679</v>
      </c>
      <c r="J1918" t="s">
        <v>301</v>
      </c>
      <c r="K1918" t="s">
        <v>304</v>
      </c>
      <c r="L1918" t="s">
        <v>304</v>
      </c>
      <c r="M1918" t="s">
        <v>170</v>
      </c>
      <c r="N1918" t="s">
        <v>171</v>
      </c>
      <c r="O1918" t="s">
        <v>170</v>
      </c>
      <c r="P1918" t="s">
        <v>304</v>
      </c>
      <c r="Q1918">
        <v>19</v>
      </c>
      <c r="R1918" t="s">
        <v>191</v>
      </c>
      <c r="S1918" t="s">
        <v>84</v>
      </c>
      <c r="T1918">
        <v>16</v>
      </c>
      <c r="U1918">
        <v>7</v>
      </c>
      <c r="V1918">
        <v>4</v>
      </c>
      <c r="W1918" t="s">
        <v>191</v>
      </c>
      <c r="X1918" t="s">
        <v>121</v>
      </c>
      <c r="Y1918">
        <v>0</v>
      </c>
      <c r="Z1918">
        <v>1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 t="s">
        <v>170</v>
      </c>
      <c r="AM1918" t="s">
        <v>305</v>
      </c>
      <c r="AN1918">
        <v>-3</v>
      </c>
      <c r="AO1918" t="s">
        <v>132</v>
      </c>
      <c r="AP1918" t="s">
        <v>120</v>
      </c>
      <c r="AQ1918">
        <v>1</v>
      </c>
      <c r="AR1918">
        <v>1</v>
      </c>
      <c r="AS1918" t="s">
        <v>68</v>
      </c>
      <c r="AT1918" t="s">
        <v>68</v>
      </c>
      <c r="AU1918" t="s">
        <v>68</v>
      </c>
      <c r="AV1918" s="2">
        <v>43617</v>
      </c>
      <c r="AW1918" s="2">
        <v>43800</v>
      </c>
      <c r="AX1918">
        <v>1582</v>
      </c>
      <c r="AY1918">
        <v>1713</v>
      </c>
      <c r="AZ1918" t="s">
        <v>2793</v>
      </c>
      <c r="BA1918" s="2">
        <v>43581</v>
      </c>
      <c r="BB1918">
        <v>34</v>
      </c>
      <c r="BC1918" t="s">
        <v>2796</v>
      </c>
      <c r="BD1918" s="3">
        <v>29983</v>
      </c>
      <c r="BE1918" t="s">
        <v>209</v>
      </c>
      <c r="BF1918" s="2">
        <v>43668</v>
      </c>
      <c r="BG1918">
        <v>16</v>
      </c>
      <c r="BH1918" t="s">
        <v>2792</v>
      </c>
      <c r="BI1918" s="3">
        <v>43678</v>
      </c>
    </row>
    <row r="1919" spans="1:61" x14ac:dyDescent="0.25">
      <c r="A1919" s="1">
        <v>42136</v>
      </c>
      <c r="B1919" t="s">
        <v>218</v>
      </c>
      <c r="C1919" t="s">
        <v>209</v>
      </c>
      <c r="D1919" t="s">
        <v>101</v>
      </c>
      <c r="E1919" t="s">
        <v>1251</v>
      </c>
      <c r="F1919" s="2">
        <v>43617</v>
      </c>
      <c r="G1919" s="2">
        <v>43497</v>
      </c>
      <c r="H1919" t="s">
        <v>951</v>
      </c>
      <c r="I1919" s="2">
        <v>43497</v>
      </c>
      <c r="J1919" t="s">
        <v>340</v>
      </c>
      <c r="K1919" t="s">
        <v>80</v>
      </c>
      <c r="L1919" t="s">
        <v>116</v>
      </c>
      <c r="M1919" t="s">
        <v>116</v>
      </c>
      <c r="N1919" t="s">
        <v>268</v>
      </c>
      <c r="O1919" t="s">
        <v>118</v>
      </c>
      <c r="P1919" t="s">
        <v>117</v>
      </c>
      <c r="Q1919">
        <v>15</v>
      </c>
      <c r="R1919" t="s">
        <v>119</v>
      </c>
      <c r="S1919" t="s">
        <v>84</v>
      </c>
      <c r="T1919">
        <v>16</v>
      </c>
      <c r="U1919">
        <v>13</v>
      </c>
      <c r="V1919">
        <v>5</v>
      </c>
      <c r="W1919" t="s">
        <v>85</v>
      </c>
      <c r="X1919" t="s">
        <v>192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 t="e" vm="2">
        <f>_FV(0,"3333333333333333")</f>
        <v>#VALUE!</v>
      </c>
      <c r="AM1919" t="s">
        <v>1251</v>
      </c>
      <c r="AN1919">
        <v>-7</v>
      </c>
      <c r="AO1919" t="e" vm="1">
        <f>_FV(-4,"0")</f>
        <v>#VALUE!</v>
      </c>
      <c r="AP1919" t="s">
        <v>192</v>
      </c>
      <c r="AQ1919">
        <v>4</v>
      </c>
      <c r="AR1919">
        <v>4</v>
      </c>
      <c r="AS1919" t="s">
        <v>387</v>
      </c>
      <c r="AT1919" t="s">
        <v>68</v>
      </c>
      <c r="AU1919" t="s">
        <v>1225</v>
      </c>
      <c r="AV1919" t="s">
        <v>2863</v>
      </c>
      <c r="AW1919" t="s">
        <v>2864</v>
      </c>
      <c r="AX1919">
        <v>1629</v>
      </c>
      <c r="AY1919">
        <v>1713</v>
      </c>
      <c r="AZ1919" t="s">
        <v>218</v>
      </c>
      <c r="BA1919" s="2">
        <v>43580</v>
      </c>
      <c r="BB1919">
        <v>22</v>
      </c>
      <c r="BC1919" t="s">
        <v>2797</v>
      </c>
      <c r="BD1919" s="3">
        <v>12479</v>
      </c>
      <c r="BE1919" t="s">
        <v>209</v>
      </c>
      <c r="BF1919" s="2">
        <v>43668</v>
      </c>
      <c r="BG1919">
        <v>16</v>
      </c>
      <c r="BH1919" t="s">
        <v>2792</v>
      </c>
      <c r="BI1919" s="3">
        <v>43678</v>
      </c>
    </row>
    <row r="1920" spans="1:61" x14ac:dyDescent="0.25">
      <c r="A1920" s="1">
        <v>42403</v>
      </c>
      <c r="B1920" t="s">
        <v>228</v>
      </c>
      <c r="C1920" t="s">
        <v>209</v>
      </c>
      <c r="D1920" t="s">
        <v>62</v>
      </c>
      <c r="E1920" t="s">
        <v>2079</v>
      </c>
      <c r="F1920" s="3">
        <v>27395</v>
      </c>
      <c r="G1920" t="s">
        <v>407</v>
      </c>
      <c r="H1920" t="s">
        <v>180</v>
      </c>
      <c r="I1920" t="s">
        <v>775</v>
      </c>
      <c r="J1920" t="s">
        <v>2345</v>
      </c>
      <c r="K1920" t="s">
        <v>1304</v>
      </c>
      <c r="L1920" t="s">
        <v>437</v>
      </c>
      <c r="M1920" t="s">
        <v>372</v>
      </c>
      <c r="N1920" t="s">
        <v>410</v>
      </c>
      <c r="O1920" t="s">
        <v>329</v>
      </c>
      <c r="P1920" t="s">
        <v>251</v>
      </c>
      <c r="Q1920">
        <v>28</v>
      </c>
      <c r="R1920" t="s">
        <v>85</v>
      </c>
      <c r="S1920" t="s">
        <v>84</v>
      </c>
      <c r="T1920">
        <v>16</v>
      </c>
      <c r="U1920">
        <v>6</v>
      </c>
      <c r="V1920">
        <v>2</v>
      </c>
      <c r="W1920" t="s">
        <v>121</v>
      </c>
      <c r="X1920" t="s">
        <v>110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1</v>
      </c>
      <c r="AG1920">
        <v>1</v>
      </c>
      <c r="AH1920">
        <v>0</v>
      </c>
      <c r="AI1920">
        <v>0</v>
      </c>
      <c r="AJ1920">
        <v>0</v>
      </c>
      <c r="AK1920">
        <v>0</v>
      </c>
      <c r="AL1920" t="s">
        <v>329</v>
      </c>
      <c r="AM1920" t="s">
        <v>68</v>
      </c>
      <c r="AN1920">
        <v>-11</v>
      </c>
      <c r="AO1920" t="e" vm="1">
        <f>_FV(-7,"0")</f>
        <v>#VALUE!</v>
      </c>
      <c r="AP1920" t="s">
        <v>66</v>
      </c>
      <c r="AQ1920">
        <v>1</v>
      </c>
      <c r="AR1920">
        <v>7</v>
      </c>
      <c r="AS1920" t="s">
        <v>68</v>
      </c>
      <c r="AT1920" t="s">
        <v>1306</v>
      </c>
      <c r="AU1920" t="s">
        <v>68</v>
      </c>
      <c r="AV1920" s="2">
        <v>43678</v>
      </c>
      <c r="AW1920" t="s">
        <v>2865</v>
      </c>
      <c r="AX1920">
        <v>1630</v>
      </c>
      <c r="AY1920">
        <v>1713</v>
      </c>
      <c r="AZ1920" t="s">
        <v>228</v>
      </c>
      <c r="BA1920" s="2">
        <v>43519</v>
      </c>
      <c r="BB1920">
        <v>26</v>
      </c>
      <c r="BC1920" t="s">
        <v>2766</v>
      </c>
      <c r="BD1920" s="2">
        <v>43649</v>
      </c>
      <c r="BE1920" t="s">
        <v>209</v>
      </c>
      <c r="BF1920" s="2">
        <v>43668</v>
      </c>
      <c r="BG1920">
        <v>16</v>
      </c>
      <c r="BH1920" t="s">
        <v>2792</v>
      </c>
      <c r="BI1920" s="3">
        <v>43678</v>
      </c>
    </row>
    <row r="1921" spans="1:61" x14ac:dyDescent="0.25">
      <c r="A1921" s="1">
        <v>42136</v>
      </c>
      <c r="B1921" t="s">
        <v>60</v>
      </c>
      <c r="C1921" t="s">
        <v>195</v>
      </c>
      <c r="D1921" t="s">
        <v>62</v>
      </c>
      <c r="E1921" s="2">
        <v>43617</v>
      </c>
      <c r="F1921" t="s">
        <v>385</v>
      </c>
      <c r="G1921" t="s">
        <v>124</v>
      </c>
      <c r="H1921" t="s">
        <v>113</v>
      </c>
      <c r="I1921" s="2">
        <v>43678</v>
      </c>
      <c r="J1921" t="s">
        <v>124</v>
      </c>
      <c r="K1921" t="s">
        <v>484</v>
      </c>
      <c r="L1921" t="s">
        <v>118</v>
      </c>
      <c r="M1921" t="s">
        <v>118</v>
      </c>
      <c r="N1921" t="s">
        <v>484</v>
      </c>
      <c r="O1921" t="s">
        <v>118</v>
      </c>
      <c r="P1921" t="s">
        <v>118</v>
      </c>
      <c r="Q1921">
        <v>15</v>
      </c>
      <c r="R1921" t="s">
        <v>64</v>
      </c>
      <c r="S1921" t="s">
        <v>255</v>
      </c>
      <c r="T1921">
        <v>16</v>
      </c>
      <c r="U1921">
        <v>4</v>
      </c>
      <c r="V1921">
        <v>17</v>
      </c>
      <c r="W1921" t="s">
        <v>121</v>
      </c>
      <c r="X1921" t="s">
        <v>83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 t="s">
        <v>124</v>
      </c>
      <c r="AM1921" t="e" vm="35">
        <f>_FV(0,"6666666666666666")</f>
        <v>#VALUE!</v>
      </c>
      <c r="AN1921">
        <v>15</v>
      </c>
      <c r="AO1921" t="e" vm="1">
        <f>_FV(-1,"0")</f>
        <v>#VALUE!</v>
      </c>
      <c r="AP1921" t="e" vm="1">
        <f>_FV(-15,"0")</f>
        <v>#VALUE!</v>
      </c>
      <c r="AQ1921">
        <v>7</v>
      </c>
      <c r="AR1921">
        <v>1</v>
      </c>
      <c r="AS1921" t="s">
        <v>1223</v>
      </c>
      <c r="AT1921" t="s">
        <v>68</v>
      </c>
      <c r="AU1921" t="s">
        <v>1225</v>
      </c>
      <c r="AV1921" t="s">
        <v>2621</v>
      </c>
      <c r="AW1921" t="s">
        <v>2866</v>
      </c>
      <c r="AX1921">
        <v>1804</v>
      </c>
      <c r="AY1921">
        <v>1555</v>
      </c>
      <c r="AZ1921" t="s">
        <v>60</v>
      </c>
      <c r="BA1921" s="2">
        <v>43669</v>
      </c>
      <c r="BB1921">
        <v>29</v>
      </c>
      <c r="BC1921" t="s">
        <v>2765</v>
      </c>
      <c r="BD1921" s="3">
        <v>35674</v>
      </c>
      <c r="BE1921" t="s">
        <v>195</v>
      </c>
      <c r="BF1921" s="2">
        <v>43610</v>
      </c>
      <c r="BG1921">
        <v>27</v>
      </c>
      <c r="BH1921" t="s">
        <v>2267</v>
      </c>
      <c r="BI1921" s="2">
        <v>43588</v>
      </c>
    </row>
    <row r="1922" spans="1:61" x14ac:dyDescent="0.25">
      <c r="A1922" s="1">
        <v>42245</v>
      </c>
      <c r="B1922" t="s">
        <v>73</v>
      </c>
      <c r="C1922" t="s">
        <v>195</v>
      </c>
      <c r="D1922" t="s">
        <v>101</v>
      </c>
      <c r="E1922" t="s">
        <v>63</v>
      </c>
      <c r="F1922" t="s">
        <v>68</v>
      </c>
      <c r="G1922" t="s">
        <v>180</v>
      </c>
      <c r="H1922" t="s">
        <v>64</v>
      </c>
      <c r="I1922" t="s">
        <v>180</v>
      </c>
      <c r="J1922" t="s">
        <v>79</v>
      </c>
      <c r="K1922" t="s">
        <v>79</v>
      </c>
      <c r="L1922" t="s">
        <v>65</v>
      </c>
      <c r="M1922" t="s">
        <v>63</v>
      </c>
      <c r="N1922" t="s">
        <v>63</v>
      </c>
      <c r="O1922" t="s">
        <v>65</v>
      </c>
      <c r="P1922" t="s">
        <v>79</v>
      </c>
      <c r="Q1922">
        <v>4</v>
      </c>
      <c r="R1922" t="s">
        <v>239</v>
      </c>
      <c r="S1922" t="s">
        <v>255</v>
      </c>
      <c r="T1922">
        <v>16</v>
      </c>
      <c r="U1922">
        <v>14</v>
      </c>
      <c r="V1922">
        <v>19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 t="e" vm="14">
        <f>_FV(0,"25")</f>
        <v>#VALUE!</v>
      </c>
      <c r="AM1922" t="e" vm="1">
        <f>_FV(-1,"0")</f>
        <v>#VALUE!</v>
      </c>
      <c r="AN1922">
        <v>2</v>
      </c>
      <c r="AP1922" t="s">
        <v>84</v>
      </c>
      <c r="AQ1922">
        <v>7</v>
      </c>
      <c r="AR1922">
        <v>1</v>
      </c>
      <c r="AS1922" t="s">
        <v>1222</v>
      </c>
      <c r="AT1922" t="s">
        <v>1753</v>
      </c>
      <c r="AU1922" t="s">
        <v>65</v>
      </c>
      <c r="AV1922" t="s">
        <v>65</v>
      </c>
      <c r="AW1922" t="s">
        <v>2867</v>
      </c>
      <c r="AX1922">
        <v>1549</v>
      </c>
      <c r="AY1922">
        <v>1555</v>
      </c>
      <c r="AZ1922" t="s">
        <v>73</v>
      </c>
      <c r="BA1922" s="2">
        <v>43608</v>
      </c>
      <c r="BB1922">
        <v>23</v>
      </c>
      <c r="BC1922" t="s">
        <v>2767</v>
      </c>
      <c r="BD1922" s="3">
        <v>20121</v>
      </c>
      <c r="BE1922" t="s">
        <v>195</v>
      </c>
      <c r="BF1922" s="2">
        <v>43610</v>
      </c>
      <c r="BG1922">
        <v>27</v>
      </c>
      <c r="BH1922" t="s">
        <v>2267</v>
      </c>
      <c r="BI1922" s="2">
        <v>43588</v>
      </c>
    </row>
    <row r="1923" spans="1:61" x14ac:dyDescent="0.25">
      <c r="A1923" s="1">
        <v>42266</v>
      </c>
      <c r="B1923" t="s">
        <v>2768</v>
      </c>
      <c r="C1923" t="s">
        <v>195</v>
      </c>
      <c r="D1923" t="s">
        <v>62</v>
      </c>
      <c r="E1923" t="s">
        <v>68</v>
      </c>
      <c r="F1923" t="s">
        <v>68</v>
      </c>
      <c r="G1923" s="2">
        <v>43586</v>
      </c>
      <c r="H1923" t="s">
        <v>366</v>
      </c>
      <c r="I1923" t="s">
        <v>355</v>
      </c>
      <c r="J1923" t="s">
        <v>80</v>
      </c>
      <c r="K1923" t="s">
        <v>82</v>
      </c>
      <c r="L1923" t="s">
        <v>65</v>
      </c>
      <c r="M1923" t="s">
        <v>63</v>
      </c>
      <c r="N1923" t="s">
        <v>63</v>
      </c>
      <c r="O1923" t="s">
        <v>82</v>
      </c>
      <c r="P1923" t="s">
        <v>80</v>
      </c>
      <c r="Q1923">
        <v>6</v>
      </c>
      <c r="R1923" t="s">
        <v>242</v>
      </c>
      <c r="S1923" t="s">
        <v>255</v>
      </c>
      <c r="T1923">
        <v>16</v>
      </c>
      <c r="U1923">
        <v>16</v>
      </c>
      <c r="V1923">
        <v>19</v>
      </c>
      <c r="W1923" t="s">
        <v>66</v>
      </c>
      <c r="X1923" t="s">
        <v>64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 t="e" vm="3">
        <f>_FV(0,"5")</f>
        <v>#VALUE!</v>
      </c>
      <c r="AM1923" t="e" vm="83">
        <f>_FV(0,"8333333333333334")</f>
        <v>#VALUE!</v>
      </c>
      <c r="AN1923">
        <v>2</v>
      </c>
      <c r="AO1923" t="s">
        <v>64</v>
      </c>
      <c r="AP1923" t="e" vm="1">
        <f>_FV(-1,"0")</f>
        <v>#VALUE!</v>
      </c>
      <c r="AQ1923">
        <v>1</v>
      </c>
      <c r="AR1923">
        <v>1</v>
      </c>
      <c r="AS1923" t="s">
        <v>68</v>
      </c>
      <c r="AT1923" t="s">
        <v>68</v>
      </c>
      <c r="AU1923" t="s">
        <v>68</v>
      </c>
      <c r="AV1923" t="s">
        <v>63</v>
      </c>
      <c r="AW1923" s="2">
        <v>43617</v>
      </c>
      <c r="AX1923">
        <v>1577</v>
      </c>
      <c r="AY1923">
        <v>1555</v>
      </c>
      <c r="AZ1923" t="s">
        <v>2768</v>
      </c>
      <c r="BA1923" s="2">
        <v>43489</v>
      </c>
      <c r="BB1923">
        <v>22</v>
      </c>
      <c r="BC1923" t="s">
        <v>2771</v>
      </c>
      <c r="BD1923" s="3">
        <v>14246</v>
      </c>
      <c r="BE1923" t="s">
        <v>195</v>
      </c>
      <c r="BF1923" s="2">
        <v>43610</v>
      </c>
      <c r="BG1923">
        <v>27</v>
      </c>
      <c r="BH1923" t="s">
        <v>2267</v>
      </c>
      <c r="BI1923" s="2">
        <v>43588</v>
      </c>
    </row>
    <row r="1924" spans="1:61" x14ac:dyDescent="0.25">
      <c r="A1924" s="1">
        <v>42357</v>
      </c>
      <c r="B1924" t="s">
        <v>123</v>
      </c>
      <c r="C1924" t="s">
        <v>195</v>
      </c>
      <c r="D1924" t="s">
        <v>62</v>
      </c>
      <c r="E1924" t="s">
        <v>310</v>
      </c>
      <c r="F1924" t="s">
        <v>68</v>
      </c>
      <c r="G1924" t="s">
        <v>878</v>
      </c>
      <c r="H1924" t="s">
        <v>530</v>
      </c>
      <c r="I1924" t="s">
        <v>259</v>
      </c>
      <c r="J1924" t="s">
        <v>531</v>
      </c>
      <c r="K1924" t="s">
        <v>190</v>
      </c>
      <c r="L1924" t="s">
        <v>189</v>
      </c>
      <c r="M1924" t="s">
        <v>533</v>
      </c>
      <c r="N1924" t="s">
        <v>532</v>
      </c>
      <c r="O1924" t="s">
        <v>189</v>
      </c>
      <c r="P1924" t="s">
        <v>189</v>
      </c>
      <c r="Q1924">
        <v>17</v>
      </c>
      <c r="R1924" t="s">
        <v>120</v>
      </c>
      <c r="S1924" t="s">
        <v>255</v>
      </c>
      <c r="T1924">
        <v>16</v>
      </c>
      <c r="U1924">
        <v>16</v>
      </c>
      <c r="V1924">
        <v>19</v>
      </c>
      <c r="W1924" t="s">
        <v>66</v>
      </c>
      <c r="X1924" t="s">
        <v>96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 t="e" vm="219">
        <f>_FV(0,"47058823529411764")</f>
        <v>#VALUE!</v>
      </c>
      <c r="AM1924" t="e" vm="73">
        <f>_FV(0,"7647058823529411")</f>
        <v>#VALUE!</v>
      </c>
      <c r="AN1924">
        <v>3</v>
      </c>
      <c r="AO1924" t="e" vm="1">
        <f>_FV(-2,"0")</f>
        <v>#VALUE!</v>
      </c>
      <c r="AP1924" t="e" vm="1">
        <f>_FV(-7,"0")</f>
        <v>#VALUE!</v>
      </c>
      <c r="AQ1924">
        <v>4</v>
      </c>
      <c r="AR1924">
        <v>4</v>
      </c>
      <c r="AS1924" t="s">
        <v>68</v>
      </c>
      <c r="AT1924" t="s">
        <v>879</v>
      </c>
      <c r="AU1924" t="s">
        <v>68</v>
      </c>
      <c r="AV1924" t="s">
        <v>68</v>
      </c>
      <c r="AW1924" t="s">
        <v>2868</v>
      </c>
      <c r="AX1924">
        <v>1843</v>
      </c>
      <c r="AY1924">
        <v>1555</v>
      </c>
      <c r="AZ1924" t="s">
        <v>123</v>
      </c>
      <c r="BA1924" s="2">
        <v>43669</v>
      </c>
      <c r="BB1924">
        <v>30</v>
      </c>
      <c r="BC1924" t="s">
        <v>2773</v>
      </c>
      <c r="BD1924" s="2">
        <v>43599</v>
      </c>
      <c r="BE1924" t="s">
        <v>195</v>
      </c>
      <c r="BF1924" s="2">
        <v>43610</v>
      </c>
      <c r="BG1924">
        <v>27</v>
      </c>
      <c r="BH1924" t="s">
        <v>2267</v>
      </c>
      <c r="BI1924" s="2">
        <v>43588</v>
      </c>
    </row>
    <row r="1925" spans="1:61" x14ac:dyDescent="0.25">
      <c r="A1925" s="1">
        <v>42331</v>
      </c>
      <c r="B1925" t="s">
        <v>2233</v>
      </c>
      <c r="C1925" t="s">
        <v>195</v>
      </c>
      <c r="D1925" t="s">
        <v>151</v>
      </c>
      <c r="E1925" t="s">
        <v>233</v>
      </c>
      <c r="F1925" t="s">
        <v>68</v>
      </c>
      <c r="G1925" t="s">
        <v>496</v>
      </c>
      <c r="H1925" t="s">
        <v>64</v>
      </c>
      <c r="I1925" t="s">
        <v>230</v>
      </c>
      <c r="J1925" t="s">
        <v>236</v>
      </c>
      <c r="K1925" t="s">
        <v>236</v>
      </c>
      <c r="L1925" t="s">
        <v>234</v>
      </c>
      <c r="M1925" t="s">
        <v>237</v>
      </c>
      <c r="N1925" t="s">
        <v>232</v>
      </c>
      <c r="O1925" t="s">
        <v>234</v>
      </c>
      <c r="P1925" t="s">
        <v>363</v>
      </c>
      <c r="Q1925">
        <v>13</v>
      </c>
      <c r="R1925" t="s">
        <v>110</v>
      </c>
      <c r="S1925" t="s">
        <v>255</v>
      </c>
      <c r="T1925">
        <v>16</v>
      </c>
      <c r="U1925">
        <v>8</v>
      </c>
      <c r="V1925">
        <v>19</v>
      </c>
      <c r="W1925" t="s">
        <v>85</v>
      </c>
      <c r="X1925" t="s">
        <v>66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 t="s">
        <v>238</v>
      </c>
      <c r="AM1925" t="e" vm="1">
        <f>_FV(-1,"0")</f>
        <v>#VALUE!</v>
      </c>
      <c r="AN1925">
        <v>13</v>
      </c>
      <c r="AO1925" t="s">
        <v>84</v>
      </c>
      <c r="AP1925" t="e" vm="1">
        <f>_FV(-2,"0")</f>
        <v>#VALUE!</v>
      </c>
      <c r="AQ1925">
        <v>4</v>
      </c>
      <c r="AR1925">
        <v>4</v>
      </c>
      <c r="AS1925" t="s">
        <v>68</v>
      </c>
      <c r="AT1925" t="s">
        <v>68</v>
      </c>
      <c r="AU1925" t="s">
        <v>68</v>
      </c>
      <c r="AV1925" t="s">
        <v>68</v>
      </c>
      <c r="AW1925" s="3">
        <v>44197</v>
      </c>
      <c r="AX1925">
        <v>1654</v>
      </c>
      <c r="AY1925">
        <v>1555</v>
      </c>
      <c r="AZ1925" t="s">
        <v>2233</v>
      </c>
      <c r="BA1925" s="2">
        <v>43641</v>
      </c>
      <c r="BB1925">
        <v>19</v>
      </c>
      <c r="BC1925" t="s">
        <v>2775</v>
      </c>
      <c r="BD1925" s="3">
        <v>43160</v>
      </c>
      <c r="BE1925" t="s">
        <v>195</v>
      </c>
      <c r="BF1925" s="2">
        <v>43610</v>
      </c>
      <c r="BG1925">
        <v>27</v>
      </c>
      <c r="BH1925" t="s">
        <v>2267</v>
      </c>
      <c r="BI1925" s="2">
        <v>43588</v>
      </c>
    </row>
    <row r="1926" spans="1:61" x14ac:dyDescent="0.25">
      <c r="A1926" s="1">
        <v>42015</v>
      </c>
      <c r="B1926" t="s">
        <v>127</v>
      </c>
      <c r="C1926" t="s">
        <v>195</v>
      </c>
      <c r="D1926" t="s">
        <v>62</v>
      </c>
      <c r="E1926" t="s">
        <v>219</v>
      </c>
      <c r="F1926" t="s">
        <v>68</v>
      </c>
      <c r="G1926" t="s">
        <v>219</v>
      </c>
      <c r="H1926" t="s">
        <v>628</v>
      </c>
      <c r="I1926" t="s">
        <v>219</v>
      </c>
      <c r="J1926" t="s">
        <v>468</v>
      </c>
      <c r="K1926" t="s">
        <v>223</v>
      </c>
      <c r="L1926" t="s">
        <v>540</v>
      </c>
      <c r="M1926" t="s">
        <v>223</v>
      </c>
      <c r="N1926" t="s">
        <v>468</v>
      </c>
      <c r="O1926" t="s">
        <v>224</v>
      </c>
      <c r="P1926" t="s">
        <v>223</v>
      </c>
      <c r="Q1926">
        <v>11</v>
      </c>
      <c r="R1926" t="s">
        <v>192</v>
      </c>
      <c r="S1926" t="s">
        <v>255</v>
      </c>
      <c r="T1926">
        <v>16</v>
      </c>
      <c r="U1926">
        <v>11</v>
      </c>
      <c r="V1926">
        <v>18</v>
      </c>
      <c r="W1926" t="s">
        <v>132</v>
      </c>
      <c r="X1926" t="s">
        <v>66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 t="s">
        <v>65</v>
      </c>
      <c r="AM1926" t="e" vm="184">
        <f>_FV(0,"7272727272727273")</f>
        <v>#VALUE!</v>
      </c>
      <c r="AN1926">
        <v>7</v>
      </c>
      <c r="AO1926" t="s">
        <v>68</v>
      </c>
      <c r="AP1926" t="e" vm="1">
        <f>_FV(-6,"0")</f>
        <v>#VALUE!</v>
      </c>
      <c r="AQ1926">
        <v>4</v>
      </c>
      <c r="AR1926">
        <v>4</v>
      </c>
      <c r="AS1926" t="s">
        <v>68</v>
      </c>
      <c r="AT1926" t="s">
        <v>68</v>
      </c>
      <c r="AU1926" t="s">
        <v>68</v>
      </c>
      <c r="AV1926" s="2">
        <v>43497</v>
      </c>
      <c r="AW1926" s="3">
        <v>11689</v>
      </c>
      <c r="AX1926">
        <v>1713</v>
      </c>
      <c r="AY1926">
        <v>1555</v>
      </c>
      <c r="AZ1926" t="s">
        <v>127</v>
      </c>
      <c r="BA1926" s="2">
        <v>43670</v>
      </c>
      <c r="BB1926">
        <v>19</v>
      </c>
      <c r="BC1926" t="s">
        <v>2776</v>
      </c>
      <c r="BD1926" s="3">
        <v>45047</v>
      </c>
      <c r="BE1926" t="s">
        <v>195</v>
      </c>
      <c r="BF1926" s="2">
        <v>43610</v>
      </c>
      <c r="BG1926">
        <v>27</v>
      </c>
      <c r="BH1926" t="s">
        <v>2267</v>
      </c>
      <c r="BI1926" s="2">
        <v>43588</v>
      </c>
    </row>
    <row r="1927" spans="1:61" x14ac:dyDescent="0.25">
      <c r="A1927" s="1">
        <v>42224</v>
      </c>
      <c r="B1927" t="s">
        <v>2538</v>
      </c>
      <c r="C1927" t="s">
        <v>195</v>
      </c>
      <c r="D1927" t="s">
        <v>62</v>
      </c>
      <c r="E1927" t="s">
        <v>65</v>
      </c>
      <c r="F1927" t="s">
        <v>65</v>
      </c>
      <c r="G1927" t="s">
        <v>65</v>
      </c>
      <c r="H1927" t="s">
        <v>65</v>
      </c>
      <c r="I1927" t="s">
        <v>65</v>
      </c>
      <c r="J1927" t="s">
        <v>65</v>
      </c>
      <c r="K1927" t="s">
        <v>65</v>
      </c>
      <c r="L1927" t="s">
        <v>65</v>
      </c>
      <c r="M1927" t="s">
        <v>65</v>
      </c>
      <c r="N1927" t="s">
        <v>65</v>
      </c>
      <c r="O1927" t="s">
        <v>65</v>
      </c>
      <c r="P1927" t="s">
        <v>65</v>
      </c>
      <c r="Q1927">
        <v>1</v>
      </c>
      <c r="R1927" t="s">
        <v>68</v>
      </c>
      <c r="S1927" t="s">
        <v>255</v>
      </c>
      <c r="T1927">
        <v>16</v>
      </c>
      <c r="U1927">
        <v>4</v>
      </c>
      <c r="V1927">
        <v>14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 t="s">
        <v>65</v>
      </c>
      <c r="AM1927" t="s">
        <v>65</v>
      </c>
      <c r="AN1927">
        <v>0</v>
      </c>
      <c r="AP1927" t="e" vm="1">
        <f>_FV(-16,"0")</f>
        <v>#VALUE!</v>
      </c>
      <c r="AQ1927">
        <v>2</v>
      </c>
      <c r="AR1927">
        <v>2</v>
      </c>
      <c r="AS1927" t="s">
        <v>68</v>
      </c>
      <c r="AT1927" t="s">
        <v>68</v>
      </c>
      <c r="AU1927" t="s">
        <v>68</v>
      </c>
      <c r="AV1927" t="s">
        <v>1332</v>
      </c>
      <c r="AW1927" s="2">
        <v>43556</v>
      </c>
      <c r="AX1927">
        <v>1643</v>
      </c>
      <c r="AY1927">
        <v>1555</v>
      </c>
      <c r="AZ1927" t="s">
        <v>2538</v>
      </c>
      <c r="BA1927" s="2">
        <v>43733</v>
      </c>
      <c r="BB1927">
        <v>19</v>
      </c>
      <c r="BC1927" t="s">
        <v>2777</v>
      </c>
      <c r="BD1927" s="3">
        <v>22313</v>
      </c>
      <c r="BE1927" t="s">
        <v>195</v>
      </c>
      <c r="BF1927" s="2">
        <v>43610</v>
      </c>
      <c r="BG1927">
        <v>27</v>
      </c>
      <c r="BH1927" t="s">
        <v>2267</v>
      </c>
      <c r="BI1927" s="2">
        <v>43588</v>
      </c>
    </row>
    <row r="1928" spans="1:61" x14ac:dyDescent="0.25">
      <c r="A1928" s="1">
        <v>42523</v>
      </c>
      <c r="B1928" t="s">
        <v>150</v>
      </c>
      <c r="C1928" t="s">
        <v>195</v>
      </c>
      <c r="D1928" t="s">
        <v>101</v>
      </c>
      <c r="E1928" s="2">
        <v>43497</v>
      </c>
      <c r="F1928" s="2">
        <v>43800</v>
      </c>
      <c r="G1928" s="3">
        <v>13150</v>
      </c>
      <c r="H1928" s="3">
        <v>32143</v>
      </c>
      <c r="I1928" s="3">
        <v>13150</v>
      </c>
      <c r="J1928" t="s">
        <v>1764</v>
      </c>
      <c r="K1928" t="s">
        <v>347</v>
      </c>
      <c r="L1928" t="s">
        <v>118</v>
      </c>
      <c r="M1928" t="s">
        <v>128</v>
      </c>
      <c r="N1928" t="s">
        <v>97</v>
      </c>
      <c r="O1928" t="s">
        <v>129</v>
      </c>
      <c r="P1928" t="s">
        <v>131</v>
      </c>
      <c r="Q1928">
        <v>25</v>
      </c>
      <c r="R1928" t="s">
        <v>121</v>
      </c>
      <c r="S1928" t="s">
        <v>255</v>
      </c>
      <c r="T1928">
        <v>16</v>
      </c>
      <c r="U1928">
        <v>8</v>
      </c>
      <c r="V1928">
        <v>19</v>
      </c>
      <c r="W1928" t="s">
        <v>66</v>
      </c>
      <c r="X1928" t="s">
        <v>85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 t="e" vm="258">
        <f>_FV(0,"16")</f>
        <v>#VALUE!</v>
      </c>
      <c r="AM1928" t="e" vm="77">
        <f>_FV(0,"76")</f>
        <v>#VALUE!</v>
      </c>
      <c r="AN1928">
        <v>15</v>
      </c>
      <c r="AO1928" t="e" vm="1">
        <f>_FV(-3,"0")</f>
        <v>#VALUE!</v>
      </c>
      <c r="AP1928" t="e" vm="1">
        <f>_FV(-9,"0")</f>
        <v>#VALUE!</v>
      </c>
      <c r="AQ1928">
        <v>7</v>
      </c>
      <c r="AR1928">
        <v>1</v>
      </c>
      <c r="AS1928" t="s">
        <v>593</v>
      </c>
      <c r="AT1928" t="s">
        <v>68</v>
      </c>
      <c r="AU1928" t="s">
        <v>1211</v>
      </c>
      <c r="AV1928" t="s">
        <v>2869</v>
      </c>
      <c r="AW1928" t="s">
        <v>2870</v>
      </c>
      <c r="AX1928">
        <v>1721</v>
      </c>
      <c r="AY1928">
        <v>1555</v>
      </c>
      <c r="AZ1928" t="s">
        <v>150</v>
      </c>
      <c r="BA1928" s="2">
        <v>43607</v>
      </c>
      <c r="BB1928">
        <v>25</v>
      </c>
      <c r="BC1928" t="s">
        <v>2779</v>
      </c>
      <c r="BD1928" s="3">
        <v>14427</v>
      </c>
      <c r="BE1928" t="s">
        <v>195</v>
      </c>
      <c r="BF1928" s="2">
        <v>43610</v>
      </c>
      <c r="BG1928">
        <v>27</v>
      </c>
      <c r="BH1928" t="s">
        <v>2267</v>
      </c>
      <c r="BI1928" s="2">
        <v>43588</v>
      </c>
    </row>
    <row r="1929" spans="1:61" x14ac:dyDescent="0.25">
      <c r="A1929" s="1">
        <v>42364</v>
      </c>
      <c r="B1929" t="s">
        <v>158</v>
      </c>
      <c r="C1929" t="s">
        <v>195</v>
      </c>
      <c r="D1929" t="s">
        <v>62</v>
      </c>
      <c r="E1929" t="s">
        <v>366</v>
      </c>
      <c r="F1929" t="s">
        <v>68</v>
      </c>
      <c r="G1929" t="s">
        <v>430</v>
      </c>
      <c r="H1929" t="s">
        <v>366</v>
      </c>
      <c r="I1929" t="s">
        <v>811</v>
      </c>
      <c r="J1929" t="s">
        <v>355</v>
      </c>
      <c r="K1929" t="s">
        <v>356</v>
      </c>
      <c r="L1929" t="s">
        <v>82</v>
      </c>
      <c r="M1929" t="s">
        <v>341</v>
      </c>
      <c r="N1929" t="s">
        <v>950</v>
      </c>
      <c r="O1929" t="s">
        <v>93</v>
      </c>
      <c r="P1929" t="s">
        <v>82</v>
      </c>
      <c r="Q1929">
        <v>18</v>
      </c>
      <c r="R1929" t="s">
        <v>66</v>
      </c>
      <c r="S1929" t="s">
        <v>255</v>
      </c>
      <c r="T1929">
        <v>16</v>
      </c>
      <c r="U1929">
        <v>3</v>
      </c>
      <c r="V1929">
        <v>19</v>
      </c>
      <c r="W1929" t="s">
        <v>96</v>
      </c>
      <c r="X1929" t="s">
        <v>96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 t="s">
        <v>91</v>
      </c>
      <c r="AM1929" t="e" vm="83">
        <f>_FV(0,"8333333333333334")</f>
        <v>#VALUE!</v>
      </c>
      <c r="AN1929">
        <v>20</v>
      </c>
      <c r="AO1929" t="s">
        <v>65</v>
      </c>
      <c r="AP1929" t="e" vm="1">
        <f>_FV(-13,"0")</f>
        <v>#VALUE!</v>
      </c>
      <c r="AQ1929">
        <v>7</v>
      </c>
      <c r="AR1929">
        <v>1</v>
      </c>
      <c r="AS1929" t="s">
        <v>1207</v>
      </c>
      <c r="AT1929" t="s">
        <v>714</v>
      </c>
      <c r="AU1929" t="s">
        <v>1208</v>
      </c>
      <c r="AV1929" t="s">
        <v>2871</v>
      </c>
      <c r="AW1929" t="s">
        <v>2872</v>
      </c>
      <c r="AX1929">
        <v>1870</v>
      </c>
      <c r="AY1929">
        <v>1555</v>
      </c>
      <c r="AZ1929" t="s">
        <v>158</v>
      </c>
      <c r="BA1929" s="2">
        <v>43579</v>
      </c>
      <c r="BB1929">
        <v>27</v>
      </c>
      <c r="BC1929" t="s">
        <v>2780</v>
      </c>
      <c r="BD1929" s="3">
        <v>33543</v>
      </c>
      <c r="BE1929" t="s">
        <v>195</v>
      </c>
      <c r="BF1929" s="2">
        <v>43610</v>
      </c>
      <c r="BG1929">
        <v>27</v>
      </c>
      <c r="BH1929" t="s">
        <v>2267</v>
      </c>
      <c r="BI1929" s="2">
        <v>43588</v>
      </c>
    </row>
    <row r="1930" spans="1:61" x14ac:dyDescent="0.25">
      <c r="A1930" s="1">
        <v>42273</v>
      </c>
      <c r="B1930" t="s">
        <v>163</v>
      </c>
      <c r="C1930" t="s">
        <v>195</v>
      </c>
      <c r="D1930" t="s">
        <v>62</v>
      </c>
      <c r="E1930" t="s">
        <v>153</v>
      </c>
      <c r="F1930" t="s">
        <v>152</v>
      </c>
      <c r="G1930" t="s">
        <v>670</v>
      </c>
      <c r="H1930" t="s">
        <v>370</v>
      </c>
      <c r="I1930" t="s">
        <v>370</v>
      </c>
      <c r="J1930" t="s">
        <v>155</v>
      </c>
      <c r="K1930" t="s">
        <v>252</v>
      </c>
      <c r="L1930" t="s">
        <v>65</v>
      </c>
      <c r="M1930" t="s">
        <v>154</v>
      </c>
      <c r="N1930" t="s">
        <v>252</v>
      </c>
      <c r="O1930" t="s">
        <v>154</v>
      </c>
      <c r="P1930" t="s">
        <v>155</v>
      </c>
      <c r="Q1930">
        <v>7</v>
      </c>
      <c r="R1930" t="s">
        <v>132</v>
      </c>
      <c r="S1930" t="s">
        <v>255</v>
      </c>
      <c r="T1930">
        <v>16</v>
      </c>
      <c r="U1930">
        <v>2</v>
      </c>
      <c r="V1930">
        <v>20</v>
      </c>
      <c r="W1930" t="s">
        <v>120</v>
      </c>
      <c r="X1930" t="s">
        <v>64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 t="s">
        <v>252</v>
      </c>
      <c r="AM1930" t="e" vm="1">
        <f>_FV(-1,"0")</f>
        <v>#VALUE!</v>
      </c>
      <c r="AN1930">
        <v>11</v>
      </c>
      <c r="AO1930" t="s">
        <v>121</v>
      </c>
      <c r="AP1930" t="e" vm="1">
        <f>_FV(-12,"0")</f>
        <v>#VALUE!</v>
      </c>
      <c r="AQ1930">
        <v>4</v>
      </c>
      <c r="AR1930">
        <v>4</v>
      </c>
      <c r="AS1930" t="s">
        <v>788</v>
      </c>
      <c r="AT1930" t="s">
        <v>1067</v>
      </c>
      <c r="AU1930" t="s">
        <v>1131</v>
      </c>
      <c r="AV1930" t="s">
        <v>1131</v>
      </c>
      <c r="AW1930" t="s">
        <v>2873</v>
      </c>
      <c r="AX1930">
        <v>1793</v>
      </c>
      <c r="AY1930">
        <v>1555</v>
      </c>
      <c r="AZ1930" t="s">
        <v>163</v>
      </c>
      <c r="BA1930" s="2">
        <v>43607</v>
      </c>
      <c r="BB1930">
        <v>23</v>
      </c>
      <c r="BC1930" t="s">
        <v>2783</v>
      </c>
      <c r="BD1930" s="2">
        <v>43593</v>
      </c>
      <c r="BE1930" t="s">
        <v>195</v>
      </c>
      <c r="BF1930" s="2">
        <v>43610</v>
      </c>
      <c r="BG1930">
        <v>27</v>
      </c>
      <c r="BH1930" t="s">
        <v>2267</v>
      </c>
      <c r="BI1930" s="2">
        <v>43588</v>
      </c>
    </row>
    <row r="1931" spans="1:61" x14ac:dyDescent="0.25">
      <c r="A1931" s="1">
        <v>42449</v>
      </c>
      <c r="B1931" t="s">
        <v>178</v>
      </c>
      <c r="C1931" t="s">
        <v>195</v>
      </c>
      <c r="D1931" t="s">
        <v>101</v>
      </c>
      <c r="E1931" t="s">
        <v>740</v>
      </c>
      <c r="F1931" t="s">
        <v>553</v>
      </c>
      <c r="G1931" t="s">
        <v>868</v>
      </c>
      <c r="H1931" t="s">
        <v>868</v>
      </c>
      <c r="I1931" t="s">
        <v>866</v>
      </c>
      <c r="J1931" t="s">
        <v>1972</v>
      </c>
      <c r="K1931" t="s">
        <v>145</v>
      </c>
      <c r="L1931" t="s">
        <v>145</v>
      </c>
      <c r="M1931" t="s">
        <v>1941</v>
      </c>
      <c r="N1931" t="s">
        <v>869</v>
      </c>
      <c r="O1931" t="s">
        <v>141</v>
      </c>
      <c r="P1931" t="s">
        <v>1203</v>
      </c>
      <c r="Q1931">
        <v>31</v>
      </c>
      <c r="R1931" t="s">
        <v>95</v>
      </c>
      <c r="S1931" t="s">
        <v>255</v>
      </c>
      <c r="T1931">
        <v>16</v>
      </c>
      <c r="U1931">
        <v>14</v>
      </c>
      <c r="V1931">
        <v>12</v>
      </c>
      <c r="W1931" t="s">
        <v>68</v>
      </c>
      <c r="X1931" t="s">
        <v>96</v>
      </c>
      <c r="Y1931">
        <v>0</v>
      </c>
      <c r="Z1931">
        <v>0</v>
      </c>
      <c r="AA1931">
        <v>0</v>
      </c>
      <c r="AB1931">
        <v>1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 t="e" vm="411">
        <f>_FV(0,"8387096774193549")</f>
        <v>#VALUE!</v>
      </c>
      <c r="AM1931" t="e" vm="245">
        <f>_FV(0,"6129032258064516")</f>
        <v>#VALUE!</v>
      </c>
      <c r="AN1931">
        <v>-1</v>
      </c>
      <c r="AO1931" t="e" vm="1">
        <f>_FV(-5,"0")</f>
        <v>#VALUE!</v>
      </c>
      <c r="AP1931" t="s">
        <v>68</v>
      </c>
      <c r="AQ1931">
        <v>0</v>
      </c>
      <c r="AR1931">
        <v>9</v>
      </c>
      <c r="AS1931" t="s">
        <v>146</v>
      </c>
      <c r="AT1931" t="s">
        <v>68</v>
      </c>
      <c r="AU1931" t="s">
        <v>1009</v>
      </c>
      <c r="AV1931" t="s">
        <v>2874</v>
      </c>
      <c r="AW1931" t="s">
        <v>2875</v>
      </c>
      <c r="AX1931">
        <v>1553</v>
      </c>
      <c r="AY1931">
        <v>1555</v>
      </c>
      <c r="AZ1931" t="s">
        <v>178</v>
      </c>
      <c r="BA1931" s="2">
        <v>43639</v>
      </c>
      <c r="BB1931">
        <v>27</v>
      </c>
      <c r="BC1931" t="s">
        <v>2784</v>
      </c>
      <c r="BD1931" s="3">
        <v>28581</v>
      </c>
      <c r="BE1931" t="s">
        <v>195</v>
      </c>
      <c r="BF1931" s="2">
        <v>43610</v>
      </c>
      <c r="BG1931">
        <v>27</v>
      </c>
      <c r="BH1931" t="s">
        <v>2267</v>
      </c>
      <c r="BI1931" s="2">
        <v>43588</v>
      </c>
    </row>
    <row r="1932" spans="1:61" x14ac:dyDescent="0.25">
      <c r="A1932" s="1">
        <v>42476</v>
      </c>
      <c r="B1932" t="s">
        <v>1432</v>
      </c>
      <c r="C1932" t="s">
        <v>195</v>
      </c>
      <c r="D1932" t="s">
        <v>151</v>
      </c>
      <c r="E1932" t="s">
        <v>1243</v>
      </c>
      <c r="F1932" t="s">
        <v>539</v>
      </c>
      <c r="G1932" t="s">
        <v>562</v>
      </c>
      <c r="H1932" t="s">
        <v>628</v>
      </c>
      <c r="I1932" t="s">
        <v>1274</v>
      </c>
      <c r="J1932" t="s">
        <v>801</v>
      </c>
      <c r="K1932" t="s">
        <v>469</v>
      </c>
      <c r="L1932" t="s">
        <v>226</v>
      </c>
      <c r="M1932" t="s">
        <v>646</v>
      </c>
      <c r="N1932" t="s">
        <v>646</v>
      </c>
      <c r="O1932" t="s">
        <v>470</v>
      </c>
      <c r="P1932" t="s">
        <v>223</v>
      </c>
      <c r="Q1932">
        <v>33</v>
      </c>
      <c r="R1932" t="s">
        <v>67</v>
      </c>
      <c r="S1932" t="s">
        <v>255</v>
      </c>
      <c r="T1932">
        <v>16</v>
      </c>
      <c r="U1932">
        <v>14</v>
      </c>
      <c r="V1932">
        <v>15</v>
      </c>
      <c r="W1932" t="s">
        <v>85</v>
      </c>
      <c r="X1932" t="s">
        <v>66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1</v>
      </c>
      <c r="AK1932">
        <v>0</v>
      </c>
      <c r="AL1932" t="e" vm="193">
        <f>_FV(0,"6363636363636364")</f>
        <v>#VALUE!</v>
      </c>
      <c r="AM1932" t="e" vm="193">
        <f>_FV(0,"6363636363636364")</f>
        <v>#VALUE!</v>
      </c>
      <c r="AN1932">
        <v>4</v>
      </c>
      <c r="AO1932" t="s">
        <v>84</v>
      </c>
      <c r="AP1932" t="s">
        <v>64</v>
      </c>
      <c r="AQ1932">
        <v>7</v>
      </c>
      <c r="AR1932">
        <v>1</v>
      </c>
      <c r="AS1932" t="s">
        <v>423</v>
      </c>
      <c r="AT1932" t="s">
        <v>68</v>
      </c>
      <c r="AU1932" t="s">
        <v>1098</v>
      </c>
      <c r="AV1932" t="s">
        <v>2876</v>
      </c>
      <c r="AW1932" t="s">
        <v>2877</v>
      </c>
      <c r="AX1932">
        <v>1601</v>
      </c>
      <c r="AY1932">
        <v>1555</v>
      </c>
      <c r="AZ1932" t="s">
        <v>1432</v>
      </c>
      <c r="BA1932" s="2">
        <v>43641</v>
      </c>
      <c r="BB1932">
        <v>22</v>
      </c>
      <c r="BC1932" t="s">
        <v>2785</v>
      </c>
      <c r="BD1932" s="3">
        <v>19391</v>
      </c>
      <c r="BE1932" t="s">
        <v>195</v>
      </c>
      <c r="BF1932" s="2">
        <v>43610</v>
      </c>
      <c r="BG1932">
        <v>27</v>
      </c>
      <c r="BH1932" t="s">
        <v>2267</v>
      </c>
      <c r="BI1932" s="2">
        <v>43588</v>
      </c>
    </row>
    <row r="1933" spans="1:61" x14ac:dyDescent="0.25">
      <c r="A1933" s="1">
        <v>42493</v>
      </c>
      <c r="B1933" t="s">
        <v>1917</v>
      </c>
      <c r="C1933" t="s">
        <v>195</v>
      </c>
      <c r="D1933" t="s">
        <v>101</v>
      </c>
      <c r="E1933" t="s">
        <v>102</v>
      </c>
      <c r="F1933" t="s">
        <v>743</v>
      </c>
      <c r="G1933" t="s">
        <v>744</v>
      </c>
      <c r="H1933" t="s">
        <v>1554</v>
      </c>
      <c r="I1933" t="s">
        <v>1026</v>
      </c>
      <c r="J1933" t="s">
        <v>830</v>
      </c>
      <c r="K1933" t="s">
        <v>1003</v>
      </c>
      <c r="L1933" t="s">
        <v>480</v>
      </c>
      <c r="M1933" t="s">
        <v>573</v>
      </c>
      <c r="N1933" t="s">
        <v>746</v>
      </c>
      <c r="O1933" t="s">
        <v>748</v>
      </c>
      <c r="P1933" t="s">
        <v>480</v>
      </c>
      <c r="Q1933">
        <v>29</v>
      </c>
      <c r="R1933" t="s">
        <v>96</v>
      </c>
      <c r="S1933" t="s">
        <v>255</v>
      </c>
      <c r="T1933">
        <v>16</v>
      </c>
      <c r="U1933">
        <v>7</v>
      </c>
      <c r="V1933">
        <v>13</v>
      </c>
      <c r="W1933" t="s">
        <v>85</v>
      </c>
      <c r="X1933" t="s">
        <v>132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 t="s">
        <v>748</v>
      </c>
      <c r="AM1933" t="e" vm="188">
        <f>_FV(0,"6551724137931034")</f>
        <v>#VALUE!</v>
      </c>
      <c r="AN1933">
        <v>16</v>
      </c>
      <c r="AO1933" t="s">
        <v>64</v>
      </c>
      <c r="AP1933" t="e" vm="1">
        <f>_FV(-11,"0")</f>
        <v>#VALUE!</v>
      </c>
      <c r="AQ1933">
        <v>6</v>
      </c>
      <c r="AR1933">
        <v>3</v>
      </c>
      <c r="AS1933" t="s">
        <v>68</v>
      </c>
      <c r="AT1933" t="s">
        <v>68</v>
      </c>
      <c r="AU1933" t="s">
        <v>68</v>
      </c>
      <c r="AV1933" t="s">
        <v>749</v>
      </c>
      <c r="AW1933" s="3">
        <v>43466</v>
      </c>
      <c r="AX1933">
        <v>1671</v>
      </c>
      <c r="AY1933">
        <v>1555</v>
      </c>
      <c r="AZ1933" t="s">
        <v>1917</v>
      </c>
      <c r="BA1933" s="2">
        <v>43489</v>
      </c>
      <c r="BB1933">
        <v>19</v>
      </c>
      <c r="BC1933" t="s">
        <v>2786</v>
      </c>
      <c r="BD1933" s="3">
        <v>13271</v>
      </c>
      <c r="BE1933" t="s">
        <v>195</v>
      </c>
      <c r="BF1933" s="2">
        <v>43610</v>
      </c>
      <c r="BG1933">
        <v>27</v>
      </c>
      <c r="BH1933" t="s">
        <v>2267</v>
      </c>
      <c r="BI1933" s="2">
        <v>43588</v>
      </c>
    </row>
    <row r="1934" spans="1:61" x14ac:dyDescent="0.25">
      <c r="A1934" s="1">
        <v>42490</v>
      </c>
      <c r="B1934" t="s">
        <v>182</v>
      </c>
      <c r="C1934" t="s">
        <v>195</v>
      </c>
      <c r="D1934" t="s">
        <v>101</v>
      </c>
      <c r="E1934" t="s">
        <v>705</v>
      </c>
      <c r="F1934" t="s">
        <v>579</v>
      </c>
      <c r="G1934" t="s">
        <v>1072</v>
      </c>
      <c r="H1934" t="s">
        <v>971</v>
      </c>
      <c r="I1934" t="s">
        <v>1072</v>
      </c>
      <c r="J1934" t="s">
        <v>580</v>
      </c>
      <c r="K1934" t="s">
        <v>666</v>
      </c>
      <c r="L1934" t="s">
        <v>118</v>
      </c>
      <c r="M1934" t="s">
        <v>666</v>
      </c>
      <c r="N1934" t="s">
        <v>1746</v>
      </c>
      <c r="O1934" t="s">
        <v>585</v>
      </c>
      <c r="P1934" t="s">
        <v>155</v>
      </c>
      <c r="Q1934">
        <v>35</v>
      </c>
      <c r="R1934" t="s">
        <v>83</v>
      </c>
      <c r="S1934" t="s">
        <v>255</v>
      </c>
      <c r="T1934">
        <v>16</v>
      </c>
      <c r="U1934">
        <v>7</v>
      </c>
      <c r="V1934">
        <v>13</v>
      </c>
      <c r="W1934" t="s">
        <v>66</v>
      </c>
      <c r="X1934" t="s">
        <v>96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 t="e" vm="84">
        <f>_FV(0,"2857142857142857")</f>
        <v>#VALUE!</v>
      </c>
      <c r="AM1934" t="e" vm="392">
        <f>_FV(0,"5142857142857142")</f>
        <v>#VALUE!</v>
      </c>
      <c r="AN1934">
        <v>16</v>
      </c>
      <c r="AO1934" t="e" vm="1">
        <f>_FV(-2,"0")</f>
        <v>#VALUE!</v>
      </c>
      <c r="AP1934" t="e" vm="1">
        <f>_FV(-8,"0")</f>
        <v>#VALUE!</v>
      </c>
      <c r="AQ1934">
        <v>1</v>
      </c>
      <c r="AR1934">
        <v>7</v>
      </c>
      <c r="AS1934" t="s">
        <v>68</v>
      </c>
      <c r="AT1934" t="s">
        <v>494</v>
      </c>
      <c r="AU1934" t="s">
        <v>68</v>
      </c>
      <c r="AV1934" t="s">
        <v>68</v>
      </c>
      <c r="AW1934" t="s">
        <v>2878</v>
      </c>
      <c r="AX1934">
        <v>1658</v>
      </c>
      <c r="AY1934">
        <v>1555</v>
      </c>
      <c r="AZ1934" t="s">
        <v>182</v>
      </c>
      <c r="BA1934" s="2">
        <v>43550</v>
      </c>
      <c r="BB1934">
        <v>24</v>
      </c>
      <c r="BC1934" t="s">
        <v>2787</v>
      </c>
      <c r="BD1934" s="2">
        <v>43469</v>
      </c>
      <c r="BE1934" t="s">
        <v>195</v>
      </c>
      <c r="BF1934" s="2">
        <v>43610</v>
      </c>
      <c r="BG1934">
        <v>27</v>
      </c>
      <c r="BH1934" t="s">
        <v>2267</v>
      </c>
      <c r="BI1934" s="2">
        <v>43588</v>
      </c>
    </row>
    <row r="1935" spans="1:61" x14ac:dyDescent="0.25">
      <c r="A1935" s="1">
        <v>42382</v>
      </c>
      <c r="B1935" t="s">
        <v>1445</v>
      </c>
      <c r="C1935" t="s">
        <v>195</v>
      </c>
      <c r="D1935" t="s">
        <v>151</v>
      </c>
      <c r="E1935" t="s">
        <v>595</v>
      </c>
      <c r="F1935" t="s">
        <v>392</v>
      </c>
      <c r="G1935" t="s">
        <v>390</v>
      </c>
      <c r="H1935" t="s">
        <v>370</v>
      </c>
      <c r="I1935" t="s">
        <v>389</v>
      </c>
      <c r="J1935" t="s">
        <v>670</v>
      </c>
      <c r="K1935" t="s">
        <v>394</v>
      </c>
      <c r="L1935" t="s">
        <v>394</v>
      </c>
      <c r="M1935" t="s">
        <v>156</v>
      </c>
      <c r="N1935" t="s">
        <v>2159</v>
      </c>
      <c r="O1935" t="s">
        <v>80</v>
      </c>
      <c r="P1935" t="s">
        <v>154</v>
      </c>
      <c r="Q1935">
        <v>21</v>
      </c>
      <c r="R1935" t="s">
        <v>179</v>
      </c>
      <c r="S1935" t="s">
        <v>255</v>
      </c>
      <c r="T1935">
        <v>16</v>
      </c>
      <c r="U1935">
        <v>17</v>
      </c>
      <c r="V1935">
        <v>19</v>
      </c>
      <c r="W1935" t="s">
        <v>132</v>
      </c>
      <c r="X1935" t="s">
        <v>84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1</v>
      </c>
      <c r="AI1935">
        <v>0</v>
      </c>
      <c r="AJ1935">
        <v>0</v>
      </c>
      <c r="AK1935">
        <v>0</v>
      </c>
      <c r="AL1935" t="e" vm="12">
        <f>_FV(0,"42857142857142855")</f>
        <v>#VALUE!</v>
      </c>
      <c r="AM1935" t="e" vm="374">
        <f>_FV(0,"8095238095238095")</f>
        <v>#VALUE!</v>
      </c>
      <c r="AN1935">
        <v>4</v>
      </c>
      <c r="AO1935" t="s">
        <v>64</v>
      </c>
      <c r="AP1935" t="e" vm="1">
        <f>_FV(-5,"0")</f>
        <v>#VALUE!</v>
      </c>
      <c r="AQ1935">
        <v>3</v>
      </c>
      <c r="AR1935">
        <v>3</v>
      </c>
      <c r="AS1935" t="s">
        <v>897</v>
      </c>
      <c r="AT1935" t="s">
        <v>68</v>
      </c>
      <c r="AU1935" t="s">
        <v>1187</v>
      </c>
      <c r="AV1935" t="s">
        <v>1223</v>
      </c>
      <c r="AW1935" t="s">
        <v>2879</v>
      </c>
      <c r="AX1935">
        <v>1667</v>
      </c>
      <c r="AY1935">
        <v>1555</v>
      </c>
      <c r="AZ1935" t="s">
        <v>1445</v>
      </c>
      <c r="BA1935" s="2">
        <v>43701</v>
      </c>
      <c r="BB1935">
        <v>29</v>
      </c>
      <c r="BC1935" t="s">
        <v>2790</v>
      </c>
      <c r="BD1935" s="3">
        <v>30742</v>
      </c>
      <c r="BE1935" t="s">
        <v>195</v>
      </c>
      <c r="BF1935" s="2">
        <v>43610</v>
      </c>
      <c r="BG1935">
        <v>27</v>
      </c>
      <c r="BH1935" t="s">
        <v>2267</v>
      </c>
      <c r="BI1935" s="2">
        <v>43588</v>
      </c>
    </row>
    <row r="1936" spans="1:61" x14ac:dyDescent="0.25">
      <c r="A1936" s="1">
        <v>42385</v>
      </c>
      <c r="B1936" t="s">
        <v>209</v>
      </c>
      <c r="C1936" t="s">
        <v>195</v>
      </c>
      <c r="D1936" t="s">
        <v>62</v>
      </c>
      <c r="E1936" t="s">
        <v>677</v>
      </c>
      <c r="F1936" t="s">
        <v>219</v>
      </c>
      <c r="G1936" t="s">
        <v>1107</v>
      </c>
      <c r="H1936" t="s">
        <v>1106</v>
      </c>
      <c r="I1936" t="s">
        <v>221</v>
      </c>
      <c r="J1936" t="s">
        <v>801</v>
      </c>
      <c r="K1936" t="s">
        <v>225</v>
      </c>
      <c r="L1936" t="s">
        <v>339</v>
      </c>
      <c r="M1936" t="s">
        <v>338</v>
      </c>
      <c r="N1936" t="s">
        <v>2008</v>
      </c>
      <c r="O1936" t="s">
        <v>225</v>
      </c>
      <c r="P1936" t="s">
        <v>338</v>
      </c>
      <c r="Q1936">
        <v>22</v>
      </c>
      <c r="R1936" t="s">
        <v>84</v>
      </c>
      <c r="S1936" t="s">
        <v>255</v>
      </c>
      <c r="T1936">
        <v>16</v>
      </c>
      <c r="U1936">
        <v>4</v>
      </c>
      <c r="V1936">
        <v>18</v>
      </c>
      <c r="W1936" t="s">
        <v>120</v>
      </c>
      <c r="X1936" t="s">
        <v>96</v>
      </c>
      <c r="Y1936">
        <v>0</v>
      </c>
      <c r="Z1936">
        <v>1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1</v>
      </c>
      <c r="AI1936">
        <v>0</v>
      </c>
      <c r="AJ1936">
        <v>0</v>
      </c>
      <c r="AK1936">
        <v>0</v>
      </c>
      <c r="AL1936" t="s">
        <v>1107</v>
      </c>
      <c r="AM1936" t="e" vm="109">
        <f>_FV(0,"6818181818181818")</f>
        <v>#VALUE!</v>
      </c>
      <c r="AN1936">
        <v>18</v>
      </c>
      <c r="AO1936" t="s">
        <v>66</v>
      </c>
      <c r="AP1936" t="e" vm="1">
        <f>_FV(-14,"0")</f>
        <v>#VALUE!</v>
      </c>
      <c r="AQ1936">
        <v>7</v>
      </c>
      <c r="AR1936">
        <v>1</v>
      </c>
      <c r="AS1936" t="s">
        <v>1239</v>
      </c>
      <c r="AT1936" t="s">
        <v>2758</v>
      </c>
      <c r="AU1936" t="s">
        <v>340</v>
      </c>
      <c r="AV1936" t="s">
        <v>2880</v>
      </c>
      <c r="AW1936" t="s">
        <v>2881</v>
      </c>
      <c r="AX1936">
        <v>1713</v>
      </c>
      <c r="AY1936">
        <v>1555</v>
      </c>
      <c r="AZ1936" t="s">
        <v>209</v>
      </c>
      <c r="BA1936" s="2">
        <v>43668</v>
      </c>
      <c r="BB1936">
        <v>16</v>
      </c>
      <c r="BC1936" t="s">
        <v>2792</v>
      </c>
      <c r="BD1936" s="3">
        <v>43678</v>
      </c>
      <c r="BE1936" t="s">
        <v>195</v>
      </c>
      <c r="BF1936" s="2">
        <v>43610</v>
      </c>
      <c r="BG1936">
        <v>27</v>
      </c>
      <c r="BH1936" t="s">
        <v>2267</v>
      </c>
      <c r="BI1936" s="2">
        <v>43588</v>
      </c>
    </row>
    <row r="1937" spans="1:61" x14ac:dyDescent="0.25">
      <c r="A1937" s="1">
        <v>42505</v>
      </c>
      <c r="B1937" t="s">
        <v>2793</v>
      </c>
      <c r="C1937" t="s">
        <v>195</v>
      </c>
      <c r="D1937" t="s">
        <v>101</v>
      </c>
      <c r="E1937" t="s">
        <v>68</v>
      </c>
      <c r="F1937" t="s">
        <v>405</v>
      </c>
      <c r="G1937" t="s">
        <v>786</v>
      </c>
      <c r="H1937" t="s">
        <v>199</v>
      </c>
      <c r="I1937" t="s">
        <v>680</v>
      </c>
      <c r="J1937" t="s">
        <v>68</v>
      </c>
      <c r="K1937" t="s">
        <v>202</v>
      </c>
      <c r="L1937" t="s">
        <v>174</v>
      </c>
      <c r="M1937" t="s">
        <v>1013</v>
      </c>
      <c r="N1937" t="s">
        <v>1013</v>
      </c>
      <c r="O1937" t="s">
        <v>205</v>
      </c>
      <c r="P1937" t="s">
        <v>173</v>
      </c>
      <c r="Q1937">
        <v>38</v>
      </c>
      <c r="R1937" t="s">
        <v>191</v>
      </c>
      <c r="S1937" t="s">
        <v>255</v>
      </c>
      <c r="T1937">
        <v>16</v>
      </c>
      <c r="U1937">
        <v>13</v>
      </c>
      <c r="V1937">
        <v>17</v>
      </c>
      <c r="W1937" t="s">
        <v>96</v>
      </c>
      <c r="X1937" t="s">
        <v>192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 t="e" vm="170">
        <f>_FV(0,"2631578947368421")</f>
        <v>#VALUE!</v>
      </c>
      <c r="AM1937" t="e" vm="165">
        <f>_FV(0,"3684210526315789")</f>
        <v>#VALUE!</v>
      </c>
      <c r="AN1937">
        <v>6</v>
      </c>
      <c r="AO1937" t="e" vm="1">
        <f>_FV(-5,"0")</f>
        <v>#VALUE!</v>
      </c>
      <c r="AP1937" t="e" vm="1">
        <f>_FV(-4,"0")</f>
        <v>#VALUE!</v>
      </c>
      <c r="AQ1937">
        <v>3</v>
      </c>
      <c r="AR1937">
        <v>0</v>
      </c>
      <c r="AS1937" t="s">
        <v>1217</v>
      </c>
      <c r="AT1937" t="s">
        <v>68</v>
      </c>
      <c r="AU1937" t="s">
        <v>1219</v>
      </c>
      <c r="AV1937" t="s">
        <v>2882</v>
      </c>
      <c r="AW1937" t="s">
        <v>2883</v>
      </c>
      <c r="AX1937">
        <v>1582</v>
      </c>
      <c r="AY1937">
        <v>1555</v>
      </c>
      <c r="AZ1937" t="s">
        <v>2793</v>
      </c>
      <c r="BA1937" s="2">
        <v>43581</v>
      </c>
      <c r="BB1937">
        <v>34</v>
      </c>
      <c r="BC1937" t="s">
        <v>2796</v>
      </c>
      <c r="BD1937" s="3">
        <v>29983</v>
      </c>
      <c r="BE1937" t="s">
        <v>195</v>
      </c>
      <c r="BF1937" s="2">
        <v>43610</v>
      </c>
      <c r="BG1937">
        <v>27</v>
      </c>
      <c r="BH1937" t="s">
        <v>2267</v>
      </c>
      <c r="BI1937" s="2">
        <v>43588</v>
      </c>
    </row>
    <row r="1938" spans="1:61" x14ac:dyDescent="0.25">
      <c r="A1938" s="1">
        <v>42294</v>
      </c>
      <c r="B1938" t="s">
        <v>218</v>
      </c>
      <c r="C1938" t="s">
        <v>195</v>
      </c>
      <c r="D1938" t="s">
        <v>62</v>
      </c>
      <c r="E1938" t="s">
        <v>355</v>
      </c>
      <c r="F1938" t="s">
        <v>88</v>
      </c>
      <c r="G1938" t="s">
        <v>210</v>
      </c>
      <c r="H1938" t="s">
        <v>64</v>
      </c>
      <c r="I1938" t="s">
        <v>88</v>
      </c>
      <c r="J1938" t="s">
        <v>80</v>
      </c>
      <c r="K1938" t="s">
        <v>216</v>
      </c>
      <c r="L1938" t="s">
        <v>65</v>
      </c>
      <c r="M1938" t="s">
        <v>94</v>
      </c>
      <c r="N1938" t="s">
        <v>356</v>
      </c>
      <c r="O1938" t="s">
        <v>216</v>
      </c>
      <c r="P1938" t="s">
        <v>80</v>
      </c>
      <c r="Q1938">
        <v>9</v>
      </c>
      <c r="R1938" t="s">
        <v>119</v>
      </c>
      <c r="S1938" t="s">
        <v>255</v>
      </c>
      <c r="T1938">
        <v>16</v>
      </c>
      <c r="U1938">
        <v>17</v>
      </c>
      <c r="V1938">
        <v>19</v>
      </c>
      <c r="W1938" t="s">
        <v>85</v>
      </c>
      <c r="X1938" t="s">
        <v>64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 t="e" vm="5">
        <f>_FV(0,"5555555555555556")</f>
        <v>#VALUE!</v>
      </c>
      <c r="AM1938" t="e" vm="206">
        <f>_FV(-1,"1111111111111112")</f>
        <v>#VALUE!</v>
      </c>
      <c r="AN1938">
        <v>5</v>
      </c>
      <c r="AO1938" t="s">
        <v>132</v>
      </c>
      <c r="AP1938" t="e" vm="1">
        <f>_FV(-3,"0")</f>
        <v>#VALUE!</v>
      </c>
      <c r="AQ1938">
        <v>2</v>
      </c>
      <c r="AR1938">
        <v>5</v>
      </c>
      <c r="AS1938" t="s">
        <v>124</v>
      </c>
      <c r="AT1938" t="s">
        <v>68</v>
      </c>
      <c r="AU1938" t="s">
        <v>1510</v>
      </c>
      <c r="AV1938" t="s">
        <v>2884</v>
      </c>
      <c r="AW1938" t="s">
        <v>2363</v>
      </c>
      <c r="AX1938">
        <v>1629</v>
      </c>
      <c r="AY1938">
        <v>1555</v>
      </c>
      <c r="AZ1938" t="s">
        <v>218</v>
      </c>
      <c r="BA1938" s="2">
        <v>43580</v>
      </c>
      <c r="BB1938">
        <v>22</v>
      </c>
      <c r="BC1938" t="s">
        <v>2797</v>
      </c>
      <c r="BD1938" s="3">
        <v>12479</v>
      </c>
      <c r="BE1938" t="s">
        <v>195</v>
      </c>
      <c r="BF1938" s="2">
        <v>43610</v>
      </c>
      <c r="BG1938">
        <v>27</v>
      </c>
      <c r="BH1938" t="s">
        <v>2267</v>
      </c>
      <c r="BI1938" s="2">
        <v>43588</v>
      </c>
    </row>
    <row r="1939" spans="1:61" x14ac:dyDescent="0.25">
      <c r="A1939" s="1">
        <v>42427</v>
      </c>
      <c r="B1939" t="s">
        <v>228</v>
      </c>
      <c r="C1939" t="s">
        <v>195</v>
      </c>
      <c r="D1939" t="s">
        <v>62</v>
      </c>
      <c r="E1939" t="s">
        <v>633</v>
      </c>
      <c r="F1939" t="s">
        <v>636</v>
      </c>
      <c r="G1939" t="s">
        <v>732</v>
      </c>
      <c r="H1939" t="s">
        <v>695</v>
      </c>
      <c r="I1939" t="s">
        <v>633</v>
      </c>
      <c r="J1939" t="s">
        <v>1466</v>
      </c>
      <c r="K1939" t="s">
        <v>638</v>
      </c>
      <c r="L1939" t="s">
        <v>216</v>
      </c>
      <c r="M1939" t="s">
        <v>216</v>
      </c>
      <c r="N1939" t="s">
        <v>356</v>
      </c>
      <c r="O1939" t="s">
        <v>638</v>
      </c>
      <c r="P1939" t="s">
        <v>608</v>
      </c>
      <c r="Q1939">
        <v>27</v>
      </c>
      <c r="R1939" t="s">
        <v>85</v>
      </c>
      <c r="S1939" t="s">
        <v>255</v>
      </c>
      <c r="T1939">
        <v>16</v>
      </c>
      <c r="U1939">
        <v>6</v>
      </c>
      <c r="V1939">
        <v>16</v>
      </c>
      <c r="W1939" t="s">
        <v>132</v>
      </c>
      <c r="X1939" t="s">
        <v>132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 t="s">
        <v>80</v>
      </c>
      <c r="AM1939" t="e" vm="35">
        <f>_FV(0,"6666666666666666")</f>
        <v>#VALUE!</v>
      </c>
      <c r="AN1939">
        <v>17</v>
      </c>
      <c r="AO1939" t="s">
        <v>65</v>
      </c>
      <c r="AP1939" t="e" vm="1">
        <f>_FV(-10,"0")</f>
        <v>#VALUE!</v>
      </c>
      <c r="AQ1939">
        <v>5</v>
      </c>
      <c r="AR1939">
        <v>2</v>
      </c>
      <c r="AS1939" t="s">
        <v>68</v>
      </c>
      <c r="AT1939" t="s">
        <v>68</v>
      </c>
      <c r="AU1939" t="s">
        <v>68</v>
      </c>
      <c r="AV1939" t="s">
        <v>675</v>
      </c>
      <c r="AW1939" s="3">
        <v>42005</v>
      </c>
      <c r="AX1939">
        <v>1630</v>
      </c>
      <c r="AY1939">
        <v>1555</v>
      </c>
      <c r="AZ1939" t="s">
        <v>228</v>
      </c>
      <c r="BA1939" s="2">
        <v>43519</v>
      </c>
      <c r="BB1939">
        <v>26</v>
      </c>
      <c r="BC1939" t="s">
        <v>2766</v>
      </c>
      <c r="BD1939" s="2">
        <v>43649</v>
      </c>
      <c r="BE1939" t="s">
        <v>195</v>
      </c>
      <c r="BF1939" s="2">
        <v>43610</v>
      </c>
      <c r="BG1939">
        <v>27</v>
      </c>
      <c r="BH1939" t="s">
        <v>2267</v>
      </c>
      <c r="BI1939" s="2">
        <v>43588</v>
      </c>
    </row>
    <row r="1940" spans="1:61" x14ac:dyDescent="0.25">
      <c r="A1940" s="1">
        <v>42359</v>
      </c>
      <c r="B1940" t="s">
        <v>60</v>
      </c>
      <c r="C1940" t="s">
        <v>158</v>
      </c>
      <c r="D1940" t="s">
        <v>62</v>
      </c>
      <c r="E1940" t="s">
        <v>185</v>
      </c>
      <c r="F1940" t="s">
        <v>1831</v>
      </c>
      <c r="G1940" t="s">
        <v>993</v>
      </c>
      <c r="H1940" t="s">
        <v>68</v>
      </c>
      <c r="I1940" t="s">
        <v>1456</v>
      </c>
      <c r="J1940" t="s">
        <v>1831</v>
      </c>
      <c r="K1940" t="s">
        <v>532</v>
      </c>
      <c r="L1940" t="s">
        <v>532</v>
      </c>
      <c r="M1940" t="s">
        <v>189</v>
      </c>
      <c r="N1940" t="s">
        <v>190</v>
      </c>
      <c r="O1940" t="s">
        <v>189</v>
      </c>
      <c r="P1940" t="s">
        <v>281</v>
      </c>
      <c r="Q1940">
        <v>17</v>
      </c>
      <c r="R1940" t="s">
        <v>64</v>
      </c>
      <c r="S1940" t="s">
        <v>66</v>
      </c>
      <c r="T1940">
        <v>16</v>
      </c>
      <c r="U1940">
        <v>2</v>
      </c>
      <c r="V1940">
        <v>3</v>
      </c>
      <c r="W1940" t="s">
        <v>121</v>
      </c>
      <c r="X1940" t="s">
        <v>85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 t="s">
        <v>1018</v>
      </c>
      <c r="AM1940" t="s">
        <v>259</v>
      </c>
      <c r="AN1940">
        <v>1</v>
      </c>
      <c r="AO1940" t="s">
        <v>68</v>
      </c>
      <c r="AP1940" t="e" vm="1">
        <f>_FV(-2,"0")</f>
        <v>#VALUE!</v>
      </c>
      <c r="AQ1940">
        <v>5</v>
      </c>
      <c r="AR1940">
        <v>2</v>
      </c>
      <c r="AS1940" t="s">
        <v>547</v>
      </c>
      <c r="AT1940" t="s">
        <v>2384</v>
      </c>
      <c r="AU1940" t="s">
        <v>958</v>
      </c>
      <c r="AV1940" t="s">
        <v>2885</v>
      </c>
      <c r="AW1940" t="s">
        <v>2886</v>
      </c>
      <c r="AX1940">
        <v>1804</v>
      </c>
      <c r="AY1940">
        <v>1870</v>
      </c>
      <c r="AZ1940" t="s">
        <v>60</v>
      </c>
      <c r="BA1940" s="2">
        <v>43669</v>
      </c>
      <c r="BB1940">
        <v>29</v>
      </c>
      <c r="BC1940" t="s">
        <v>2765</v>
      </c>
      <c r="BD1940" s="3">
        <v>35674</v>
      </c>
      <c r="BE1940" t="s">
        <v>158</v>
      </c>
      <c r="BF1940" s="2">
        <v>43579</v>
      </c>
      <c r="BG1940">
        <v>27</v>
      </c>
      <c r="BH1940" t="s">
        <v>2780</v>
      </c>
      <c r="BI1940" s="3">
        <v>33543</v>
      </c>
    </row>
    <row r="1941" spans="1:61" x14ac:dyDescent="0.25">
      <c r="A1941" s="1">
        <v>42227</v>
      </c>
      <c r="B1941" t="s">
        <v>73</v>
      </c>
      <c r="C1941" t="s">
        <v>158</v>
      </c>
      <c r="D1941" t="s">
        <v>101</v>
      </c>
      <c r="E1941" t="s">
        <v>74</v>
      </c>
      <c r="F1941" t="s">
        <v>657</v>
      </c>
      <c r="G1941" t="s">
        <v>340</v>
      </c>
      <c r="H1941" t="s">
        <v>180</v>
      </c>
      <c r="I1941" t="s">
        <v>80</v>
      </c>
      <c r="J1941" t="s">
        <v>761</v>
      </c>
      <c r="K1941" t="s">
        <v>308</v>
      </c>
      <c r="L1941" t="s">
        <v>355</v>
      </c>
      <c r="M1941" t="s">
        <v>180</v>
      </c>
      <c r="N1941" t="s">
        <v>82</v>
      </c>
      <c r="O1941" t="s">
        <v>308</v>
      </c>
      <c r="P1941" t="s">
        <v>308</v>
      </c>
      <c r="Q1941">
        <v>12</v>
      </c>
      <c r="R1941" t="s">
        <v>239</v>
      </c>
      <c r="S1941" t="s">
        <v>66</v>
      </c>
      <c r="T1941">
        <v>16</v>
      </c>
      <c r="U1941">
        <v>20</v>
      </c>
      <c r="V1941">
        <v>1</v>
      </c>
      <c r="W1941" t="s">
        <v>65</v>
      </c>
      <c r="X1941" t="s">
        <v>120</v>
      </c>
      <c r="Y1941">
        <v>0</v>
      </c>
      <c r="Z1941">
        <v>0</v>
      </c>
      <c r="AA1941">
        <v>0</v>
      </c>
      <c r="AB1941">
        <v>1</v>
      </c>
      <c r="AC1941">
        <v>1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 t="e" vm="83">
        <f>_FV(0,"8333333333333334")</f>
        <v>#VALUE!</v>
      </c>
      <c r="AM1941" t="s">
        <v>75</v>
      </c>
      <c r="AN1941">
        <v>-21</v>
      </c>
      <c r="AO1941" t="e" vm="1">
        <f>_FV(-10,"0")</f>
        <v>#VALUE!</v>
      </c>
      <c r="AP1941" t="s">
        <v>242</v>
      </c>
      <c r="AQ1941">
        <v>0</v>
      </c>
      <c r="AR1941">
        <v>9</v>
      </c>
      <c r="AS1941" t="s">
        <v>68</v>
      </c>
      <c r="AT1941" t="s">
        <v>68</v>
      </c>
      <c r="AU1941" t="s">
        <v>68</v>
      </c>
      <c r="AV1941" t="s">
        <v>97</v>
      </c>
      <c r="AW1941" s="3">
        <v>46388</v>
      </c>
      <c r="AX1941">
        <v>1549</v>
      </c>
      <c r="AY1941">
        <v>1870</v>
      </c>
      <c r="AZ1941" t="s">
        <v>73</v>
      </c>
      <c r="BA1941" s="2">
        <v>43608</v>
      </c>
      <c r="BB1941">
        <v>23</v>
      </c>
      <c r="BC1941" t="s">
        <v>2767</v>
      </c>
      <c r="BD1941" s="3">
        <v>20121</v>
      </c>
      <c r="BE1941" t="s">
        <v>158</v>
      </c>
      <c r="BF1941" s="2">
        <v>43579</v>
      </c>
      <c r="BG1941">
        <v>27</v>
      </c>
      <c r="BH1941" t="s">
        <v>2780</v>
      </c>
      <c r="BI1941" s="3">
        <v>33543</v>
      </c>
    </row>
    <row r="1942" spans="1:61" x14ac:dyDescent="0.25">
      <c r="A1942" s="1">
        <v>42404</v>
      </c>
      <c r="B1942" t="s">
        <v>2768</v>
      </c>
      <c r="C1942" t="s">
        <v>158</v>
      </c>
      <c r="D1942" t="s">
        <v>151</v>
      </c>
      <c r="E1942" t="s">
        <v>865</v>
      </c>
      <c r="F1942" t="s">
        <v>1940</v>
      </c>
      <c r="G1942" t="s">
        <v>1669</v>
      </c>
      <c r="H1942" t="s">
        <v>557</v>
      </c>
      <c r="I1942" t="s">
        <v>865</v>
      </c>
      <c r="J1942" t="s">
        <v>447</v>
      </c>
      <c r="K1942" t="s">
        <v>450</v>
      </c>
      <c r="L1942" t="s">
        <v>143</v>
      </c>
      <c r="M1942" t="s">
        <v>558</v>
      </c>
      <c r="N1942" t="s">
        <v>142</v>
      </c>
      <c r="O1942" t="s">
        <v>1203</v>
      </c>
      <c r="P1942" t="s">
        <v>145</v>
      </c>
      <c r="Q1942">
        <v>31</v>
      </c>
      <c r="R1942" t="s">
        <v>242</v>
      </c>
      <c r="S1942" t="s">
        <v>66</v>
      </c>
      <c r="T1942">
        <v>16</v>
      </c>
      <c r="U1942">
        <v>9</v>
      </c>
      <c r="V1942">
        <v>3</v>
      </c>
      <c r="W1942" t="s">
        <v>120</v>
      </c>
      <c r="X1942" t="s">
        <v>66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 t="e" vm="312">
        <f>_FV(0,"2903225806451613")</f>
        <v>#VALUE!</v>
      </c>
      <c r="AM1942" t="s">
        <v>2388</v>
      </c>
      <c r="AN1942">
        <v>-13</v>
      </c>
      <c r="AO1942" t="s">
        <v>96</v>
      </c>
      <c r="AP1942" t="s">
        <v>179</v>
      </c>
      <c r="AQ1942">
        <v>0</v>
      </c>
      <c r="AR1942">
        <v>3</v>
      </c>
      <c r="AS1942" t="s">
        <v>871</v>
      </c>
      <c r="AT1942" t="s">
        <v>68</v>
      </c>
      <c r="AU1942" t="s">
        <v>1113</v>
      </c>
      <c r="AV1942" t="s">
        <v>2043</v>
      </c>
      <c r="AW1942" t="s">
        <v>2887</v>
      </c>
      <c r="AX1942">
        <v>1577</v>
      </c>
      <c r="AY1942">
        <v>1870</v>
      </c>
      <c r="AZ1942" t="s">
        <v>2768</v>
      </c>
      <c r="BA1942" s="2">
        <v>43489</v>
      </c>
      <c r="BB1942">
        <v>22</v>
      </c>
      <c r="BC1942" t="s">
        <v>2771</v>
      </c>
      <c r="BD1942" s="3">
        <v>14246</v>
      </c>
      <c r="BE1942" t="s">
        <v>158</v>
      </c>
      <c r="BF1942" s="2">
        <v>43579</v>
      </c>
      <c r="BG1942">
        <v>27</v>
      </c>
      <c r="BH1942" t="s">
        <v>2780</v>
      </c>
      <c r="BI1942" s="3">
        <v>33543</v>
      </c>
    </row>
    <row r="1943" spans="1:61" x14ac:dyDescent="0.25">
      <c r="A1943" s="1">
        <v>42476</v>
      </c>
      <c r="B1943" t="s">
        <v>123</v>
      </c>
      <c r="C1943" t="s">
        <v>158</v>
      </c>
      <c r="D1943" t="s">
        <v>151</v>
      </c>
      <c r="E1943" t="s">
        <v>1567</v>
      </c>
      <c r="F1943" t="s">
        <v>463</v>
      </c>
      <c r="G1943" t="s">
        <v>222</v>
      </c>
      <c r="H1943" t="s">
        <v>68</v>
      </c>
      <c r="I1943" t="s">
        <v>90</v>
      </c>
      <c r="J1943" t="s">
        <v>628</v>
      </c>
      <c r="K1943" t="s">
        <v>80</v>
      </c>
      <c r="L1943" t="s">
        <v>646</v>
      </c>
      <c r="M1943" t="s">
        <v>471</v>
      </c>
      <c r="N1943" t="s">
        <v>223</v>
      </c>
      <c r="O1943" t="s">
        <v>80</v>
      </c>
      <c r="P1943" t="s">
        <v>226</v>
      </c>
      <c r="Q1943">
        <v>33</v>
      </c>
      <c r="R1943" t="s">
        <v>120</v>
      </c>
      <c r="S1943" t="s">
        <v>66</v>
      </c>
      <c r="T1943">
        <v>16</v>
      </c>
      <c r="U1943">
        <v>8</v>
      </c>
      <c r="V1943">
        <v>3</v>
      </c>
      <c r="W1943" t="s">
        <v>121</v>
      </c>
      <c r="X1943" t="s">
        <v>120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 t="s">
        <v>470</v>
      </c>
      <c r="AM1943" t="s">
        <v>1694</v>
      </c>
      <c r="AN1943">
        <v>-13</v>
      </c>
      <c r="AO1943" t="e" vm="1">
        <f>_FV(-2,"0")</f>
        <v>#VALUE!</v>
      </c>
      <c r="AP1943" t="s">
        <v>96</v>
      </c>
      <c r="AQ1943">
        <v>2</v>
      </c>
      <c r="AR1943">
        <v>5</v>
      </c>
      <c r="AS1943" t="s">
        <v>68</v>
      </c>
      <c r="AT1943" t="s">
        <v>68</v>
      </c>
      <c r="AU1943" t="s">
        <v>68</v>
      </c>
      <c r="AV1943" s="3">
        <v>45689</v>
      </c>
      <c r="AW1943" s="3">
        <v>46753</v>
      </c>
      <c r="AX1943">
        <v>1843</v>
      </c>
      <c r="AY1943">
        <v>1870</v>
      </c>
      <c r="AZ1943" t="s">
        <v>123</v>
      </c>
      <c r="BA1943" s="2">
        <v>43669</v>
      </c>
      <c r="BB1943">
        <v>30</v>
      </c>
      <c r="BC1943" t="s">
        <v>2773</v>
      </c>
      <c r="BD1943" s="2">
        <v>43599</v>
      </c>
      <c r="BE1943" t="s">
        <v>158</v>
      </c>
      <c r="BF1943" s="2">
        <v>43579</v>
      </c>
      <c r="BG1943">
        <v>27</v>
      </c>
      <c r="BH1943" t="s">
        <v>2780</v>
      </c>
      <c r="BI1943" s="3">
        <v>33543</v>
      </c>
    </row>
    <row r="1944" spans="1:61" x14ac:dyDescent="0.25">
      <c r="A1944" s="1">
        <v>42347</v>
      </c>
      <c r="B1944" t="s">
        <v>2233</v>
      </c>
      <c r="C1944" t="s">
        <v>158</v>
      </c>
      <c r="D1944" t="s">
        <v>151</v>
      </c>
      <c r="E1944" s="2">
        <v>43617</v>
      </c>
      <c r="F1944" t="s">
        <v>64</v>
      </c>
      <c r="G1944" t="s">
        <v>68</v>
      </c>
      <c r="H1944" t="s">
        <v>65</v>
      </c>
      <c r="I1944" s="2">
        <v>43678</v>
      </c>
      <c r="J1944" s="2">
        <v>43557</v>
      </c>
      <c r="K1944" t="s">
        <v>97</v>
      </c>
      <c r="L1944" t="s">
        <v>124</v>
      </c>
      <c r="M1944" t="s">
        <v>118</v>
      </c>
      <c r="N1944" t="s">
        <v>65</v>
      </c>
      <c r="O1944" t="s">
        <v>65</v>
      </c>
      <c r="P1944" t="s">
        <v>65</v>
      </c>
      <c r="Q1944">
        <v>5</v>
      </c>
      <c r="R1944" t="s">
        <v>110</v>
      </c>
      <c r="S1944" t="s">
        <v>66</v>
      </c>
      <c r="T1944">
        <v>16</v>
      </c>
      <c r="U1944">
        <v>2</v>
      </c>
      <c r="V1944">
        <v>1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 t="s">
        <v>97</v>
      </c>
      <c r="AM1944" t="s">
        <v>64</v>
      </c>
      <c r="AN1944">
        <v>-3</v>
      </c>
      <c r="AP1944" t="s">
        <v>192</v>
      </c>
      <c r="AQ1944">
        <v>3</v>
      </c>
      <c r="AR1944">
        <v>6</v>
      </c>
      <c r="AS1944" t="s">
        <v>68</v>
      </c>
      <c r="AT1944" t="s">
        <v>68</v>
      </c>
      <c r="AU1944" t="s">
        <v>68</v>
      </c>
      <c r="AV1944" t="s">
        <v>2888</v>
      </c>
      <c r="AW1944" s="2">
        <v>43466</v>
      </c>
      <c r="AX1944">
        <v>1654</v>
      </c>
      <c r="AY1944">
        <v>1870</v>
      </c>
      <c r="AZ1944" t="s">
        <v>2233</v>
      </c>
      <c r="BA1944" s="2">
        <v>43641</v>
      </c>
      <c r="BB1944">
        <v>19</v>
      </c>
      <c r="BC1944" t="s">
        <v>2775</v>
      </c>
      <c r="BD1944" s="3">
        <v>43160</v>
      </c>
      <c r="BE1944" t="s">
        <v>158</v>
      </c>
      <c r="BF1944" s="2">
        <v>43579</v>
      </c>
      <c r="BG1944">
        <v>27</v>
      </c>
      <c r="BH1944" t="s">
        <v>2780</v>
      </c>
      <c r="BI1944" s="3">
        <v>33543</v>
      </c>
    </row>
    <row r="1945" spans="1:61" x14ac:dyDescent="0.25">
      <c r="A1945" s="1">
        <v>42239</v>
      </c>
      <c r="B1945" t="s">
        <v>127</v>
      </c>
      <c r="C1945" t="s">
        <v>158</v>
      </c>
      <c r="D1945" t="s">
        <v>151</v>
      </c>
      <c r="E1945" t="s">
        <v>340</v>
      </c>
      <c r="F1945" t="s">
        <v>64</v>
      </c>
      <c r="G1945" t="s">
        <v>355</v>
      </c>
      <c r="H1945" t="s">
        <v>65</v>
      </c>
      <c r="I1945" t="s">
        <v>90</v>
      </c>
      <c r="J1945" t="s">
        <v>64</v>
      </c>
      <c r="K1945" t="s">
        <v>80</v>
      </c>
      <c r="L1945" t="s">
        <v>355</v>
      </c>
      <c r="M1945" t="s">
        <v>65</v>
      </c>
      <c r="N1945" t="s">
        <v>65</v>
      </c>
      <c r="O1945" t="s">
        <v>80</v>
      </c>
      <c r="P1945" t="s">
        <v>65</v>
      </c>
      <c r="Q1945">
        <v>3</v>
      </c>
      <c r="R1945" t="s">
        <v>192</v>
      </c>
      <c r="S1945" t="s">
        <v>66</v>
      </c>
      <c r="T1945">
        <v>16</v>
      </c>
      <c r="U1945">
        <v>5</v>
      </c>
      <c r="V1945">
        <v>1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 t="s">
        <v>68</v>
      </c>
      <c r="AM1945" t="s">
        <v>64</v>
      </c>
      <c r="AN1945">
        <v>-2</v>
      </c>
      <c r="AP1945" t="s">
        <v>85</v>
      </c>
      <c r="AQ1945">
        <v>1</v>
      </c>
      <c r="AR1945">
        <v>7</v>
      </c>
      <c r="AS1945" t="s">
        <v>68</v>
      </c>
      <c r="AT1945" t="s">
        <v>68</v>
      </c>
      <c r="AU1945" t="s">
        <v>68</v>
      </c>
      <c r="AV1945" t="s">
        <v>76</v>
      </c>
      <c r="AW1945" s="2">
        <v>43800</v>
      </c>
      <c r="AX1945">
        <v>1713</v>
      </c>
      <c r="AY1945">
        <v>1870</v>
      </c>
      <c r="AZ1945" t="s">
        <v>127</v>
      </c>
      <c r="BA1945" s="2">
        <v>43670</v>
      </c>
      <c r="BB1945">
        <v>19</v>
      </c>
      <c r="BC1945" t="s">
        <v>2776</v>
      </c>
      <c r="BD1945" s="3">
        <v>45047</v>
      </c>
      <c r="BE1945" t="s">
        <v>158</v>
      </c>
      <c r="BF1945" s="2">
        <v>43579</v>
      </c>
      <c r="BG1945">
        <v>27</v>
      </c>
      <c r="BH1945" t="s">
        <v>2780</v>
      </c>
      <c r="BI1945" s="3">
        <v>33543</v>
      </c>
    </row>
    <row r="1946" spans="1:61" x14ac:dyDescent="0.25">
      <c r="A1946" s="1">
        <v>42367</v>
      </c>
      <c r="B1946" t="s">
        <v>2538</v>
      </c>
      <c r="C1946" t="s">
        <v>158</v>
      </c>
      <c r="D1946" t="s">
        <v>101</v>
      </c>
      <c r="E1946" t="s">
        <v>164</v>
      </c>
      <c r="F1946" t="s">
        <v>164</v>
      </c>
      <c r="G1946" t="s">
        <v>201</v>
      </c>
      <c r="H1946" t="s">
        <v>1067</v>
      </c>
      <c r="I1946" t="s">
        <v>64</v>
      </c>
      <c r="J1946" t="s">
        <v>1748</v>
      </c>
      <c r="K1946" t="s">
        <v>169</v>
      </c>
      <c r="L1946" t="s">
        <v>169</v>
      </c>
      <c r="M1946" t="s">
        <v>171</v>
      </c>
      <c r="N1946" t="s">
        <v>170</v>
      </c>
      <c r="O1946" t="s">
        <v>170</v>
      </c>
      <c r="P1946" t="s">
        <v>171</v>
      </c>
      <c r="Q1946">
        <v>19</v>
      </c>
      <c r="R1946" t="s">
        <v>68</v>
      </c>
      <c r="S1946" t="s">
        <v>66</v>
      </c>
      <c r="T1946">
        <v>16</v>
      </c>
      <c r="U1946">
        <v>1</v>
      </c>
      <c r="V1946">
        <v>3</v>
      </c>
      <c r="W1946" t="s">
        <v>120</v>
      </c>
      <c r="X1946" t="s">
        <v>83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 t="s">
        <v>1624</v>
      </c>
      <c r="AM1946" t="s">
        <v>305</v>
      </c>
      <c r="AN1946">
        <v>3</v>
      </c>
      <c r="AO1946" t="s">
        <v>68</v>
      </c>
      <c r="AP1946" t="e" vm="1">
        <f>_FV(-3,"0")</f>
        <v>#VALUE!</v>
      </c>
      <c r="AQ1946">
        <v>0</v>
      </c>
      <c r="AR1946">
        <v>6</v>
      </c>
      <c r="AS1946" t="s">
        <v>68</v>
      </c>
      <c r="AT1946" t="s">
        <v>68</v>
      </c>
      <c r="AU1946" t="s">
        <v>68</v>
      </c>
      <c r="AV1946" s="2">
        <v>43586</v>
      </c>
      <c r="AW1946" s="2">
        <v>43800</v>
      </c>
      <c r="AX1946">
        <v>1643</v>
      </c>
      <c r="AY1946">
        <v>1870</v>
      </c>
      <c r="AZ1946" t="s">
        <v>2538</v>
      </c>
      <c r="BA1946" s="2">
        <v>43733</v>
      </c>
      <c r="BB1946">
        <v>19</v>
      </c>
      <c r="BC1946" t="s">
        <v>2777</v>
      </c>
      <c r="BD1946" s="3">
        <v>22313</v>
      </c>
      <c r="BE1946" t="s">
        <v>158</v>
      </c>
      <c r="BF1946" s="2">
        <v>43579</v>
      </c>
      <c r="BG1946">
        <v>27</v>
      </c>
      <c r="BH1946" t="s">
        <v>2780</v>
      </c>
      <c r="BI1946" s="3">
        <v>33543</v>
      </c>
    </row>
    <row r="1947" spans="1:61" x14ac:dyDescent="0.25">
      <c r="A1947" s="1">
        <v>42403</v>
      </c>
      <c r="B1947" t="s">
        <v>150</v>
      </c>
      <c r="C1947" t="s">
        <v>158</v>
      </c>
      <c r="D1947" t="s">
        <v>62</v>
      </c>
      <c r="E1947" t="s">
        <v>2079</v>
      </c>
      <c r="F1947" t="s">
        <v>391</v>
      </c>
      <c r="G1947" t="s">
        <v>153</v>
      </c>
      <c r="H1947" t="s">
        <v>407</v>
      </c>
      <c r="I1947" t="s">
        <v>2079</v>
      </c>
      <c r="J1947" t="s">
        <v>1534</v>
      </c>
      <c r="K1947" t="s">
        <v>1304</v>
      </c>
      <c r="L1947" t="s">
        <v>63</v>
      </c>
      <c r="M1947" t="s">
        <v>155</v>
      </c>
      <c r="N1947" t="s">
        <v>155</v>
      </c>
      <c r="O1947" t="s">
        <v>155</v>
      </c>
      <c r="P1947" t="s">
        <v>254</v>
      </c>
      <c r="Q1947">
        <v>28</v>
      </c>
      <c r="R1947" t="s">
        <v>121</v>
      </c>
      <c r="S1947" t="s">
        <v>66</v>
      </c>
      <c r="T1947">
        <v>16</v>
      </c>
      <c r="U1947">
        <v>7</v>
      </c>
      <c r="V1947">
        <v>4</v>
      </c>
      <c r="W1947" t="s">
        <v>120</v>
      </c>
      <c r="X1947" t="s">
        <v>66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 t="s">
        <v>254</v>
      </c>
      <c r="AM1947" t="s">
        <v>1185</v>
      </c>
      <c r="AN1947">
        <v>-6</v>
      </c>
      <c r="AO1947" t="s">
        <v>96</v>
      </c>
      <c r="AP1947" t="s">
        <v>66</v>
      </c>
      <c r="AQ1947">
        <v>6</v>
      </c>
      <c r="AR1947">
        <v>3</v>
      </c>
      <c r="AS1947" t="s">
        <v>68</v>
      </c>
      <c r="AT1947" t="s">
        <v>65</v>
      </c>
      <c r="AU1947" t="s">
        <v>68</v>
      </c>
      <c r="AV1947" t="s">
        <v>2660</v>
      </c>
      <c r="AW1947" t="s">
        <v>65</v>
      </c>
      <c r="AX1947">
        <v>1721</v>
      </c>
      <c r="AY1947">
        <v>1870</v>
      </c>
      <c r="AZ1947" t="s">
        <v>150</v>
      </c>
      <c r="BA1947" s="2">
        <v>43607</v>
      </c>
      <c r="BB1947">
        <v>25</v>
      </c>
      <c r="BC1947" t="s">
        <v>2779</v>
      </c>
      <c r="BD1947" s="3">
        <v>14427</v>
      </c>
      <c r="BE1947" t="s">
        <v>158</v>
      </c>
      <c r="BF1947" s="2">
        <v>43579</v>
      </c>
      <c r="BG1947">
        <v>27</v>
      </c>
      <c r="BH1947" t="s">
        <v>2780</v>
      </c>
      <c r="BI1947" s="3">
        <v>33543</v>
      </c>
    </row>
    <row r="1948" spans="1:61" x14ac:dyDescent="0.25">
      <c r="A1948" s="1">
        <v>42302</v>
      </c>
      <c r="B1948" t="s">
        <v>163</v>
      </c>
      <c r="C1948" t="s">
        <v>158</v>
      </c>
      <c r="D1948" t="s">
        <v>101</v>
      </c>
      <c r="E1948" s="2">
        <v>43586</v>
      </c>
      <c r="F1948" s="2">
        <v>43557</v>
      </c>
      <c r="G1948" t="s">
        <v>124</v>
      </c>
      <c r="H1948" t="s">
        <v>124</v>
      </c>
      <c r="I1948" s="2">
        <v>43709</v>
      </c>
      <c r="J1948" s="2">
        <v>43467</v>
      </c>
      <c r="K1948" t="s">
        <v>97</v>
      </c>
      <c r="L1948" t="s">
        <v>534</v>
      </c>
      <c r="M1948" t="s">
        <v>118</v>
      </c>
      <c r="N1948" t="s">
        <v>118</v>
      </c>
      <c r="O1948" t="s">
        <v>325</v>
      </c>
      <c r="P1948" t="s">
        <v>65</v>
      </c>
      <c r="Q1948">
        <v>10</v>
      </c>
      <c r="R1948" t="s">
        <v>132</v>
      </c>
      <c r="S1948" t="s">
        <v>66</v>
      </c>
      <c r="T1948">
        <v>16</v>
      </c>
      <c r="U1948">
        <v>3</v>
      </c>
      <c r="V1948">
        <v>1</v>
      </c>
      <c r="W1948" t="s">
        <v>179</v>
      </c>
      <c r="X1948" t="s">
        <v>83</v>
      </c>
      <c r="Y1948">
        <v>0</v>
      </c>
      <c r="Z1948">
        <v>1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 t="s">
        <v>534</v>
      </c>
      <c r="AM1948" s="2">
        <v>43617</v>
      </c>
      <c r="AN1948">
        <v>-2</v>
      </c>
      <c r="AO1948" t="s">
        <v>84</v>
      </c>
      <c r="AP1948" t="s">
        <v>68</v>
      </c>
      <c r="AQ1948">
        <v>3</v>
      </c>
      <c r="AR1948">
        <v>6</v>
      </c>
      <c r="AS1948" t="s">
        <v>68</v>
      </c>
      <c r="AT1948" t="s">
        <v>68</v>
      </c>
      <c r="AU1948" t="s">
        <v>68</v>
      </c>
      <c r="AV1948" t="s">
        <v>749</v>
      </c>
      <c r="AW1948" s="3">
        <v>45658</v>
      </c>
      <c r="AX1948">
        <v>1793</v>
      </c>
      <c r="AY1948">
        <v>1870</v>
      </c>
      <c r="AZ1948" t="s">
        <v>163</v>
      </c>
      <c r="BA1948" s="2">
        <v>43607</v>
      </c>
      <c r="BB1948">
        <v>23</v>
      </c>
      <c r="BC1948" t="s">
        <v>2783</v>
      </c>
      <c r="BD1948" s="2">
        <v>43593</v>
      </c>
      <c r="BE1948" t="s">
        <v>158</v>
      </c>
      <c r="BF1948" s="2">
        <v>43579</v>
      </c>
      <c r="BG1948">
        <v>27</v>
      </c>
      <c r="BH1948" t="s">
        <v>2780</v>
      </c>
      <c r="BI1948" s="3">
        <v>33543</v>
      </c>
    </row>
    <row r="1949" spans="1:61" x14ac:dyDescent="0.25">
      <c r="A1949" s="1">
        <v>42479</v>
      </c>
      <c r="B1949" t="s">
        <v>178</v>
      </c>
      <c r="C1949" t="s">
        <v>158</v>
      </c>
      <c r="D1949" t="s">
        <v>101</v>
      </c>
      <c r="E1949" t="s">
        <v>275</v>
      </c>
      <c r="F1949" t="s">
        <v>2057</v>
      </c>
      <c r="G1949" t="s">
        <v>2057</v>
      </c>
      <c r="H1949" t="s">
        <v>807</v>
      </c>
      <c r="I1949" t="s">
        <v>545</v>
      </c>
      <c r="J1949" t="s">
        <v>530</v>
      </c>
      <c r="K1949" t="s">
        <v>490</v>
      </c>
      <c r="L1949" t="s">
        <v>533</v>
      </c>
      <c r="M1949" t="s">
        <v>1718</v>
      </c>
      <c r="N1949" t="s">
        <v>277</v>
      </c>
      <c r="O1949" t="s">
        <v>490</v>
      </c>
      <c r="P1949" t="s">
        <v>189</v>
      </c>
      <c r="Q1949">
        <v>34</v>
      </c>
      <c r="R1949" t="s">
        <v>95</v>
      </c>
      <c r="S1949" t="s">
        <v>66</v>
      </c>
      <c r="T1949">
        <v>16</v>
      </c>
      <c r="U1949">
        <v>15</v>
      </c>
      <c r="V1949">
        <v>3</v>
      </c>
      <c r="W1949" t="s">
        <v>66</v>
      </c>
      <c r="X1949" t="s">
        <v>120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 t="e" vm="73">
        <f>_FV(0,"7647058823529411")</f>
        <v>#VALUE!</v>
      </c>
      <c r="AM1949" t="s">
        <v>545</v>
      </c>
      <c r="AN1949">
        <v>-32</v>
      </c>
      <c r="AO1949" t="e" vm="1">
        <f>_FV(-6,"0")</f>
        <v>#VALUE!</v>
      </c>
      <c r="AP1949" t="s">
        <v>119</v>
      </c>
      <c r="AQ1949">
        <v>0</v>
      </c>
      <c r="AR1949">
        <v>9</v>
      </c>
      <c r="AS1949" t="s">
        <v>68</v>
      </c>
      <c r="AT1949" t="s">
        <v>68</v>
      </c>
      <c r="AU1949" t="s">
        <v>68</v>
      </c>
      <c r="AV1949" s="2">
        <v>43586</v>
      </c>
      <c r="AW1949" s="3">
        <v>44927</v>
      </c>
      <c r="AX1949">
        <v>1553</v>
      </c>
      <c r="AY1949">
        <v>1870</v>
      </c>
      <c r="AZ1949" t="s">
        <v>178</v>
      </c>
      <c r="BA1949" s="2">
        <v>43639</v>
      </c>
      <c r="BB1949">
        <v>27</v>
      </c>
      <c r="BC1949" t="s">
        <v>2784</v>
      </c>
      <c r="BD1949" s="3">
        <v>28581</v>
      </c>
      <c r="BE1949" t="s">
        <v>158</v>
      </c>
      <c r="BF1949" s="2">
        <v>43579</v>
      </c>
      <c r="BG1949">
        <v>27</v>
      </c>
      <c r="BH1949" t="s">
        <v>2780</v>
      </c>
      <c r="BI1949" s="3">
        <v>33543</v>
      </c>
    </row>
    <row r="1950" spans="1:61" x14ac:dyDescent="0.25">
      <c r="A1950" s="1">
        <v>42707</v>
      </c>
      <c r="B1950" t="s">
        <v>1432</v>
      </c>
      <c r="C1950" t="s">
        <v>158</v>
      </c>
      <c r="D1950" t="s">
        <v>101</v>
      </c>
      <c r="E1950" t="s">
        <v>478</v>
      </c>
      <c r="F1950" t="s">
        <v>1553</v>
      </c>
      <c r="G1950" t="s">
        <v>1554</v>
      </c>
      <c r="H1950" t="s">
        <v>478</v>
      </c>
      <c r="I1950" t="s">
        <v>830</v>
      </c>
      <c r="J1950" t="s">
        <v>1002</v>
      </c>
      <c r="K1950" t="s">
        <v>480</v>
      </c>
      <c r="L1950" t="s">
        <v>620</v>
      </c>
      <c r="M1950" t="s">
        <v>746</v>
      </c>
      <c r="N1950" t="s">
        <v>479</v>
      </c>
      <c r="O1950" t="s">
        <v>480</v>
      </c>
      <c r="P1950" t="s">
        <v>109</v>
      </c>
      <c r="Q1950">
        <v>29</v>
      </c>
      <c r="R1950" t="s">
        <v>67</v>
      </c>
      <c r="S1950" t="s">
        <v>66</v>
      </c>
      <c r="T1950">
        <v>16</v>
      </c>
      <c r="U1950">
        <v>14</v>
      </c>
      <c r="V1950">
        <v>4</v>
      </c>
      <c r="W1950" t="s">
        <v>68</v>
      </c>
      <c r="X1950" t="s">
        <v>96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 t="e" vm="127">
        <f>_FV(0,"7586206896551724")</f>
        <v>#VALUE!</v>
      </c>
      <c r="AM1950" t="s">
        <v>1571</v>
      </c>
      <c r="AN1950">
        <v>-26</v>
      </c>
      <c r="AO1950" t="e" vm="1">
        <f>_FV(-5,"0")</f>
        <v>#VALUE!</v>
      </c>
      <c r="AP1950" t="s">
        <v>110</v>
      </c>
      <c r="AQ1950">
        <v>1</v>
      </c>
      <c r="AR1950">
        <v>7</v>
      </c>
      <c r="AS1950" t="s">
        <v>2040</v>
      </c>
      <c r="AT1950" t="s">
        <v>68</v>
      </c>
      <c r="AU1950" t="s">
        <v>937</v>
      </c>
      <c r="AV1950" t="s">
        <v>2889</v>
      </c>
      <c r="AW1950" t="s">
        <v>2890</v>
      </c>
      <c r="AX1950">
        <v>1601</v>
      </c>
      <c r="AY1950">
        <v>1870</v>
      </c>
      <c r="AZ1950" t="s">
        <v>1432</v>
      </c>
      <c r="BA1950" s="2">
        <v>43641</v>
      </c>
      <c r="BB1950">
        <v>22</v>
      </c>
      <c r="BC1950" t="s">
        <v>2785</v>
      </c>
      <c r="BD1950" s="3">
        <v>19391</v>
      </c>
      <c r="BE1950" t="s">
        <v>158</v>
      </c>
      <c r="BF1950" s="2">
        <v>43579</v>
      </c>
      <c r="BG1950">
        <v>27</v>
      </c>
      <c r="BH1950" t="s">
        <v>2780</v>
      </c>
      <c r="BI1950" s="3">
        <v>33543</v>
      </c>
    </row>
    <row r="1951" spans="1:61" x14ac:dyDescent="0.25">
      <c r="A1951" s="1">
        <v>42374</v>
      </c>
      <c r="B1951" t="s">
        <v>1917</v>
      </c>
      <c r="C1951" t="s">
        <v>158</v>
      </c>
      <c r="D1951" t="s">
        <v>62</v>
      </c>
      <c r="E1951" t="s">
        <v>503</v>
      </c>
      <c r="F1951" t="s">
        <v>366</v>
      </c>
      <c r="G1951" t="s">
        <v>1578</v>
      </c>
      <c r="H1951" t="s">
        <v>433</v>
      </c>
      <c r="I1951" s="2">
        <v>43586</v>
      </c>
      <c r="J1951" t="s">
        <v>811</v>
      </c>
      <c r="K1951" t="s">
        <v>81</v>
      </c>
      <c r="L1951" t="s">
        <v>436</v>
      </c>
      <c r="M1951" t="s">
        <v>435</v>
      </c>
      <c r="N1951" t="s">
        <v>79</v>
      </c>
      <c r="O1951" t="s">
        <v>79</v>
      </c>
      <c r="P1951" t="s">
        <v>215</v>
      </c>
      <c r="Q1951">
        <v>36</v>
      </c>
      <c r="R1951" t="s">
        <v>96</v>
      </c>
      <c r="S1951" t="s">
        <v>66</v>
      </c>
      <c r="T1951">
        <v>16</v>
      </c>
      <c r="U1951">
        <v>7</v>
      </c>
      <c r="V1951">
        <v>3</v>
      </c>
      <c r="W1951" t="s">
        <v>120</v>
      </c>
      <c r="X1951" t="s">
        <v>191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1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 t="s">
        <v>80</v>
      </c>
      <c r="AM1951" t="s">
        <v>88</v>
      </c>
      <c r="AN1951">
        <v>-10</v>
      </c>
      <c r="AO1951" t="e" vm="1">
        <f>_FV(-3,"0")</f>
        <v>#VALUE!</v>
      </c>
      <c r="AP1951" t="s">
        <v>64</v>
      </c>
      <c r="AQ1951">
        <v>0</v>
      </c>
      <c r="AR1951">
        <v>9</v>
      </c>
      <c r="AS1951" t="s">
        <v>68</v>
      </c>
      <c r="AT1951" t="s">
        <v>68</v>
      </c>
      <c r="AU1951" t="s">
        <v>68</v>
      </c>
      <c r="AV1951" t="s">
        <v>64</v>
      </c>
      <c r="AW1951" s="3">
        <v>46753</v>
      </c>
      <c r="AX1951">
        <v>1671</v>
      </c>
      <c r="AY1951">
        <v>1870</v>
      </c>
      <c r="AZ1951" t="s">
        <v>1917</v>
      </c>
      <c r="BA1951" s="2">
        <v>43489</v>
      </c>
      <c r="BB1951">
        <v>19</v>
      </c>
      <c r="BC1951" t="s">
        <v>2786</v>
      </c>
      <c r="BD1951" s="3">
        <v>13271</v>
      </c>
      <c r="BE1951" t="s">
        <v>158</v>
      </c>
      <c r="BF1951" s="2">
        <v>43579</v>
      </c>
      <c r="BG1951">
        <v>27</v>
      </c>
      <c r="BH1951" t="s">
        <v>2780</v>
      </c>
      <c r="BI1951" s="3">
        <v>33543</v>
      </c>
    </row>
    <row r="1952" spans="1:61" x14ac:dyDescent="0.25">
      <c r="A1952" s="1">
        <v>42136</v>
      </c>
      <c r="B1952" t="s">
        <v>182</v>
      </c>
      <c r="C1952" t="s">
        <v>158</v>
      </c>
      <c r="D1952" t="s">
        <v>62</v>
      </c>
      <c r="E1952" t="s">
        <v>951</v>
      </c>
      <c r="F1952" t="s">
        <v>64</v>
      </c>
      <c r="G1952" t="s">
        <v>263</v>
      </c>
      <c r="H1952" t="s">
        <v>263</v>
      </c>
      <c r="I1952" t="s">
        <v>672</v>
      </c>
      <c r="J1952" t="s">
        <v>1229</v>
      </c>
      <c r="K1952" t="s">
        <v>80</v>
      </c>
      <c r="L1952" t="s">
        <v>97</v>
      </c>
      <c r="M1952" t="s">
        <v>80</v>
      </c>
      <c r="N1952" t="s">
        <v>118</v>
      </c>
      <c r="O1952" t="s">
        <v>386</v>
      </c>
      <c r="P1952" t="s">
        <v>115</v>
      </c>
      <c r="Q1952">
        <v>15</v>
      </c>
      <c r="R1952" t="s">
        <v>83</v>
      </c>
      <c r="S1952" t="s">
        <v>66</v>
      </c>
      <c r="T1952">
        <v>16</v>
      </c>
      <c r="U1952">
        <v>12</v>
      </c>
      <c r="V1952">
        <v>1</v>
      </c>
      <c r="W1952" t="s">
        <v>85</v>
      </c>
      <c r="X1952" t="s">
        <v>121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 t="e" vm="26">
        <f>_FV(0,"2")</f>
        <v>#VALUE!</v>
      </c>
      <c r="AM1952" t="s">
        <v>385</v>
      </c>
      <c r="AN1952">
        <v>-10</v>
      </c>
      <c r="AO1952" t="e" vm="1">
        <f>_FV(-1,"0")</f>
        <v>#VALUE!</v>
      </c>
      <c r="AP1952" t="s">
        <v>132</v>
      </c>
      <c r="AQ1952">
        <v>3</v>
      </c>
      <c r="AR1952">
        <v>6</v>
      </c>
      <c r="AS1952" t="s">
        <v>68</v>
      </c>
      <c r="AT1952" t="s">
        <v>68</v>
      </c>
      <c r="AU1952" t="s">
        <v>68</v>
      </c>
      <c r="AV1952" s="3">
        <v>45658</v>
      </c>
      <c r="AW1952" s="3">
        <v>44927</v>
      </c>
      <c r="AX1952">
        <v>1658</v>
      </c>
      <c r="AY1952">
        <v>1870</v>
      </c>
      <c r="AZ1952" t="s">
        <v>182</v>
      </c>
      <c r="BA1952" s="2">
        <v>43550</v>
      </c>
      <c r="BB1952">
        <v>24</v>
      </c>
      <c r="BC1952" t="s">
        <v>2787</v>
      </c>
      <c r="BD1952" s="2">
        <v>43469</v>
      </c>
      <c r="BE1952" t="s">
        <v>158</v>
      </c>
      <c r="BF1952" s="2">
        <v>43579</v>
      </c>
      <c r="BG1952">
        <v>27</v>
      </c>
      <c r="BH1952" t="s">
        <v>2780</v>
      </c>
      <c r="BI1952" s="3">
        <v>33543</v>
      </c>
    </row>
    <row r="1953" spans="1:61" x14ac:dyDescent="0.25">
      <c r="A1953" s="1">
        <v>42402</v>
      </c>
      <c r="B1953" t="s">
        <v>195</v>
      </c>
      <c r="C1953" t="s">
        <v>158</v>
      </c>
      <c r="D1953" t="s">
        <v>151</v>
      </c>
      <c r="E1953" t="s">
        <v>76</v>
      </c>
      <c r="F1953" t="s">
        <v>908</v>
      </c>
      <c r="G1953" t="s">
        <v>77</v>
      </c>
      <c r="H1953" t="s">
        <v>833</v>
      </c>
      <c r="I1953" t="s">
        <v>831</v>
      </c>
      <c r="J1953" t="s">
        <v>366</v>
      </c>
      <c r="K1953" t="s">
        <v>693</v>
      </c>
      <c r="L1953" t="s">
        <v>909</v>
      </c>
      <c r="M1953" t="s">
        <v>426</v>
      </c>
      <c r="N1953" t="s">
        <v>693</v>
      </c>
      <c r="O1953" t="s">
        <v>82</v>
      </c>
      <c r="P1953" t="s">
        <v>693</v>
      </c>
      <c r="Q1953">
        <v>24</v>
      </c>
      <c r="R1953" t="s">
        <v>255</v>
      </c>
      <c r="S1953" t="s">
        <v>66</v>
      </c>
      <c r="T1953">
        <v>16</v>
      </c>
      <c r="U1953">
        <v>19</v>
      </c>
      <c r="V1953">
        <v>2</v>
      </c>
      <c r="W1953" t="s">
        <v>85</v>
      </c>
      <c r="X1953" t="s">
        <v>83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 t="e" vm="89">
        <f>_FV(0,"75")</f>
        <v>#VALUE!</v>
      </c>
      <c r="AM1953" t="s">
        <v>717</v>
      </c>
      <c r="AN1953">
        <v>-25</v>
      </c>
      <c r="AO1953" t="e" vm="1">
        <f>_FV(-2,"0")</f>
        <v>#VALUE!</v>
      </c>
      <c r="AP1953" t="s">
        <v>191</v>
      </c>
      <c r="AQ1953">
        <v>0</v>
      </c>
      <c r="AR1953">
        <v>9</v>
      </c>
      <c r="AS1953" t="s">
        <v>910</v>
      </c>
      <c r="AT1953" t="s">
        <v>729</v>
      </c>
      <c r="AU1953" t="s">
        <v>772</v>
      </c>
      <c r="AV1953" t="s">
        <v>2891</v>
      </c>
      <c r="AW1953" t="s">
        <v>2892</v>
      </c>
      <c r="AX1953">
        <v>1555</v>
      </c>
      <c r="AY1953">
        <v>1870</v>
      </c>
      <c r="AZ1953" t="s">
        <v>195</v>
      </c>
      <c r="BA1953" s="2">
        <v>43610</v>
      </c>
      <c r="BB1953">
        <v>27</v>
      </c>
      <c r="BC1953" t="s">
        <v>2267</v>
      </c>
      <c r="BD1953" s="2">
        <v>43588</v>
      </c>
      <c r="BE1953" t="s">
        <v>158</v>
      </c>
      <c r="BF1953" s="2">
        <v>43579</v>
      </c>
      <c r="BG1953">
        <v>27</v>
      </c>
      <c r="BH1953" t="s">
        <v>2780</v>
      </c>
      <c r="BI1953" s="3">
        <v>33543</v>
      </c>
    </row>
    <row r="1954" spans="1:61" x14ac:dyDescent="0.25">
      <c r="A1954" s="1">
        <v>42505</v>
      </c>
      <c r="B1954" t="s">
        <v>1445</v>
      </c>
      <c r="C1954" t="s">
        <v>158</v>
      </c>
      <c r="D1954" t="s">
        <v>101</v>
      </c>
      <c r="E1954" t="s">
        <v>1587</v>
      </c>
      <c r="F1954" t="s">
        <v>1748</v>
      </c>
      <c r="G1954" t="s">
        <v>840</v>
      </c>
      <c r="H1954" t="s">
        <v>1067</v>
      </c>
      <c r="I1954" t="s">
        <v>405</v>
      </c>
      <c r="J1954" t="s">
        <v>1761</v>
      </c>
      <c r="K1954" t="s">
        <v>202</v>
      </c>
      <c r="L1954" t="s">
        <v>63</v>
      </c>
      <c r="M1954" t="s">
        <v>406</v>
      </c>
      <c r="N1954" t="s">
        <v>170</v>
      </c>
      <c r="O1954" t="s">
        <v>170</v>
      </c>
      <c r="P1954" t="s">
        <v>205</v>
      </c>
      <c r="Q1954">
        <v>38</v>
      </c>
      <c r="R1954" t="s">
        <v>179</v>
      </c>
      <c r="S1954" t="s">
        <v>66</v>
      </c>
      <c r="T1954">
        <v>16</v>
      </c>
      <c r="U1954">
        <v>11</v>
      </c>
      <c r="V1954">
        <v>4</v>
      </c>
      <c r="W1954" t="s">
        <v>83</v>
      </c>
      <c r="X1954" t="s">
        <v>121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 t="e" vm="170">
        <f>_FV(0,"2631578947368421")</f>
        <v>#VALUE!</v>
      </c>
      <c r="AM1954" t="s">
        <v>302</v>
      </c>
      <c r="AN1954">
        <v>-19</v>
      </c>
      <c r="AO1954" t="s">
        <v>68</v>
      </c>
      <c r="AP1954" t="s">
        <v>121</v>
      </c>
      <c r="AQ1954">
        <v>0</v>
      </c>
      <c r="AR1954">
        <v>9</v>
      </c>
      <c r="AS1954" t="s">
        <v>921</v>
      </c>
      <c r="AT1954" t="s">
        <v>68</v>
      </c>
      <c r="AU1954" t="s">
        <v>923</v>
      </c>
      <c r="AV1954" t="s">
        <v>2893</v>
      </c>
      <c r="AW1954" t="s">
        <v>2894</v>
      </c>
      <c r="AX1954">
        <v>1667</v>
      </c>
      <c r="AY1954">
        <v>1870</v>
      </c>
      <c r="AZ1954" t="s">
        <v>1445</v>
      </c>
      <c r="BA1954" s="2">
        <v>43701</v>
      </c>
      <c r="BB1954">
        <v>29</v>
      </c>
      <c r="BC1954" t="s">
        <v>2790</v>
      </c>
      <c r="BD1954" s="3">
        <v>30742</v>
      </c>
      <c r="BE1954" t="s">
        <v>158</v>
      </c>
      <c r="BF1954" s="2">
        <v>43579</v>
      </c>
      <c r="BG1954">
        <v>27</v>
      </c>
      <c r="BH1954" t="s">
        <v>2780</v>
      </c>
      <c r="BI1954" s="3">
        <v>33543</v>
      </c>
    </row>
    <row r="1955" spans="1:61" x14ac:dyDescent="0.25">
      <c r="A1955" s="1">
        <v>42273</v>
      </c>
      <c r="B1955" t="s">
        <v>209</v>
      </c>
      <c r="C1955" t="s">
        <v>158</v>
      </c>
      <c r="D1955" t="s">
        <v>62</v>
      </c>
      <c r="E1955" t="s">
        <v>670</v>
      </c>
      <c r="F1955" t="s">
        <v>391</v>
      </c>
      <c r="G1955" t="s">
        <v>252</v>
      </c>
      <c r="H1955" t="s">
        <v>155</v>
      </c>
      <c r="I1955" t="s">
        <v>153</v>
      </c>
      <c r="J1955" t="s">
        <v>1332</v>
      </c>
      <c r="K1955" t="s">
        <v>155</v>
      </c>
      <c r="L1955" t="s">
        <v>670</v>
      </c>
      <c r="M1955" t="s">
        <v>154</v>
      </c>
      <c r="N1955" t="s">
        <v>154</v>
      </c>
      <c r="O1955" t="s">
        <v>156</v>
      </c>
      <c r="P1955" t="s">
        <v>65</v>
      </c>
      <c r="Q1955">
        <v>7</v>
      </c>
      <c r="R1955" t="s">
        <v>84</v>
      </c>
      <c r="S1955" t="s">
        <v>66</v>
      </c>
      <c r="T1955">
        <v>16</v>
      </c>
      <c r="U1955">
        <v>9</v>
      </c>
      <c r="V1955">
        <v>1</v>
      </c>
      <c r="W1955" t="s">
        <v>83</v>
      </c>
      <c r="X1955" t="s">
        <v>179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1</v>
      </c>
      <c r="AE1955">
        <v>0</v>
      </c>
      <c r="AF1955">
        <v>1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 t="s">
        <v>154</v>
      </c>
      <c r="AM1955" t="s">
        <v>353</v>
      </c>
      <c r="AN1955">
        <v>-6</v>
      </c>
      <c r="AO1955" t="e" vm="1">
        <f>_FV(-3,"0")</f>
        <v>#VALUE!</v>
      </c>
      <c r="AP1955" t="e" vm="1">
        <f>_FV(-1,"0")</f>
        <v>#VALUE!</v>
      </c>
      <c r="AQ1955">
        <v>0</v>
      </c>
      <c r="AR1955">
        <v>9</v>
      </c>
      <c r="AS1955" t="s">
        <v>68</v>
      </c>
      <c r="AT1955" t="s">
        <v>201</v>
      </c>
      <c r="AU1955" t="s">
        <v>68</v>
      </c>
      <c r="AV1955" t="s">
        <v>68</v>
      </c>
      <c r="AW1955" t="s">
        <v>2724</v>
      </c>
      <c r="AX1955">
        <v>1713</v>
      </c>
      <c r="AY1955">
        <v>1870</v>
      </c>
      <c r="AZ1955" t="s">
        <v>209</v>
      </c>
      <c r="BA1955" s="2">
        <v>43668</v>
      </c>
      <c r="BB1955">
        <v>16</v>
      </c>
      <c r="BC1955" t="s">
        <v>2792</v>
      </c>
      <c r="BD1955" s="3">
        <v>43678</v>
      </c>
      <c r="BE1955" t="s">
        <v>158</v>
      </c>
      <c r="BF1955" s="2">
        <v>43579</v>
      </c>
      <c r="BG1955">
        <v>27</v>
      </c>
      <c r="BH1955" t="s">
        <v>2780</v>
      </c>
      <c r="BI1955" s="3">
        <v>33543</v>
      </c>
    </row>
    <row r="1956" spans="1:61" x14ac:dyDescent="0.25">
      <c r="A1956" s="1">
        <v>42401</v>
      </c>
      <c r="B1956" t="s">
        <v>2793</v>
      </c>
      <c r="C1956" t="s">
        <v>158</v>
      </c>
      <c r="D1956" t="s">
        <v>151</v>
      </c>
      <c r="E1956" s="2">
        <v>43497</v>
      </c>
      <c r="F1956" s="3">
        <v>31048</v>
      </c>
      <c r="G1956" t="s">
        <v>68</v>
      </c>
      <c r="H1956" t="s">
        <v>68</v>
      </c>
      <c r="I1956" s="3">
        <v>16438</v>
      </c>
      <c r="J1956" s="2">
        <v>43678</v>
      </c>
      <c r="K1956" t="s">
        <v>116</v>
      </c>
      <c r="L1956" t="s">
        <v>1130</v>
      </c>
      <c r="M1956" t="s">
        <v>266</v>
      </c>
      <c r="N1956" t="s">
        <v>79</v>
      </c>
      <c r="O1956" t="s">
        <v>79</v>
      </c>
      <c r="P1956" t="s">
        <v>797</v>
      </c>
      <c r="Q1956">
        <v>20</v>
      </c>
      <c r="R1956" t="s">
        <v>191</v>
      </c>
      <c r="S1956" t="s">
        <v>66</v>
      </c>
      <c r="T1956">
        <v>16</v>
      </c>
      <c r="U1956">
        <v>9</v>
      </c>
      <c r="V1956">
        <v>3</v>
      </c>
      <c r="W1956" t="s">
        <v>120</v>
      </c>
      <c r="X1956" t="s">
        <v>85</v>
      </c>
      <c r="Y1956">
        <v>0</v>
      </c>
      <c r="Z1956">
        <v>1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 t="s">
        <v>118</v>
      </c>
      <c r="AM1956" t="s">
        <v>681</v>
      </c>
      <c r="AN1956">
        <v>-7</v>
      </c>
      <c r="AO1956" t="s">
        <v>84</v>
      </c>
      <c r="AP1956" t="s">
        <v>83</v>
      </c>
      <c r="AQ1956">
        <v>0</v>
      </c>
      <c r="AR1956">
        <v>3</v>
      </c>
      <c r="AS1956" t="s">
        <v>1057</v>
      </c>
      <c r="AT1956" t="s">
        <v>68</v>
      </c>
      <c r="AU1956" t="s">
        <v>2051</v>
      </c>
      <c r="AV1956" t="s">
        <v>2895</v>
      </c>
      <c r="AW1956" t="s">
        <v>2896</v>
      </c>
      <c r="AX1956">
        <v>1582</v>
      </c>
      <c r="AY1956">
        <v>1870</v>
      </c>
      <c r="AZ1956" t="s">
        <v>2793</v>
      </c>
      <c r="BA1956" s="2">
        <v>43581</v>
      </c>
      <c r="BB1956">
        <v>34</v>
      </c>
      <c r="BC1956" t="s">
        <v>2796</v>
      </c>
      <c r="BD1956" s="3">
        <v>29983</v>
      </c>
      <c r="BE1956" t="s">
        <v>158</v>
      </c>
      <c r="BF1956" s="2">
        <v>43579</v>
      </c>
      <c r="BG1956">
        <v>27</v>
      </c>
      <c r="BH1956" t="s">
        <v>2780</v>
      </c>
      <c r="BI1956" s="3">
        <v>33543</v>
      </c>
    </row>
    <row r="1957" spans="1:61" x14ac:dyDescent="0.25">
      <c r="A1957" s="1">
        <v>42285</v>
      </c>
      <c r="B1957" t="s">
        <v>218</v>
      </c>
      <c r="C1957" t="s">
        <v>158</v>
      </c>
      <c r="D1957" t="s">
        <v>151</v>
      </c>
      <c r="E1957" t="s">
        <v>65</v>
      </c>
      <c r="F1957" t="s">
        <v>65</v>
      </c>
      <c r="G1957" t="s">
        <v>65</v>
      </c>
      <c r="H1957" t="s">
        <v>65</v>
      </c>
      <c r="I1957" t="s">
        <v>65</v>
      </c>
      <c r="J1957" t="s">
        <v>65</v>
      </c>
      <c r="K1957" t="s">
        <v>65</v>
      </c>
      <c r="L1957" t="s">
        <v>65</v>
      </c>
      <c r="M1957" t="s">
        <v>65</v>
      </c>
      <c r="N1957" t="s">
        <v>65</v>
      </c>
      <c r="O1957" t="s">
        <v>65</v>
      </c>
      <c r="P1957" t="s">
        <v>65</v>
      </c>
      <c r="Q1957">
        <v>1</v>
      </c>
      <c r="R1957" t="s">
        <v>119</v>
      </c>
      <c r="S1957" t="s">
        <v>66</v>
      </c>
      <c r="T1957">
        <v>16</v>
      </c>
      <c r="U1957">
        <v>10</v>
      </c>
      <c r="V1957">
        <v>20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 t="s">
        <v>65</v>
      </c>
      <c r="AM1957" t="s">
        <v>65</v>
      </c>
      <c r="AN1957">
        <v>0</v>
      </c>
      <c r="AP1957" t="s">
        <v>120</v>
      </c>
      <c r="AQ1957">
        <v>0</v>
      </c>
      <c r="AR1957">
        <v>9</v>
      </c>
      <c r="AS1957" t="s">
        <v>68</v>
      </c>
      <c r="AT1957" t="s">
        <v>68</v>
      </c>
      <c r="AU1957" t="s">
        <v>68</v>
      </c>
      <c r="AV1957" s="2">
        <v>43556</v>
      </c>
      <c r="AW1957" s="2">
        <v>43556</v>
      </c>
      <c r="AX1957">
        <v>1629</v>
      </c>
      <c r="AY1957">
        <v>1870</v>
      </c>
      <c r="AZ1957" t="s">
        <v>218</v>
      </c>
      <c r="BA1957" s="2">
        <v>43580</v>
      </c>
      <c r="BB1957">
        <v>22</v>
      </c>
      <c r="BC1957" t="s">
        <v>2797</v>
      </c>
      <c r="BD1957" s="3">
        <v>12479</v>
      </c>
      <c r="BE1957" t="s">
        <v>158</v>
      </c>
      <c r="BF1957" s="2">
        <v>43579</v>
      </c>
      <c r="BG1957">
        <v>27</v>
      </c>
      <c r="BH1957" t="s">
        <v>2780</v>
      </c>
      <c r="BI1957" s="3">
        <v>33543</v>
      </c>
    </row>
    <row r="1958" spans="1:61" x14ac:dyDescent="0.25">
      <c r="A1958" s="1">
        <v>42392</v>
      </c>
      <c r="B1958" t="s">
        <v>228</v>
      </c>
      <c r="C1958" t="s">
        <v>158</v>
      </c>
      <c r="D1958" t="s">
        <v>101</v>
      </c>
      <c r="E1958" t="s">
        <v>966</v>
      </c>
      <c r="F1958" t="s">
        <v>967</v>
      </c>
      <c r="G1958" t="s">
        <v>569</v>
      </c>
      <c r="H1958" t="s">
        <v>498</v>
      </c>
      <c r="I1958" t="s">
        <v>374</v>
      </c>
      <c r="J1958" t="s">
        <v>967</v>
      </c>
      <c r="K1958" t="s">
        <v>502</v>
      </c>
      <c r="L1958" t="s">
        <v>501</v>
      </c>
      <c r="M1958" t="s">
        <v>571</v>
      </c>
      <c r="N1958" t="s">
        <v>571</v>
      </c>
      <c r="O1958" t="s">
        <v>378</v>
      </c>
      <c r="P1958" t="s">
        <v>382</v>
      </c>
      <c r="Q1958">
        <v>23</v>
      </c>
      <c r="R1958" t="s">
        <v>85</v>
      </c>
      <c r="S1958" t="s">
        <v>66</v>
      </c>
      <c r="T1958">
        <v>16</v>
      </c>
      <c r="U1958">
        <v>6</v>
      </c>
      <c r="V1958">
        <v>3</v>
      </c>
      <c r="W1958" t="s">
        <v>120</v>
      </c>
      <c r="X1958" t="s">
        <v>192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 t="s">
        <v>378</v>
      </c>
      <c r="AM1958" t="s">
        <v>566</v>
      </c>
      <c r="AN1958">
        <v>-8</v>
      </c>
      <c r="AO1958" t="e" vm="1">
        <f>_FV(-1,"0")</f>
        <v>#VALUE!</v>
      </c>
      <c r="AP1958" t="s">
        <v>84</v>
      </c>
      <c r="AQ1958">
        <v>6</v>
      </c>
      <c r="AR1958">
        <v>3</v>
      </c>
      <c r="AS1958" t="s">
        <v>68</v>
      </c>
      <c r="AT1958" t="s">
        <v>1979</v>
      </c>
      <c r="AU1958" t="s">
        <v>68</v>
      </c>
      <c r="AV1958" s="3">
        <v>45658</v>
      </c>
      <c r="AW1958" t="s">
        <v>1047</v>
      </c>
      <c r="AX1958">
        <v>1630</v>
      </c>
      <c r="AY1958">
        <v>1870</v>
      </c>
      <c r="AZ1958" t="s">
        <v>228</v>
      </c>
      <c r="BA1958" s="2">
        <v>43519</v>
      </c>
      <c r="BB1958">
        <v>26</v>
      </c>
      <c r="BC1958" t="s">
        <v>2766</v>
      </c>
      <c r="BD1958" s="2">
        <v>43649</v>
      </c>
      <c r="BE1958" t="s">
        <v>158</v>
      </c>
      <c r="BF1958" s="2">
        <v>43579</v>
      </c>
      <c r="BG1958">
        <v>27</v>
      </c>
      <c r="BH1958" t="s">
        <v>2780</v>
      </c>
      <c r="BI1958" s="3">
        <v>33543</v>
      </c>
    </row>
    <row r="1959" spans="1:61" x14ac:dyDescent="0.25">
      <c r="A1959" s="1">
        <v>42366</v>
      </c>
      <c r="B1959" t="s">
        <v>60</v>
      </c>
      <c r="C1959" t="s">
        <v>2768</v>
      </c>
      <c r="D1959" t="s">
        <v>62</v>
      </c>
      <c r="E1959" t="s">
        <v>303</v>
      </c>
      <c r="F1959" t="s">
        <v>680</v>
      </c>
      <c r="G1959" t="s">
        <v>198</v>
      </c>
      <c r="H1959" t="s">
        <v>301</v>
      </c>
      <c r="I1959" t="s">
        <v>1771</v>
      </c>
      <c r="J1959" t="s">
        <v>1067</v>
      </c>
      <c r="K1959" t="s">
        <v>169</v>
      </c>
      <c r="L1959" t="s">
        <v>170</v>
      </c>
      <c r="M1959" t="s">
        <v>205</v>
      </c>
      <c r="N1959" t="s">
        <v>304</v>
      </c>
      <c r="O1959" t="s">
        <v>204</v>
      </c>
      <c r="P1959" t="s">
        <v>170</v>
      </c>
      <c r="Q1959">
        <v>19</v>
      </c>
      <c r="R1959" t="s">
        <v>64</v>
      </c>
      <c r="S1959" t="s">
        <v>242</v>
      </c>
      <c r="T1959">
        <v>16</v>
      </c>
      <c r="U1959">
        <v>2</v>
      </c>
      <c r="V1959">
        <v>14</v>
      </c>
      <c r="W1959" t="s">
        <v>120</v>
      </c>
      <c r="X1959" t="s">
        <v>192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 t="s">
        <v>1068</v>
      </c>
      <c r="AM1959" t="e" vm="69">
        <f>_FV(0,"5263157894736842")</f>
        <v>#VALUE!</v>
      </c>
      <c r="AN1959">
        <v>16</v>
      </c>
      <c r="AO1959" t="e" vm="1">
        <f>_FV(-1,"0")</f>
        <v>#VALUE!</v>
      </c>
      <c r="AP1959" t="e" vm="1">
        <f>_FV(-14,"0")</f>
        <v>#VALUE!</v>
      </c>
      <c r="AQ1959">
        <v>1</v>
      </c>
      <c r="AR1959">
        <v>1</v>
      </c>
      <c r="AS1959" t="s">
        <v>68</v>
      </c>
      <c r="AT1959" t="s">
        <v>737</v>
      </c>
      <c r="AU1959" t="s">
        <v>68</v>
      </c>
      <c r="AV1959" t="s">
        <v>675</v>
      </c>
      <c r="AW1959" t="s">
        <v>2054</v>
      </c>
      <c r="AX1959">
        <v>1804</v>
      </c>
      <c r="AY1959">
        <v>1577</v>
      </c>
      <c r="AZ1959" t="s">
        <v>60</v>
      </c>
      <c r="BA1959" s="2">
        <v>43669</v>
      </c>
      <c r="BB1959">
        <v>29</v>
      </c>
      <c r="BC1959" t="s">
        <v>2765</v>
      </c>
      <c r="BD1959" s="3">
        <v>35674</v>
      </c>
      <c r="BE1959" t="s">
        <v>2768</v>
      </c>
      <c r="BF1959" s="2">
        <v>43489</v>
      </c>
      <c r="BG1959">
        <v>22</v>
      </c>
      <c r="BH1959" t="s">
        <v>2771</v>
      </c>
      <c r="BI1959" s="3">
        <v>14246</v>
      </c>
    </row>
    <row r="1960" spans="1:61" x14ac:dyDescent="0.25">
      <c r="A1960" s="1">
        <v>42617</v>
      </c>
      <c r="B1960" t="s">
        <v>73</v>
      </c>
      <c r="C1960" t="s">
        <v>2768</v>
      </c>
      <c r="D1960" t="s">
        <v>151</v>
      </c>
      <c r="E1960" t="s">
        <v>1183</v>
      </c>
      <c r="F1960" t="s">
        <v>368</v>
      </c>
      <c r="G1960" s="3">
        <v>2273637</v>
      </c>
      <c r="H1960" s="3">
        <v>1360531</v>
      </c>
      <c r="I1960" t="s">
        <v>63</v>
      </c>
      <c r="J1960" t="s">
        <v>368</v>
      </c>
      <c r="K1960" t="s">
        <v>783</v>
      </c>
      <c r="L1960" t="s">
        <v>320</v>
      </c>
      <c r="M1960" t="s">
        <v>1686</v>
      </c>
      <c r="N1960" t="s">
        <v>416</v>
      </c>
      <c r="O1960" t="s">
        <v>933</v>
      </c>
      <c r="P1960" t="s">
        <v>79</v>
      </c>
      <c r="Q1960">
        <v>32</v>
      </c>
      <c r="R1960" t="s">
        <v>239</v>
      </c>
      <c r="S1960" t="s">
        <v>242</v>
      </c>
      <c r="T1960">
        <v>16</v>
      </c>
      <c r="U1960">
        <v>16</v>
      </c>
      <c r="V1960">
        <v>10</v>
      </c>
      <c r="W1960" t="s">
        <v>65</v>
      </c>
      <c r="X1960" t="s">
        <v>120</v>
      </c>
      <c r="Y1960">
        <v>0</v>
      </c>
      <c r="Z1960">
        <v>0</v>
      </c>
      <c r="AA1960">
        <v>0</v>
      </c>
      <c r="AB1960">
        <v>1</v>
      </c>
      <c r="AC1960">
        <v>1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 t="e" vm="93">
        <f>_FV(-1,"125")</f>
        <v>#VALUE!</v>
      </c>
      <c r="AM1960" t="e" vm="37">
        <f>_FV(0,"375")</f>
        <v>#VALUE!</v>
      </c>
      <c r="AN1960">
        <v>-22</v>
      </c>
      <c r="AO1960" t="e" vm="1">
        <f>_FV(-10,"0")</f>
        <v>#VALUE!</v>
      </c>
      <c r="AP1960" t="s">
        <v>66</v>
      </c>
      <c r="AQ1960">
        <v>3</v>
      </c>
      <c r="AR1960">
        <v>0</v>
      </c>
      <c r="AS1960" t="s">
        <v>68</v>
      </c>
      <c r="AT1960" t="s">
        <v>68</v>
      </c>
      <c r="AU1960" t="s">
        <v>68</v>
      </c>
      <c r="AV1960" t="s">
        <v>355</v>
      </c>
      <c r="AW1960" s="3">
        <v>45658</v>
      </c>
      <c r="AX1960">
        <v>1549</v>
      </c>
      <c r="AY1960">
        <v>1577</v>
      </c>
      <c r="AZ1960" t="s">
        <v>73</v>
      </c>
      <c r="BA1960" s="2">
        <v>43608</v>
      </c>
      <c r="BB1960">
        <v>23</v>
      </c>
      <c r="BC1960" t="s">
        <v>2767</v>
      </c>
      <c r="BD1960" s="3">
        <v>20121</v>
      </c>
      <c r="BE1960" t="s">
        <v>2768</v>
      </c>
      <c r="BF1960" s="2">
        <v>43489</v>
      </c>
      <c r="BG1960">
        <v>22</v>
      </c>
      <c r="BH1960" t="s">
        <v>2771</v>
      </c>
      <c r="BI1960" s="3">
        <v>14246</v>
      </c>
    </row>
    <row r="1961" spans="1:61" x14ac:dyDescent="0.25">
      <c r="A1961" s="1">
        <v>42136</v>
      </c>
      <c r="B1961" t="s">
        <v>123</v>
      </c>
      <c r="C1961" t="s">
        <v>2768</v>
      </c>
      <c r="D1961" t="s">
        <v>151</v>
      </c>
      <c r="E1961" t="s">
        <v>483</v>
      </c>
      <c r="F1961" t="s">
        <v>483</v>
      </c>
      <c r="G1961" t="s">
        <v>1023</v>
      </c>
      <c r="H1961" t="s">
        <v>64</v>
      </c>
      <c r="I1961" t="s">
        <v>68</v>
      </c>
      <c r="J1961" t="s">
        <v>355</v>
      </c>
      <c r="K1961" t="s">
        <v>386</v>
      </c>
      <c r="L1961" t="s">
        <v>115</v>
      </c>
      <c r="M1961" t="s">
        <v>117</v>
      </c>
      <c r="N1961" t="s">
        <v>484</v>
      </c>
      <c r="O1961" t="s">
        <v>118</v>
      </c>
      <c r="P1961" t="s">
        <v>386</v>
      </c>
      <c r="Q1961">
        <v>15</v>
      </c>
      <c r="R1961" t="s">
        <v>120</v>
      </c>
      <c r="S1961" t="s">
        <v>242</v>
      </c>
      <c r="T1961">
        <v>16</v>
      </c>
      <c r="U1961">
        <v>14</v>
      </c>
      <c r="V1961">
        <v>18</v>
      </c>
      <c r="W1961" t="s">
        <v>66</v>
      </c>
      <c r="X1961" t="s">
        <v>64</v>
      </c>
      <c r="Y1961">
        <v>0</v>
      </c>
      <c r="Z1961">
        <v>0</v>
      </c>
      <c r="AA1961">
        <v>0</v>
      </c>
      <c r="AB1961">
        <v>1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1</v>
      </c>
      <c r="AI1961">
        <v>0</v>
      </c>
      <c r="AJ1961">
        <v>0</v>
      </c>
      <c r="AK1961">
        <v>0</v>
      </c>
      <c r="AL1961" t="e" vm="8">
        <f>_FV(0,"4")</f>
        <v>#VALUE!</v>
      </c>
      <c r="AM1961" t="e" vm="133">
        <f>_FV(0,"8666666666666667")</f>
        <v>#VALUE!</v>
      </c>
      <c r="AN1961">
        <v>5</v>
      </c>
      <c r="AO1961" t="s">
        <v>64</v>
      </c>
      <c r="AP1961" t="e" vm="1">
        <f>_FV(-6,"0")</f>
        <v>#VALUE!</v>
      </c>
      <c r="AQ1961">
        <v>1</v>
      </c>
      <c r="AR1961">
        <v>1</v>
      </c>
      <c r="AS1961" t="s">
        <v>68</v>
      </c>
      <c r="AT1961" t="s">
        <v>68</v>
      </c>
      <c r="AU1961" t="s">
        <v>68</v>
      </c>
      <c r="AV1961" s="2">
        <v>43556</v>
      </c>
      <c r="AW1961" s="3">
        <v>44927</v>
      </c>
      <c r="AX1961">
        <v>1843</v>
      </c>
      <c r="AY1961">
        <v>1577</v>
      </c>
      <c r="AZ1961" t="s">
        <v>123</v>
      </c>
      <c r="BA1961" s="2">
        <v>43669</v>
      </c>
      <c r="BB1961">
        <v>30</v>
      </c>
      <c r="BC1961" t="s">
        <v>2773</v>
      </c>
      <c r="BD1961" s="2">
        <v>43599</v>
      </c>
      <c r="BE1961" t="s">
        <v>2768</v>
      </c>
      <c r="BF1961" s="2">
        <v>43489</v>
      </c>
      <c r="BG1961">
        <v>22</v>
      </c>
      <c r="BH1961" t="s">
        <v>2771</v>
      </c>
      <c r="BI1961" s="3">
        <v>14246</v>
      </c>
    </row>
    <row r="1962" spans="1:61" x14ac:dyDescent="0.25">
      <c r="A1962" s="1">
        <v>42402</v>
      </c>
      <c r="B1962" t="s">
        <v>2233</v>
      </c>
      <c r="C1962" t="s">
        <v>2768</v>
      </c>
      <c r="D1962" t="s">
        <v>151</v>
      </c>
      <c r="E1962" t="s">
        <v>68</v>
      </c>
      <c r="F1962" t="s">
        <v>399</v>
      </c>
      <c r="G1962" t="s">
        <v>399</v>
      </c>
      <c r="H1962" t="s">
        <v>425</v>
      </c>
      <c r="I1962" t="s">
        <v>770</v>
      </c>
      <c r="J1962" t="s">
        <v>769</v>
      </c>
      <c r="K1962" t="s">
        <v>323</v>
      </c>
      <c r="L1962" t="s">
        <v>79</v>
      </c>
      <c r="M1962" t="s">
        <v>81</v>
      </c>
      <c r="N1962" t="s">
        <v>81</v>
      </c>
      <c r="O1962" t="s">
        <v>82</v>
      </c>
      <c r="P1962" t="s">
        <v>771</v>
      </c>
      <c r="Q1962">
        <v>24</v>
      </c>
      <c r="R1962" t="s">
        <v>110</v>
      </c>
      <c r="S1962" t="s">
        <v>242</v>
      </c>
      <c r="T1962">
        <v>16</v>
      </c>
      <c r="U1962">
        <v>11</v>
      </c>
      <c r="V1962">
        <v>16</v>
      </c>
      <c r="W1962" t="s">
        <v>68</v>
      </c>
      <c r="X1962" t="s">
        <v>132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 t="e" vm="93">
        <f>_FV(0,"125")</f>
        <v>#VALUE!</v>
      </c>
      <c r="AM1962" t="e" vm="372">
        <f>_FV(0,"4583333333333333")</f>
        <v>#VALUE!</v>
      </c>
      <c r="AN1962">
        <v>6</v>
      </c>
      <c r="AO1962" t="e" vm="1">
        <f>_FV(-4,"0")</f>
        <v>#VALUE!</v>
      </c>
      <c r="AP1962" t="e" vm="1">
        <f>_FV(-1,"0")</f>
        <v>#VALUE!</v>
      </c>
      <c r="AQ1962">
        <v>1</v>
      </c>
      <c r="AR1962">
        <v>1</v>
      </c>
      <c r="AS1962" t="s">
        <v>68</v>
      </c>
      <c r="AT1962" t="s">
        <v>68</v>
      </c>
      <c r="AU1962" t="s">
        <v>68</v>
      </c>
      <c r="AV1962" s="2">
        <v>43556</v>
      </c>
      <c r="AW1962" s="2">
        <v>43617</v>
      </c>
      <c r="AX1962">
        <v>1654</v>
      </c>
      <c r="AY1962">
        <v>1577</v>
      </c>
      <c r="AZ1962" t="s">
        <v>2233</v>
      </c>
      <c r="BA1962" s="2">
        <v>43641</v>
      </c>
      <c r="BB1962">
        <v>19</v>
      </c>
      <c r="BC1962" t="s">
        <v>2775</v>
      </c>
      <c r="BD1962" s="3">
        <v>43160</v>
      </c>
      <c r="BE1962" t="s">
        <v>2768</v>
      </c>
      <c r="BF1962" s="2">
        <v>43489</v>
      </c>
      <c r="BG1962">
        <v>22</v>
      </c>
      <c r="BH1962" t="s">
        <v>2771</v>
      </c>
      <c r="BI1962" s="3">
        <v>14246</v>
      </c>
    </row>
    <row r="1963" spans="1:61" x14ac:dyDescent="0.25">
      <c r="A1963" s="1">
        <v>42490</v>
      </c>
      <c r="B1963" t="s">
        <v>127</v>
      </c>
      <c r="C1963" t="s">
        <v>2768</v>
      </c>
      <c r="D1963" t="s">
        <v>62</v>
      </c>
      <c r="E1963" t="s">
        <v>578</v>
      </c>
      <c r="F1963" t="s">
        <v>664</v>
      </c>
      <c r="G1963" t="s">
        <v>662</v>
      </c>
      <c r="H1963" t="s">
        <v>971</v>
      </c>
      <c r="I1963" t="s">
        <v>664</v>
      </c>
      <c r="J1963" t="s">
        <v>664</v>
      </c>
      <c r="K1963" t="s">
        <v>793</v>
      </c>
      <c r="L1963" t="s">
        <v>587</v>
      </c>
      <c r="M1963" t="s">
        <v>587</v>
      </c>
      <c r="N1963" t="s">
        <v>156</v>
      </c>
      <c r="O1963" t="s">
        <v>116</v>
      </c>
      <c r="P1963" t="s">
        <v>585</v>
      </c>
      <c r="Q1963">
        <v>35</v>
      </c>
      <c r="R1963" t="s">
        <v>192</v>
      </c>
      <c r="S1963" t="s">
        <v>242</v>
      </c>
      <c r="T1963">
        <v>16</v>
      </c>
      <c r="U1963">
        <v>8</v>
      </c>
      <c r="V1963">
        <v>9</v>
      </c>
      <c r="W1963" t="s">
        <v>84</v>
      </c>
      <c r="X1963" t="s">
        <v>96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 t="s">
        <v>154</v>
      </c>
      <c r="AM1963" t="e" vm="210">
        <f>_FV(0,"45714285714285713")</f>
        <v>#VALUE!</v>
      </c>
      <c r="AN1963">
        <v>0</v>
      </c>
      <c r="AO1963" t="e" vm="1">
        <f>_FV(-3,"0")</f>
        <v>#VALUE!</v>
      </c>
      <c r="AP1963" t="e" vm="1">
        <f>_FV(-5,"0")</f>
        <v>#VALUE!</v>
      </c>
      <c r="AQ1963">
        <v>1</v>
      </c>
      <c r="AR1963">
        <v>1</v>
      </c>
      <c r="AS1963" t="s">
        <v>68</v>
      </c>
      <c r="AT1963" t="s">
        <v>68</v>
      </c>
      <c r="AU1963" t="s">
        <v>68</v>
      </c>
      <c r="AV1963" t="s">
        <v>180</v>
      </c>
      <c r="AW1963" s="3">
        <v>11324</v>
      </c>
      <c r="AX1963">
        <v>1713</v>
      </c>
      <c r="AY1963">
        <v>1577</v>
      </c>
      <c r="AZ1963" t="s">
        <v>127</v>
      </c>
      <c r="BA1963" s="2">
        <v>43670</v>
      </c>
      <c r="BB1963">
        <v>19</v>
      </c>
      <c r="BC1963" t="s">
        <v>2776</v>
      </c>
      <c r="BD1963" s="3">
        <v>45047</v>
      </c>
      <c r="BE1963" t="s">
        <v>2768</v>
      </c>
      <c r="BF1963" s="2">
        <v>43489</v>
      </c>
      <c r="BG1963">
        <v>22</v>
      </c>
      <c r="BH1963" t="s">
        <v>2771</v>
      </c>
      <c r="BI1963" s="3">
        <v>14246</v>
      </c>
    </row>
    <row r="1964" spans="1:61" x14ac:dyDescent="0.25">
      <c r="A1964" s="1">
        <v>42401</v>
      </c>
      <c r="B1964" t="s">
        <v>2538</v>
      </c>
      <c r="C1964" t="s">
        <v>2768</v>
      </c>
      <c r="D1964" t="s">
        <v>101</v>
      </c>
      <c r="E1964" s="3">
        <v>31048</v>
      </c>
      <c r="F1964" s="2">
        <v>43466</v>
      </c>
      <c r="G1964" s="3">
        <v>45658</v>
      </c>
      <c r="H1964" s="2">
        <v>43647</v>
      </c>
      <c r="I1964" s="3">
        <v>34700</v>
      </c>
      <c r="J1964" t="s">
        <v>68</v>
      </c>
      <c r="K1964" t="s">
        <v>1130</v>
      </c>
      <c r="L1964" t="s">
        <v>79</v>
      </c>
      <c r="M1964" t="s">
        <v>325</v>
      </c>
      <c r="N1964" t="s">
        <v>682</v>
      </c>
      <c r="O1964" t="s">
        <v>266</v>
      </c>
      <c r="P1964" t="s">
        <v>79</v>
      </c>
      <c r="Q1964">
        <v>20</v>
      </c>
      <c r="R1964" t="s">
        <v>68</v>
      </c>
      <c r="S1964" t="s">
        <v>242</v>
      </c>
      <c r="T1964">
        <v>16</v>
      </c>
      <c r="U1964">
        <v>2</v>
      </c>
      <c r="V1964">
        <v>16</v>
      </c>
      <c r="W1964" t="s">
        <v>120</v>
      </c>
      <c r="X1964" t="s">
        <v>120</v>
      </c>
      <c r="Y1964">
        <v>0</v>
      </c>
      <c r="Z1964">
        <v>1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1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 t="s">
        <v>97</v>
      </c>
      <c r="AM1964" t="e" vm="25">
        <f>_FV(0,"6")</f>
        <v>#VALUE!</v>
      </c>
      <c r="AN1964">
        <v>19</v>
      </c>
      <c r="AO1964" t="s">
        <v>65</v>
      </c>
      <c r="AP1964" t="e" vm="1">
        <f>_FV(-15,"0")</f>
        <v>#VALUE!</v>
      </c>
      <c r="AQ1964">
        <v>1</v>
      </c>
      <c r="AR1964">
        <v>1</v>
      </c>
      <c r="AS1964" t="s">
        <v>68</v>
      </c>
      <c r="AT1964" t="s">
        <v>68</v>
      </c>
      <c r="AU1964" t="s">
        <v>68</v>
      </c>
      <c r="AV1964" s="2">
        <v>43497</v>
      </c>
      <c r="AW1964" s="2">
        <v>43586</v>
      </c>
      <c r="AX1964">
        <v>1643</v>
      </c>
      <c r="AY1964">
        <v>1577</v>
      </c>
      <c r="AZ1964" t="s">
        <v>2538</v>
      </c>
      <c r="BA1964" s="2">
        <v>43733</v>
      </c>
      <c r="BB1964">
        <v>19</v>
      </c>
      <c r="BC1964" t="s">
        <v>2777</v>
      </c>
      <c r="BD1964" s="3">
        <v>22313</v>
      </c>
      <c r="BE1964" t="s">
        <v>2768</v>
      </c>
      <c r="BF1964" s="2">
        <v>43489</v>
      </c>
      <c r="BG1964">
        <v>22</v>
      </c>
      <c r="BH1964" t="s">
        <v>2771</v>
      </c>
      <c r="BI1964" s="3">
        <v>14246</v>
      </c>
    </row>
    <row r="1965" spans="1:61" x14ac:dyDescent="0.25">
      <c r="A1965" s="1">
        <v>42233</v>
      </c>
      <c r="B1965" t="s">
        <v>150</v>
      </c>
      <c r="C1965" t="s">
        <v>2768</v>
      </c>
      <c r="D1965" t="s">
        <v>62</v>
      </c>
      <c r="E1965" t="s">
        <v>63</v>
      </c>
      <c r="F1965" t="s">
        <v>65</v>
      </c>
      <c r="G1965" t="s">
        <v>65</v>
      </c>
      <c r="H1965" t="s">
        <v>63</v>
      </c>
      <c r="I1965" s="2">
        <v>43586</v>
      </c>
      <c r="J1965" t="s">
        <v>65</v>
      </c>
      <c r="K1965" t="s">
        <v>63</v>
      </c>
      <c r="L1965" t="s">
        <v>65</v>
      </c>
      <c r="M1965" t="s">
        <v>65</v>
      </c>
      <c r="N1965" t="s">
        <v>63</v>
      </c>
      <c r="O1965" t="s">
        <v>65</v>
      </c>
      <c r="P1965" t="s">
        <v>65</v>
      </c>
      <c r="Q1965">
        <v>2</v>
      </c>
      <c r="R1965" t="s">
        <v>121</v>
      </c>
      <c r="S1965" t="s">
        <v>242</v>
      </c>
      <c r="T1965">
        <v>16</v>
      </c>
      <c r="U1965">
        <v>6</v>
      </c>
      <c r="V1965">
        <v>16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 t="s">
        <v>63</v>
      </c>
      <c r="AM1965" t="e" vm="3">
        <f>_FV(0,"5")</f>
        <v>#VALUE!</v>
      </c>
      <c r="AN1965">
        <v>3</v>
      </c>
      <c r="AP1965" t="e" vm="1">
        <f>_FV(-8,"0")</f>
        <v>#VALUE!</v>
      </c>
      <c r="AQ1965">
        <v>1</v>
      </c>
      <c r="AR1965">
        <v>1</v>
      </c>
      <c r="AS1965" t="s">
        <v>68</v>
      </c>
      <c r="AT1965" s="2">
        <v>43617</v>
      </c>
      <c r="AU1965" t="s">
        <v>68</v>
      </c>
      <c r="AV1965" s="2">
        <v>43586</v>
      </c>
      <c r="AW1965" t="s">
        <v>2827</v>
      </c>
      <c r="AX1965">
        <v>1721</v>
      </c>
      <c r="AY1965">
        <v>1577</v>
      </c>
      <c r="AZ1965" t="s">
        <v>150</v>
      </c>
      <c r="BA1965" s="2">
        <v>43607</v>
      </c>
      <c r="BB1965">
        <v>25</v>
      </c>
      <c r="BC1965" t="s">
        <v>2779</v>
      </c>
      <c r="BD1965" s="3">
        <v>14427</v>
      </c>
      <c r="BE1965" t="s">
        <v>2768</v>
      </c>
      <c r="BF1965" s="2">
        <v>43489</v>
      </c>
      <c r="BG1965">
        <v>22</v>
      </c>
      <c r="BH1965" t="s">
        <v>2771</v>
      </c>
      <c r="BI1965" s="3">
        <v>14246</v>
      </c>
    </row>
    <row r="1966" spans="1:61" x14ac:dyDescent="0.25">
      <c r="A1966" s="1">
        <v>42294</v>
      </c>
      <c r="B1966" t="s">
        <v>158</v>
      </c>
      <c r="C1966" t="s">
        <v>2768</v>
      </c>
      <c r="D1966" t="s">
        <v>62</v>
      </c>
      <c r="E1966" t="s">
        <v>1102</v>
      </c>
      <c r="F1966" t="s">
        <v>92</v>
      </c>
      <c r="G1966" t="s">
        <v>91</v>
      </c>
      <c r="H1966" t="s">
        <v>90</v>
      </c>
      <c r="I1966" t="s">
        <v>64</v>
      </c>
      <c r="J1966" t="s">
        <v>88</v>
      </c>
      <c r="K1966" t="s">
        <v>355</v>
      </c>
      <c r="L1966" t="s">
        <v>216</v>
      </c>
      <c r="M1966" t="s">
        <v>216</v>
      </c>
      <c r="N1966" t="s">
        <v>94</v>
      </c>
      <c r="O1966" t="s">
        <v>65</v>
      </c>
      <c r="P1966" t="s">
        <v>216</v>
      </c>
      <c r="Q1966">
        <v>9</v>
      </c>
      <c r="R1966" t="s">
        <v>66</v>
      </c>
      <c r="S1966" t="s">
        <v>242</v>
      </c>
      <c r="T1966">
        <v>16</v>
      </c>
      <c r="U1966">
        <v>1</v>
      </c>
      <c r="V1966">
        <v>15</v>
      </c>
      <c r="W1966" t="s">
        <v>83</v>
      </c>
      <c r="X1966" t="s">
        <v>132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 t="s">
        <v>90</v>
      </c>
      <c r="AM1966" t="e" vm="82">
        <f>_FV(0,"2222222222222222")</f>
        <v>#VALUE!</v>
      </c>
      <c r="AN1966">
        <v>10</v>
      </c>
      <c r="AO1966" t="s">
        <v>66</v>
      </c>
      <c r="AP1966" t="e" vm="1">
        <f>_FV(-12,"0")</f>
        <v>#VALUE!</v>
      </c>
      <c r="AQ1966">
        <v>1</v>
      </c>
      <c r="AR1966">
        <v>1</v>
      </c>
      <c r="AS1966" t="s">
        <v>68</v>
      </c>
      <c r="AT1966" t="s">
        <v>68</v>
      </c>
      <c r="AU1966" t="s">
        <v>68</v>
      </c>
      <c r="AV1966" s="2">
        <v>43679</v>
      </c>
      <c r="AW1966" s="3">
        <v>44562</v>
      </c>
      <c r="AX1966">
        <v>1870</v>
      </c>
      <c r="AY1966">
        <v>1577</v>
      </c>
      <c r="AZ1966" t="s">
        <v>158</v>
      </c>
      <c r="BA1966" s="2">
        <v>43579</v>
      </c>
      <c r="BB1966">
        <v>27</v>
      </c>
      <c r="BC1966" t="s">
        <v>2780</v>
      </c>
      <c r="BD1966" s="3">
        <v>33543</v>
      </c>
      <c r="BE1966" t="s">
        <v>2768</v>
      </c>
      <c r="BF1966" s="2">
        <v>43489</v>
      </c>
      <c r="BG1966">
        <v>22</v>
      </c>
      <c r="BH1966" t="s">
        <v>2771</v>
      </c>
      <c r="BI1966" s="3">
        <v>14246</v>
      </c>
    </row>
    <row r="1967" spans="1:61" x14ac:dyDescent="0.25">
      <c r="A1967" s="1">
        <v>42507</v>
      </c>
      <c r="B1967" t="s">
        <v>163</v>
      </c>
      <c r="C1967" t="s">
        <v>2768</v>
      </c>
      <c r="D1967" t="s">
        <v>62</v>
      </c>
      <c r="E1967" t="s">
        <v>405</v>
      </c>
      <c r="F1967" t="s">
        <v>680</v>
      </c>
      <c r="G1967" t="s">
        <v>305</v>
      </c>
      <c r="H1967" t="s">
        <v>301</v>
      </c>
      <c r="I1967" t="s">
        <v>1269</v>
      </c>
      <c r="J1967" t="s">
        <v>196</v>
      </c>
      <c r="K1967" t="s">
        <v>172</v>
      </c>
      <c r="L1967" t="s">
        <v>173</v>
      </c>
      <c r="M1967" t="s">
        <v>170</v>
      </c>
      <c r="N1967" t="s">
        <v>1013</v>
      </c>
      <c r="O1967" t="s">
        <v>174</v>
      </c>
      <c r="P1967" t="s">
        <v>174</v>
      </c>
      <c r="Q1967">
        <v>38</v>
      </c>
      <c r="R1967" t="s">
        <v>132</v>
      </c>
      <c r="S1967" t="s">
        <v>242</v>
      </c>
      <c r="T1967">
        <v>16</v>
      </c>
      <c r="U1967">
        <v>5</v>
      </c>
      <c r="V1967">
        <v>16</v>
      </c>
      <c r="W1967" t="s">
        <v>120</v>
      </c>
      <c r="X1967" t="s">
        <v>66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 t="s">
        <v>202</v>
      </c>
      <c r="AM1967" t="e" vm="69">
        <f>_FV(0,"5263157894736842")</f>
        <v>#VALUE!</v>
      </c>
      <c r="AN1967">
        <v>21</v>
      </c>
      <c r="AO1967" t="s">
        <v>96</v>
      </c>
      <c r="AP1967" t="e" vm="1">
        <f>_FV(-11,"0")</f>
        <v>#VALUE!</v>
      </c>
      <c r="AQ1967">
        <v>0</v>
      </c>
      <c r="AR1967">
        <v>3</v>
      </c>
      <c r="AS1967" t="s">
        <v>68</v>
      </c>
      <c r="AT1967" t="s">
        <v>175</v>
      </c>
      <c r="AU1967" t="s">
        <v>68</v>
      </c>
      <c r="AV1967" s="2">
        <v>43497</v>
      </c>
      <c r="AW1967" t="s">
        <v>2897</v>
      </c>
      <c r="AX1967">
        <v>1793</v>
      </c>
      <c r="AY1967">
        <v>1577</v>
      </c>
      <c r="AZ1967" t="s">
        <v>163</v>
      </c>
      <c r="BA1967" s="2">
        <v>43607</v>
      </c>
      <c r="BB1967">
        <v>23</v>
      </c>
      <c r="BC1967" t="s">
        <v>2783</v>
      </c>
      <c r="BD1967" s="2">
        <v>43593</v>
      </c>
      <c r="BE1967" t="s">
        <v>2768</v>
      </c>
      <c r="BF1967" s="2">
        <v>43489</v>
      </c>
      <c r="BG1967">
        <v>22</v>
      </c>
      <c r="BH1967" t="s">
        <v>2771</v>
      </c>
      <c r="BI1967" s="3">
        <v>14246</v>
      </c>
    </row>
    <row r="1968" spans="1:61" x14ac:dyDescent="0.25">
      <c r="A1968" s="1">
        <v>42493</v>
      </c>
      <c r="B1968" t="s">
        <v>178</v>
      </c>
      <c r="C1968" t="s">
        <v>2768</v>
      </c>
      <c r="D1968" t="s">
        <v>151</v>
      </c>
      <c r="E1968" t="s">
        <v>744</v>
      </c>
      <c r="F1968" t="s">
        <v>106</v>
      </c>
      <c r="G1968" t="s">
        <v>1554</v>
      </c>
      <c r="H1968" t="s">
        <v>999</v>
      </c>
      <c r="I1968" t="s">
        <v>830</v>
      </c>
      <c r="J1968" t="s">
        <v>106</v>
      </c>
      <c r="K1968" t="s">
        <v>480</v>
      </c>
      <c r="L1968" t="s">
        <v>479</v>
      </c>
      <c r="M1968" t="s">
        <v>746</v>
      </c>
      <c r="N1968" t="s">
        <v>481</v>
      </c>
      <c r="O1968" t="s">
        <v>480</v>
      </c>
      <c r="P1968" t="s">
        <v>479</v>
      </c>
      <c r="Q1968">
        <v>29</v>
      </c>
      <c r="R1968" t="s">
        <v>95</v>
      </c>
      <c r="S1968" t="s">
        <v>242</v>
      </c>
      <c r="T1968">
        <v>16</v>
      </c>
      <c r="U1968">
        <v>15</v>
      </c>
      <c r="V1968">
        <v>11</v>
      </c>
      <c r="W1968" t="s">
        <v>84</v>
      </c>
      <c r="X1968" t="s">
        <v>85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 t="e" vm="412">
        <f>_FV(0,"8620689655172413")</f>
        <v>#VALUE!</v>
      </c>
      <c r="AM1968" t="e" vm="61">
        <f>_FV(0,"41379310344827586")</f>
        <v>#VALUE!</v>
      </c>
      <c r="AN1968">
        <v>-8</v>
      </c>
      <c r="AO1968" t="e" vm="1">
        <f>_FV(-4,"0")</f>
        <v>#VALUE!</v>
      </c>
      <c r="AP1968" t="s">
        <v>64</v>
      </c>
      <c r="AQ1968">
        <v>3</v>
      </c>
      <c r="AR1968">
        <v>0</v>
      </c>
      <c r="AS1968" t="s">
        <v>68</v>
      </c>
      <c r="AT1968" t="s">
        <v>68</v>
      </c>
      <c r="AU1968" t="s">
        <v>68</v>
      </c>
      <c r="AV1968" t="s">
        <v>64</v>
      </c>
      <c r="AW1968" s="3">
        <v>43466</v>
      </c>
      <c r="AX1968">
        <v>1553</v>
      </c>
      <c r="AY1968">
        <v>1577</v>
      </c>
      <c r="AZ1968" t="s">
        <v>178</v>
      </c>
      <c r="BA1968" s="2">
        <v>43639</v>
      </c>
      <c r="BB1968">
        <v>27</v>
      </c>
      <c r="BC1968" t="s">
        <v>2784</v>
      </c>
      <c r="BD1968" s="3">
        <v>28581</v>
      </c>
      <c r="BE1968" t="s">
        <v>2768</v>
      </c>
      <c r="BF1968" s="2">
        <v>43489</v>
      </c>
      <c r="BG1968">
        <v>22</v>
      </c>
      <c r="BH1968" t="s">
        <v>2771</v>
      </c>
      <c r="BI1968" s="3">
        <v>14246</v>
      </c>
    </row>
    <row r="1969" spans="1:61" x14ac:dyDescent="0.25">
      <c r="A1969" s="1">
        <v>42347</v>
      </c>
      <c r="B1969" t="s">
        <v>1432</v>
      </c>
      <c r="C1969" t="s">
        <v>2768</v>
      </c>
      <c r="D1969" t="s">
        <v>62</v>
      </c>
      <c r="E1969" t="s">
        <v>68</v>
      </c>
      <c r="F1969" t="s">
        <v>68</v>
      </c>
      <c r="G1969" s="2">
        <v>43617</v>
      </c>
      <c r="H1969" s="2">
        <v>43497</v>
      </c>
      <c r="I1969" t="s">
        <v>124</v>
      </c>
      <c r="J1969" t="s">
        <v>124</v>
      </c>
      <c r="K1969" t="s">
        <v>118</v>
      </c>
      <c r="L1969" t="s">
        <v>118</v>
      </c>
      <c r="M1969" t="s">
        <v>116</v>
      </c>
      <c r="N1969" t="s">
        <v>116</v>
      </c>
      <c r="O1969" t="s">
        <v>118</v>
      </c>
      <c r="P1969" t="s">
        <v>118</v>
      </c>
      <c r="Q1969">
        <v>5</v>
      </c>
      <c r="R1969" t="s">
        <v>67</v>
      </c>
      <c r="S1969" t="s">
        <v>242</v>
      </c>
      <c r="T1969">
        <v>16</v>
      </c>
      <c r="U1969">
        <v>14</v>
      </c>
      <c r="V1969">
        <v>11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 t="e" vm="25">
        <f>_FV(0,"6")</f>
        <v>#VALUE!</v>
      </c>
      <c r="AM1969" t="e" vm="26">
        <f>_FV(0,"2")</f>
        <v>#VALUE!</v>
      </c>
      <c r="AN1969">
        <v>0</v>
      </c>
      <c r="AP1969" t="s">
        <v>84</v>
      </c>
      <c r="AQ1969">
        <v>1</v>
      </c>
      <c r="AR1969">
        <v>1</v>
      </c>
      <c r="AS1969" t="s">
        <v>68</v>
      </c>
      <c r="AT1969" t="s">
        <v>68</v>
      </c>
      <c r="AU1969" t="s">
        <v>68</v>
      </c>
      <c r="AV1969" t="s">
        <v>68</v>
      </c>
      <c r="AW1969" s="2">
        <v>43466</v>
      </c>
      <c r="AX1969">
        <v>1601</v>
      </c>
      <c r="AY1969">
        <v>1577</v>
      </c>
      <c r="AZ1969" t="s">
        <v>1432</v>
      </c>
      <c r="BA1969" s="2">
        <v>43641</v>
      </c>
      <c r="BB1969">
        <v>22</v>
      </c>
      <c r="BC1969" t="s">
        <v>2785</v>
      </c>
      <c r="BD1969" s="3">
        <v>19391</v>
      </c>
      <c r="BE1969" t="s">
        <v>2768</v>
      </c>
      <c r="BF1969" s="2">
        <v>43489</v>
      </c>
      <c r="BG1969">
        <v>22</v>
      </c>
      <c r="BH1969" t="s">
        <v>2771</v>
      </c>
      <c r="BI1969" s="3">
        <v>14246</v>
      </c>
    </row>
    <row r="1970" spans="1:61" x14ac:dyDescent="0.25">
      <c r="A1970" s="1">
        <v>42015</v>
      </c>
      <c r="B1970" t="s">
        <v>1917</v>
      </c>
      <c r="C1970" t="s">
        <v>2768</v>
      </c>
      <c r="D1970" t="s">
        <v>62</v>
      </c>
      <c r="E1970" t="s">
        <v>644</v>
      </c>
      <c r="F1970" t="s">
        <v>539</v>
      </c>
      <c r="G1970" t="s">
        <v>219</v>
      </c>
      <c r="H1970" t="s">
        <v>64</v>
      </c>
      <c r="I1970" t="s">
        <v>222</v>
      </c>
      <c r="J1970" t="s">
        <v>852</v>
      </c>
      <c r="K1970" t="s">
        <v>223</v>
      </c>
      <c r="L1970" t="s">
        <v>226</v>
      </c>
      <c r="M1970" t="s">
        <v>226</v>
      </c>
      <c r="N1970" t="s">
        <v>468</v>
      </c>
      <c r="O1970" t="s">
        <v>337</v>
      </c>
      <c r="P1970" t="s">
        <v>226</v>
      </c>
      <c r="Q1970">
        <v>11</v>
      </c>
      <c r="R1970" t="s">
        <v>96</v>
      </c>
      <c r="S1970" t="s">
        <v>242</v>
      </c>
      <c r="T1970">
        <v>16</v>
      </c>
      <c r="U1970">
        <v>8</v>
      </c>
      <c r="V1970">
        <v>17</v>
      </c>
      <c r="W1970" t="s">
        <v>121</v>
      </c>
      <c r="X1970" t="s">
        <v>66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 t="s">
        <v>223</v>
      </c>
      <c r="AM1970" t="e" vm="273">
        <f>_FV(0,"9090909090909091")</f>
        <v>#VALUE!</v>
      </c>
      <c r="AN1970">
        <v>6</v>
      </c>
      <c r="AO1970" t="s">
        <v>66</v>
      </c>
      <c r="AP1970" t="e" vm="1">
        <f>_FV(-10,"0")</f>
        <v>#VALUE!</v>
      </c>
      <c r="AQ1970">
        <v>1</v>
      </c>
      <c r="AR1970">
        <v>1</v>
      </c>
      <c r="AS1970" t="s">
        <v>68</v>
      </c>
      <c r="AT1970" t="s">
        <v>68</v>
      </c>
      <c r="AU1970" t="s">
        <v>68</v>
      </c>
      <c r="AV1970" t="s">
        <v>64</v>
      </c>
      <c r="AW1970" s="3">
        <v>11689</v>
      </c>
      <c r="AX1970">
        <v>1671</v>
      </c>
      <c r="AY1970">
        <v>1577</v>
      </c>
      <c r="AZ1970" t="s">
        <v>1917</v>
      </c>
      <c r="BA1970" s="2">
        <v>43489</v>
      </c>
      <c r="BB1970">
        <v>19</v>
      </c>
      <c r="BC1970" t="s">
        <v>2786</v>
      </c>
      <c r="BD1970" s="3">
        <v>13271</v>
      </c>
      <c r="BE1970" t="s">
        <v>2768</v>
      </c>
      <c r="BF1970" s="2">
        <v>43489</v>
      </c>
      <c r="BG1970">
        <v>22</v>
      </c>
      <c r="BH1970" t="s">
        <v>2771</v>
      </c>
      <c r="BI1970" s="3">
        <v>14246</v>
      </c>
    </row>
    <row r="1971" spans="1:61" x14ac:dyDescent="0.25">
      <c r="A1971" s="1">
        <v>42273</v>
      </c>
      <c r="B1971" t="s">
        <v>182</v>
      </c>
      <c r="C1971" t="s">
        <v>2768</v>
      </c>
      <c r="D1971" t="s">
        <v>62</v>
      </c>
      <c r="E1971" t="s">
        <v>670</v>
      </c>
      <c r="F1971" t="s">
        <v>250</v>
      </c>
      <c r="G1971" t="s">
        <v>153</v>
      </c>
      <c r="H1971" t="s">
        <v>153</v>
      </c>
      <c r="I1971" t="s">
        <v>156</v>
      </c>
      <c r="J1971" t="s">
        <v>68</v>
      </c>
      <c r="K1971" t="s">
        <v>65</v>
      </c>
      <c r="L1971" t="s">
        <v>155</v>
      </c>
      <c r="M1971" t="s">
        <v>156</v>
      </c>
      <c r="N1971" t="s">
        <v>156</v>
      </c>
      <c r="O1971" t="s">
        <v>156</v>
      </c>
      <c r="P1971" t="s">
        <v>154</v>
      </c>
      <c r="Q1971">
        <v>7</v>
      </c>
      <c r="R1971" t="s">
        <v>83</v>
      </c>
      <c r="S1971" t="s">
        <v>242</v>
      </c>
      <c r="T1971">
        <v>16</v>
      </c>
      <c r="U1971">
        <v>18</v>
      </c>
      <c r="V1971">
        <v>14</v>
      </c>
      <c r="W1971" t="s">
        <v>84</v>
      </c>
      <c r="X1971" t="s">
        <v>85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 t="e" vm="151">
        <f>_FV(0,"5714285714285714")</f>
        <v>#VALUE!</v>
      </c>
      <c r="AM1971" t="e" vm="33">
        <f>_FV(0,"14285714285714285")</f>
        <v>#VALUE!</v>
      </c>
      <c r="AN1971">
        <v>-4</v>
      </c>
      <c r="AO1971" t="e" vm="1">
        <f>_FV(-4,"0")</f>
        <v>#VALUE!</v>
      </c>
      <c r="AP1971" t="e" vm="1">
        <f>_FV(-7,"0")</f>
        <v>#VALUE!</v>
      </c>
      <c r="AQ1971">
        <v>1</v>
      </c>
      <c r="AR1971">
        <v>1</v>
      </c>
      <c r="AS1971" t="s">
        <v>68</v>
      </c>
      <c r="AT1971" t="s">
        <v>788</v>
      </c>
      <c r="AU1971" t="s">
        <v>68</v>
      </c>
      <c r="AV1971" s="2">
        <v>43498</v>
      </c>
      <c r="AW1971" t="s">
        <v>2898</v>
      </c>
      <c r="AX1971">
        <v>1658</v>
      </c>
      <c r="AY1971">
        <v>1577</v>
      </c>
      <c r="AZ1971" t="s">
        <v>182</v>
      </c>
      <c r="BA1971" s="2">
        <v>43550</v>
      </c>
      <c r="BB1971">
        <v>24</v>
      </c>
      <c r="BC1971" t="s">
        <v>2787</v>
      </c>
      <c r="BD1971" s="2">
        <v>43469</v>
      </c>
      <c r="BE1971" t="s">
        <v>2768</v>
      </c>
      <c r="BF1971" s="2">
        <v>43489</v>
      </c>
      <c r="BG1971">
        <v>22</v>
      </c>
      <c r="BH1971" t="s">
        <v>2771</v>
      </c>
      <c r="BI1971" s="3">
        <v>14246</v>
      </c>
    </row>
    <row r="1972" spans="1:61" x14ac:dyDescent="0.25">
      <c r="A1972" s="1">
        <v>42392</v>
      </c>
      <c r="B1972" t="s">
        <v>195</v>
      </c>
      <c r="C1972" t="s">
        <v>2768</v>
      </c>
      <c r="D1972" t="s">
        <v>101</v>
      </c>
      <c r="E1972" t="s">
        <v>567</v>
      </c>
      <c r="F1972" t="s">
        <v>569</v>
      </c>
      <c r="G1972" t="s">
        <v>965</v>
      </c>
      <c r="H1972" t="s">
        <v>727</v>
      </c>
      <c r="I1972" t="s">
        <v>1453</v>
      </c>
      <c r="J1972" t="s">
        <v>901</v>
      </c>
      <c r="K1972" t="s">
        <v>571</v>
      </c>
      <c r="L1972" t="s">
        <v>572</v>
      </c>
      <c r="M1972" t="s">
        <v>1853</v>
      </c>
      <c r="N1972" t="s">
        <v>380</v>
      </c>
      <c r="O1972" t="s">
        <v>728</v>
      </c>
      <c r="P1972" t="s">
        <v>572</v>
      </c>
      <c r="Q1972">
        <v>23</v>
      </c>
      <c r="R1972" t="s">
        <v>255</v>
      </c>
      <c r="S1972" t="s">
        <v>242</v>
      </c>
      <c r="T1972">
        <v>16</v>
      </c>
      <c r="U1972">
        <v>19</v>
      </c>
      <c r="V1972">
        <v>15</v>
      </c>
      <c r="W1972" t="s">
        <v>96</v>
      </c>
      <c r="X1972" t="s">
        <v>132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 t="e" vm="413">
        <f>_FV(0,"782608695652174")</f>
        <v>#VALUE!</v>
      </c>
      <c r="AM1972" t="e" vm="375">
        <f>_FV(0,"4782608695652174")</f>
        <v>#VALUE!</v>
      </c>
      <c r="AN1972">
        <v>-6</v>
      </c>
      <c r="AO1972" t="s">
        <v>68</v>
      </c>
      <c r="AP1972" t="s">
        <v>68</v>
      </c>
      <c r="AQ1972">
        <v>0</v>
      </c>
      <c r="AR1972">
        <v>3</v>
      </c>
      <c r="AS1972" t="s">
        <v>68</v>
      </c>
      <c r="AT1972" t="s">
        <v>729</v>
      </c>
      <c r="AU1972" t="s">
        <v>68</v>
      </c>
      <c r="AV1972" s="3">
        <v>45658</v>
      </c>
      <c r="AW1972" t="s">
        <v>275</v>
      </c>
      <c r="AX1972">
        <v>1555</v>
      </c>
      <c r="AY1972">
        <v>1577</v>
      </c>
      <c r="AZ1972" t="s">
        <v>195</v>
      </c>
      <c r="BA1972" s="2">
        <v>43610</v>
      </c>
      <c r="BB1972">
        <v>27</v>
      </c>
      <c r="BC1972" t="s">
        <v>2267</v>
      </c>
      <c r="BD1972" s="2">
        <v>43588</v>
      </c>
      <c r="BE1972" t="s">
        <v>2768</v>
      </c>
      <c r="BF1972" s="2">
        <v>43489</v>
      </c>
      <c r="BG1972">
        <v>22</v>
      </c>
      <c r="BH1972" t="s">
        <v>2771</v>
      </c>
      <c r="BI1972" s="3">
        <v>14246</v>
      </c>
    </row>
    <row r="1973" spans="1:61" x14ac:dyDescent="0.25">
      <c r="A1973" s="1">
        <v>42329</v>
      </c>
      <c r="B1973" t="s">
        <v>1445</v>
      </c>
      <c r="C1973" t="s">
        <v>2768</v>
      </c>
      <c r="D1973" t="s">
        <v>101</v>
      </c>
      <c r="E1973" t="s">
        <v>496</v>
      </c>
      <c r="F1973" t="s">
        <v>496</v>
      </c>
      <c r="G1973" t="s">
        <v>362</v>
      </c>
      <c r="H1973" t="s">
        <v>1084</v>
      </c>
      <c r="I1973" t="s">
        <v>68</v>
      </c>
      <c r="J1973" t="s">
        <v>232</v>
      </c>
      <c r="K1973" t="s">
        <v>363</v>
      </c>
      <c r="L1973" t="s">
        <v>238</v>
      </c>
      <c r="M1973" t="s">
        <v>237</v>
      </c>
      <c r="N1973" t="s">
        <v>232</v>
      </c>
      <c r="O1973" t="s">
        <v>235</v>
      </c>
      <c r="P1973" t="s">
        <v>238</v>
      </c>
      <c r="Q1973">
        <v>13</v>
      </c>
      <c r="R1973" t="s">
        <v>179</v>
      </c>
      <c r="S1973" t="s">
        <v>242</v>
      </c>
      <c r="T1973">
        <v>16</v>
      </c>
      <c r="U1973">
        <v>14</v>
      </c>
      <c r="V1973">
        <v>18</v>
      </c>
      <c r="W1973" t="s">
        <v>66</v>
      </c>
      <c r="X1973" t="s">
        <v>68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 t="e" vm="71">
        <f>_FV(0,"3076923076923077")</f>
        <v>#VALUE!</v>
      </c>
      <c r="AM1973" t="e" vm="1">
        <f>_FV(-1,"0")</f>
        <v>#VALUE!</v>
      </c>
      <c r="AN1973">
        <v>5</v>
      </c>
      <c r="AO1973" t="s">
        <v>84</v>
      </c>
      <c r="AP1973" t="e" vm="1">
        <f>_FV(-4,"0")</f>
        <v>#VALUE!</v>
      </c>
      <c r="AQ1973">
        <v>1</v>
      </c>
      <c r="AR1973">
        <v>1</v>
      </c>
      <c r="AS1973" t="s">
        <v>68</v>
      </c>
      <c r="AT1973" t="s">
        <v>68</v>
      </c>
      <c r="AU1973" t="s">
        <v>68</v>
      </c>
      <c r="AV1973" t="s">
        <v>124</v>
      </c>
      <c r="AW1973" s="3">
        <v>44197</v>
      </c>
      <c r="AX1973">
        <v>1667</v>
      </c>
      <c r="AY1973">
        <v>1577</v>
      </c>
      <c r="AZ1973" t="s">
        <v>1445</v>
      </c>
      <c r="BA1973" s="2">
        <v>43701</v>
      </c>
      <c r="BB1973">
        <v>29</v>
      </c>
      <c r="BC1973" t="s">
        <v>2790</v>
      </c>
      <c r="BD1973" s="3">
        <v>30742</v>
      </c>
      <c r="BE1973" t="s">
        <v>2768</v>
      </c>
      <c r="BF1973" s="2">
        <v>43489</v>
      </c>
      <c r="BG1973">
        <v>22</v>
      </c>
      <c r="BH1973" t="s">
        <v>2771</v>
      </c>
      <c r="BI1973" s="3">
        <v>14246</v>
      </c>
    </row>
    <row r="1974" spans="1:61" x14ac:dyDescent="0.25">
      <c r="A1974" s="1">
        <v>42449</v>
      </c>
      <c r="B1974" t="s">
        <v>209</v>
      </c>
      <c r="C1974" t="s">
        <v>2768</v>
      </c>
      <c r="D1974" t="s">
        <v>62</v>
      </c>
      <c r="E1974" t="s">
        <v>1202</v>
      </c>
      <c r="F1974" t="s">
        <v>865</v>
      </c>
      <c r="G1974" t="s">
        <v>2856</v>
      </c>
      <c r="H1974" t="s">
        <v>1669</v>
      </c>
      <c r="I1974" t="s">
        <v>2857</v>
      </c>
      <c r="J1974" t="s">
        <v>865</v>
      </c>
      <c r="K1974" t="s">
        <v>869</v>
      </c>
      <c r="L1974" t="s">
        <v>450</v>
      </c>
      <c r="M1974" t="s">
        <v>870</v>
      </c>
      <c r="N1974" t="s">
        <v>558</v>
      </c>
      <c r="O1974" t="s">
        <v>450</v>
      </c>
      <c r="P1974" t="s">
        <v>1203</v>
      </c>
      <c r="Q1974">
        <v>31</v>
      </c>
      <c r="R1974" t="s">
        <v>84</v>
      </c>
      <c r="S1974" t="s">
        <v>242</v>
      </c>
      <c r="T1974">
        <v>16</v>
      </c>
      <c r="U1974">
        <v>1</v>
      </c>
      <c r="V1974">
        <v>9</v>
      </c>
      <c r="W1974" t="s">
        <v>120</v>
      </c>
      <c r="X1974" t="s">
        <v>120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 t="s">
        <v>740</v>
      </c>
      <c r="AM1974" t="e" vm="312">
        <f>_FV(0,"2903225806451613")</f>
        <v>#VALUE!</v>
      </c>
      <c r="AN1974">
        <v>20</v>
      </c>
      <c r="AO1974" t="s">
        <v>65</v>
      </c>
      <c r="AP1974" t="e" vm="1">
        <f>_FV(-13,"0")</f>
        <v>#VALUE!</v>
      </c>
      <c r="AQ1974">
        <v>3</v>
      </c>
      <c r="AR1974">
        <v>0</v>
      </c>
      <c r="AS1974" t="s">
        <v>68</v>
      </c>
      <c r="AT1974" t="s">
        <v>68</v>
      </c>
      <c r="AU1974" t="s">
        <v>68</v>
      </c>
      <c r="AV1974" s="2">
        <v>43678</v>
      </c>
      <c r="AW1974" s="3">
        <v>46023</v>
      </c>
      <c r="AX1974">
        <v>1713</v>
      </c>
      <c r="AY1974">
        <v>1577</v>
      </c>
      <c r="AZ1974" t="s">
        <v>209</v>
      </c>
      <c r="BA1974" s="2">
        <v>43668</v>
      </c>
      <c r="BB1974">
        <v>16</v>
      </c>
      <c r="BC1974" t="s">
        <v>2792</v>
      </c>
      <c r="BD1974" s="3">
        <v>43678</v>
      </c>
      <c r="BE1974" t="s">
        <v>2768</v>
      </c>
      <c r="BF1974" s="2">
        <v>43489</v>
      </c>
      <c r="BG1974">
        <v>22</v>
      </c>
      <c r="BH1974" t="s">
        <v>2771</v>
      </c>
      <c r="BI1974" s="3">
        <v>14246</v>
      </c>
    </row>
    <row r="1975" spans="1:61" x14ac:dyDescent="0.25">
      <c r="A1975" s="1">
        <v>42427</v>
      </c>
      <c r="B1975" t="s">
        <v>2793</v>
      </c>
      <c r="C1975" t="s">
        <v>2768</v>
      </c>
      <c r="D1975" t="s">
        <v>101</v>
      </c>
      <c r="E1975" t="s">
        <v>697</v>
      </c>
      <c r="F1975" t="s">
        <v>92</v>
      </c>
      <c r="G1975" t="s">
        <v>696</v>
      </c>
      <c r="H1975" t="s">
        <v>2015</v>
      </c>
      <c r="I1975" t="s">
        <v>90</v>
      </c>
      <c r="J1975" t="s">
        <v>696</v>
      </c>
      <c r="K1975" t="s">
        <v>638</v>
      </c>
      <c r="L1975" t="s">
        <v>607</v>
      </c>
      <c r="M1975" t="s">
        <v>638</v>
      </c>
      <c r="N1975" t="s">
        <v>94</v>
      </c>
      <c r="O1975" t="s">
        <v>216</v>
      </c>
      <c r="P1975" t="s">
        <v>607</v>
      </c>
      <c r="Q1975">
        <v>27</v>
      </c>
      <c r="R1975" t="s">
        <v>191</v>
      </c>
      <c r="S1975" t="s">
        <v>242</v>
      </c>
      <c r="T1975">
        <v>16</v>
      </c>
      <c r="U1975">
        <v>7</v>
      </c>
      <c r="V1975">
        <v>13</v>
      </c>
      <c r="W1975" t="s">
        <v>85</v>
      </c>
      <c r="X1975" t="s">
        <v>85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 t="s">
        <v>733</v>
      </c>
      <c r="AM1975" t="e" vm="348">
        <f>_FV(0,"5185185185185185")</f>
        <v>#VALUE!</v>
      </c>
      <c r="AN1975">
        <v>8</v>
      </c>
      <c r="AO1975" t="s">
        <v>65</v>
      </c>
      <c r="AP1975" t="e" vm="1">
        <f>_FV(-3,"0")</f>
        <v>#VALUE!</v>
      </c>
      <c r="AQ1975">
        <v>1</v>
      </c>
      <c r="AR1975">
        <v>1</v>
      </c>
      <c r="AS1975" t="s">
        <v>68</v>
      </c>
      <c r="AT1975" t="s">
        <v>68</v>
      </c>
      <c r="AU1975" t="s">
        <v>68</v>
      </c>
      <c r="AV1975" s="2">
        <v>43556</v>
      </c>
      <c r="AW1975" s="3">
        <v>42005</v>
      </c>
      <c r="AX1975">
        <v>1582</v>
      </c>
      <c r="AY1975">
        <v>1577</v>
      </c>
      <c r="AZ1975" t="s">
        <v>2793</v>
      </c>
      <c r="BA1975" s="2">
        <v>43581</v>
      </c>
      <c r="BB1975">
        <v>34</v>
      </c>
      <c r="BC1975" t="s">
        <v>2796</v>
      </c>
      <c r="BD1975" s="3">
        <v>29983</v>
      </c>
      <c r="BE1975" t="s">
        <v>2768</v>
      </c>
      <c r="BF1975" s="2">
        <v>43489</v>
      </c>
      <c r="BG1975">
        <v>22</v>
      </c>
      <c r="BH1975" t="s">
        <v>2771</v>
      </c>
      <c r="BI1975" s="3">
        <v>14246</v>
      </c>
    </row>
    <row r="1976" spans="1:61" x14ac:dyDescent="0.25">
      <c r="A1976" s="1">
        <v>42357</v>
      </c>
      <c r="B1976" t="s">
        <v>218</v>
      </c>
      <c r="C1976" t="s">
        <v>2768</v>
      </c>
      <c r="D1976" t="s">
        <v>151</v>
      </c>
      <c r="E1976" t="s">
        <v>1018</v>
      </c>
      <c r="F1976" t="s">
        <v>273</v>
      </c>
      <c r="G1976" t="s">
        <v>183</v>
      </c>
      <c r="H1976" t="s">
        <v>420</v>
      </c>
      <c r="I1976" t="s">
        <v>273</v>
      </c>
      <c r="J1976" t="s">
        <v>1018</v>
      </c>
      <c r="K1976" t="s">
        <v>280</v>
      </c>
      <c r="L1976" t="s">
        <v>190</v>
      </c>
      <c r="M1976" t="s">
        <v>187</v>
      </c>
      <c r="N1976" t="s">
        <v>278</v>
      </c>
      <c r="O1976" t="s">
        <v>280</v>
      </c>
      <c r="P1976" t="s">
        <v>190</v>
      </c>
      <c r="Q1976">
        <v>17</v>
      </c>
      <c r="R1976" t="s">
        <v>119</v>
      </c>
      <c r="S1976" t="s">
        <v>242</v>
      </c>
      <c r="T1976">
        <v>16</v>
      </c>
      <c r="U1976">
        <v>13</v>
      </c>
      <c r="V1976">
        <v>14</v>
      </c>
      <c r="W1976" t="s">
        <v>96</v>
      </c>
      <c r="X1976" t="s">
        <v>121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 t="e" vm="16">
        <f>_FV(0,"29411764705882354")</f>
        <v>#VALUE!</v>
      </c>
      <c r="AM1976" t="e" vm="326">
        <f>_FV(0,"6470588235294118")</f>
        <v>#VALUE!</v>
      </c>
      <c r="AN1976">
        <v>4</v>
      </c>
      <c r="AO1976" t="e" vm="1">
        <f>_FV(-2,"0")</f>
        <v>#VALUE!</v>
      </c>
      <c r="AP1976" t="e" vm="1">
        <f>_FV(-2,"0")</f>
        <v>#VALUE!</v>
      </c>
      <c r="AQ1976">
        <v>1</v>
      </c>
      <c r="AR1976">
        <v>1</v>
      </c>
      <c r="AS1976" t="s">
        <v>68</v>
      </c>
      <c r="AT1976" t="s">
        <v>68</v>
      </c>
      <c r="AU1976" t="s">
        <v>68</v>
      </c>
      <c r="AV1976" t="s">
        <v>1981</v>
      </c>
      <c r="AW1976" s="3">
        <v>45292</v>
      </c>
      <c r="AX1976">
        <v>1629</v>
      </c>
      <c r="AY1976">
        <v>1577</v>
      </c>
      <c r="AZ1976" t="s">
        <v>218</v>
      </c>
      <c r="BA1976" s="2">
        <v>43580</v>
      </c>
      <c r="BB1976">
        <v>22</v>
      </c>
      <c r="BC1976" t="s">
        <v>2797</v>
      </c>
      <c r="BD1976" s="3">
        <v>12479</v>
      </c>
      <c r="BE1976" t="s">
        <v>2768</v>
      </c>
      <c r="BF1976" s="2">
        <v>43489</v>
      </c>
      <c r="BG1976">
        <v>22</v>
      </c>
      <c r="BH1976" t="s">
        <v>2771</v>
      </c>
      <c r="BI1976" s="3">
        <v>14246</v>
      </c>
    </row>
    <row r="1977" spans="1:61" x14ac:dyDescent="0.25">
      <c r="A1977" s="1">
        <v>42238</v>
      </c>
      <c r="B1977" t="s">
        <v>228</v>
      </c>
      <c r="C1977" t="s">
        <v>2768</v>
      </c>
      <c r="D1977" t="s">
        <v>151</v>
      </c>
      <c r="E1977" t="s">
        <v>68</v>
      </c>
      <c r="F1977" t="s">
        <v>65</v>
      </c>
      <c r="G1977" t="s">
        <v>355</v>
      </c>
      <c r="H1977" t="s">
        <v>355</v>
      </c>
      <c r="I1977" t="s">
        <v>68</v>
      </c>
      <c r="J1977" t="s">
        <v>65</v>
      </c>
      <c r="K1977" t="s">
        <v>80</v>
      </c>
      <c r="L1977" t="s">
        <v>65</v>
      </c>
      <c r="M1977" t="s">
        <v>80</v>
      </c>
      <c r="N1977" t="s">
        <v>355</v>
      </c>
      <c r="O1977" t="s">
        <v>65</v>
      </c>
      <c r="P1977" t="s">
        <v>65</v>
      </c>
      <c r="Q1977">
        <v>3</v>
      </c>
      <c r="R1977" t="s">
        <v>85</v>
      </c>
      <c r="S1977" t="s">
        <v>242</v>
      </c>
      <c r="T1977">
        <v>16</v>
      </c>
      <c r="U1977">
        <v>8</v>
      </c>
      <c r="V1977">
        <v>19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 t="s">
        <v>80</v>
      </c>
      <c r="AM1977" t="e" vm="35">
        <f>_FV(0,"6666666666666666")</f>
        <v>#VALUE!</v>
      </c>
      <c r="AN1977">
        <v>3</v>
      </c>
      <c r="AP1977" t="e" vm="1">
        <f>_FV(-9,"0")</f>
        <v>#VALUE!</v>
      </c>
      <c r="AQ1977">
        <v>1</v>
      </c>
      <c r="AR1977">
        <v>1</v>
      </c>
      <c r="AS1977" t="s">
        <v>68</v>
      </c>
      <c r="AT1977" s="2">
        <v>43525</v>
      </c>
      <c r="AU1977" t="s">
        <v>68</v>
      </c>
      <c r="AV1977" t="s">
        <v>68</v>
      </c>
      <c r="AW1977" t="s">
        <v>2899</v>
      </c>
      <c r="AX1977">
        <v>1630</v>
      </c>
      <c r="AY1977">
        <v>1577</v>
      </c>
      <c r="AZ1977" t="s">
        <v>228</v>
      </c>
      <c r="BA1977" s="2">
        <v>43519</v>
      </c>
      <c r="BB1977">
        <v>26</v>
      </c>
      <c r="BC1977" t="s">
        <v>2766</v>
      </c>
      <c r="BD1977" s="2">
        <v>43649</v>
      </c>
      <c r="BE1977" t="s">
        <v>2768</v>
      </c>
      <c r="BF1977" s="2">
        <v>43489</v>
      </c>
      <c r="BG1977">
        <v>22</v>
      </c>
      <c r="BH1977" t="s">
        <v>2771</v>
      </c>
      <c r="BI1977" s="3">
        <v>14246</v>
      </c>
    </row>
    <row r="1978" spans="1:61" x14ac:dyDescent="0.25">
      <c r="A1978" s="1">
        <v>42401</v>
      </c>
      <c r="B1978" t="s">
        <v>60</v>
      </c>
      <c r="C1978" t="s">
        <v>178</v>
      </c>
      <c r="D1978" t="s">
        <v>62</v>
      </c>
      <c r="E1978" s="3">
        <v>23743</v>
      </c>
      <c r="F1978" t="s">
        <v>796</v>
      </c>
      <c r="G1978" t="s">
        <v>444</v>
      </c>
      <c r="H1978" s="2">
        <v>43647</v>
      </c>
      <c r="I1978" s="3">
        <v>34700</v>
      </c>
      <c r="J1978" t="s">
        <v>681</v>
      </c>
      <c r="K1978" t="s">
        <v>97</v>
      </c>
      <c r="L1978" t="s">
        <v>118</v>
      </c>
      <c r="M1978" t="s">
        <v>118</v>
      </c>
      <c r="N1978" t="s">
        <v>63</v>
      </c>
      <c r="O1978" t="s">
        <v>797</v>
      </c>
      <c r="P1978" t="s">
        <v>79</v>
      </c>
      <c r="Q1978">
        <v>20</v>
      </c>
      <c r="R1978" t="s">
        <v>64</v>
      </c>
      <c r="S1978" t="s">
        <v>95</v>
      </c>
      <c r="T1978">
        <v>16</v>
      </c>
      <c r="U1978">
        <v>1</v>
      </c>
      <c r="V1978">
        <v>18</v>
      </c>
      <c r="W1978" t="s">
        <v>179</v>
      </c>
      <c r="X1978" t="s">
        <v>85</v>
      </c>
      <c r="Y1978">
        <v>0</v>
      </c>
      <c r="Z1978">
        <v>1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 t="s">
        <v>180</v>
      </c>
      <c r="AM1978" t="e" vm="89">
        <f>_FV(0,"75")</f>
        <v>#VALUE!</v>
      </c>
      <c r="AN1978">
        <v>22</v>
      </c>
      <c r="AO1978" t="s">
        <v>132</v>
      </c>
      <c r="AP1978" t="e" vm="1">
        <f>_FV(-16,"0")</f>
        <v>#VALUE!</v>
      </c>
      <c r="AQ1978">
        <v>9</v>
      </c>
      <c r="AR1978">
        <v>0</v>
      </c>
      <c r="AS1978" t="s">
        <v>68</v>
      </c>
      <c r="AT1978" t="s">
        <v>468</v>
      </c>
      <c r="AU1978" t="s">
        <v>68</v>
      </c>
      <c r="AV1978" t="s">
        <v>64</v>
      </c>
      <c r="AW1978" t="s">
        <v>2900</v>
      </c>
      <c r="AX1978">
        <v>1804</v>
      </c>
      <c r="AY1978">
        <v>1553</v>
      </c>
      <c r="AZ1978" t="s">
        <v>60</v>
      </c>
      <c r="BA1978" s="2">
        <v>43669</v>
      </c>
      <c r="BB1978">
        <v>29</v>
      </c>
      <c r="BC1978" t="s">
        <v>2765</v>
      </c>
      <c r="BD1978" s="3">
        <v>35674</v>
      </c>
      <c r="BE1978" t="s">
        <v>178</v>
      </c>
      <c r="BF1978" s="2">
        <v>43639</v>
      </c>
      <c r="BG1978">
        <v>27</v>
      </c>
      <c r="BH1978" t="s">
        <v>2784</v>
      </c>
      <c r="BI1978" s="3">
        <v>28581</v>
      </c>
    </row>
    <row r="1979" spans="1:61" x14ac:dyDescent="0.25">
      <c r="A1979" s="1">
        <v>42556</v>
      </c>
      <c r="B1979" t="s">
        <v>73</v>
      </c>
      <c r="C1979" t="s">
        <v>178</v>
      </c>
      <c r="D1979" t="s">
        <v>101</v>
      </c>
      <c r="E1979" t="s">
        <v>1682</v>
      </c>
      <c r="F1979" t="s">
        <v>430</v>
      </c>
      <c r="G1979" t="s">
        <v>77</v>
      </c>
      <c r="H1979" t="s">
        <v>811</v>
      </c>
      <c r="I1979" t="s">
        <v>94</v>
      </c>
      <c r="J1979" t="s">
        <v>74</v>
      </c>
      <c r="K1979" t="s">
        <v>308</v>
      </c>
      <c r="L1979" t="s">
        <v>215</v>
      </c>
      <c r="M1979" t="s">
        <v>1682</v>
      </c>
      <c r="N1979" t="s">
        <v>436</v>
      </c>
      <c r="O1979" t="s">
        <v>215</v>
      </c>
      <c r="P1979" t="s">
        <v>79</v>
      </c>
      <c r="Q1979">
        <v>36</v>
      </c>
      <c r="R1979" t="s">
        <v>239</v>
      </c>
      <c r="S1979" t="s">
        <v>95</v>
      </c>
      <c r="T1979">
        <v>16</v>
      </c>
      <c r="U1979">
        <v>17</v>
      </c>
      <c r="V1979">
        <v>16</v>
      </c>
      <c r="W1979" t="s">
        <v>65</v>
      </c>
      <c r="X1979" t="s">
        <v>132</v>
      </c>
      <c r="Y1979">
        <v>0</v>
      </c>
      <c r="Z1979">
        <v>0</v>
      </c>
      <c r="AA1979">
        <v>0</v>
      </c>
      <c r="AB1979">
        <v>1</v>
      </c>
      <c r="AC1979">
        <v>1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 t="e" vm="305">
        <f>_FV(-1,"2222222222222223")</f>
        <v>#VALUE!</v>
      </c>
      <c r="AM1979" t="e" vm="232">
        <f>_FV(0,"7222222222222222")</f>
        <v>#VALUE!</v>
      </c>
      <c r="AN1979">
        <v>-14</v>
      </c>
      <c r="AO1979" t="e" vm="1">
        <f>_FV(-5,"0")</f>
        <v>#VALUE!</v>
      </c>
      <c r="AP1979" t="s">
        <v>64</v>
      </c>
      <c r="AQ1979">
        <v>2</v>
      </c>
      <c r="AR1979">
        <v>5</v>
      </c>
      <c r="AS1979" t="s">
        <v>68</v>
      </c>
      <c r="AT1979" t="s">
        <v>2348</v>
      </c>
      <c r="AU1979" t="s">
        <v>68</v>
      </c>
      <c r="AV1979" t="s">
        <v>355</v>
      </c>
      <c r="AW1979" t="s">
        <v>675</v>
      </c>
      <c r="AX1979">
        <v>1549</v>
      </c>
      <c r="AY1979">
        <v>1553</v>
      </c>
      <c r="AZ1979" t="s">
        <v>73</v>
      </c>
      <c r="BA1979" s="2">
        <v>43608</v>
      </c>
      <c r="BB1979">
        <v>23</v>
      </c>
      <c r="BC1979" t="s">
        <v>2767</v>
      </c>
      <c r="BD1979" s="3">
        <v>20121</v>
      </c>
      <c r="BE1979" t="s">
        <v>178</v>
      </c>
      <c r="BF1979" s="2">
        <v>43639</v>
      </c>
      <c r="BG1979">
        <v>27</v>
      </c>
      <c r="BH1979" t="s">
        <v>2784</v>
      </c>
      <c r="BI1979" s="3">
        <v>28581</v>
      </c>
    </row>
    <row r="1980" spans="1:61" x14ac:dyDescent="0.25">
      <c r="A1980" s="1">
        <v>42196</v>
      </c>
      <c r="B1980" t="s">
        <v>2768</v>
      </c>
      <c r="C1980" t="s">
        <v>178</v>
      </c>
      <c r="D1980" t="s">
        <v>151</v>
      </c>
      <c r="E1980" t="s">
        <v>68</v>
      </c>
      <c r="F1980" t="s">
        <v>68</v>
      </c>
      <c r="G1980" t="s">
        <v>64</v>
      </c>
      <c r="H1980" t="s">
        <v>366</v>
      </c>
      <c r="I1980" t="s">
        <v>355</v>
      </c>
      <c r="J1980" t="s">
        <v>426</v>
      </c>
      <c r="K1980" t="s">
        <v>82</v>
      </c>
      <c r="L1980" t="s">
        <v>308</v>
      </c>
      <c r="M1980" t="s">
        <v>426</v>
      </c>
      <c r="N1980" t="s">
        <v>63</v>
      </c>
      <c r="O1980" t="s">
        <v>82</v>
      </c>
      <c r="P1980" t="s">
        <v>80</v>
      </c>
      <c r="Q1980">
        <v>12</v>
      </c>
      <c r="R1980" t="s">
        <v>242</v>
      </c>
      <c r="S1980" t="s">
        <v>95</v>
      </c>
      <c r="T1980">
        <v>16</v>
      </c>
      <c r="U1980">
        <v>17</v>
      </c>
      <c r="V1980">
        <v>18</v>
      </c>
      <c r="W1980" t="s">
        <v>68</v>
      </c>
      <c r="X1980" t="s">
        <v>132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 t="e" vm="1">
        <f>_FV(-1,"0")</f>
        <v>#VALUE!</v>
      </c>
      <c r="AM1980" t="e" vm="83">
        <f>_FV(0,"8333333333333334")</f>
        <v>#VALUE!</v>
      </c>
      <c r="AN1980">
        <v>1</v>
      </c>
      <c r="AO1980" t="e" vm="1">
        <f>_FV(-4,"0")</f>
        <v>#VALUE!</v>
      </c>
      <c r="AP1980" t="e" vm="1">
        <f>_FV(-2,"0")</f>
        <v>#VALUE!</v>
      </c>
      <c r="AQ1980">
        <v>1</v>
      </c>
      <c r="AR1980">
        <v>1</v>
      </c>
      <c r="AS1980" t="s">
        <v>68</v>
      </c>
      <c r="AT1980" t="s">
        <v>68</v>
      </c>
      <c r="AU1980" t="s">
        <v>68</v>
      </c>
      <c r="AV1980" s="3">
        <v>45658</v>
      </c>
      <c r="AW1980" s="3">
        <v>46388</v>
      </c>
      <c r="AX1980">
        <v>1577</v>
      </c>
      <c r="AY1980">
        <v>1553</v>
      </c>
      <c r="AZ1980" t="s">
        <v>2768</v>
      </c>
      <c r="BA1980" s="2">
        <v>43489</v>
      </c>
      <c r="BB1980">
        <v>22</v>
      </c>
      <c r="BC1980" t="s">
        <v>2771</v>
      </c>
      <c r="BD1980" s="3">
        <v>14246</v>
      </c>
      <c r="BE1980" t="s">
        <v>178</v>
      </c>
      <c r="BF1980" s="2">
        <v>43639</v>
      </c>
      <c r="BG1980">
        <v>27</v>
      </c>
      <c r="BH1980" t="s">
        <v>2784</v>
      </c>
      <c r="BI1980" s="3">
        <v>28581</v>
      </c>
    </row>
    <row r="1981" spans="1:61" x14ac:dyDescent="0.25">
      <c r="A1981" s="1">
        <v>42413</v>
      </c>
      <c r="B1981" t="s">
        <v>123</v>
      </c>
      <c r="C1981" t="s">
        <v>178</v>
      </c>
      <c r="D1981" t="s">
        <v>62</v>
      </c>
      <c r="E1981" t="s">
        <v>518</v>
      </c>
      <c r="F1981" t="s">
        <v>68</v>
      </c>
      <c r="G1981" t="s">
        <v>997</v>
      </c>
      <c r="H1981" t="s">
        <v>231</v>
      </c>
      <c r="I1981" t="s">
        <v>494</v>
      </c>
      <c r="J1981" t="s">
        <v>496</v>
      </c>
      <c r="K1981" t="s">
        <v>521</v>
      </c>
      <c r="L1981" t="s">
        <v>363</v>
      </c>
      <c r="M1981" t="s">
        <v>522</v>
      </c>
      <c r="N1981" t="s">
        <v>63</v>
      </c>
      <c r="O1981" t="s">
        <v>522</v>
      </c>
      <c r="P1981" t="s">
        <v>363</v>
      </c>
      <c r="Q1981">
        <v>26</v>
      </c>
      <c r="R1981" t="s">
        <v>120</v>
      </c>
      <c r="S1981" t="s">
        <v>95</v>
      </c>
      <c r="T1981">
        <v>16</v>
      </c>
      <c r="U1981">
        <v>13</v>
      </c>
      <c r="V1981">
        <v>17</v>
      </c>
      <c r="W1981" t="s">
        <v>85</v>
      </c>
      <c r="X1981" t="s">
        <v>85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 t="e" vm="162">
        <f>_FV(0,"07692307692307693")</f>
        <v>#VALUE!</v>
      </c>
      <c r="AM1981" t="e" vm="34">
        <f>_FV(0,"6923076923076923")</f>
        <v>#VALUE!</v>
      </c>
      <c r="AN1981">
        <v>6</v>
      </c>
      <c r="AO1981" t="s">
        <v>65</v>
      </c>
      <c r="AP1981" t="e" vm="1">
        <f>_FV(-8,"0")</f>
        <v>#VALUE!</v>
      </c>
      <c r="AQ1981">
        <v>4</v>
      </c>
      <c r="AR1981">
        <v>4</v>
      </c>
      <c r="AS1981" t="s">
        <v>68</v>
      </c>
      <c r="AT1981" t="s">
        <v>68</v>
      </c>
      <c r="AU1981" t="s">
        <v>68</v>
      </c>
      <c r="AV1981" s="2">
        <v>43498</v>
      </c>
      <c r="AW1981" s="2">
        <v>43617</v>
      </c>
      <c r="AX1981">
        <v>1843</v>
      </c>
      <c r="AY1981">
        <v>1553</v>
      </c>
      <c r="AZ1981" t="s">
        <v>123</v>
      </c>
      <c r="BA1981" s="2">
        <v>43669</v>
      </c>
      <c r="BB1981">
        <v>30</v>
      </c>
      <c r="BC1981" t="s">
        <v>2773</v>
      </c>
      <c r="BD1981" s="2">
        <v>43599</v>
      </c>
      <c r="BE1981" t="s">
        <v>178</v>
      </c>
      <c r="BF1981" s="2">
        <v>43639</v>
      </c>
      <c r="BG1981">
        <v>27</v>
      </c>
      <c r="BH1981" t="s">
        <v>2784</v>
      </c>
      <c r="BI1981" s="3">
        <v>28581</v>
      </c>
    </row>
    <row r="1982" spans="1:61" x14ac:dyDescent="0.25">
      <c r="A1982" s="1">
        <v>42336</v>
      </c>
      <c r="B1982" t="s">
        <v>2233</v>
      </c>
      <c r="C1982" t="s">
        <v>178</v>
      </c>
      <c r="D1982" t="s">
        <v>62</v>
      </c>
      <c r="E1982" t="s">
        <v>68</v>
      </c>
      <c r="F1982" t="s">
        <v>369</v>
      </c>
      <c r="G1982" t="s">
        <v>369</v>
      </c>
      <c r="H1982" t="s">
        <v>1009</v>
      </c>
      <c r="I1982" t="s">
        <v>327</v>
      </c>
      <c r="J1982" t="s">
        <v>670</v>
      </c>
      <c r="K1982" t="s">
        <v>156</v>
      </c>
      <c r="L1982" t="s">
        <v>154</v>
      </c>
      <c r="M1982" t="s">
        <v>156</v>
      </c>
      <c r="N1982" t="s">
        <v>63</v>
      </c>
      <c r="O1982" t="s">
        <v>577</v>
      </c>
      <c r="P1982" t="s">
        <v>155</v>
      </c>
      <c r="Q1982">
        <v>14</v>
      </c>
      <c r="R1982" t="s">
        <v>110</v>
      </c>
      <c r="S1982" t="s">
        <v>95</v>
      </c>
      <c r="T1982">
        <v>16</v>
      </c>
      <c r="U1982">
        <v>10</v>
      </c>
      <c r="V1982">
        <v>17</v>
      </c>
      <c r="W1982" t="s">
        <v>66</v>
      </c>
      <c r="X1982" t="s">
        <v>85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 t="s">
        <v>577</v>
      </c>
      <c r="AM1982" t="e" vm="197">
        <f>_FV(0,"8571428571428571")</f>
        <v>#VALUE!</v>
      </c>
      <c r="AN1982">
        <v>9</v>
      </c>
      <c r="AO1982" t="e" vm="1">
        <f>_FV(-3,"0")</f>
        <v>#VALUE!</v>
      </c>
      <c r="AP1982" t="e" vm="1">
        <f>_FV(-3,"0")</f>
        <v>#VALUE!</v>
      </c>
      <c r="AQ1982">
        <v>2</v>
      </c>
      <c r="AR1982">
        <v>5</v>
      </c>
      <c r="AS1982" t="s">
        <v>68</v>
      </c>
      <c r="AT1982" t="s">
        <v>68</v>
      </c>
      <c r="AU1982" t="s">
        <v>68</v>
      </c>
      <c r="AV1982" t="s">
        <v>97</v>
      </c>
      <c r="AW1982" s="3">
        <v>44927</v>
      </c>
      <c r="AX1982">
        <v>1654</v>
      </c>
      <c r="AY1982">
        <v>1553</v>
      </c>
      <c r="AZ1982" t="s">
        <v>2233</v>
      </c>
      <c r="BA1982" s="2">
        <v>43641</v>
      </c>
      <c r="BB1982">
        <v>19</v>
      </c>
      <c r="BC1982" t="s">
        <v>2775</v>
      </c>
      <c r="BD1982" s="3">
        <v>43160</v>
      </c>
      <c r="BE1982" t="s">
        <v>178</v>
      </c>
      <c r="BF1982" s="2">
        <v>43639</v>
      </c>
      <c r="BG1982">
        <v>27</v>
      </c>
      <c r="BH1982" t="s">
        <v>2784</v>
      </c>
      <c r="BI1982" s="3">
        <v>28581</v>
      </c>
    </row>
    <row r="1983" spans="1:61" x14ac:dyDescent="0.25">
      <c r="A1983" s="1">
        <v>42431</v>
      </c>
      <c r="B1983" t="s">
        <v>127</v>
      </c>
      <c r="C1983" t="s">
        <v>178</v>
      </c>
      <c r="D1983" t="s">
        <v>62</v>
      </c>
      <c r="E1983" t="s">
        <v>340</v>
      </c>
      <c r="F1983" t="s">
        <v>769</v>
      </c>
      <c r="G1983" t="s">
        <v>75</v>
      </c>
      <c r="H1983" t="s">
        <v>832</v>
      </c>
      <c r="I1983" t="s">
        <v>690</v>
      </c>
      <c r="J1983" t="s">
        <v>400</v>
      </c>
      <c r="K1983" t="s">
        <v>79</v>
      </c>
      <c r="L1983" t="s">
        <v>693</v>
      </c>
      <c r="M1983" t="s">
        <v>79</v>
      </c>
      <c r="N1983" t="s">
        <v>63</v>
      </c>
      <c r="O1983" t="s">
        <v>692</v>
      </c>
      <c r="P1983" t="s">
        <v>79</v>
      </c>
      <c r="Q1983">
        <v>24</v>
      </c>
      <c r="R1983" t="s">
        <v>192</v>
      </c>
      <c r="S1983" t="s">
        <v>95</v>
      </c>
      <c r="T1983">
        <v>16</v>
      </c>
      <c r="U1983">
        <v>12</v>
      </c>
      <c r="V1983">
        <v>18</v>
      </c>
      <c r="W1983" t="s">
        <v>84</v>
      </c>
      <c r="X1983" t="s">
        <v>66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 t="s">
        <v>79</v>
      </c>
      <c r="AM1983" t="e" vm="35">
        <f>_FV(0,"6666666666666666")</f>
        <v>#VALUE!</v>
      </c>
      <c r="AN1983">
        <v>8</v>
      </c>
      <c r="AO1983" t="e" vm="1">
        <f>_FV(-1,"0")</f>
        <v>#VALUE!</v>
      </c>
      <c r="AP1983" t="e" vm="1">
        <f>_FV(-7,"0")</f>
        <v>#VALUE!</v>
      </c>
      <c r="AQ1983">
        <v>6</v>
      </c>
      <c r="AR1983">
        <v>3</v>
      </c>
      <c r="AS1983" t="s">
        <v>68</v>
      </c>
      <c r="AT1983" t="s">
        <v>68</v>
      </c>
      <c r="AU1983" t="s">
        <v>68</v>
      </c>
      <c r="AV1983" s="2">
        <v>43617</v>
      </c>
      <c r="AW1983" s="2">
        <v>43617</v>
      </c>
      <c r="AX1983">
        <v>1713</v>
      </c>
      <c r="AY1983">
        <v>1553</v>
      </c>
      <c r="AZ1983" t="s">
        <v>127</v>
      </c>
      <c r="BA1983" s="2">
        <v>43670</v>
      </c>
      <c r="BB1983">
        <v>19</v>
      </c>
      <c r="BC1983" t="s">
        <v>2776</v>
      </c>
      <c r="BD1983" s="3">
        <v>45047</v>
      </c>
      <c r="BE1983" t="s">
        <v>178</v>
      </c>
      <c r="BF1983" s="2">
        <v>43639</v>
      </c>
      <c r="BG1983">
        <v>27</v>
      </c>
      <c r="BH1983" t="s">
        <v>2784</v>
      </c>
      <c r="BI1983" s="3">
        <v>28581</v>
      </c>
    </row>
    <row r="1984" spans="1:61" x14ac:dyDescent="0.25">
      <c r="A1984" s="1">
        <v>42443</v>
      </c>
      <c r="B1984" t="s">
        <v>2538</v>
      </c>
      <c r="C1984" t="s">
        <v>178</v>
      </c>
      <c r="D1984" t="s">
        <v>62</v>
      </c>
      <c r="E1984" t="s">
        <v>113</v>
      </c>
      <c r="F1984" t="s">
        <v>263</v>
      </c>
      <c r="G1984" t="s">
        <v>265</v>
      </c>
      <c r="H1984" s="2">
        <v>43678</v>
      </c>
      <c r="I1984" t="s">
        <v>64</v>
      </c>
      <c r="J1984" t="s">
        <v>124</v>
      </c>
      <c r="K1984" t="s">
        <v>324</v>
      </c>
      <c r="L1984" t="s">
        <v>118</v>
      </c>
      <c r="M1984" t="s">
        <v>325</v>
      </c>
      <c r="N1984" t="s">
        <v>324</v>
      </c>
      <c r="O1984" t="s">
        <v>266</v>
      </c>
      <c r="P1984" t="s">
        <v>118</v>
      </c>
      <c r="Q1984">
        <v>30</v>
      </c>
      <c r="R1984" t="s">
        <v>68</v>
      </c>
      <c r="S1984" t="s">
        <v>95</v>
      </c>
      <c r="T1984">
        <v>16</v>
      </c>
      <c r="U1984">
        <v>1</v>
      </c>
      <c r="V1984">
        <v>16</v>
      </c>
      <c r="W1984" t="s">
        <v>120</v>
      </c>
      <c r="X1984" t="s">
        <v>84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 t="s">
        <v>534</v>
      </c>
      <c r="AM1984" t="e" vm="133">
        <f>_FV(0,"8666666666666667")</f>
        <v>#VALUE!</v>
      </c>
      <c r="AN1984">
        <v>36</v>
      </c>
      <c r="AO1984" t="s">
        <v>85</v>
      </c>
      <c r="AP1984" t="e" vm="1">
        <f>_FV(-17,"0")</f>
        <v>#VALUE!</v>
      </c>
      <c r="AQ1984">
        <v>6</v>
      </c>
      <c r="AR1984">
        <v>3</v>
      </c>
      <c r="AS1984" t="s">
        <v>68</v>
      </c>
      <c r="AT1984" t="s">
        <v>68</v>
      </c>
      <c r="AU1984" t="s">
        <v>68</v>
      </c>
      <c r="AV1984" s="2">
        <v>43617</v>
      </c>
      <c r="AW1984" s="3">
        <v>44562</v>
      </c>
      <c r="AX1984">
        <v>1643</v>
      </c>
      <c r="AY1984">
        <v>1553</v>
      </c>
      <c r="AZ1984" t="s">
        <v>2538</v>
      </c>
      <c r="BA1984" s="2">
        <v>43733</v>
      </c>
      <c r="BB1984">
        <v>19</v>
      </c>
      <c r="BC1984" t="s">
        <v>2777</v>
      </c>
      <c r="BD1984" s="3">
        <v>22313</v>
      </c>
      <c r="BE1984" t="s">
        <v>178</v>
      </c>
      <c r="BF1984" s="2">
        <v>43639</v>
      </c>
      <c r="BG1984">
        <v>27</v>
      </c>
      <c r="BH1984" t="s">
        <v>2784</v>
      </c>
      <c r="BI1984" s="3">
        <v>28581</v>
      </c>
    </row>
    <row r="1985" spans="1:61" x14ac:dyDescent="0.25">
      <c r="A1985" s="1">
        <v>42483</v>
      </c>
      <c r="B1985" t="s">
        <v>150</v>
      </c>
      <c r="C1985" t="s">
        <v>178</v>
      </c>
      <c r="D1985" t="s">
        <v>101</v>
      </c>
      <c r="E1985" t="s">
        <v>1433</v>
      </c>
      <c r="F1985" t="s">
        <v>792</v>
      </c>
      <c r="G1985" t="s">
        <v>153</v>
      </c>
      <c r="H1985" t="s">
        <v>582</v>
      </c>
      <c r="I1985" t="s">
        <v>352</v>
      </c>
      <c r="J1985" t="s">
        <v>1976</v>
      </c>
      <c r="K1985" t="s">
        <v>156</v>
      </c>
      <c r="L1985" t="s">
        <v>118</v>
      </c>
      <c r="M1985" t="s">
        <v>793</v>
      </c>
      <c r="N1985" t="s">
        <v>1094</v>
      </c>
      <c r="O1985" t="s">
        <v>155</v>
      </c>
      <c r="P1985" t="s">
        <v>585</v>
      </c>
      <c r="Q1985">
        <v>35</v>
      </c>
      <c r="R1985" t="s">
        <v>121</v>
      </c>
      <c r="S1985" t="s">
        <v>95</v>
      </c>
      <c r="T1985">
        <v>16</v>
      </c>
      <c r="U1985">
        <v>5</v>
      </c>
      <c r="V1985">
        <v>15</v>
      </c>
      <c r="W1985" t="s">
        <v>192</v>
      </c>
      <c r="X1985" t="s">
        <v>132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 t="s">
        <v>666</v>
      </c>
      <c r="AM1985" t="e" vm="389">
        <f>_FV(0,"7428571428571429")</f>
        <v>#VALUE!</v>
      </c>
      <c r="AN1985">
        <v>26</v>
      </c>
      <c r="AO1985" t="s">
        <v>96</v>
      </c>
      <c r="AP1985" t="e" vm="1">
        <f>_FV(-10,"0")</f>
        <v>#VALUE!</v>
      </c>
      <c r="AQ1985">
        <v>3</v>
      </c>
      <c r="AR1985">
        <v>6</v>
      </c>
      <c r="AS1985" t="s">
        <v>68</v>
      </c>
      <c r="AT1985" t="s">
        <v>668</v>
      </c>
      <c r="AU1985" t="s">
        <v>68</v>
      </c>
      <c r="AV1985" s="2">
        <v>43679</v>
      </c>
      <c r="AW1985" t="s">
        <v>2901</v>
      </c>
      <c r="AX1985">
        <v>1721</v>
      </c>
      <c r="AY1985">
        <v>1553</v>
      </c>
      <c r="AZ1985" t="s">
        <v>150</v>
      </c>
      <c r="BA1985" s="2">
        <v>43607</v>
      </c>
      <c r="BB1985">
        <v>25</v>
      </c>
      <c r="BC1985" t="s">
        <v>2779</v>
      </c>
      <c r="BD1985" s="3">
        <v>14427</v>
      </c>
      <c r="BE1985" t="s">
        <v>178</v>
      </c>
      <c r="BF1985" s="2">
        <v>43639</v>
      </c>
      <c r="BG1985">
        <v>27</v>
      </c>
      <c r="BH1985" t="s">
        <v>2784</v>
      </c>
      <c r="BI1985" s="3">
        <v>28581</v>
      </c>
    </row>
    <row r="1986" spans="1:61" x14ac:dyDescent="0.25">
      <c r="A1986" s="1">
        <v>42073</v>
      </c>
      <c r="B1986" t="s">
        <v>158</v>
      </c>
      <c r="C1986" t="s">
        <v>178</v>
      </c>
      <c r="D1986" t="s">
        <v>62</v>
      </c>
      <c r="E1986" t="s">
        <v>318</v>
      </c>
      <c r="F1986" t="s">
        <v>625</v>
      </c>
      <c r="G1986" t="s">
        <v>180</v>
      </c>
      <c r="H1986" t="s">
        <v>317</v>
      </c>
      <c r="I1986" t="s">
        <v>908</v>
      </c>
      <c r="J1986" t="s">
        <v>323</v>
      </c>
      <c r="K1986" t="s">
        <v>625</v>
      </c>
      <c r="L1986" t="s">
        <v>65</v>
      </c>
      <c r="M1986" t="s">
        <v>79</v>
      </c>
      <c r="N1986" t="s">
        <v>63</v>
      </c>
      <c r="O1986" t="s">
        <v>65</v>
      </c>
      <c r="P1986" t="s">
        <v>323</v>
      </c>
      <c r="Q1986">
        <v>8</v>
      </c>
      <c r="R1986" t="s">
        <v>66</v>
      </c>
      <c r="S1986" t="s">
        <v>95</v>
      </c>
      <c r="T1986">
        <v>16</v>
      </c>
      <c r="U1986">
        <v>2</v>
      </c>
      <c r="V1986">
        <v>19</v>
      </c>
      <c r="W1986" t="s">
        <v>83</v>
      </c>
      <c r="X1986" t="s">
        <v>64</v>
      </c>
      <c r="Y1986">
        <v>0</v>
      </c>
      <c r="Z1986">
        <v>1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 t="s">
        <v>400</v>
      </c>
      <c r="AM1986" t="e" vm="89">
        <f>_FV(0,"75")</f>
        <v>#VALUE!</v>
      </c>
      <c r="AN1986">
        <v>12</v>
      </c>
      <c r="AO1986" t="s">
        <v>85</v>
      </c>
      <c r="AP1986" t="e" vm="1">
        <f>_FV(-14,"0")</f>
        <v>#VALUE!</v>
      </c>
      <c r="AQ1986">
        <v>9</v>
      </c>
      <c r="AR1986">
        <v>0</v>
      </c>
      <c r="AS1986" t="s">
        <v>68</v>
      </c>
      <c r="AT1986" t="s">
        <v>68</v>
      </c>
      <c r="AU1986" t="s">
        <v>68</v>
      </c>
      <c r="AV1986" s="2">
        <v>43679</v>
      </c>
      <c r="AW1986" s="3">
        <v>42736</v>
      </c>
      <c r="AX1986">
        <v>1870</v>
      </c>
      <c r="AY1986">
        <v>1553</v>
      </c>
      <c r="AZ1986" t="s">
        <v>158</v>
      </c>
      <c r="BA1986" s="2">
        <v>43579</v>
      </c>
      <c r="BB1986">
        <v>27</v>
      </c>
      <c r="BC1986" t="s">
        <v>2780</v>
      </c>
      <c r="BD1986" s="3">
        <v>33543</v>
      </c>
      <c r="BE1986" t="s">
        <v>178</v>
      </c>
      <c r="BF1986" s="2">
        <v>43639</v>
      </c>
      <c r="BG1986">
        <v>27</v>
      </c>
      <c r="BH1986" t="s">
        <v>2784</v>
      </c>
      <c r="BI1986" s="3">
        <v>28581</v>
      </c>
    </row>
    <row r="1987" spans="1:61" x14ac:dyDescent="0.25">
      <c r="A1987" s="1">
        <v>42238</v>
      </c>
      <c r="B1987" t="s">
        <v>163</v>
      </c>
      <c r="C1987" t="s">
        <v>178</v>
      </c>
      <c r="D1987" t="s">
        <v>101</v>
      </c>
      <c r="E1987" t="s">
        <v>355</v>
      </c>
      <c r="F1987" t="s">
        <v>355</v>
      </c>
      <c r="G1987" t="s">
        <v>65</v>
      </c>
      <c r="H1987" t="s">
        <v>90</v>
      </c>
      <c r="I1987" t="s">
        <v>64</v>
      </c>
      <c r="J1987" t="s">
        <v>80</v>
      </c>
      <c r="K1987" t="s">
        <v>355</v>
      </c>
      <c r="L1987" t="s">
        <v>65</v>
      </c>
      <c r="M1987" t="s">
        <v>65</v>
      </c>
      <c r="N1987" t="s">
        <v>80</v>
      </c>
      <c r="O1987" t="s">
        <v>65</v>
      </c>
      <c r="P1987" t="s">
        <v>80</v>
      </c>
      <c r="Q1987">
        <v>3</v>
      </c>
      <c r="R1987" t="s">
        <v>132</v>
      </c>
      <c r="S1987" t="s">
        <v>95</v>
      </c>
      <c r="T1987">
        <v>16</v>
      </c>
      <c r="U1987">
        <v>3</v>
      </c>
      <c r="V1987">
        <v>15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 t="s">
        <v>355</v>
      </c>
      <c r="AM1987" t="e" vm="35">
        <f>_FV(0,"6666666666666666")</f>
        <v>#VALUE!</v>
      </c>
      <c r="AN1987">
        <v>5</v>
      </c>
      <c r="AP1987" t="e" vm="1">
        <f>_FV(-13,"0")</f>
        <v>#VALUE!</v>
      </c>
      <c r="AQ1987">
        <v>9</v>
      </c>
      <c r="AR1987">
        <v>0</v>
      </c>
      <c r="AS1987" t="s">
        <v>68</v>
      </c>
      <c r="AT1987" t="s">
        <v>65</v>
      </c>
      <c r="AU1987" t="s">
        <v>68</v>
      </c>
      <c r="AV1987" s="2">
        <v>43678</v>
      </c>
      <c r="AW1987" t="s">
        <v>65</v>
      </c>
      <c r="AX1987">
        <v>1793</v>
      </c>
      <c r="AY1987">
        <v>1553</v>
      </c>
      <c r="AZ1987" t="s">
        <v>163</v>
      </c>
      <c r="BA1987" s="2">
        <v>43607</v>
      </c>
      <c r="BB1987">
        <v>23</v>
      </c>
      <c r="BC1987" t="s">
        <v>2783</v>
      </c>
      <c r="BD1987" s="2">
        <v>43593</v>
      </c>
      <c r="BE1987" t="s">
        <v>178</v>
      </c>
      <c r="BF1987" s="2">
        <v>43639</v>
      </c>
      <c r="BG1987">
        <v>27</v>
      </c>
      <c r="BH1987" t="s">
        <v>2784</v>
      </c>
      <c r="BI1987" s="3">
        <v>28581</v>
      </c>
    </row>
    <row r="1988" spans="1:61" x14ac:dyDescent="0.25">
      <c r="A1988" s="1">
        <v>42404</v>
      </c>
      <c r="B1988" t="s">
        <v>1432</v>
      </c>
      <c r="C1988" t="s">
        <v>178</v>
      </c>
      <c r="D1988" t="s">
        <v>62</v>
      </c>
      <c r="E1988" t="s">
        <v>68</v>
      </c>
      <c r="F1988" t="s">
        <v>740</v>
      </c>
      <c r="G1988" t="s">
        <v>864</v>
      </c>
      <c r="H1988" t="s">
        <v>868</v>
      </c>
      <c r="I1988" t="s">
        <v>866</v>
      </c>
      <c r="J1988" t="s">
        <v>866</v>
      </c>
      <c r="K1988" t="s">
        <v>145</v>
      </c>
      <c r="L1988" t="s">
        <v>145</v>
      </c>
      <c r="M1988" t="s">
        <v>1941</v>
      </c>
      <c r="N1988" t="s">
        <v>1941</v>
      </c>
      <c r="O1988" t="s">
        <v>141</v>
      </c>
      <c r="P1988" t="s">
        <v>141</v>
      </c>
      <c r="Q1988">
        <v>31</v>
      </c>
      <c r="R1988" t="s">
        <v>67</v>
      </c>
      <c r="S1988" t="s">
        <v>95</v>
      </c>
      <c r="T1988">
        <v>16</v>
      </c>
      <c r="U1988">
        <v>13</v>
      </c>
      <c r="V1988">
        <v>14</v>
      </c>
      <c r="W1988" t="s">
        <v>64</v>
      </c>
      <c r="X1988" t="s">
        <v>68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1</v>
      </c>
      <c r="AI1988">
        <v>0</v>
      </c>
      <c r="AJ1988">
        <v>0</v>
      </c>
      <c r="AK1988">
        <v>0</v>
      </c>
      <c r="AL1988" t="e" vm="385">
        <f>_FV(0,"7419354838709677")</f>
        <v>#VALUE!</v>
      </c>
      <c r="AM1988" t="e" vm="411">
        <f>_FV(0,"8387096774193549")</f>
        <v>#VALUE!</v>
      </c>
      <c r="AN1988">
        <v>0</v>
      </c>
      <c r="AO1988" t="s">
        <v>68</v>
      </c>
      <c r="AP1988" t="s">
        <v>68</v>
      </c>
      <c r="AQ1988">
        <v>1</v>
      </c>
      <c r="AR1988">
        <v>7</v>
      </c>
      <c r="AS1988" t="s">
        <v>68</v>
      </c>
      <c r="AT1988" t="s">
        <v>68</v>
      </c>
      <c r="AU1988" t="s">
        <v>68</v>
      </c>
      <c r="AV1988" s="2">
        <v>43556</v>
      </c>
      <c r="AW1988" s="3">
        <v>46023</v>
      </c>
      <c r="AX1988">
        <v>1601</v>
      </c>
      <c r="AY1988">
        <v>1553</v>
      </c>
      <c r="AZ1988" t="s">
        <v>1432</v>
      </c>
      <c r="BA1988" s="2">
        <v>43641</v>
      </c>
      <c r="BB1988">
        <v>22</v>
      </c>
      <c r="BC1988" t="s">
        <v>2785</v>
      </c>
      <c r="BD1988" s="3">
        <v>19391</v>
      </c>
      <c r="BE1988" t="s">
        <v>178</v>
      </c>
      <c r="BF1988" s="2">
        <v>43639</v>
      </c>
      <c r="BG1988">
        <v>27</v>
      </c>
      <c r="BH1988" t="s">
        <v>2784</v>
      </c>
      <c r="BI1988" s="3">
        <v>28581</v>
      </c>
    </row>
    <row r="1989" spans="1:61" x14ac:dyDescent="0.25">
      <c r="A1989" s="1">
        <v>42617</v>
      </c>
      <c r="B1989" t="s">
        <v>1917</v>
      </c>
      <c r="C1989" t="s">
        <v>178</v>
      </c>
      <c r="D1989" t="s">
        <v>62</v>
      </c>
      <c r="E1989" t="s">
        <v>1075</v>
      </c>
      <c r="F1989" t="s">
        <v>981</v>
      </c>
      <c r="G1989" t="s">
        <v>68</v>
      </c>
      <c r="H1989" s="3">
        <v>2273637</v>
      </c>
      <c r="I1989" t="s">
        <v>1984</v>
      </c>
      <c r="J1989" t="s">
        <v>990</v>
      </c>
      <c r="K1989" t="s">
        <v>416</v>
      </c>
      <c r="L1989" t="s">
        <v>321</v>
      </c>
      <c r="M1989" t="s">
        <v>320</v>
      </c>
      <c r="N1989" t="s">
        <v>751</v>
      </c>
      <c r="O1989" t="s">
        <v>79</v>
      </c>
      <c r="P1989" t="s">
        <v>933</v>
      </c>
      <c r="Q1989">
        <v>32</v>
      </c>
      <c r="R1989" t="s">
        <v>96</v>
      </c>
      <c r="S1989" t="s">
        <v>95</v>
      </c>
      <c r="T1989">
        <v>16</v>
      </c>
      <c r="U1989">
        <v>6</v>
      </c>
      <c r="V1989">
        <v>15</v>
      </c>
      <c r="W1989" t="s">
        <v>85</v>
      </c>
      <c r="X1989" t="s">
        <v>68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1</v>
      </c>
      <c r="AI1989">
        <v>0</v>
      </c>
      <c r="AJ1989">
        <v>0</v>
      </c>
      <c r="AK1989">
        <v>0</v>
      </c>
      <c r="AL1989" t="s">
        <v>414</v>
      </c>
      <c r="AM1989" t="e" vm="225">
        <f>_FV(0,"84375")</f>
        <v>#VALUE!</v>
      </c>
      <c r="AN1989">
        <v>22</v>
      </c>
      <c r="AO1989" t="s">
        <v>96</v>
      </c>
      <c r="AP1989" t="e" vm="1">
        <f>_FV(-12,"0")</f>
        <v>#VALUE!</v>
      </c>
      <c r="AQ1989">
        <v>7</v>
      </c>
      <c r="AR1989">
        <v>1</v>
      </c>
      <c r="AS1989" t="s">
        <v>68</v>
      </c>
      <c r="AT1989" t="s">
        <v>68</v>
      </c>
      <c r="AU1989" t="s">
        <v>68</v>
      </c>
      <c r="AV1989" s="2">
        <v>43678</v>
      </c>
      <c r="AW1989" s="3">
        <v>45658</v>
      </c>
      <c r="AX1989">
        <v>1671</v>
      </c>
      <c r="AY1989">
        <v>1553</v>
      </c>
      <c r="AZ1989" t="s">
        <v>1917</v>
      </c>
      <c r="BA1989" s="2">
        <v>43489</v>
      </c>
      <c r="BB1989">
        <v>19</v>
      </c>
      <c r="BC1989" t="s">
        <v>2786</v>
      </c>
      <c r="BD1989" s="3">
        <v>13271</v>
      </c>
      <c r="BE1989" t="s">
        <v>178</v>
      </c>
      <c r="BF1989" s="2">
        <v>43639</v>
      </c>
      <c r="BG1989">
        <v>27</v>
      </c>
      <c r="BH1989" t="s">
        <v>2784</v>
      </c>
      <c r="BI1989" s="3">
        <v>28581</v>
      </c>
    </row>
    <row r="1990" spans="1:61" x14ac:dyDescent="0.25">
      <c r="A1990" s="1">
        <v>42403</v>
      </c>
      <c r="B1990" t="s">
        <v>182</v>
      </c>
      <c r="C1990" t="s">
        <v>178</v>
      </c>
      <c r="D1990" t="s">
        <v>62</v>
      </c>
      <c r="E1990" t="s">
        <v>1652</v>
      </c>
      <c r="F1990" t="s">
        <v>246</v>
      </c>
      <c r="G1990" t="s">
        <v>409</v>
      </c>
      <c r="H1990" t="s">
        <v>1009</v>
      </c>
      <c r="I1990" t="s">
        <v>1303</v>
      </c>
      <c r="J1990" t="s">
        <v>152</v>
      </c>
      <c r="K1990" t="s">
        <v>1304</v>
      </c>
      <c r="L1990" t="s">
        <v>372</v>
      </c>
      <c r="M1990" t="s">
        <v>329</v>
      </c>
      <c r="N1990" t="s">
        <v>437</v>
      </c>
      <c r="O1990" t="s">
        <v>372</v>
      </c>
      <c r="P1990" t="s">
        <v>372</v>
      </c>
      <c r="Q1990">
        <v>28</v>
      </c>
      <c r="R1990" t="s">
        <v>83</v>
      </c>
      <c r="S1990" t="s">
        <v>95</v>
      </c>
      <c r="T1990">
        <v>16</v>
      </c>
      <c r="U1990">
        <v>8</v>
      </c>
      <c r="V1990">
        <v>16</v>
      </c>
      <c r="W1990" t="s">
        <v>96</v>
      </c>
      <c r="X1990" t="s">
        <v>84</v>
      </c>
      <c r="Y1990">
        <v>0</v>
      </c>
      <c r="Z1990">
        <v>0</v>
      </c>
      <c r="AA1990">
        <v>0</v>
      </c>
      <c r="AB1990">
        <v>1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 t="e" vm="33">
        <f>_FV(0,"14285714285714285")</f>
        <v>#VALUE!</v>
      </c>
      <c r="AM1990" t="e" vm="414">
        <f>_FV(0,"8214285714285714")</f>
        <v>#VALUE!</v>
      </c>
      <c r="AN1990">
        <v>15</v>
      </c>
      <c r="AO1990" t="s">
        <v>84</v>
      </c>
      <c r="AP1990" t="e" vm="1">
        <f>_FV(-9,"0")</f>
        <v>#VALUE!</v>
      </c>
      <c r="AQ1990">
        <v>5</v>
      </c>
      <c r="AR1990">
        <v>2</v>
      </c>
      <c r="AS1990" t="s">
        <v>68</v>
      </c>
      <c r="AT1990" t="s">
        <v>68</v>
      </c>
      <c r="AU1990" t="s">
        <v>68</v>
      </c>
      <c r="AV1990" s="2">
        <v>43556</v>
      </c>
      <c r="AW1990" s="2">
        <v>43800</v>
      </c>
      <c r="AX1990">
        <v>1658</v>
      </c>
      <c r="AY1990">
        <v>1553</v>
      </c>
      <c r="AZ1990" t="s">
        <v>182</v>
      </c>
      <c r="BA1990" s="2">
        <v>43550</v>
      </c>
      <c r="BB1990">
        <v>24</v>
      </c>
      <c r="BC1990" t="s">
        <v>2787</v>
      </c>
      <c r="BD1990" s="2">
        <v>43469</v>
      </c>
      <c r="BE1990" t="s">
        <v>178</v>
      </c>
      <c r="BF1990" s="2">
        <v>43639</v>
      </c>
      <c r="BG1990">
        <v>27</v>
      </c>
      <c r="BH1990" t="s">
        <v>2784</v>
      </c>
      <c r="BI1990" s="3">
        <v>28581</v>
      </c>
    </row>
    <row r="1991" spans="1:61" x14ac:dyDescent="0.25">
      <c r="A1991" s="1">
        <v>42302</v>
      </c>
      <c r="B1991" t="s">
        <v>195</v>
      </c>
      <c r="C1991" t="s">
        <v>178</v>
      </c>
      <c r="D1991" t="s">
        <v>62</v>
      </c>
      <c r="E1991" t="s">
        <v>124</v>
      </c>
      <c r="F1991" s="2">
        <v>43497</v>
      </c>
      <c r="G1991" s="2">
        <v>43709</v>
      </c>
      <c r="H1991" s="2">
        <v>43709</v>
      </c>
      <c r="I1991" t="s">
        <v>266</v>
      </c>
      <c r="J1991" t="s">
        <v>97</v>
      </c>
      <c r="K1991" t="s">
        <v>65</v>
      </c>
      <c r="L1991" t="s">
        <v>325</v>
      </c>
      <c r="M1991" t="s">
        <v>97</v>
      </c>
      <c r="N1991" t="s">
        <v>63</v>
      </c>
      <c r="O1991" t="s">
        <v>266</v>
      </c>
      <c r="P1991" t="s">
        <v>266</v>
      </c>
      <c r="Q1991">
        <v>10</v>
      </c>
      <c r="R1991" t="s">
        <v>255</v>
      </c>
      <c r="S1991" t="s">
        <v>95</v>
      </c>
      <c r="T1991">
        <v>16</v>
      </c>
      <c r="U1991">
        <v>20</v>
      </c>
      <c r="V1991">
        <v>18</v>
      </c>
      <c r="W1991" t="s">
        <v>68</v>
      </c>
      <c r="X1991" t="s">
        <v>66</v>
      </c>
      <c r="Y1991">
        <v>0</v>
      </c>
      <c r="Z1991">
        <v>0</v>
      </c>
      <c r="AA1991">
        <v>0</v>
      </c>
      <c r="AB1991">
        <v>1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 t="e" vm="124">
        <f>_FV(-1,"1")</f>
        <v>#VALUE!</v>
      </c>
      <c r="AM1991" t="e" vm="41">
        <f>_FV(0,"7")</f>
        <v>#VALUE!</v>
      </c>
      <c r="AN1991">
        <v>-3</v>
      </c>
      <c r="AO1991" t="e" vm="1">
        <f>_FV(-3,"0")</f>
        <v>#VALUE!</v>
      </c>
      <c r="AP1991" t="e" vm="1">
        <f>_FV(-1,"0")</f>
        <v>#VALUE!</v>
      </c>
      <c r="AQ1991">
        <v>9</v>
      </c>
      <c r="AR1991">
        <v>0</v>
      </c>
      <c r="AS1991" t="s">
        <v>68</v>
      </c>
      <c r="AT1991" t="s">
        <v>68</v>
      </c>
      <c r="AU1991" t="s">
        <v>68</v>
      </c>
      <c r="AV1991" t="s">
        <v>68</v>
      </c>
      <c r="AW1991" s="3">
        <v>45658</v>
      </c>
      <c r="AX1991">
        <v>1555</v>
      </c>
      <c r="AY1991">
        <v>1553</v>
      </c>
      <c r="AZ1991" t="s">
        <v>195</v>
      </c>
      <c r="BA1991" s="2">
        <v>43610</v>
      </c>
      <c r="BB1991">
        <v>27</v>
      </c>
      <c r="BC1991" t="s">
        <v>2267</v>
      </c>
      <c r="BD1991" s="2">
        <v>43588</v>
      </c>
      <c r="BE1991" t="s">
        <v>178</v>
      </c>
      <c r="BF1991" s="2">
        <v>43639</v>
      </c>
      <c r="BG1991">
        <v>27</v>
      </c>
      <c r="BH1991" t="s">
        <v>2784</v>
      </c>
      <c r="BI1991" s="3">
        <v>28581</v>
      </c>
    </row>
    <row r="1992" spans="1:61" x14ac:dyDescent="0.25">
      <c r="A1992" s="1">
        <v>42231</v>
      </c>
      <c r="B1992" t="s">
        <v>1445</v>
      </c>
      <c r="C1992" t="s">
        <v>178</v>
      </c>
      <c r="D1992" t="s">
        <v>62</v>
      </c>
      <c r="E1992" t="s">
        <v>68</v>
      </c>
      <c r="F1992" t="s">
        <v>68</v>
      </c>
      <c r="G1992" t="s">
        <v>68</v>
      </c>
      <c r="H1992" t="s">
        <v>68</v>
      </c>
      <c r="I1992" t="s">
        <v>63</v>
      </c>
      <c r="J1992" t="s">
        <v>63</v>
      </c>
      <c r="K1992" t="s">
        <v>65</v>
      </c>
      <c r="L1992" t="s">
        <v>65</v>
      </c>
      <c r="M1992" t="s">
        <v>65</v>
      </c>
      <c r="N1992" t="s">
        <v>65</v>
      </c>
      <c r="O1992" t="s">
        <v>63</v>
      </c>
      <c r="P1992" t="s">
        <v>63</v>
      </c>
      <c r="Q1992">
        <v>2</v>
      </c>
      <c r="R1992" t="s">
        <v>179</v>
      </c>
      <c r="S1992" t="s">
        <v>95</v>
      </c>
      <c r="T1992">
        <v>16</v>
      </c>
      <c r="U1992">
        <v>9</v>
      </c>
      <c r="V1992">
        <v>12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 t="s">
        <v>65</v>
      </c>
      <c r="AM1992" t="s">
        <v>65</v>
      </c>
      <c r="AN1992">
        <v>0</v>
      </c>
      <c r="AP1992" t="e" vm="1">
        <f>_FV(-6,"0")</f>
        <v>#VALUE!</v>
      </c>
      <c r="AQ1992">
        <v>7</v>
      </c>
      <c r="AR1992">
        <v>1</v>
      </c>
      <c r="AS1992" t="s">
        <v>68</v>
      </c>
      <c r="AT1992" t="s">
        <v>68</v>
      </c>
      <c r="AU1992" t="s">
        <v>68</v>
      </c>
      <c r="AV1992" t="s">
        <v>64</v>
      </c>
      <c r="AW1992" s="3">
        <v>41640</v>
      </c>
      <c r="AX1992">
        <v>1667</v>
      </c>
      <c r="AY1992">
        <v>1553</v>
      </c>
      <c r="AZ1992" t="s">
        <v>1445</v>
      </c>
      <c r="BA1992" s="2">
        <v>43701</v>
      </c>
      <c r="BB1992">
        <v>29</v>
      </c>
      <c r="BC1992" t="s">
        <v>2790</v>
      </c>
      <c r="BD1992" s="3">
        <v>30742</v>
      </c>
      <c r="BE1992" t="s">
        <v>178</v>
      </c>
      <c r="BF1992" s="2">
        <v>43639</v>
      </c>
      <c r="BG1992">
        <v>27</v>
      </c>
      <c r="BH1992" t="s">
        <v>2784</v>
      </c>
      <c r="BI1992" s="3">
        <v>28581</v>
      </c>
    </row>
    <row r="1993" spans="1:61" x14ac:dyDescent="0.25">
      <c r="A1993" s="1">
        <v>42351</v>
      </c>
      <c r="B1993" t="s">
        <v>209</v>
      </c>
      <c r="C1993" t="s">
        <v>178</v>
      </c>
      <c r="D1993" t="s">
        <v>151</v>
      </c>
      <c r="E1993" s="3">
        <v>1360531</v>
      </c>
      <c r="F1993" t="s">
        <v>68</v>
      </c>
      <c r="G1993" t="s">
        <v>180</v>
      </c>
      <c r="H1993" t="s">
        <v>908</v>
      </c>
      <c r="I1993" t="s">
        <v>318</v>
      </c>
      <c r="J1993" t="s">
        <v>1400</v>
      </c>
      <c r="K1993" t="s">
        <v>323</v>
      </c>
      <c r="L1993" t="s">
        <v>321</v>
      </c>
      <c r="M1993" t="s">
        <v>600</v>
      </c>
      <c r="N1993" t="s">
        <v>63</v>
      </c>
      <c r="O1993" t="s">
        <v>63</v>
      </c>
      <c r="P1993" t="s">
        <v>79</v>
      </c>
      <c r="Q1993">
        <v>16</v>
      </c>
      <c r="R1993" t="s">
        <v>84</v>
      </c>
      <c r="S1993" t="s">
        <v>95</v>
      </c>
      <c r="T1993">
        <v>16</v>
      </c>
      <c r="U1993">
        <v>5</v>
      </c>
      <c r="V1993">
        <v>18</v>
      </c>
      <c r="W1993" t="s">
        <v>83</v>
      </c>
      <c r="X1993" t="s">
        <v>85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 t="s">
        <v>1400</v>
      </c>
      <c r="AM1993" t="e" vm="370">
        <f>_FV(0,"875")</f>
        <v>#VALUE!</v>
      </c>
      <c r="AN1993">
        <v>13</v>
      </c>
      <c r="AO1993" t="s">
        <v>64</v>
      </c>
      <c r="AP1993" t="e" vm="1">
        <f>_FV(-15,"0")</f>
        <v>#VALUE!</v>
      </c>
      <c r="AQ1993">
        <v>6</v>
      </c>
      <c r="AR1993">
        <v>3</v>
      </c>
      <c r="AS1993" t="s">
        <v>68</v>
      </c>
      <c r="AT1993" t="s">
        <v>1527</v>
      </c>
      <c r="AU1993" t="s">
        <v>68</v>
      </c>
      <c r="AV1993" t="s">
        <v>64</v>
      </c>
      <c r="AW1993" t="s">
        <v>2902</v>
      </c>
      <c r="AX1993">
        <v>1713</v>
      </c>
      <c r="AY1993">
        <v>1553</v>
      </c>
      <c r="AZ1993" t="s">
        <v>209</v>
      </c>
      <c r="BA1993" s="2">
        <v>43668</v>
      </c>
      <c r="BB1993">
        <v>16</v>
      </c>
      <c r="BC1993" t="s">
        <v>2792</v>
      </c>
      <c r="BD1993" s="3">
        <v>43678</v>
      </c>
      <c r="BE1993" t="s">
        <v>178</v>
      </c>
      <c r="BF1993" s="2">
        <v>43639</v>
      </c>
      <c r="BG1993">
        <v>27</v>
      </c>
      <c r="BH1993" t="s">
        <v>2784</v>
      </c>
      <c r="BI1993" s="3">
        <v>28581</v>
      </c>
    </row>
    <row r="1994" spans="1:61" x14ac:dyDescent="0.25">
      <c r="A1994" s="1">
        <v>42392</v>
      </c>
      <c r="B1994" t="s">
        <v>2793</v>
      </c>
      <c r="C1994" t="s">
        <v>178</v>
      </c>
      <c r="D1994" t="s">
        <v>62</v>
      </c>
      <c r="E1994" t="s">
        <v>377</v>
      </c>
      <c r="F1994" t="s">
        <v>901</v>
      </c>
      <c r="G1994" t="s">
        <v>377</v>
      </c>
      <c r="H1994" t="s">
        <v>903</v>
      </c>
      <c r="I1994" t="s">
        <v>373</v>
      </c>
      <c r="J1994" t="s">
        <v>498</v>
      </c>
      <c r="K1994" t="s">
        <v>378</v>
      </c>
      <c r="L1994" t="s">
        <v>571</v>
      </c>
      <c r="M1994" t="s">
        <v>502</v>
      </c>
      <c r="N1994" t="s">
        <v>381</v>
      </c>
      <c r="O1994" t="s">
        <v>571</v>
      </c>
      <c r="P1994" t="s">
        <v>572</v>
      </c>
      <c r="Q1994">
        <v>23</v>
      </c>
      <c r="R1994" t="s">
        <v>191</v>
      </c>
      <c r="S1994" t="s">
        <v>95</v>
      </c>
      <c r="T1994">
        <v>16</v>
      </c>
      <c r="U1994">
        <v>12</v>
      </c>
      <c r="V1994">
        <v>18</v>
      </c>
      <c r="W1994" t="s">
        <v>68</v>
      </c>
      <c r="X1994" t="s">
        <v>66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1</v>
      </c>
      <c r="AI1994">
        <v>0</v>
      </c>
      <c r="AJ1994">
        <v>0</v>
      </c>
      <c r="AK1994">
        <v>0</v>
      </c>
      <c r="AL1994" t="s">
        <v>65</v>
      </c>
      <c r="AM1994" t="e" vm="115">
        <f>_FV(0,"6521739130434783")</f>
        <v>#VALUE!</v>
      </c>
      <c r="AN1994">
        <v>8</v>
      </c>
      <c r="AO1994" t="e" vm="1">
        <f>_FV(-3,"0")</f>
        <v>#VALUE!</v>
      </c>
      <c r="AP1994" t="e" vm="1">
        <f>_FV(-5,"0")</f>
        <v>#VALUE!</v>
      </c>
      <c r="AQ1994">
        <v>3</v>
      </c>
      <c r="AR1994">
        <v>0</v>
      </c>
      <c r="AS1994" t="s">
        <v>68</v>
      </c>
      <c r="AT1994" t="s">
        <v>68</v>
      </c>
      <c r="AU1994" t="s">
        <v>68</v>
      </c>
      <c r="AV1994" s="2">
        <v>43617</v>
      </c>
      <c r="AW1994" s="2">
        <v>43586</v>
      </c>
      <c r="AX1994">
        <v>1582</v>
      </c>
      <c r="AY1994">
        <v>1553</v>
      </c>
      <c r="AZ1994" t="s">
        <v>2793</v>
      </c>
      <c r="BA1994" s="2">
        <v>43581</v>
      </c>
      <c r="BB1994">
        <v>34</v>
      </c>
      <c r="BC1994" t="s">
        <v>2796</v>
      </c>
      <c r="BD1994" s="3">
        <v>29983</v>
      </c>
      <c r="BE1994" t="s">
        <v>178</v>
      </c>
      <c r="BF1994" s="2">
        <v>43639</v>
      </c>
      <c r="BG1994">
        <v>27</v>
      </c>
      <c r="BH1994" t="s">
        <v>2784</v>
      </c>
      <c r="BI1994" s="3">
        <v>28581</v>
      </c>
    </row>
    <row r="1995" spans="1:61" x14ac:dyDescent="0.25">
      <c r="A1995" s="1">
        <v>42366</v>
      </c>
      <c r="B1995" t="s">
        <v>218</v>
      </c>
      <c r="C1995" t="s">
        <v>178</v>
      </c>
      <c r="D1995" t="s">
        <v>62</v>
      </c>
      <c r="E1995" t="s">
        <v>305</v>
      </c>
      <c r="F1995" t="s">
        <v>68</v>
      </c>
      <c r="G1995" t="s">
        <v>786</v>
      </c>
      <c r="H1995" t="s">
        <v>1583</v>
      </c>
      <c r="I1995" t="s">
        <v>1067</v>
      </c>
      <c r="J1995" t="s">
        <v>305</v>
      </c>
      <c r="K1995" t="s">
        <v>170</v>
      </c>
      <c r="L1995" t="s">
        <v>205</v>
      </c>
      <c r="M1995" t="s">
        <v>304</v>
      </c>
      <c r="N1995" t="s">
        <v>172</v>
      </c>
      <c r="O1995" t="s">
        <v>170</v>
      </c>
      <c r="P1995" t="s">
        <v>170</v>
      </c>
      <c r="Q1995">
        <v>19</v>
      </c>
      <c r="R1995" t="s">
        <v>119</v>
      </c>
      <c r="S1995" t="s">
        <v>95</v>
      </c>
      <c r="T1995">
        <v>16</v>
      </c>
      <c r="U1995">
        <v>13</v>
      </c>
      <c r="V1995">
        <v>18</v>
      </c>
      <c r="W1995" t="s">
        <v>84</v>
      </c>
      <c r="X1995" t="s">
        <v>85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1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 t="e" vm="165">
        <f>_FV(0,"3684210526315789")</f>
        <v>#VALUE!</v>
      </c>
      <c r="AM1995" t="e" vm="239">
        <f>_FV(0,"7368421052631579")</f>
        <v>#VALUE!</v>
      </c>
      <c r="AN1995">
        <v>3</v>
      </c>
      <c r="AO1995" t="e" vm="1">
        <f>_FV(-4,"0")</f>
        <v>#VALUE!</v>
      </c>
      <c r="AP1995" t="e" vm="1">
        <f>_FV(-4,"0")</f>
        <v>#VALUE!</v>
      </c>
      <c r="AQ1995">
        <v>4</v>
      </c>
      <c r="AR1995">
        <v>4</v>
      </c>
      <c r="AS1995" t="s">
        <v>68</v>
      </c>
      <c r="AT1995" t="s">
        <v>68</v>
      </c>
      <c r="AU1995" t="s">
        <v>68</v>
      </c>
      <c r="AV1995" s="2">
        <v>43556</v>
      </c>
      <c r="AW1995" s="2">
        <v>43800</v>
      </c>
      <c r="AX1995">
        <v>1629</v>
      </c>
      <c r="AY1995">
        <v>1553</v>
      </c>
      <c r="AZ1995" t="s">
        <v>218</v>
      </c>
      <c r="BA1995" s="2">
        <v>43580</v>
      </c>
      <c r="BB1995">
        <v>22</v>
      </c>
      <c r="BC1995" t="s">
        <v>2797</v>
      </c>
      <c r="BD1995" s="3">
        <v>12479</v>
      </c>
      <c r="BE1995" t="s">
        <v>178</v>
      </c>
      <c r="BF1995" s="2">
        <v>43639</v>
      </c>
      <c r="BG1995">
        <v>27</v>
      </c>
      <c r="BH1995" t="s">
        <v>2784</v>
      </c>
      <c r="BI1995" s="3">
        <v>28581</v>
      </c>
    </row>
    <row r="1996" spans="1:61" x14ac:dyDescent="0.25">
      <c r="A1996" s="1">
        <v>42261</v>
      </c>
      <c r="B1996" t="s">
        <v>228</v>
      </c>
      <c r="C1996" t="s">
        <v>178</v>
      </c>
      <c r="D1996" t="s">
        <v>62</v>
      </c>
      <c r="E1996" s="2">
        <v>43678</v>
      </c>
      <c r="F1996" t="s">
        <v>116</v>
      </c>
      <c r="G1996" s="2">
        <v>43497</v>
      </c>
      <c r="H1996" t="s">
        <v>68</v>
      </c>
      <c r="I1996" s="2">
        <v>43497</v>
      </c>
      <c r="J1996" t="s">
        <v>116</v>
      </c>
      <c r="K1996" t="s">
        <v>116</v>
      </c>
      <c r="L1996" t="s">
        <v>65</v>
      </c>
      <c r="M1996" t="s">
        <v>116</v>
      </c>
      <c r="N1996" t="s">
        <v>116</v>
      </c>
      <c r="O1996" t="s">
        <v>65</v>
      </c>
      <c r="P1996" t="s">
        <v>116</v>
      </c>
      <c r="Q1996">
        <v>5</v>
      </c>
      <c r="R1996" t="s">
        <v>85</v>
      </c>
      <c r="S1996" t="s">
        <v>95</v>
      </c>
      <c r="T1996">
        <v>16</v>
      </c>
      <c r="U1996">
        <v>8</v>
      </c>
      <c r="V1996">
        <v>19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 t="s">
        <v>97</v>
      </c>
      <c r="AM1996" t="e" vm="25">
        <f>_FV(0,"6")</f>
        <v>#VALUE!</v>
      </c>
      <c r="AN1996">
        <v>4</v>
      </c>
      <c r="AP1996" t="e" vm="1">
        <f>_FV(-11,"0")</f>
        <v>#VALUE!</v>
      </c>
      <c r="AQ1996">
        <v>3</v>
      </c>
      <c r="AR1996">
        <v>6</v>
      </c>
      <c r="AS1996" t="s">
        <v>68</v>
      </c>
      <c r="AT1996" t="s">
        <v>68</v>
      </c>
      <c r="AU1996" t="s">
        <v>68</v>
      </c>
      <c r="AV1996" s="2">
        <v>43586</v>
      </c>
      <c r="AW1996" s="2">
        <v>43466</v>
      </c>
      <c r="AX1996">
        <v>1630</v>
      </c>
      <c r="AY1996">
        <v>1553</v>
      </c>
      <c r="AZ1996" t="s">
        <v>228</v>
      </c>
      <c r="BA1996" s="2">
        <v>43519</v>
      </c>
      <c r="BB1996">
        <v>26</v>
      </c>
      <c r="BC1996" t="s">
        <v>2766</v>
      </c>
      <c r="BD1996" s="2">
        <v>43649</v>
      </c>
      <c r="BE1996" t="s">
        <v>178</v>
      </c>
      <c r="BF1996" s="2">
        <v>43639</v>
      </c>
      <c r="BG1996">
        <v>27</v>
      </c>
      <c r="BH1996" t="s">
        <v>2784</v>
      </c>
      <c r="BI1996" s="3">
        <v>28581</v>
      </c>
    </row>
    <row r="1997" spans="1:61" x14ac:dyDescent="0.25">
      <c r="A1997" s="1">
        <v>42393</v>
      </c>
      <c r="B1997" t="s">
        <v>60</v>
      </c>
      <c r="C1997" t="s">
        <v>123</v>
      </c>
      <c r="D1997" t="s">
        <v>151</v>
      </c>
      <c r="E1997" t="s">
        <v>727</v>
      </c>
      <c r="F1997" t="s">
        <v>500</v>
      </c>
      <c r="G1997" t="s">
        <v>498</v>
      </c>
      <c r="H1997" t="s">
        <v>966</v>
      </c>
      <c r="I1997" t="s">
        <v>2821</v>
      </c>
      <c r="J1997" t="s">
        <v>377</v>
      </c>
      <c r="K1997" t="s">
        <v>501</v>
      </c>
      <c r="L1997" t="s">
        <v>572</v>
      </c>
      <c r="M1997" t="s">
        <v>382</v>
      </c>
      <c r="N1997" t="s">
        <v>502</v>
      </c>
      <c r="O1997" t="s">
        <v>571</v>
      </c>
      <c r="P1997" t="s">
        <v>379</v>
      </c>
      <c r="Q1997">
        <v>23</v>
      </c>
      <c r="R1997" t="s">
        <v>64</v>
      </c>
      <c r="S1997" t="s">
        <v>120</v>
      </c>
      <c r="T1997">
        <v>16</v>
      </c>
      <c r="U1997">
        <v>1</v>
      </c>
      <c r="V1997">
        <v>14</v>
      </c>
      <c r="W1997" t="s">
        <v>121</v>
      </c>
      <c r="X1997" t="s">
        <v>85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 t="s">
        <v>904</v>
      </c>
      <c r="AM1997" t="e" vm="215">
        <f>_FV(0,"13043478260869565")</f>
        <v>#VALUE!</v>
      </c>
      <c r="AN1997">
        <v>19</v>
      </c>
      <c r="AO1997" t="s">
        <v>68</v>
      </c>
      <c r="AP1997" t="e" vm="1">
        <f>_FV(-8,"0")</f>
        <v>#VALUE!</v>
      </c>
      <c r="AQ1997">
        <v>1</v>
      </c>
      <c r="AR1997">
        <v>7</v>
      </c>
      <c r="AS1997" t="s">
        <v>1385</v>
      </c>
      <c r="AT1997" t="s">
        <v>968</v>
      </c>
      <c r="AU1997" t="s">
        <v>1217</v>
      </c>
      <c r="AV1997" t="s">
        <v>175</v>
      </c>
      <c r="AW1997" t="s">
        <v>2903</v>
      </c>
      <c r="AX1997">
        <v>1804</v>
      </c>
      <c r="AY1997">
        <v>1843</v>
      </c>
      <c r="AZ1997" t="s">
        <v>60</v>
      </c>
      <c r="BA1997" s="2">
        <v>43669</v>
      </c>
      <c r="BB1997">
        <v>29</v>
      </c>
      <c r="BC1997" t="s">
        <v>2765</v>
      </c>
      <c r="BD1997" s="3">
        <v>35674</v>
      </c>
      <c r="BE1997" t="s">
        <v>123</v>
      </c>
      <c r="BF1997" s="2">
        <v>43669</v>
      </c>
      <c r="BG1997">
        <v>30</v>
      </c>
      <c r="BH1997" t="s">
        <v>2773</v>
      </c>
      <c r="BI1997" s="2">
        <v>43599</v>
      </c>
    </row>
    <row r="1998" spans="1:61" x14ac:dyDescent="0.25">
      <c r="A1998" s="1">
        <v>42404</v>
      </c>
      <c r="B1998" t="s">
        <v>73</v>
      </c>
      <c r="C1998" t="s">
        <v>123</v>
      </c>
      <c r="D1998" t="s">
        <v>151</v>
      </c>
      <c r="E1998" t="s">
        <v>1504</v>
      </c>
      <c r="F1998" t="s">
        <v>138</v>
      </c>
      <c r="G1998" t="s">
        <v>1939</v>
      </c>
      <c r="H1998" t="s">
        <v>554</v>
      </c>
      <c r="I1998" t="s">
        <v>869</v>
      </c>
      <c r="J1998" t="s">
        <v>554</v>
      </c>
      <c r="K1998" t="s">
        <v>1360</v>
      </c>
      <c r="L1998" t="s">
        <v>450</v>
      </c>
      <c r="M1998" t="s">
        <v>2388</v>
      </c>
      <c r="N1998" t="s">
        <v>142</v>
      </c>
      <c r="O1998" t="s">
        <v>141</v>
      </c>
      <c r="P1998" t="s">
        <v>559</v>
      </c>
      <c r="Q1998">
        <v>31</v>
      </c>
      <c r="R1998" t="s">
        <v>239</v>
      </c>
      <c r="S1998" t="s">
        <v>120</v>
      </c>
      <c r="T1998">
        <v>16</v>
      </c>
      <c r="U1998">
        <v>15</v>
      </c>
      <c r="V1998">
        <v>7</v>
      </c>
      <c r="W1998" t="s">
        <v>65</v>
      </c>
      <c r="X1998" t="s">
        <v>192</v>
      </c>
      <c r="Y1998">
        <v>0</v>
      </c>
      <c r="Z1998">
        <v>0</v>
      </c>
      <c r="AA1998">
        <v>0</v>
      </c>
      <c r="AB1998">
        <v>1</v>
      </c>
      <c r="AC1998">
        <v>1</v>
      </c>
      <c r="AD1998">
        <v>0</v>
      </c>
      <c r="AE1998">
        <v>0</v>
      </c>
      <c r="AF1998">
        <v>1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 t="e" vm="415">
        <f>_FV(-1,"1290322580645162")</f>
        <v>#VALUE!</v>
      </c>
      <c r="AM1998" t="s">
        <v>870</v>
      </c>
      <c r="AN1998">
        <v>-25</v>
      </c>
      <c r="AO1998" t="e" vm="1">
        <f>_FV(-11,"0")</f>
        <v>#VALUE!</v>
      </c>
      <c r="AP1998" t="s">
        <v>120</v>
      </c>
      <c r="AQ1998">
        <v>0</v>
      </c>
      <c r="AR1998">
        <v>9</v>
      </c>
      <c r="AS1998" t="s">
        <v>871</v>
      </c>
      <c r="AT1998" t="s">
        <v>983</v>
      </c>
      <c r="AU1998" t="s">
        <v>872</v>
      </c>
      <c r="AV1998" t="s">
        <v>2904</v>
      </c>
      <c r="AW1998" t="s">
        <v>2905</v>
      </c>
      <c r="AX1998">
        <v>1549</v>
      </c>
      <c r="AY1998">
        <v>1843</v>
      </c>
      <c r="AZ1998" t="s">
        <v>73</v>
      </c>
      <c r="BA1998" s="2">
        <v>43608</v>
      </c>
      <c r="BB1998">
        <v>23</v>
      </c>
      <c r="BC1998" t="s">
        <v>2767</v>
      </c>
      <c r="BD1998" s="3">
        <v>20121</v>
      </c>
      <c r="BE1998" t="s">
        <v>123</v>
      </c>
      <c r="BF1998" s="2">
        <v>43669</v>
      </c>
      <c r="BG1998">
        <v>30</v>
      </c>
      <c r="BH1998" t="s">
        <v>2773</v>
      </c>
      <c r="BI1998" s="2">
        <v>43599</v>
      </c>
    </row>
    <row r="1999" spans="1:61" x14ac:dyDescent="0.25">
      <c r="A1999" s="1">
        <v>42483</v>
      </c>
      <c r="B1999" t="s">
        <v>2768</v>
      </c>
      <c r="C1999" t="s">
        <v>123</v>
      </c>
      <c r="D1999" t="s">
        <v>151</v>
      </c>
      <c r="E1999" t="s">
        <v>664</v>
      </c>
      <c r="F1999" t="s">
        <v>578</v>
      </c>
      <c r="G1999" t="s">
        <v>971</v>
      </c>
      <c r="H1999" t="s">
        <v>1434</v>
      </c>
      <c r="I1999" t="s">
        <v>664</v>
      </c>
      <c r="J1999" t="s">
        <v>1072</v>
      </c>
      <c r="K1999" t="s">
        <v>587</v>
      </c>
      <c r="L1999" t="s">
        <v>665</v>
      </c>
      <c r="M1999" t="s">
        <v>156</v>
      </c>
      <c r="N1999" t="s">
        <v>587</v>
      </c>
      <c r="O1999" t="s">
        <v>585</v>
      </c>
      <c r="P1999" t="s">
        <v>587</v>
      </c>
      <c r="Q1999">
        <v>35</v>
      </c>
      <c r="R1999" t="s">
        <v>242</v>
      </c>
      <c r="S1999" t="s">
        <v>120</v>
      </c>
      <c r="T1999">
        <v>16</v>
      </c>
      <c r="U1999">
        <v>9</v>
      </c>
      <c r="V1999">
        <v>6</v>
      </c>
      <c r="W1999" t="s">
        <v>96</v>
      </c>
      <c r="X1999" t="s">
        <v>85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 t="e" vm="210">
        <f>_FV(0,"45714285714285713")</f>
        <v>#VALUE!</v>
      </c>
      <c r="AM1999" t="s">
        <v>118</v>
      </c>
      <c r="AN1999">
        <v>-6</v>
      </c>
      <c r="AO1999" t="e" vm="1">
        <f>_FV(-1,"0")</f>
        <v>#VALUE!</v>
      </c>
      <c r="AP1999" t="s">
        <v>96</v>
      </c>
      <c r="AQ1999">
        <v>3</v>
      </c>
      <c r="AR1999">
        <v>0</v>
      </c>
      <c r="AS1999" t="s">
        <v>940</v>
      </c>
      <c r="AT1999" t="s">
        <v>68</v>
      </c>
      <c r="AU1999" t="s">
        <v>1316</v>
      </c>
      <c r="AV1999" t="s">
        <v>2906</v>
      </c>
      <c r="AW1999" t="s">
        <v>2907</v>
      </c>
      <c r="AX1999">
        <v>1577</v>
      </c>
      <c r="AY1999">
        <v>1843</v>
      </c>
      <c r="AZ1999" t="s">
        <v>2768</v>
      </c>
      <c r="BA1999" s="2">
        <v>43489</v>
      </c>
      <c r="BB1999">
        <v>22</v>
      </c>
      <c r="BC1999" t="s">
        <v>2771</v>
      </c>
      <c r="BD1999" s="3">
        <v>14246</v>
      </c>
      <c r="BE1999" t="s">
        <v>123</v>
      </c>
      <c r="BF1999" s="2">
        <v>43669</v>
      </c>
      <c r="BG1999">
        <v>30</v>
      </c>
      <c r="BH1999" t="s">
        <v>2773</v>
      </c>
      <c r="BI1999" s="2">
        <v>43599</v>
      </c>
    </row>
    <row r="2000" spans="1:61" x14ac:dyDescent="0.25">
      <c r="A2000" s="1">
        <v>42430</v>
      </c>
      <c r="B2000" t="s">
        <v>2233</v>
      </c>
      <c r="C2000" t="s">
        <v>123</v>
      </c>
      <c r="D2000" t="s">
        <v>151</v>
      </c>
      <c r="E2000" s="3">
        <v>42005</v>
      </c>
      <c r="F2000" s="3">
        <v>42005</v>
      </c>
      <c r="G2000" t="s">
        <v>124</v>
      </c>
      <c r="H2000" s="3">
        <v>16438</v>
      </c>
      <c r="I2000" s="3">
        <v>20090</v>
      </c>
      <c r="J2000" t="s">
        <v>68</v>
      </c>
      <c r="K2000" t="s">
        <v>682</v>
      </c>
      <c r="L2000" t="s">
        <v>79</v>
      </c>
      <c r="M2000" t="s">
        <v>266</v>
      </c>
      <c r="N2000" t="s">
        <v>682</v>
      </c>
      <c r="O2000" t="s">
        <v>118</v>
      </c>
      <c r="P2000" t="s">
        <v>79</v>
      </c>
      <c r="Q2000">
        <v>20</v>
      </c>
      <c r="R2000" t="s">
        <v>110</v>
      </c>
      <c r="S2000" t="s">
        <v>120</v>
      </c>
      <c r="T2000">
        <v>16</v>
      </c>
      <c r="U2000">
        <v>5</v>
      </c>
      <c r="V2000">
        <v>14</v>
      </c>
      <c r="W2000" t="s">
        <v>83</v>
      </c>
      <c r="X2000" t="s">
        <v>132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 t="s">
        <v>159</v>
      </c>
      <c r="AM2000" t="e" vm="154">
        <f>_FV(0,"3")</f>
        <v>#VALUE!</v>
      </c>
      <c r="AN2000">
        <v>11</v>
      </c>
      <c r="AO2000" t="s">
        <v>66</v>
      </c>
      <c r="AP2000" t="s">
        <v>132</v>
      </c>
      <c r="AQ2000">
        <v>3</v>
      </c>
      <c r="AR2000">
        <v>6</v>
      </c>
      <c r="AS2000" t="s">
        <v>68</v>
      </c>
      <c r="AT2000" t="s">
        <v>68</v>
      </c>
      <c r="AU2000" t="s">
        <v>68</v>
      </c>
      <c r="AV2000" s="2">
        <v>43497</v>
      </c>
      <c r="AW2000" s="2">
        <v>43586</v>
      </c>
      <c r="AX2000">
        <v>1654</v>
      </c>
      <c r="AY2000">
        <v>1843</v>
      </c>
      <c r="AZ2000" t="s">
        <v>2233</v>
      </c>
      <c r="BA2000" s="2">
        <v>43641</v>
      </c>
      <c r="BB2000">
        <v>19</v>
      </c>
      <c r="BC2000" t="s">
        <v>2775</v>
      </c>
      <c r="BD2000" s="3">
        <v>43160</v>
      </c>
      <c r="BE2000" t="s">
        <v>123</v>
      </c>
      <c r="BF2000" s="2">
        <v>43669</v>
      </c>
      <c r="BG2000">
        <v>30</v>
      </c>
      <c r="BH2000" t="s">
        <v>2773</v>
      </c>
      <c r="BI2000" s="2">
        <v>43599</v>
      </c>
    </row>
    <row r="2001" spans="1:61" x14ac:dyDescent="0.25">
      <c r="A2001" s="1">
        <v>42347</v>
      </c>
      <c r="B2001" t="s">
        <v>127</v>
      </c>
      <c r="C2001" t="s">
        <v>123</v>
      </c>
      <c r="D2001" t="s">
        <v>62</v>
      </c>
      <c r="E2001" t="s">
        <v>68</v>
      </c>
      <c r="F2001" s="2">
        <v>43497</v>
      </c>
      <c r="G2001" t="s">
        <v>124</v>
      </c>
      <c r="H2001" s="2">
        <v>43678</v>
      </c>
      <c r="I2001" t="s">
        <v>68</v>
      </c>
      <c r="J2001" t="s">
        <v>124</v>
      </c>
      <c r="K2001" t="s">
        <v>118</v>
      </c>
      <c r="L2001" t="s">
        <v>118</v>
      </c>
      <c r="M2001" t="s">
        <v>118</v>
      </c>
      <c r="N2001" t="s">
        <v>116</v>
      </c>
      <c r="O2001" t="s">
        <v>116</v>
      </c>
      <c r="P2001" t="s">
        <v>118</v>
      </c>
      <c r="Q2001">
        <v>5</v>
      </c>
      <c r="R2001" t="s">
        <v>192</v>
      </c>
      <c r="S2001" t="s">
        <v>120</v>
      </c>
      <c r="T2001">
        <v>16</v>
      </c>
      <c r="U2001">
        <v>9</v>
      </c>
      <c r="V2001">
        <v>13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 t="s">
        <v>118</v>
      </c>
      <c r="AM2001" t="e" vm="25">
        <f>_FV(0,"6")</f>
        <v>#VALUE!</v>
      </c>
      <c r="AN2001">
        <v>1</v>
      </c>
      <c r="AP2001" t="s">
        <v>68</v>
      </c>
      <c r="AQ2001">
        <v>0</v>
      </c>
      <c r="AR2001">
        <v>9</v>
      </c>
      <c r="AS2001" t="s">
        <v>1866</v>
      </c>
      <c r="AT2001" t="s">
        <v>68</v>
      </c>
      <c r="AU2001" t="s">
        <v>224</v>
      </c>
      <c r="AV2001" t="s">
        <v>224</v>
      </c>
      <c r="AW2001" t="s">
        <v>2908</v>
      </c>
      <c r="AX2001">
        <v>1713</v>
      </c>
      <c r="AY2001">
        <v>1843</v>
      </c>
      <c r="AZ2001" t="s">
        <v>127</v>
      </c>
      <c r="BA2001" s="2">
        <v>43670</v>
      </c>
      <c r="BB2001">
        <v>19</v>
      </c>
      <c r="BC2001" t="s">
        <v>2776</v>
      </c>
      <c r="BD2001" s="3">
        <v>45047</v>
      </c>
      <c r="BE2001" t="s">
        <v>123</v>
      </c>
      <c r="BF2001" s="2">
        <v>43669</v>
      </c>
      <c r="BG2001">
        <v>30</v>
      </c>
      <c r="BH2001" t="s">
        <v>2773</v>
      </c>
      <c r="BI2001" s="2">
        <v>43599</v>
      </c>
    </row>
    <row r="2002" spans="1:61" x14ac:dyDescent="0.25">
      <c r="A2002" s="1">
        <v>42352</v>
      </c>
      <c r="B2002" t="s">
        <v>2538</v>
      </c>
      <c r="C2002" t="s">
        <v>123</v>
      </c>
      <c r="D2002" t="s">
        <v>62</v>
      </c>
      <c r="E2002" t="s">
        <v>64</v>
      </c>
      <c r="F2002" t="s">
        <v>367</v>
      </c>
      <c r="G2002" s="3">
        <v>447424</v>
      </c>
      <c r="H2002" s="2">
        <v>43586</v>
      </c>
      <c r="I2002" t="s">
        <v>64</v>
      </c>
      <c r="J2002" t="s">
        <v>750</v>
      </c>
      <c r="K2002" t="s">
        <v>751</v>
      </c>
      <c r="L2002" t="s">
        <v>79</v>
      </c>
      <c r="M2002" t="s">
        <v>600</v>
      </c>
      <c r="N2002" t="s">
        <v>63</v>
      </c>
      <c r="O2002" t="s">
        <v>320</v>
      </c>
      <c r="P2002" t="s">
        <v>321</v>
      </c>
      <c r="Q2002">
        <v>16</v>
      </c>
      <c r="R2002" t="s">
        <v>68</v>
      </c>
      <c r="S2002" t="s">
        <v>120</v>
      </c>
      <c r="T2002">
        <v>16</v>
      </c>
      <c r="U2002">
        <v>1</v>
      </c>
      <c r="V2002">
        <v>14</v>
      </c>
      <c r="W2002" t="s">
        <v>191</v>
      </c>
      <c r="X2002" t="s">
        <v>66</v>
      </c>
      <c r="Y2002">
        <v>0</v>
      </c>
      <c r="Z2002">
        <v>1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 t="s">
        <v>1183</v>
      </c>
      <c r="AM2002" t="e" vm="36">
        <f>_FV(0,"4375")</f>
        <v>#VALUE!</v>
      </c>
      <c r="AN2002">
        <v>17</v>
      </c>
      <c r="AO2002" t="s">
        <v>83</v>
      </c>
      <c r="AP2002" t="e" vm="1">
        <f>_FV(-9,"0")</f>
        <v>#VALUE!</v>
      </c>
      <c r="AQ2002">
        <v>0</v>
      </c>
      <c r="AR2002">
        <v>6</v>
      </c>
      <c r="AS2002" t="s">
        <v>68</v>
      </c>
      <c r="AT2002" t="s">
        <v>68</v>
      </c>
      <c r="AU2002" t="s">
        <v>68</v>
      </c>
      <c r="AV2002" s="2">
        <v>43586</v>
      </c>
      <c r="AW2002" s="3">
        <v>45292</v>
      </c>
      <c r="AX2002">
        <v>1643</v>
      </c>
      <c r="AY2002">
        <v>1843</v>
      </c>
      <c r="AZ2002" t="s">
        <v>2538</v>
      </c>
      <c r="BA2002" s="2">
        <v>43733</v>
      </c>
      <c r="BB2002">
        <v>19</v>
      </c>
      <c r="BC2002" t="s">
        <v>2777</v>
      </c>
      <c r="BD2002" s="3">
        <v>22313</v>
      </c>
      <c r="BE2002" t="s">
        <v>123</v>
      </c>
      <c r="BF2002" s="2">
        <v>43669</v>
      </c>
      <c r="BG2002">
        <v>30</v>
      </c>
      <c r="BH2002" t="s">
        <v>2773</v>
      </c>
      <c r="BI2002" s="2">
        <v>43599</v>
      </c>
    </row>
    <row r="2003" spans="1:61" x14ac:dyDescent="0.25">
      <c r="A2003" s="1">
        <v>42679</v>
      </c>
      <c r="B2003" t="s">
        <v>150</v>
      </c>
      <c r="C2003" t="s">
        <v>123</v>
      </c>
      <c r="D2003" t="s">
        <v>101</v>
      </c>
      <c r="E2003" t="s">
        <v>1812</v>
      </c>
      <c r="F2003" t="s">
        <v>2037</v>
      </c>
      <c r="G2003" t="s">
        <v>1517</v>
      </c>
      <c r="H2003" t="s">
        <v>650</v>
      </c>
      <c r="I2003" t="s">
        <v>711</v>
      </c>
      <c r="J2003" t="s">
        <v>1517</v>
      </c>
      <c r="K2003" t="s">
        <v>1159</v>
      </c>
      <c r="L2003" t="s">
        <v>293</v>
      </c>
      <c r="M2003" t="s">
        <v>296</v>
      </c>
      <c r="N2003" t="s">
        <v>293</v>
      </c>
      <c r="O2003" t="s">
        <v>296</v>
      </c>
      <c r="P2003" t="s">
        <v>293</v>
      </c>
      <c r="Q2003">
        <v>37</v>
      </c>
      <c r="R2003" t="s">
        <v>121</v>
      </c>
      <c r="S2003" t="s">
        <v>120</v>
      </c>
      <c r="T2003">
        <v>16</v>
      </c>
      <c r="U2003">
        <v>6</v>
      </c>
      <c r="V2003">
        <v>8</v>
      </c>
      <c r="W2003" t="s">
        <v>120</v>
      </c>
      <c r="X2003" t="s">
        <v>66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 t="s">
        <v>759</v>
      </c>
      <c r="AM2003" t="s">
        <v>713</v>
      </c>
      <c r="AN2003">
        <v>10</v>
      </c>
      <c r="AO2003" t="s">
        <v>96</v>
      </c>
      <c r="AP2003" t="e" vm="1">
        <f>_FV(-2,"0")</f>
        <v>#VALUE!</v>
      </c>
      <c r="AQ2003">
        <v>4</v>
      </c>
      <c r="AR2003">
        <v>4</v>
      </c>
      <c r="AS2003" t="s">
        <v>812</v>
      </c>
      <c r="AT2003" t="s">
        <v>573</v>
      </c>
      <c r="AU2003" t="s">
        <v>1123</v>
      </c>
      <c r="AV2003" t="s">
        <v>622</v>
      </c>
      <c r="AW2003" t="s">
        <v>2909</v>
      </c>
      <c r="AX2003">
        <v>1721</v>
      </c>
      <c r="AY2003">
        <v>1843</v>
      </c>
      <c r="AZ2003" t="s">
        <v>150</v>
      </c>
      <c r="BA2003" s="2">
        <v>43607</v>
      </c>
      <c r="BB2003">
        <v>25</v>
      </c>
      <c r="BC2003" t="s">
        <v>2779</v>
      </c>
      <c r="BD2003" s="3">
        <v>14427</v>
      </c>
      <c r="BE2003" t="s">
        <v>123</v>
      </c>
      <c r="BF2003" s="2">
        <v>43669</v>
      </c>
      <c r="BG2003">
        <v>30</v>
      </c>
      <c r="BH2003" t="s">
        <v>2773</v>
      </c>
      <c r="BI2003" s="2">
        <v>43599</v>
      </c>
    </row>
    <row r="2004" spans="1:61" x14ac:dyDescent="0.25">
      <c r="A2004" s="1">
        <v>42232</v>
      </c>
      <c r="B2004" t="s">
        <v>158</v>
      </c>
      <c r="C2004" t="s">
        <v>123</v>
      </c>
      <c r="D2004" t="s">
        <v>62</v>
      </c>
      <c r="E2004" s="2">
        <v>43586</v>
      </c>
      <c r="F2004" t="s">
        <v>68</v>
      </c>
      <c r="G2004" t="s">
        <v>65</v>
      </c>
      <c r="H2004" t="s">
        <v>68</v>
      </c>
      <c r="I2004" s="2">
        <v>43586</v>
      </c>
      <c r="J2004" t="s">
        <v>63</v>
      </c>
      <c r="K2004" t="s">
        <v>63</v>
      </c>
      <c r="L2004" t="s">
        <v>65</v>
      </c>
      <c r="M2004" t="s">
        <v>65</v>
      </c>
      <c r="N2004" t="s">
        <v>65</v>
      </c>
      <c r="O2004" t="s">
        <v>65</v>
      </c>
      <c r="P2004" t="s">
        <v>63</v>
      </c>
      <c r="Q2004">
        <v>2</v>
      </c>
      <c r="R2004" t="s">
        <v>66</v>
      </c>
      <c r="S2004" t="s">
        <v>120</v>
      </c>
      <c r="T2004">
        <v>16</v>
      </c>
      <c r="U2004">
        <v>1</v>
      </c>
      <c r="V2004">
        <v>13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 s="2">
        <v>43586</v>
      </c>
      <c r="AM2004" t="s">
        <v>65</v>
      </c>
      <c r="AN2004">
        <v>2</v>
      </c>
      <c r="AP2004" t="e" vm="1">
        <f>_FV(-6,"0")</f>
        <v>#VALUE!</v>
      </c>
      <c r="AQ2004">
        <v>2</v>
      </c>
      <c r="AR2004">
        <v>5</v>
      </c>
      <c r="AS2004" s="2">
        <v>43617</v>
      </c>
      <c r="AT2004" s="2">
        <v>43617</v>
      </c>
      <c r="AU2004" t="s">
        <v>124</v>
      </c>
      <c r="AV2004" t="s">
        <v>2910</v>
      </c>
      <c r="AW2004" s="3">
        <v>2660459</v>
      </c>
      <c r="AX2004">
        <v>1870</v>
      </c>
      <c r="AY2004">
        <v>1843</v>
      </c>
      <c r="AZ2004" t="s">
        <v>158</v>
      </c>
      <c r="BA2004" s="2">
        <v>43579</v>
      </c>
      <c r="BB2004">
        <v>27</v>
      </c>
      <c r="BC2004" t="s">
        <v>2780</v>
      </c>
      <c r="BD2004" s="3">
        <v>33543</v>
      </c>
      <c r="BE2004" t="s">
        <v>123</v>
      </c>
      <c r="BF2004" s="2">
        <v>43669</v>
      </c>
      <c r="BG2004">
        <v>30</v>
      </c>
      <c r="BH2004" t="s">
        <v>2773</v>
      </c>
      <c r="BI2004" s="2">
        <v>43599</v>
      </c>
    </row>
    <row r="2005" spans="1:61" x14ac:dyDescent="0.25">
      <c r="A2005" s="1">
        <v>42366</v>
      </c>
      <c r="B2005" t="s">
        <v>163</v>
      </c>
      <c r="C2005" t="s">
        <v>123</v>
      </c>
      <c r="D2005" t="s">
        <v>101</v>
      </c>
      <c r="E2005" t="s">
        <v>680</v>
      </c>
      <c r="F2005" t="s">
        <v>405</v>
      </c>
      <c r="G2005" t="s">
        <v>787</v>
      </c>
      <c r="H2005" t="s">
        <v>679</v>
      </c>
      <c r="I2005" t="s">
        <v>679</v>
      </c>
      <c r="J2005" t="s">
        <v>68</v>
      </c>
      <c r="K2005" t="s">
        <v>304</v>
      </c>
      <c r="L2005" t="s">
        <v>170</v>
      </c>
      <c r="M2005" t="s">
        <v>170</v>
      </c>
      <c r="N2005" t="s">
        <v>172</v>
      </c>
      <c r="O2005" t="s">
        <v>170</v>
      </c>
      <c r="P2005" t="s">
        <v>205</v>
      </c>
      <c r="Q2005">
        <v>19</v>
      </c>
      <c r="R2005" t="s">
        <v>132</v>
      </c>
      <c r="S2005" t="s">
        <v>120</v>
      </c>
      <c r="T2005">
        <v>16</v>
      </c>
      <c r="U2005">
        <v>6</v>
      </c>
      <c r="V2005">
        <v>15</v>
      </c>
      <c r="W2005" t="s">
        <v>64</v>
      </c>
      <c r="X2005" t="s">
        <v>132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 t="s">
        <v>202</v>
      </c>
      <c r="AM2005" t="e" vm="107">
        <f>_FV(0,"3157894736842105")</f>
        <v>#VALUE!</v>
      </c>
      <c r="AN2005">
        <v>10</v>
      </c>
      <c r="AO2005" t="e" vm="1">
        <f>_FV(-3,"0")</f>
        <v>#VALUE!</v>
      </c>
      <c r="AP2005" t="e" vm="1">
        <f>_FV(-5,"0")</f>
        <v>#VALUE!</v>
      </c>
      <c r="AQ2005">
        <v>1</v>
      </c>
      <c r="AR2005">
        <v>7</v>
      </c>
      <c r="AS2005" t="s">
        <v>68</v>
      </c>
      <c r="AT2005" t="s">
        <v>68</v>
      </c>
      <c r="AU2005" t="s">
        <v>68</v>
      </c>
      <c r="AV2005" t="s">
        <v>180</v>
      </c>
      <c r="AW2005" s="2">
        <v>43800</v>
      </c>
      <c r="AX2005">
        <v>1793</v>
      </c>
      <c r="AY2005">
        <v>1843</v>
      </c>
      <c r="AZ2005" t="s">
        <v>163</v>
      </c>
      <c r="BA2005" s="2">
        <v>43607</v>
      </c>
      <c r="BB2005">
        <v>23</v>
      </c>
      <c r="BC2005" t="s">
        <v>2783</v>
      </c>
      <c r="BD2005" s="2">
        <v>43593</v>
      </c>
      <c r="BE2005" t="s">
        <v>123</v>
      </c>
      <c r="BF2005" s="2">
        <v>43669</v>
      </c>
      <c r="BG2005">
        <v>30</v>
      </c>
      <c r="BH2005" t="s">
        <v>2773</v>
      </c>
      <c r="BI2005" s="2">
        <v>43599</v>
      </c>
    </row>
    <row r="2006" spans="1:61" x14ac:dyDescent="0.25">
      <c r="A2006" s="1">
        <v>42273</v>
      </c>
      <c r="B2006" t="s">
        <v>178</v>
      </c>
      <c r="C2006" t="s">
        <v>123</v>
      </c>
      <c r="D2006" t="s">
        <v>101</v>
      </c>
      <c r="E2006" t="s">
        <v>156</v>
      </c>
      <c r="F2006" t="s">
        <v>153</v>
      </c>
      <c r="G2006" t="s">
        <v>153</v>
      </c>
      <c r="H2006" t="s">
        <v>391</v>
      </c>
      <c r="I2006" t="s">
        <v>155</v>
      </c>
      <c r="J2006" t="s">
        <v>68</v>
      </c>
      <c r="K2006" t="s">
        <v>65</v>
      </c>
      <c r="L2006" t="s">
        <v>155</v>
      </c>
      <c r="M2006" t="s">
        <v>252</v>
      </c>
      <c r="N2006" t="s">
        <v>156</v>
      </c>
      <c r="O2006" t="s">
        <v>155</v>
      </c>
      <c r="P2006" t="s">
        <v>154</v>
      </c>
      <c r="Q2006">
        <v>7</v>
      </c>
      <c r="R2006" t="s">
        <v>95</v>
      </c>
      <c r="S2006" t="s">
        <v>120</v>
      </c>
      <c r="T2006">
        <v>16</v>
      </c>
      <c r="U2006">
        <v>19</v>
      </c>
      <c r="V2006">
        <v>15</v>
      </c>
      <c r="W2006" t="s">
        <v>68</v>
      </c>
      <c r="X2006" t="s">
        <v>96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 t="e" vm="197">
        <f>_FV(0,"8571428571428571")</f>
        <v>#VALUE!</v>
      </c>
      <c r="AM2006" t="e" vm="12">
        <f>_FV(0,"42857142857142855")</f>
        <v>#VALUE!</v>
      </c>
      <c r="AN2006">
        <v>-5</v>
      </c>
      <c r="AO2006" t="e" vm="1">
        <f>_FV(-5,"0")</f>
        <v>#VALUE!</v>
      </c>
      <c r="AP2006" t="s">
        <v>121</v>
      </c>
      <c r="AQ2006">
        <v>3</v>
      </c>
      <c r="AR2006">
        <v>6</v>
      </c>
      <c r="AS2006" t="s">
        <v>1858</v>
      </c>
      <c r="AT2006" t="s">
        <v>68</v>
      </c>
      <c r="AU2006" t="s">
        <v>1350</v>
      </c>
      <c r="AV2006" t="s">
        <v>1351</v>
      </c>
      <c r="AW2006" t="s">
        <v>2911</v>
      </c>
      <c r="AX2006">
        <v>1553</v>
      </c>
      <c r="AY2006">
        <v>1843</v>
      </c>
      <c r="AZ2006" t="s">
        <v>178</v>
      </c>
      <c r="BA2006" s="2">
        <v>43639</v>
      </c>
      <c r="BB2006">
        <v>27</v>
      </c>
      <c r="BC2006" t="s">
        <v>2784</v>
      </c>
      <c r="BD2006" s="3">
        <v>28581</v>
      </c>
      <c r="BE2006" t="s">
        <v>123</v>
      </c>
      <c r="BF2006" s="2">
        <v>43669</v>
      </c>
      <c r="BG2006">
        <v>30</v>
      </c>
      <c r="BH2006" t="s">
        <v>2773</v>
      </c>
      <c r="BI2006" s="2">
        <v>43599</v>
      </c>
    </row>
    <row r="2007" spans="1:61" x14ac:dyDescent="0.25">
      <c r="A2007" s="1">
        <v>42372</v>
      </c>
      <c r="B2007" t="s">
        <v>1432</v>
      </c>
      <c r="C2007" t="s">
        <v>123</v>
      </c>
      <c r="D2007" t="s">
        <v>151</v>
      </c>
      <c r="E2007" t="s">
        <v>371</v>
      </c>
      <c r="F2007" t="s">
        <v>353</v>
      </c>
      <c r="G2007" t="s">
        <v>248</v>
      </c>
      <c r="H2007" t="s">
        <v>328</v>
      </c>
      <c r="I2007" t="s">
        <v>152</v>
      </c>
      <c r="J2007" t="s">
        <v>153</v>
      </c>
      <c r="K2007" t="s">
        <v>372</v>
      </c>
      <c r="L2007" t="s">
        <v>251</v>
      </c>
      <c r="M2007" t="s">
        <v>437</v>
      </c>
      <c r="N2007" t="s">
        <v>251</v>
      </c>
      <c r="O2007" t="s">
        <v>372</v>
      </c>
      <c r="P2007" t="s">
        <v>251</v>
      </c>
      <c r="Q2007">
        <v>28</v>
      </c>
      <c r="R2007" t="s">
        <v>67</v>
      </c>
      <c r="S2007" t="s">
        <v>120</v>
      </c>
      <c r="T2007">
        <v>16</v>
      </c>
      <c r="U2007">
        <v>15</v>
      </c>
      <c r="V2007">
        <v>11</v>
      </c>
      <c r="W2007" t="s">
        <v>68</v>
      </c>
      <c r="X2007" t="s">
        <v>192</v>
      </c>
      <c r="Y2007">
        <v>0</v>
      </c>
      <c r="Z2007">
        <v>0</v>
      </c>
      <c r="AA2007">
        <v>0</v>
      </c>
      <c r="AB2007">
        <v>1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 t="e" vm="89">
        <f>_FV(0,"75")</f>
        <v>#VALUE!</v>
      </c>
      <c r="AM2007" t="s">
        <v>410</v>
      </c>
      <c r="AN2007">
        <v>-12</v>
      </c>
      <c r="AO2007" t="e" vm="1">
        <f>_FV(-10,"0")</f>
        <v>#VALUE!</v>
      </c>
      <c r="AP2007" t="s">
        <v>83</v>
      </c>
      <c r="AQ2007">
        <v>1</v>
      </c>
      <c r="AR2007">
        <v>7</v>
      </c>
      <c r="AS2007" t="s">
        <v>68</v>
      </c>
      <c r="AT2007" t="s">
        <v>68</v>
      </c>
      <c r="AU2007" t="s">
        <v>68</v>
      </c>
      <c r="AV2007" s="2">
        <v>43678</v>
      </c>
      <c r="AW2007" s="2">
        <v>43800</v>
      </c>
      <c r="AX2007">
        <v>1601</v>
      </c>
      <c r="AY2007">
        <v>1843</v>
      </c>
      <c r="AZ2007" t="s">
        <v>1432</v>
      </c>
      <c r="BA2007" s="2">
        <v>43641</v>
      </c>
      <c r="BB2007">
        <v>22</v>
      </c>
      <c r="BC2007" t="s">
        <v>2785</v>
      </c>
      <c r="BD2007" s="3">
        <v>19391</v>
      </c>
      <c r="BE2007" t="s">
        <v>123</v>
      </c>
      <c r="BF2007" s="2">
        <v>43669</v>
      </c>
      <c r="BG2007">
        <v>30</v>
      </c>
      <c r="BH2007" t="s">
        <v>2773</v>
      </c>
      <c r="BI2007" s="2">
        <v>43599</v>
      </c>
    </row>
    <row r="2008" spans="1:61" x14ac:dyDescent="0.25">
      <c r="A2008" s="1">
        <v>42427</v>
      </c>
      <c r="B2008" t="s">
        <v>1917</v>
      </c>
      <c r="C2008" t="s">
        <v>123</v>
      </c>
      <c r="D2008" t="s">
        <v>151</v>
      </c>
      <c r="E2008" t="s">
        <v>605</v>
      </c>
      <c r="F2008" t="s">
        <v>635</v>
      </c>
      <c r="G2008" t="s">
        <v>88</v>
      </c>
      <c r="H2008" t="s">
        <v>90</v>
      </c>
      <c r="I2008" t="s">
        <v>633</v>
      </c>
      <c r="J2008" t="s">
        <v>210</v>
      </c>
      <c r="K2008" t="s">
        <v>1232</v>
      </c>
      <c r="L2008" t="s">
        <v>637</v>
      </c>
      <c r="M2008" t="s">
        <v>637</v>
      </c>
      <c r="N2008" t="s">
        <v>80</v>
      </c>
      <c r="O2008" t="s">
        <v>607</v>
      </c>
      <c r="P2008" t="s">
        <v>80</v>
      </c>
      <c r="Q2008">
        <v>27</v>
      </c>
      <c r="R2008" t="s">
        <v>96</v>
      </c>
      <c r="S2008" t="s">
        <v>120</v>
      </c>
      <c r="T2008">
        <v>16</v>
      </c>
      <c r="U2008">
        <v>5</v>
      </c>
      <c r="V2008">
        <v>10</v>
      </c>
      <c r="W2008" t="s">
        <v>191</v>
      </c>
      <c r="X2008" t="s">
        <v>83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 t="s">
        <v>638</v>
      </c>
      <c r="AM2008" t="s">
        <v>639</v>
      </c>
      <c r="AN2008">
        <v>7</v>
      </c>
      <c r="AO2008" t="s">
        <v>66</v>
      </c>
      <c r="AP2008" t="e" vm="1">
        <f>_FV(-4,"0")</f>
        <v>#VALUE!</v>
      </c>
      <c r="AQ2008">
        <v>5</v>
      </c>
      <c r="AR2008">
        <v>2</v>
      </c>
      <c r="AS2008" t="s">
        <v>68</v>
      </c>
      <c r="AT2008" t="s">
        <v>68</v>
      </c>
      <c r="AU2008" t="s">
        <v>68</v>
      </c>
      <c r="AV2008" t="s">
        <v>675</v>
      </c>
      <c r="AW2008" s="3">
        <v>42005</v>
      </c>
      <c r="AX2008">
        <v>1671</v>
      </c>
      <c r="AY2008">
        <v>1843</v>
      </c>
      <c r="AZ2008" t="s">
        <v>1917</v>
      </c>
      <c r="BA2008" s="2">
        <v>43489</v>
      </c>
      <c r="BB2008">
        <v>19</v>
      </c>
      <c r="BC2008" t="s">
        <v>2786</v>
      </c>
      <c r="BD2008" s="3">
        <v>13271</v>
      </c>
      <c r="BE2008" t="s">
        <v>123</v>
      </c>
      <c r="BF2008" s="2">
        <v>43669</v>
      </c>
      <c r="BG2008">
        <v>30</v>
      </c>
      <c r="BH2008" t="s">
        <v>2773</v>
      </c>
      <c r="BI2008" s="2">
        <v>43599</v>
      </c>
    </row>
    <row r="2009" spans="1:61" x14ac:dyDescent="0.25">
      <c r="A2009" s="1">
        <v>42196</v>
      </c>
      <c r="B2009" t="s">
        <v>182</v>
      </c>
      <c r="C2009" t="s">
        <v>123</v>
      </c>
      <c r="D2009" t="s">
        <v>62</v>
      </c>
      <c r="E2009" t="s">
        <v>180</v>
      </c>
      <c r="F2009" t="s">
        <v>90</v>
      </c>
      <c r="G2009" t="s">
        <v>68</v>
      </c>
      <c r="H2009" t="s">
        <v>366</v>
      </c>
      <c r="I2009" t="s">
        <v>78</v>
      </c>
      <c r="J2009" t="s">
        <v>717</v>
      </c>
      <c r="K2009" t="s">
        <v>79</v>
      </c>
      <c r="L2009" t="s">
        <v>79</v>
      </c>
      <c r="M2009" t="s">
        <v>80</v>
      </c>
      <c r="N2009" t="s">
        <v>63</v>
      </c>
      <c r="O2009" t="s">
        <v>80</v>
      </c>
      <c r="P2009" t="s">
        <v>82</v>
      </c>
      <c r="Q2009">
        <v>12</v>
      </c>
      <c r="R2009" t="s">
        <v>83</v>
      </c>
      <c r="S2009" t="s">
        <v>120</v>
      </c>
      <c r="T2009">
        <v>16</v>
      </c>
      <c r="U2009">
        <v>14</v>
      </c>
      <c r="V2009">
        <v>15</v>
      </c>
      <c r="W2009" t="s">
        <v>120</v>
      </c>
      <c r="X2009" t="s">
        <v>66</v>
      </c>
      <c r="Y2009">
        <v>0</v>
      </c>
      <c r="Z2009">
        <v>1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 t="e" vm="14">
        <f>_FV(0,"25")</f>
        <v>#VALUE!</v>
      </c>
      <c r="AM2009" t="e" vm="3">
        <f>_FV(0,"5")</f>
        <v>#VALUE!</v>
      </c>
      <c r="AN2009">
        <v>2</v>
      </c>
      <c r="AO2009" t="s">
        <v>96</v>
      </c>
      <c r="AP2009" t="e" vm="1">
        <f>_FV(-1,"0")</f>
        <v>#VALUE!</v>
      </c>
      <c r="AQ2009">
        <v>0</v>
      </c>
      <c r="AR2009">
        <v>9</v>
      </c>
      <c r="AS2009" t="s">
        <v>68</v>
      </c>
      <c r="AT2009" t="s">
        <v>68</v>
      </c>
      <c r="AU2009" t="s">
        <v>68</v>
      </c>
      <c r="AV2009" t="s">
        <v>68</v>
      </c>
      <c r="AW2009" s="3">
        <v>46388</v>
      </c>
      <c r="AX2009">
        <v>1658</v>
      </c>
      <c r="AY2009">
        <v>1843</v>
      </c>
      <c r="AZ2009" t="s">
        <v>182</v>
      </c>
      <c r="BA2009" s="2">
        <v>43550</v>
      </c>
      <c r="BB2009">
        <v>24</v>
      </c>
      <c r="BC2009" t="s">
        <v>2787</v>
      </c>
      <c r="BD2009" s="2">
        <v>43469</v>
      </c>
      <c r="BE2009" t="s">
        <v>123</v>
      </c>
      <c r="BF2009" s="2">
        <v>43669</v>
      </c>
      <c r="BG2009">
        <v>30</v>
      </c>
      <c r="BH2009" t="s">
        <v>2773</v>
      </c>
      <c r="BI2009" s="2">
        <v>43599</v>
      </c>
    </row>
    <row r="2010" spans="1:61" x14ac:dyDescent="0.25">
      <c r="A2010" s="1">
        <v>42556</v>
      </c>
      <c r="B2010" t="s">
        <v>195</v>
      </c>
      <c r="C2010" t="s">
        <v>123</v>
      </c>
      <c r="D2010" t="s">
        <v>62</v>
      </c>
      <c r="E2010" t="s">
        <v>1062</v>
      </c>
      <c r="F2010" t="s">
        <v>2037</v>
      </c>
      <c r="G2010" t="s">
        <v>1833</v>
      </c>
      <c r="H2010" t="s">
        <v>650</v>
      </c>
      <c r="I2010" t="s">
        <v>2215</v>
      </c>
      <c r="J2010" t="s">
        <v>1517</v>
      </c>
      <c r="K2010" t="s">
        <v>656</v>
      </c>
      <c r="L2010" t="s">
        <v>293</v>
      </c>
      <c r="M2010" t="s">
        <v>618</v>
      </c>
      <c r="N2010" t="s">
        <v>293</v>
      </c>
      <c r="O2010" t="s">
        <v>655</v>
      </c>
      <c r="P2010" t="s">
        <v>293</v>
      </c>
      <c r="Q2010">
        <v>37</v>
      </c>
      <c r="R2010" t="s">
        <v>255</v>
      </c>
      <c r="S2010" t="s">
        <v>120</v>
      </c>
      <c r="T2010">
        <v>16</v>
      </c>
      <c r="U2010">
        <v>12</v>
      </c>
      <c r="V2010">
        <v>8</v>
      </c>
      <c r="W2010" t="s">
        <v>121</v>
      </c>
      <c r="X2010" t="s">
        <v>66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 t="e" vm="409">
        <f>_FV(0,"4594594594594595")</f>
        <v>#VALUE!</v>
      </c>
      <c r="AM2010" t="s">
        <v>713</v>
      </c>
      <c r="AN2010">
        <v>-13</v>
      </c>
      <c r="AO2010" t="s">
        <v>66</v>
      </c>
      <c r="AP2010" t="s">
        <v>85</v>
      </c>
      <c r="AQ2010">
        <v>1</v>
      </c>
      <c r="AR2010">
        <v>7</v>
      </c>
      <c r="AS2010" t="s">
        <v>812</v>
      </c>
      <c r="AT2010" t="s">
        <v>297</v>
      </c>
      <c r="AU2010" t="s">
        <v>1123</v>
      </c>
      <c r="AV2010" t="s">
        <v>1308</v>
      </c>
      <c r="AW2010" t="s">
        <v>2912</v>
      </c>
      <c r="AX2010">
        <v>1555</v>
      </c>
      <c r="AY2010">
        <v>1843</v>
      </c>
      <c r="AZ2010" t="s">
        <v>195</v>
      </c>
      <c r="BA2010" s="2">
        <v>43610</v>
      </c>
      <c r="BB2010">
        <v>27</v>
      </c>
      <c r="BC2010" t="s">
        <v>2267</v>
      </c>
      <c r="BD2010" s="2">
        <v>43588</v>
      </c>
      <c r="BE2010" t="s">
        <v>123</v>
      </c>
      <c r="BF2010" s="2">
        <v>43669</v>
      </c>
      <c r="BG2010">
        <v>30</v>
      </c>
      <c r="BH2010" t="s">
        <v>2773</v>
      </c>
      <c r="BI2010" s="2">
        <v>43599</v>
      </c>
    </row>
    <row r="2011" spans="1:61" x14ac:dyDescent="0.25">
      <c r="A2011" s="1">
        <v>42617</v>
      </c>
      <c r="B2011" t="s">
        <v>1445</v>
      </c>
      <c r="C2011" t="s">
        <v>123</v>
      </c>
      <c r="D2011" t="s">
        <v>62</v>
      </c>
      <c r="E2011" t="s">
        <v>981</v>
      </c>
      <c r="F2011" t="s">
        <v>1609</v>
      </c>
      <c r="G2011" s="3">
        <v>45658</v>
      </c>
      <c r="H2011" t="s">
        <v>1075</v>
      </c>
      <c r="I2011" t="s">
        <v>399</v>
      </c>
      <c r="J2011" t="s">
        <v>317</v>
      </c>
      <c r="K2011" t="s">
        <v>414</v>
      </c>
      <c r="L2011" t="s">
        <v>415</v>
      </c>
      <c r="M2011" t="s">
        <v>416</v>
      </c>
      <c r="N2011" t="s">
        <v>414</v>
      </c>
      <c r="O2011" t="s">
        <v>414</v>
      </c>
      <c r="P2011" t="s">
        <v>415</v>
      </c>
      <c r="Q2011">
        <v>32</v>
      </c>
      <c r="R2011" t="s">
        <v>179</v>
      </c>
      <c r="S2011" t="s">
        <v>120</v>
      </c>
      <c r="T2011">
        <v>16</v>
      </c>
      <c r="U2011">
        <v>12</v>
      </c>
      <c r="V2011">
        <v>7</v>
      </c>
      <c r="W2011" t="s">
        <v>83</v>
      </c>
      <c r="X2011" t="s">
        <v>192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 t="e" vm="50">
        <f>_FV(0,"28125")</f>
        <v>#VALUE!</v>
      </c>
      <c r="AM2011" t="s">
        <v>79</v>
      </c>
      <c r="AN2011">
        <v>-8</v>
      </c>
      <c r="AO2011" t="e" vm="1">
        <f>_FV(-2,"0")</f>
        <v>#VALUE!</v>
      </c>
      <c r="AP2011" t="s">
        <v>64</v>
      </c>
      <c r="AQ2011">
        <v>1</v>
      </c>
      <c r="AR2011">
        <v>7</v>
      </c>
      <c r="AS2011" t="s">
        <v>68</v>
      </c>
      <c r="AT2011" t="s">
        <v>68</v>
      </c>
      <c r="AU2011" t="s">
        <v>68</v>
      </c>
      <c r="AV2011" t="s">
        <v>124</v>
      </c>
      <c r="AW2011" s="3">
        <v>45658</v>
      </c>
      <c r="AX2011">
        <v>1667</v>
      </c>
      <c r="AY2011">
        <v>1843</v>
      </c>
      <c r="AZ2011" t="s">
        <v>1445</v>
      </c>
      <c r="BA2011" s="2">
        <v>43701</v>
      </c>
      <c r="BB2011">
        <v>29</v>
      </c>
      <c r="BC2011" t="s">
        <v>2790</v>
      </c>
      <c r="BD2011" s="3">
        <v>30742</v>
      </c>
      <c r="BE2011" t="s">
        <v>123</v>
      </c>
      <c r="BF2011" s="2">
        <v>43669</v>
      </c>
      <c r="BG2011">
        <v>30</v>
      </c>
      <c r="BH2011" t="s">
        <v>2773</v>
      </c>
      <c r="BI2011" s="2">
        <v>43599</v>
      </c>
    </row>
    <row r="2012" spans="1:61" x14ac:dyDescent="0.25">
      <c r="A2012" s="1">
        <v>42337</v>
      </c>
      <c r="B2012" t="s">
        <v>209</v>
      </c>
      <c r="C2012" t="s">
        <v>123</v>
      </c>
      <c r="D2012" t="s">
        <v>101</v>
      </c>
      <c r="E2012" t="s">
        <v>391</v>
      </c>
      <c r="F2012" t="s">
        <v>408</v>
      </c>
      <c r="G2012" t="s">
        <v>575</v>
      </c>
      <c r="H2012" t="s">
        <v>247</v>
      </c>
      <c r="I2012" t="s">
        <v>391</v>
      </c>
      <c r="J2012" t="s">
        <v>68</v>
      </c>
      <c r="K2012" t="s">
        <v>156</v>
      </c>
      <c r="L2012" t="s">
        <v>155</v>
      </c>
      <c r="M2012" t="s">
        <v>577</v>
      </c>
      <c r="N2012" t="s">
        <v>63</v>
      </c>
      <c r="O2012" t="s">
        <v>156</v>
      </c>
      <c r="P2012" t="s">
        <v>154</v>
      </c>
      <c r="Q2012">
        <v>14</v>
      </c>
      <c r="R2012" t="s">
        <v>84</v>
      </c>
      <c r="S2012" t="s">
        <v>120</v>
      </c>
      <c r="T2012">
        <v>16</v>
      </c>
      <c r="U2012">
        <v>5</v>
      </c>
      <c r="V2012">
        <v>15</v>
      </c>
      <c r="W2012" t="s">
        <v>192</v>
      </c>
      <c r="X2012" t="s">
        <v>96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 t="s">
        <v>369</v>
      </c>
      <c r="AM2012" t="e" vm="12">
        <f>_FV(0,"42857142857142855")</f>
        <v>#VALUE!</v>
      </c>
      <c r="AN2012">
        <v>10</v>
      </c>
      <c r="AO2012" t="s">
        <v>132</v>
      </c>
      <c r="AP2012" t="e" vm="1">
        <f>_FV(-7,"0")</f>
        <v>#VALUE!</v>
      </c>
      <c r="AQ2012">
        <v>3</v>
      </c>
      <c r="AR2012">
        <v>6</v>
      </c>
      <c r="AS2012" t="s">
        <v>821</v>
      </c>
      <c r="AT2012" t="s">
        <v>68</v>
      </c>
      <c r="AU2012" t="s">
        <v>822</v>
      </c>
      <c r="AV2012" t="s">
        <v>1869</v>
      </c>
      <c r="AW2012" t="s">
        <v>2913</v>
      </c>
      <c r="AX2012">
        <v>1713</v>
      </c>
      <c r="AY2012">
        <v>1843</v>
      </c>
      <c r="AZ2012" t="s">
        <v>209</v>
      </c>
      <c r="BA2012" s="2">
        <v>43668</v>
      </c>
      <c r="BB2012">
        <v>16</v>
      </c>
      <c r="BC2012" t="s">
        <v>2792</v>
      </c>
      <c r="BD2012" s="3">
        <v>43678</v>
      </c>
      <c r="BE2012" t="s">
        <v>123</v>
      </c>
      <c r="BF2012" s="2">
        <v>43669</v>
      </c>
      <c r="BG2012">
        <v>30</v>
      </c>
      <c r="BH2012" t="s">
        <v>2773</v>
      </c>
      <c r="BI2012" s="2">
        <v>43599</v>
      </c>
    </row>
    <row r="2013" spans="1:61" x14ac:dyDescent="0.25">
      <c r="A2013" s="1">
        <v>42431</v>
      </c>
      <c r="B2013" t="s">
        <v>2793</v>
      </c>
      <c r="C2013" t="s">
        <v>123</v>
      </c>
      <c r="D2013" t="s">
        <v>101</v>
      </c>
      <c r="E2013" t="s">
        <v>399</v>
      </c>
      <c r="F2013" t="s">
        <v>90</v>
      </c>
      <c r="G2013" t="s">
        <v>78</v>
      </c>
      <c r="H2013" t="s">
        <v>75</v>
      </c>
      <c r="I2013" t="s">
        <v>90</v>
      </c>
      <c r="J2013" t="s">
        <v>76</v>
      </c>
      <c r="K2013" t="s">
        <v>323</v>
      </c>
      <c r="L2013" t="s">
        <v>771</v>
      </c>
      <c r="M2013" t="s">
        <v>323</v>
      </c>
      <c r="N2013" t="s">
        <v>323</v>
      </c>
      <c r="O2013" t="s">
        <v>693</v>
      </c>
      <c r="P2013" t="s">
        <v>771</v>
      </c>
      <c r="Q2013">
        <v>24</v>
      </c>
      <c r="R2013" t="s">
        <v>191</v>
      </c>
      <c r="S2013" t="s">
        <v>120</v>
      </c>
      <c r="T2013">
        <v>16</v>
      </c>
      <c r="U2013">
        <v>10</v>
      </c>
      <c r="V2013">
        <v>13</v>
      </c>
      <c r="W2013" t="s">
        <v>84</v>
      </c>
      <c r="X2013" t="s">
        <v>83</v>
      </c>
      <c r="Y2013">
        <v>0</v>
      </c>
      <c r="Z2013">
        <v>0</v>
      </c>
      <c r="AA2013">
        <v>0</v>
      </c>
      <c r="AB2013">
        <v>1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 t="s">
        <v>2024</v>
      </c>
      <c r="AM2013" t="e" vm="134">
        <f>_FV(0,"08333333333333333")</f>
        <v>#VALUE!</v>
      </c>
      <c r="AN2013">
        <v>4</v>
      </c>
      <c r="AO2013" t="e" vm="1">
        <f>_FV(-6,"0")</f>
        <v>#VALUE!</v>
      </c>
      <c r="AP2013" t="s">
        <v>84</v>
      </c>
      <c r="AQ2013">
        <v>1</v>
      </c>
      <c r="AR2013">
        <v>1</v>
      </c>
      <c r="AS2013" t="s">
        <v>834</v>
      </c>
      <c r="AT2013" t="s">
        <v>68</v>
      </c>
      <c r="AU2013" t="s">
        <v>836</v>
      </c>
      <c r="AV2013" t="s">
        <v>2739</v>
      </c>
      <c r="AW2013" t="s">
        <v>2914</v>
      </c>
      <c r="AX2013">
        <v>1582</v>
      </c>
      <c r="AY2013">
        <v>1843</v>
      </c>
      <c r="AZ2013" t="s">
        <v>2793</v>
      </c>
      <c r="BA2013" s="2">
        <v>43581</v>
      </c>
      <c r="BB2013">
        <v>34</v>
      </c>
      <c r="BC2013" t="s">
        <v>2796</v>
      </c>
      <c r="BD2013" s="3">
        <v>29983</v>
      </c>
      <c r="BE2013" t="s">
        <v>123</v>
      </c>
      <c r="BF2013" s="2">
        <v>43669</v>
      </c>
      <c r="BG2013">
        <v>30</v>
      </c>
      <c r="BH2013" t="s">
        <v>2773</v>
      </c>
      <c r="BI2013" s="2">
        <v>43599</v>
      </c>
    </row>
    <row r="2014" spans="1:61" x14ac:dyDescent="0.25">
      <c r="A2014" s="1">
        <v>42239</v>
      </c>
      <c r="B2014" t="s">
        <v>218</v>
      </c>
      <c r="C2014" t="s">
        <v>123</v>
      </c>
      <c r="D2014" t="s">
        <v>151</v>
      </c>
      <c r="E2014" t="s">
        <v>65</v>
      </c>
      <c r="F2014" t="s">
        <v>355</v>
      </c>
      <c r="G2014" t="s">
        <v>68</v>
      </c>
      <c r="H2014" t="s">
        <v>340</v>
      </c>
      <c r="I2014" t="s">
        <v>80</v>
      </c>
      <c r="J2014" t="s">
        <v>80</v>
      </c>
      <c r="K2014" t="s">
        <v>65</v>
      </c>
      <c r="L2014" t="s">
        <v>65</v>
      </c>
      <c r="M2014" t="s">
        <v>80</v>
      </c>
      <c r="N2014" t="s">
        <v>80</v>
      </c>
      <c r="O2014" t="s">
        <v>80</v>
      </c>
      <c r="P2014" t="s">
        <v>80</v>
      </c>
      <c r="Q2014">
        <v>3</v>
      </c>
      <c r="R2014" t="s">
        <v>119</v>
      </c>
      <c r="S2014" t="s">
        <v>120</v>
      </c>
      <c r="T2014">
        <v>16</v>
      </c>
      <c r="U2014">
        <v>18</v>
      </c>
      <c r="V2014">
        <v>17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 t="e" vm="1">
        <f>_FV(-1,"0")</f>
        <v>#VALUE!</v>
      </c>
      <c r="AM2014" t="e" vm="1">
        <f>_FV(-1,"0")</f>
        <v>#VALUE!</v>
      </c>
      <c r="AN2014">
        <v>0</v>
      </c>
      <c r="AP2014" t="s">
        <v>66</v>
      </c>
      <c r="AQ2014">
        <v>4</v>
      </c>
      <c r="AR2014">
        <v>4</v>
      </c>
      <c r="AS2014" t="s">
        <v>953</v>
      </c>
      <c r="AT2014" t="s">
        <v>68</v>
      </c>
      <c r="AU2014" t="s">
        <v>537</v>
      </c>
      <c r="AV2014" t="s">
        <v>539</v>
      </c>
      <c r="AW2014" t="s">
        <v>1260</v>
      </c>
      <c r="AX2014">
        <v>1629</v>
      </c>
      <c r="AY2014">
        <v>1843</v>
      </c>
      <c r="AZ2014" t="s">
        <v>218</v>
      </c>
      <c r="BA2014" s="2">
        <v>43580</v>
      </c>
      <c r="BB2014">
        <v>22</v>
      </c>
      <c r="BC2014" t="s">
        <v>2797</v>
      </c>
      <c r="BD2014" s="3">
        <v>12479</v>
      </c>
      <c r="BE2014" t="s">
        <v>123</v>
      </c>
      <c r="BF2014" s="2">
        <v>43669</v>
      </c>
      <c r="BG2014">
        <v>30</v>
      </c>
      <c r="BH2014" t="s">
        <v>2773</v>
      </c>
      <c r="BI2014" s="2">
        <v>43599</v>
      </c>
    </row>
    <row r="2015" spans="1:61" x14ac:dyDescent="0.25">
      <c r="A2015" s="1">
        <v>42301</v>
      </c>
      <c r="B2015" t="s">
        <v>228</v>
      </c>
      <c r="C2015" t="s">
        <v>123</v>
      </c>
      <c r="D2015" t="s">
        <v>62</v>
      </c>
      <c r="E2015" t="s">
        <v>64</v>
      </c>
      <c r="F2015" s="2">
        <v>43556</v>
      </c>
      <c r="G2015" s="2">
        <v>43497</v>
      </c>
      <c r="H2015" s="2">
        <v>43647</v>
      </c>
      <c r="I2015" s="2">
        <v>43647</v>
      </c>
      <c r="J2015" s="2">
        <v>43466</v>
      </c>
      <c r="K2015" t="s">
        <v>63</v>
      </c>
      <c r="L2015" t="s">
        <v>266</v>
      </c>
      <c r="M2015" t="s">
        <v>118</v>
      </c>
      <c r="N2015" t="s">
        <v>116</v>
      </c>
      <c r="O2015" t="s">
        <v>118</v>
      </c>
      <c r="P2015" t="s">
        <v>118</v>
      </c>
      <c r="Q2015">
        <v>10</v>
      </c>
      <c r="R2015" t="s">
        <v>85</v>
      </c>
      <c r="S2015" t="s">
        <v>120</v>
      </c>
      <c r="T2015">
        <v>16</v>
      </c>
      <c r="U2015">
        <v>4</v>
      </c>
      <c r="V2015">
        <v>12</v>
      </c>
      <c r="W2015" t="s">
        <v>192</v>
      </c>
      <c r="X2015" t="s">
        <v>85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 t="s">
        <v>124</v>
      </c>
      <c r="AM2015" t="e" vm="154">
        <f>_FV(0,"3")</f>
        <v>#VALUE!</v>
      </c>
      <c r="AN2015">
        <v>6</v>
      </c>
      <c r="AO2015" t="s">
        <v>66</v>
      </c>
      <c r="AP2015" t="e" vm="1">
        <f>_FV(-3,"0")</f>
        <v>#VALUE!</v>
      </c>
      <c r="AQ2015">
        <v>1</v>
      </c>
      <c r="AR2015">
        <v>7</v>
      </c>
      <c r="AS2015" t="s">
        <v>825</v>
      </c>
      <c r="AT2015" t="s">
        <v>2060</v>
      </c>
      <c r="AU2015" t="s">
        <v>826</v>
      </c>
      <c r="AV2015" t="s">
        <v>2915</v>
      </c>
      <c r="AW2015" t="s">
        <v>2916</v>
      </c>
      <c r="AX2015">
        <v>1630</v>
      </c>
      <c r="AY2015">
        <v>1843</v>
      </c>
      <c r="AZ2015" t="s">
        <v>228</v>
      </c>
      <c r="BA2015" s="2">
        <v>43519</v>
      </c>
      <c r="BB2015">
        <v>26</v>
      </c>
      <c r="BC2015" t="s">
        <v>2766</v>
      </c>
      <c r="BD2015" s="2">
        <v>43649</v>
      </c>
      <c r="BE2015" t="s">
        <v>123</v>
      </c>
      <c r="BF2015" s="2">
        <v>43669</v>
      </c>
      <c r="BG2015">
        <v>30</v>
      </c>
      <c r="BH2015" t="s">
        <v>2773</v>
      </c>
      <c r="BI2015" s="2">
        <v>43599</v>
      </c>
    </row>
    <row r="2016" spans="1:61" x14ac:dyDescent="0.25">
      <c r="A2016" s="1">
        <v>42402</v>
      </c>
      <c r="B2016" t="s">
        <v>60</v>
      </c>
      <c r="C2016" t="s">
        <v>1917</v>
      </c>
      <c r="D2016" t="s">
        <v>101</v>
      </c>
      <c r="E2016" t="s">
        <v>691</v>
      </c>
      <c r="F2016" t="s">
        <v>90</v>
      </c>
      <c r="G2016" t="s">
        <v>717</v>
      </c>
      <c r="H2016" t="s">
        <v>68</v>
      </c>
      <c r="I2016" t="s">
        <v>366</v>
      </c>
      <c r="J2016" t="s">
        <v>317</v>
      </c>
      <c r="K2016" t="s">
        <v>909</v>
      </c>
      <c r="L2016" t="s">
        <v>323</v>
      </c>
      <c r="M2016" t="s">
        <v>693</v>
      </c>
      <c r="N2016" t="s">
        <v>80</v>
      </c>
      <c r="O2016" t="s">
        <v>693</v>
      </c>
      <c r="P2016" t="s">
        <v>79</v>
      </c>
      <c r="Q2016">
        <v>24</v>
      </c>
      <c r="R2016" t="s">
        <v>64</v>
      </c>
      <c r="S2016" t="s">
        <v>96</v>
      </c>
      <c r="T2016">
        <v>16</v>
      </c>
      <c r="U2016">
        <v>3</v>
      </c>
      <c r="V2016">
        <v>8</v>
      </c>
      <c r="W2016" t="s">
        <v>121</v>
      </c>
      <c r="X2016" t="s">
        <v>83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 t="s">
        <v>625</v>
      </c>
      <c r="AM2016" t="s">
        <v>80</v>
      </c>
      <c r="AN2016">
        <v>11</v>
      </c>
      <c r="AO2016" t="e" vm="1">
        <f>_FV(-1,"0")</f>
        <v>#VALUE!</v>
      </c>
      <c r="AP2016" t="e" vm="1">
        <f>_FV(-4,"0")</f>
        <v>#VALUE!</v>
      </c>
      <c r="AQ2016">
        <v>3</v>
      </c>
      <c r="AR2016">
        <v>6</v>
      </c>
      <c r="AS2016" t="s">
        <v>68</v>
      </c>
      <c r="AT2016" t="s">
        <v>68</v>
      </c>
      <c r="AU2016" t="s">
        <v>68</v>
      </c>
      <c r="AV2016" s="2">
        <v>43617</v>
      </c>
      <c r="AW2016" s="2">
        <v>43617</v>
      </c>
      <c r="AX2016">
        <v>1804</v>
      </c>
      <c r="AY2016">
        <v>1671</v>
      </c>
      <c r="AZ2016" t="s">
        <v>60</v>
      </c>
      <c r="BA2016" s="2">
        <v>43669</v>
      </c>
      <c r="BB2016">
        <v>29</v>
      </c>
      <c r="BC2016" t="s">
        <v>2765</v>
      </c>
      <c r="BD2016" s="3">
        <v>35674</v>
      </c>
      <c r="BE2016" t="s">
        <v>1917</v>
      </c>
      <c r="BF2016" s="2">
        <v>43489</v>
      </c>
      <c r="BG2016">
        <v>19</v>
      </c>
      <c r="BH2016" t="s">
        <v>2786</v>
      </c>
      <c r="BI2016" s="3">
        <v>13271</v>
      </c>
    </row>
    <row r="2017" spans="1:61" x14ac:dyDescent="0.25">
      <c r="A2017" s="1">
        <v>42483</v>
      </c>
      <c r="B2017" t="s">
        <v>73</v>
      </c>
      <c r="C2017" t="s">
        <v>1917</v>
      </c>
      <c r="D2017" t="s">
        <v>151</v>
      </c>
      <c r="E2017" t="s">
        <v>2486</v>
      </c>
      <c r="F2017" t="s">
        <v>186</v>
      </c>
      <c r="G2017" t="s">
        <v>1831</v>
      </c>
      <c r="H2017" t="s">
        <v>68</v>
      </c>
      <c r="I2017" t="s">
        <v>278</v>
      </c>
      <c r="J2017" t="s">
        <v>546</v>
      </c>
      <c r="K2017" t="s">
        <v>1048</v>
      </c>
      <c r="L2017" t="s">
        <v>188</v>
      </c>
      <c r="M2017" t="s">
        <v>2486</v>
      </c>
      <c r="N2017" t="s">
        <v>279</v>
      </c>
      <c r="O2017" t="s">
        <v>490</v>
      </c>
      <c r="P2017" t="s">
        <v>190</v>
      </c>
      <c r="Q2017">
        <v>34</v>
      </c>
      <c r="R2017" t="s">
        <v>239</v>
      </c>
      <c r="S2017" t="s">
        <v>96</v>
      </c>
      <c r="T2017">
        <v>16</v>
      </c>
      <c r="U2017">
        <v>16</v>
      </c>
      <c r="V2017">
        <v>8</v>
      </c>
      <c r="W2017" t="s">
        <v>65</v>
      </c>
      <c r="X2017" t="s">
        <v>120</v>
      </c>
      <c r="Y2017">
        <v>0</v>
      </c>
      <c r="Z2017">
        <v>0</v>
      </c>
      <c r="AA2017">
        <v>0</v>
      </c>
      <c r="AB2017">
        <v>1</v>
      </c>
      <c r="AC2017">
        <v>1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 t="e" vm="416">
        <f>_FV(-1,"2058823529411764")</f>
        <v>#VALUE!</v>
      </c>
      <c r="AM2017" t="s">
        <v>280</v>
      </c>
      <c r="AN2017">
        <v>-34</v>
      </c>
      <c r="AO2017" t="e" vm="1">
        <f>_FV(-10,"0")</f>
        <v>#VALUE!</v>
      </c>
      <c r="AP2017" t="s">
        <v>119</v>
      </c>
      <c r="AQ2017">
        <v>2</v>
      </c>
      <c r="AR2017">
        <v>5</v>
      </c>
      <c r="AS2017" t="s">
        <v>68</v>
      </c>
      <c r="AT2017" t="s">
        <v>1507</v>
      </c>
      <c r="AU2017" t="s">
        <v>68</v>
      </c>
      <c r="AV2017" t="s">
        <v>355</v>
      </c>
      <c r="AW2017" t="s">
        <v>2917</v>
      </c>
      <c r="AX2017">
        <v>1549</v>
      </c>
      <c r="AY2017">
        <v>1671</v>
      </c>
      <c r="AZ2017" t="s">
        <v>73</v>
      </c>
      <c r="BA2017" s="2">
        <v>43608</v>
      </c>
      <c r="BB2017">
        <v>23</v>
      </c>
      <c r="BC2017" t="s">
        <v>2767</v>
      </c>
      <c r="BD2017" s="3">
        <v>20121</v>
      </c>
      <c r="BE2017" t="s">
        <v>1917</v>
      </c>
      <c r="BF2017" s="2">
        <v>43489</v>
      </c>
      <c r="BG2017">
        <v>19</v>
      </c>
      <c r="BH2017" t="s">
        <v>2786</v>
      </c>
      <c r="BI2017" s="3">
        <v>13271</v>
      </c>
    </row>
    <row r="2018" spans="1:61" x14ac:dyDescent="0.25">
      <c r="A2018" s="1">
        <v>42372</v>
      </c>
      <c r="B2018" t="s">
        <v>2768</v>
      </c>
      <c r="C2018" t="s">
        <v>1917</v>
      </c>
      <c r="D2018" t="s">
        <v>62</v>
      </c>
      <c r="E2018" t="s">
        <v>92</v>
      </c>
      <c r="F2018" t="s">
        <v>605</v>
      </c>
      <c r="G2018" t="s">
        <v>2015</v>
      </c>
      <c r="H2018" t="s">
        <v>88</v>
      </c>
      <c r="I2018" t="s">
        <v>696</v>
      </c>
      <c r="J2018" t="s">
        <v>633</v>
      </c>
      <c r="K2018" t="s">
        <v>607</v>
      </c>
      <c r="L2018" t="s">
        <v>1232</v>
      </c>
      <c r="M2018" t="s">
        <v>94</v>
      </c>
      <c r="N2018" t="s">
        <v>637</v>
      </c>
      <c r="O2018" t="s">
        <v>607</v>
      </c>
      <c r="P2018" t="s">
        <v>607</v>
      </c>
      <c r="Q2018">
        <v>27</v>
      </c>
      <c r="R2018" t="s">
        <v>242</v>
      </c>
      <c r="S2018" t="s">
        <v>96</v>
      </c>
      <c r="T2018">
        <v>16</v>
      </c>
      <c r="U2018">
        <v>13</v>
      </c>
      <c r="V2018">
        <v>5</v>
      </c>
      <c r="W2018" t="s">
        <v>85</v>
      </c>
      <c r="X2018" t="s">
        <v>191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 t="e" vm="348">
        <f>_FV(0,"5185185185185185")</f>
        <v>#VALUE!</v>
      </c>
      <c r="AM2018" t="s">
        <v>638</v>
      </c>
      <c r="AN2018">
        <v>-12</v>
      </c>
      <c r="AO2018" t="e" vm="1">
        <f>_FV(-6,"0")</f>
        <v>#VALUE!</v>
      </c>
      <c r="AP2018" t="s">
        <v>120</v>
      </c>
      <c r="AQ2018">
        <v>0</v>
      </c>
      <c r="AR2018">
        <v>3</v>
      </c>
      <c r="AS2018" t="s">
        <v>68</v>
      </c>
      <c r="AT2018" t="s">
        <v>68</v>
      </c>
      <c r="AU2018" t="s">
        <v>68</v>
      </c>
      <c r="AV2018" t="s">
        <v>1252</v>
      </c>
      <c r="AW2018" s="3">
        <v>42005</v>
      </c>
      <c r="AX2018">
        <v>1577</v>
      </c>
      <c r="AY2018">
        <v>1671</v>
      </c>
      <c r="AZ2018" t="s">
        <v>2768</v>
      </c>
      <c r="BA2018" s="2">
        <v>43489</v>
      </c>
      <c r="BB2018">
        <v>22</v>
      </c>
      <c r="BC2018" t="s">
        <v>2771</v>
      </c>
      <c r="BD2018" s="3">
        <v>14246</v>
      </c>
      <c r="BE2018" t="s">
        <v>1917</v>
      </c>
      <c r="BF2018" s="2">
        <v>43489</v>
      </c>
      <c r="BG2018">
        <v>19</v>
      </c>
      <c r="BH2018" t="s">
        <v>2786</v>
      </c>
      <c r="BI2018" s="3">
        <v>13271</v>
      </c>
    </row>
    <row r="2019" spans="1:61" x14ac:dyDescent="0.25">
      <c r="A2019" s="1">
        <v>42073</v>
      </c>
      <c r="B2019" t="s">
        <v>123</v>
      </c>
      <c r="C2019" t="s">
        <v>1917</v>
      </c>
      <c r="D2019" t="s">
        <v>151</v>
      </c>
      <c r="E2019" t="s">
        <v>317</v>
      </c>
      <c r="F2019" s="3">
        <v>45658</v>
      </c>
      <c r="G2019" s="3">
        <v>27395</v>
      </c>
      <c r="H2019" t="s">
        <v>399</v>
      </c>
      <c r="I2019" t="s">
        <v>68</v>
      </c>
      <c r="J2019" t="s">
        <v>399</v>
      </c>
      <c r="K2019" t="s">
        <v>79</v>
      </c>
      <c r="L2019" t="s">
        <v>79</v>
      </c>
      <c r="M2019" t="s">
        <v>323</v>
      </c>
      <c r="N2019" t="s">
        <v>79</v>
      </c>
      <c r="O2019" t="s">
        <v>79</v>
      </c>
      <c r="P2019" t="s">
        <v>323</v>
      </c>
      <c r="Q2019">
        <v>8</v>
      </c>
      <c r="R2019" t="s">
        <v>120</v>
      </c>
      <c r="S2019" t="s">
        <v>96</v>
      </c>
      <c r="T2019">
        <v>16</v>
      </c>
      <c r="U2019">
        <v>14</v>
      </c>
      <c r="V2019">
        <v>10</v>
      </c>
      <c r="W2019" t="s">
        <v>85</v>
      </c>
      <c r="X2019" t="s">
        <v>121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 t="e" vm="37">
        <f>_FV(0,"375")</f>
        <v>#VALUE!</v>
      </c>
      <c r="AM2019" t="s">
        <v>322</v>
      </c>
      <c r="AN2019">
        <v>-1</v>
      </c>
      <c r="AO2019" t="e" vm="1">
        <f>_FV(-1,"0")</f>
        <v>#VALUE!</v>
      </c>
      <c r="AP2019" t="s">
        <v>66</v>
      </c>
      <c r="AQ2019">
        <v>5</v>
      </c>
      <c r="AR2019">
        <v>2</v>
      </c>
      <c r="AS2019" t="s">
        <v>68</v>
      </c>
      <c r="AT2019" t="s">
        <v>1142</v>
      </c>
      <c r="AU2019" t="s">
        <v>68</v>
      </c>
      <c r="AV2019" s="2">
        <v>43678</v>
      </c>
      <c r="AW2019" t="s">
        <v>2409</v>
      </c>
      <c r="AX2019">
        <v>1843</v>
      </c>
      <c r="AY2019">
        <v>1671</v>
      </c>
      <c r="AZ2019" t="s">
        <v>123</v>
      </c>
      <c r="BA2019" s="2">
        <v>43669</v>
      </c>
      <c r="BB2019">
        <v>30</v>
      </c>
      <c r="BC2019" t="s">
        <v>2773</v>
      </c>
      <c r="BD2019" s="2">
        <v>43599</v>
      </c>
      <c r="BE2019" t="s">
        <v>1917</v>
      </c>
      <c r="BF2019" s="2">
        <v>43489</v>
      </c>
      <c r="BG2019">
        <v>19</v>
      </c>
      <c r="BH2019" t="s">
        <v>2786</v>
      </c>
      <c r="BI2019" s="3">
        <v>13271</v>
      </c>
    </row>
    <row r="2020" spans="1:61" x14ac:dyDescent="0.25">
      <c r="A2020" s="1">
        <v>42350</v>
      </c>
      <c r="B2020" t="s">
        <v>2233</v>
      </c>
      <c r="C2020" t="s">
        <v>1917</v>
      </c>
      <c r="D2020" t="s">
        <v>62</v>
      </c>
      <c r="E2020" s="3">
        <v>45658</v>
      </c>
      <c r="F2020" s="3">
        <v>447424</v>
      </c>
      <c r="G2020" t="s">
        <v>750</v>
      </c>
      <c r="H2020" t="s">
        <v>399</v>
      </c>
      <c r="I2020" s="3">
        <v>903977</v>
      </c>
      <c r="J2020" s="3">
        <v>447424</v>
      </c>
      <c r="K2020" t="s">
        <v>319</v>
      </c>
      <c r="L2020" t="s">
        <v>320</v>
      </c>
      <c r="M2020" t="s">
        <v>323</v>
      </c>
      <c r="N2020" t="s">
        <v>79</v>
      </c>
      <c r="O2020" t="s">
        <v>322</v>
      </c>
      <c r="P2020" t="s">
        <v>323</v>
      </c>
      <c r="Q2020">
        <v>16</v>
      </c>
      <c r="R2020" t="s">
        <v>110</v>
      </c>
      <c r="S2020" t="s">
        <v>96</v>
      </c>
      <c r="T2020">
        <v>16</v>
      </c>
      <c r="U2020">
        <v>6</v>
      </c>
      <c r="V2020">
        <v>12</v>
      </c>
      <c r="W2020" t="s">
        <v>121</v>
      </c>
      <c r="X2020" t="s">
        <v>85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 t="s">
        <v>320</v>
      </c>
      <c r="AM2020" t="s">
        <v>321</v>
      </c>
      <c r="AN2020">
        <v>2</v>
      </c>
      <c r="AO2020" t="s">
        <v>68</v>
      </c>
      <c r="AP2020" t="s">
        <v>83</v>
      </c>
      <c r="AQ2020">
        <v>0</v>
      </c>
      <c r="AR2020">
        <v>9</v>
      </c>
      <c r="AS2020" t="s">
        <v>68</v>
      </c>
      <c r="AT2020" t="s">
        <v>68</v>
      </c>
      <c r="AU2020" t="s">
        <v>68</v>
      </c>
      <c r="AV2020" s="2">
        <v>43617</v>
      </c>
      <c r="AW2020" s="3">
        <v>45292</v>
      </c>
      <c r="AX2020">
        <v>1654</v>
      </c>
      <c r="AY2020">
        <v>1671</v>
      </c>
      <c r="AZ2020" t="s">
        <v>2233</v>
      </c>
      <c r="BA2020" s="2">
        <v>43641</v>
      </c>
      <c r="BB2020">
        <v>19</v>
      </c>
      <c r="BC2020" t="s">
        <v>2775</v>
      </c>
      <c r="BD2020" s="3">
        <v>43160</v>
      </c>
      <c r="BE2020" t="s">
        <v>1917</v>
      </c>
      <c r="BF2020" s="2">
        <v>43489</v>
      </c>
      <c r="BG2020">
        <v>19</v>
      </c>
      <c r="BH2020" t="s">
        <v>2786</v>
      </c>
      <c r="BI2020" s="3">
        <v>13271</v>
      </c>
    </row>
    <row r="2021" spans="1:61" x14ac:dyDescent="0.25">
      <c r="A2021" s="1">
        <v>42476</v>
      </c>
      <c r="B2021" t="s">
        <v>127</v>
      </c>
      <c r="C2021" t="s">
        <v>1917</v>
      </c>
      <c r="D2021" t="s">
        <v>101</v>
      </c>
      <c r="E2021" t="s">
        <v>1242</v>
      </c>
      <c r="F2021" t="s">
        <v>1241</v>
      </c>
      <c r="G2021" t="s">
        <v>465</v>
      </c>
      <c r="H2021" t="s">
        <v>68</v>
      </c>
      <c r="I2021" t="s">
        <v>1136</v>
      </c>
      <c r="J2021" t="s">
        <v>645</v>
      </c>
      <c r="K2021" t="s">
        <v>223</v>
      </c>
      <c r="L2021" t="s">
        <v>647</v>
      </c>
      <c r="M2021" t="s">
        <v>471</v>
      </c>
      <c r="N2021" t="s">
        <v>80</v>
      </c>
      <c r="O2021" t="s">
        <v>647</v>
      </c>
      <c r="P2021" t="s">
        <v>469</v>
      </c>
      <c r="Q2021">
        <v>33</v>
      </c>
      <c r="R2021" t="s">
        <v>192</v>
      </c>
      <c r="S2021" t="s">
        <v>96</v>
      </c>
      <c r="T2021">
        <v>16</v>
      </c>
      <c r="U2021">
        <v>9</v>
      </c>
      <c r="V2021">
        <v>6</v>
      </c>
      <c r="W2021" t="s">
        <v>64</v>
      </c>
      <c r="X2021" t="s">
        <v>85</v>
      </c>
      <c r="Y2021">
        <v>0</v>
      </c>
      <c r="Z2021">
        <v>0</v>
      </c>
      <c r="AA2021">
        <v>0</v>
      </c>
      <c r="AB2021">
        <v>1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 t="s">
        <v>223</v>
      </c>
      <c r="AM2021" t="s">
        <v>469</v>
      </c>
      <c r="AN2021">
        <v>-7</v>
      </c>
      <c r="AO2021" t="e" vm="1">
        <f>_FV(-5,"0")</f>
        <v>#VALUE!</v>
      </c>
      <c r="AP2021" t="s">
        <v>132</v>
      </c>
      <c r="AQ2021">
        <v>6</v>
      </c>
      <c r="AR2021">
        <v>3</v>
      </c>
      <c r="AS2021" t="s">
        <v>68</v>
      </c>
      <c r="AT2021" t="s">
        <v>808</v>
      </c>
      <c r="AU2021" t="s">
        <v>68</v>
      </c>
      <c r="AV2021" s="2">
        <v>43497</v>
      </c>
      <c r="AW2021" t="s">
        <v>2918</v>
      </c>
      <c r="AX2021">
        <v>1713</v>
      </c>
      <c r="AY2021">
        <v>1671</v>
      </c>
      <c r="AZ2021" t="s">
        <v>127</v>
      </c>
      <c r="BA2021" s="2">
        <v>43670</v>
      </c>
      <c r="BB2021">
        <v>19</v>
      </c>
      <c r="BC2021" t="s">
        <v>2776</v>
      </c>
      <c r="BD2021" s="3">
        <v>45047</v>
      </c>
      <c r="BE2021" t="s">
        <v>1917</v>
      </c>
      <c r="BF2021" s="2">
        <v>43489</v>
      </c>
      <c r="BG2021">
        <v>19</v>
      </c>
      <c r="BH2021" t="s">
        <v>2786</v>
      </c>
      <c r="BI2021" s="3">
        <v>13271</v>
      </c>
    </row>
    <row r="2022" spans="1:61" x14ac:dyDescent="0.25">
      <c r="A2022" s="1">
        <v>42433</v>
      </c>
      <c r="B2022" t="s">
        <v>2538</v>
      </c>
      <c r="C2022" t="s">
        <v>1917</v>
      </c>
      <c r="D2022" t="s">
        <v>62</v>
      </c>
      <c r="E2022" s="3">
        <v>1817084</v>
      </c>
      <c r="F2022" t="s">
        <v>1075</v>
      </c>
      <c r="G2022" t="s">
        <v>981</v>
      </c>
      <c r="H2022" t="s">
        <v>68</v>
      </c>
      <c r="I2022" t="s">
        <v>781</v>
      </c>
      <c r="J2022" t="s">
        <v>1984</v>
      </c>
      <c r="K2022" t="s">
        <v>782</v>
      </c>
      <c r="L2022" t="s">
        <v>416</v>
      </c>
      <c r="M2022" t="s">
        <v>783</v>
      </c>
      <c r="N2022" t="s">
        <v>320</v>
      </c>
      <c r="O2022" t="s">
        <v>414</v>
      </c>
      <c r="P2022" t="s">
        <v>79</v>
      </c>
      <c r="Q2022">
        <v>32</v>
      </c>
      <c r="R2022" t="s">
        <v>68</v>
      </c>
      <c r="S2022" t="s">
        <v>96</v>
      </c>
      <c r="T2022">
        <v>16</v>
      </c>
      <c r="U2022">
        <v>1</v>
      </c>
      <c r="V2022">
        <v>6</v>
      </c>
      <c r="W2022" t="s">
        <v>191</v>
      </c>
      <c r="X2022" t="s">
        <v>85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 t="s">
        <v>934</v>
      </c>
      <c r="AM2022" t="s">
        <v>414</v>
      </c>
      <c r="AN2022">
        <v>19</v>
      </c>
      <c r="AO2022" t="s">
        <v>96</v>
      </c>
      <c r="AP2022" t="e" vm="1">
        <f>_FV(-5,"0")</f>
        <v>#VALUE!</v>
      </c>
      <c r="AQ2022">
        <v>4</v>
      </c>
      <c r="AR2022">
        <v>4</v>
      </c>
      <c r="AS2022" t="s">
        <v>68</v>
      </c>
      <c r="AT2022" t="s">
        <v>68</v>
      </c>
      <c r="AU2022" t="s">
        <v>68</v>
      </c>
      <c r="AV2022" s="2">
        <v>43678</v>
      </c>
      <c r="AW2022" s="3">
        <v>45658</v>
      </c>
      <c r="AX2022">
        <v>1643</v>
      </c>
      <c r="AY2022">
        <v>1671</v>
      </c>
      <c r="AZ2022" t="s">
        <v>2538</v>
      </c>
      <c r="BA2022" s="2">
        <v>43733</v>
      </c>
      <c r="BB2022">
        <v>19</v>
      </c>
      <c r="BC2022" t="s">
        <v>2777</v>
      </c>
      <c r="BD2022" s="3">
        <v>22313</v>
      </c>
      <c r="BE2022" t="s">
        <v>1917</v>
      </c>
      <c r="BF2022" s="2">
        <v>43489</v>
      </c>
      <c r="BG2022">
        <v>19</v>
      </c>
      <c r="BH2022" t="s">
        <v>2786</v>
      </c>
      <c r="BI2022" s="3">
        <v>13271</v>
      </c>
    </row>
    <row r="2023" spans="1:61" x14ac:dyDescent="0.25">
      <c r="A2023" s="1">
        <v>42302</v>
      </c>
      <c r="B2023" t="s">
        <v>150</v>
      </c>
      <c r="C2023" t="s">
        <v>1917</v>
      </c>
      <c r="D2023" t="s">
        <v>101</v>
      </c>
      <c r="E2023" t="s">
        <v>124</v>
      </c>
      <c r="F2023" s="2">
        <v>43586</v>
      </c>
      <c r="G2023" t="s">
        <v>68</v>
      </c>
      <c r="H2023" s="2">
        <v>43497</v>
      </c>
      <c r="I2023" s="2">
        <v>43525</v>
      </c>
      <c r="J2023" s="2">
        <v>43525</v>
      </c>
      <c r="K2023" t="s">
        <v>266</v>
      </c>
      <c r="L2023" t="s">
        <v>266</v>
      </c>
      <c r="M2023" t="s">
        <v>118</v>
      </c>
      <c r="N2023" t="s">
        <v>118</v>
      </c>
      <c r="O2023" t="s">
        <v>116</v>
      </c>
      <c r="P2023" t="s">
        <v>116</v>
      </c>
      <c r="Q2023">
        <v>10</v>
      </c>
      <c r="R2023" t="s">
        <v>121</v>
      </c>
      <c r="S2023" t="s">
        <v>96</v>
      </c>
      <c r="T2023">
        <v>16</v>
      </c>
      <c r="U2023">
        <v>10</v>
      </c>
      <c r="V2023">
        <v>8</v>
      </c>
      <c r="W2023" t="s">
        <v>96</v>
      </c>
      <c r="X2023" t="s">
        <v>121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 t="e" vm="26">
        <f>_FV(0,"2")</f>
        <v>#VALUE!</v>
      </c>
      <c r="AM2023" t="s">
        <v>266</v>
      </c>
      <c r="AN2023">
        <v>0</v>
      </c>
      <c r="AO2023" t="e" vm="1">
        <f>_FV(-2,"0")</f>
        <v>#VALUE!</v>
      </c>
      <c r="AP2023" t="s">
        <v>64</v>
      </c>
      <c r="AQ2023">
        <v>9</v>
      </c>
      <c r="AR2023">
        <v>0</v>
      </c>
      <c r="AS2023" t="s">
        <v>68</v>
      </c>
      <c r="AT2023" t="s">
        <v>535</v>
      </c>
      <c r="AU2023" t="s">
        <v>68</v>
      </c>
      <c r="AV2023" s="3">
        <v>45658</v>
      </c>
      <c r="AW2023" t="s">
        <v>963</v>
      </c>
      <c r="AX2023">
        <v>1721</v>
      </c>
      <c r="AY2023">
        <v>1671</v>
      </c>
      <c r="AZ2023" t="s">
        <v>150</v>
      </c>
      <c r="BA2023" s="2">
        <v>43607</v>
      </c>
      <c r="BB2023">
        <v>25</v>
      </c>
      <c r="BC2023" t="s">
        <v>2779</v>
      </c>
      <c r="BD2023" s="3">
        <v>14427</v>
      </c>
      <c r="BE2023" t="s">
        <v>1917</v>
      </c>
      <c r="BF2023" s="2">
        <v>43489</v>
      </c>
      <c r="BG2023">
        <v>19</v>
      </c>
      <c r="BH2023" t="s">
        <v>2786</v>
      </c>
      <c r="BI2023" s="3">
        <v>13271</v>
      </c>
    </row>
    <row r="2024" spans="1:61" x14ac:dyDescent="0.25">
      <c r="A2024" s="1">
        <v>42336</v>
      </c>
      <c r="B2024" t="s">
        <v>158</v>
      </c>
      <c r="C2024" t="s">
        <v>1917</v>
      </c>
      <c r="D2024" t="s">
        <v>62</v>
      </c>
      <c r="E2024" t="s">
        <v>2345</v>
      </c>
      <c r="F2024" t="s">
        <v>327</v>
      </c>
      <c r="G2024" t="s">
        <v>369</v>
      </c>
      <c r="H2024" t="s">
        <v>68</v>
      </c>
      <c r="I2024" t="s">
        <v>370</v>
      </c>
      <c r="J2024" t="s">
        <v>353</v>
      </c>
      <c r="K2024" t="s">
        <v>252</v>
      </c>
      <c r="L2024" t="s">
        <v>329</v>
      </c>
      <c r="M2024" t="s">
        <v>372</v>
      </c>
      <c r="N2024" t="s">
        <v>372</v>
      </c>
      <c r="O2024" t="s">
        <v>154</v>
      </c>
      <c r="P2024" t="s">
        <v>329</v>
      </c>
      <c r="Q2024">
        <v>14</v>
      </c>
      <c r="R2024" t="s">
        <v>66</v>
      </c>
      <c r="S2024" t="s">
        <v>96</v>
      </c>
      <c r="T2024">
        <v>16</v>
      </c>
      <c r="U2024">
        <v>3</v>
      </c>
      <c r="V2024">
        <v>8</v>
      </c>
      <c r="W2024" t="s">
        <v>121</v>
      </c>
      <c r="X2024" t="s">
        <v>121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 t="s">
        <v>68</v>
      </c>
      <c r="AM2024" t="s">
        <v>329</v>
      </c>
      <c r="AN2024">
        <v>6</v>
      </c>
      <c r="AO2024" t="s">
        <v>65</v>
      </c>
      <c r="AP2024" t="e" vm="1">
        <f>_FV(-2,"0")</f>
        <v>#VALUE!</v>
      </c>
      <c r="AQ2024">
        <v>9</v>
      </c>
      <c r="AR2024">
        <v>0</v>
      </c>
      <c r="AS2024" t="s">
        <v>68</v>
      </c>
      <c r="AT2024" t="s">
        <v>821</v>
      </c>
      <c r="AU2024" t="s">
        <v>68</v>
      </c>
      <c r="AV2024" t="s">
        <v>1605</v>
      </c>
      <c r="AW2024" t="s">
        <v>2913</v>
      </c>
      <c r="AX2024">
        <v>1870</v>
      </c>
      <c r="AY2024">
        <v>1671</v>
      </c>
      <c r="AZ2024" t="s">
        <v>158</v>
      </c>
      <c r="BA2024" s="2">
        <v>43579</v>
      </c>
      <c r="BB2024">
        <v>27</v>
      </c>
      <c r="BC2024" t="s">
        <v>2780</v>
      </c>
      <c r="BD2024" s="3">
        <v>33543</v>
      </c>
      <c r="BE2024" t="s">
        <v>1917</v>
      </c>
      <c r="BF2024" s="2">
        <v>43489</v>
      </c>
      <c r="BG2024">
        <v>19</v>
      </c>
      <c r="BH2024" t="s">
        <v>2786</v>
      </c>
      <c r="BI2024" s="3">
        <v>13271</v>
      </c>
    </row>
    <row r="2025" spans="1:61" x14ac:dyDescent="0.25">
      <c r="A2025" s="1">
        <v>42392</v>
      </c>
      <c r="B2025" t="s">
        <v>163</v>
      </c>
      <c r="C2025" t="s">
        <v>1917</v>
      </c>
      <c r="D2025" t="s">
        <v>151</v>
      </c>
      <c r="E2025" t="s">
        <v>376</v>
      </c>
      <c r="F2025" t="s">
        <v>500</v>
      </c>
      <c r="G2025" t="s">
        <v>570</v>
      </c>
      <c r="H2025" t="s">
        <v>901</v>
      </c>
      <c r="I2025" t="s">
        <v>727</v>
      </c>
      <c r="J2025" t="s">
        <v>1150</v>
      </c>
      <c r="K2025" t="s">
        <v>380</v>
      </c>
      <c r="L2025" t="s">
        <v>378</v>
      </c>
      <c r="M2025" t="s">
        <v>571</v>
      </c>
      <c r="N2025" t="s">
        <v>378</v>
      </c>
      <c r="O2025" t="s">
        <v>379</v>
      </c>
      <c r="P2025" t="s">
        <v>572</v>
      </c>
      <c r="Q2025">
        <v>23</v>
      </c>
      <c r="R2025" t="s">
        <v>132</v>
      </c>
      <c r="S2025" t="s">
        <v>96</v>
      </c>
      <c r="T2025">
        <v>16</v>
      </c>
      <c r="U2025">
        <v>5</v>
      </c>
      <c r="V2025">
        <v>10</v>
      </c>
      <c r="W2025" t="s">
        <v>121</v>
      </c>
      <c r="X2025" t="s">
        <v>83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 t="s">
        <v>378</v>
      </c>
      <c r="AM2025" t="s">
        <v>379</v>
      </c>
      <c r="AN2025">
        <v>7</v>
      </c>
      <c r="AO2025" t="e" vm="1">
        <f>_FV(-1,"0")</f>
        <v>#VALUE!</v>
      </c>
      <c r="AP2025" t="e" vm="1">
        <f>_FV(-1,"0")</f>
        <v>#VALUE!</v>
      </c>
      <c r="AQ2025">
        <v>6</v>
      </c>
      <c r="AR2025">
        <v>3</v>
      </c>
      <c r="AS2025" t="s">
        <v>68</v>
      </c>
      <c r="AT2025" t="s">
        <v>68</v>
      </c>
      <c r="AU2025" t="s">
        <v>68</v>
      </c>
      <c r="AV2025" t="s">
        <v>180</v>
      </c>
      <c r="AW2025" s="2">
        <v>43586</v>
      </c>
      <c r="AX2025">
        <v>1793</v>
      </c>
      <c r="AY2025">
        <v>1671</v>
      </c>
      <c r="AZ2025" t="s">
        <v>163</v>
      </c>
      <c r="BA2025" s="2">
        <v>43607</v>
      </c>
      <c r="BB2025">
        <v>23</v>
      </c>
      <c r="BC2025" t="s">
        <v>2783</v>
      </c>
      <c r="BD2025" s="2">
        <v>43593</v>
      </c>
      <c r="BE2025" t="s">
        <v>1917</v>
      </c>
      <c r="BF2025" s="2">
        <v>43489</v>
      </c>
      <c r="BG2025">
        <v>19</v>
      </c>
      <c r="BH2025" t="s">
        <v>2786</v>
      </c>
      <c r="BI2025" s="3">
        <v>13271</v>
      </c>
    </row>
    <row r="2026" spans="1:61" x14ac:dyDescent="0.25">
      <c r="A2026" s="1">
        <v>42255</v>
      </c>
      <c r="B2026" t="s">
        <v>178</v>
      </c>
      <c r="C2026" t="s">
        <v>1917</v>
      </c>
      <c r="D2026" t="s">
        <v>101</v>
      </c>
      <c r="E2026" t="s">
        <v>65</v>
      </c>
      <c r="F2026" t="s">
        <v>65</v>
      </c>
      <c r="G2026" t="s">
        <v>65</v>
      </c>
      <c r="H2026" t="s">
        <v>65</v>
      </c>
      <c r="I2026" t="s">
        <v>65</v>
      </c>
      <c r="J2026" t="s">
        <v>65</v>
      </c>
      <c r="K2026" t="s">
        <v>65</v>
      </c>
      <c r="L2026" t="s">
        <v>65</v>
      </c>
      <c r="M2026" t="s">
        <v>65</v>
      </c>
      <c r="N2026" t="s">
        <v>65</v>
      </c>
      <c r="O2026" t="s">
        <v>65</v>
      </c>
      <c r="P2026" t="s">
        <v>65</v>
      </c>
      <c r="Q2026">
        <v>1</v>
      </c>
      <c r="R2026" t="s">
        <v>95</v>
      </c>
      <c r="S2026" t="s">
        <v>96</v>
      </c>
      <c r="T2026">
        <v>16</v>
      </c>
      <c r="U2026">
        <v>8</v>
      </c>
      <c r="V2026">
        <v>18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 t="s">
        <v>65</v>
      </c>
      <c r="AM2026" t="s">
        <v>65</v>
      </c>
      <c r="AN2026">
        <v>0</v>
      </c>
      <c r="AP2026" t="s">
        <v>179</v>
      </c>
      <c r="AQ2026">
        <v>0</v>
      </c>
      <c r="AR2026">
        <v>9</v>
      </c>
      <c r="AS2026" t="s">
        <v>68</v>
      </c>
      <c r="AT2026" t="s">
        <v>68</v>
      </c>
      <c r="AU2026" t="s">
        <v>68</v>
      </c>
      <c r="AV2026" s="2">
        <v>43556</v>
      </c>
      <c r="AW2026" s="2">
        <v>43556</v>
      </c>
      <c r="AX2026">
        <v>1553</v>
      </c>
      <c r="AY2026">
        <v>1671</v>
      </c>
      <c r="AZ2026" t="s">
        <v>178</v>
      </c>
      <c r="BA2026" s="2">
        <v>43639</v>
      </c>
      <c r="BB2026">
        <v>27</v>
      </c>
      <c r="BC2026" t="s">
        <v>2784</v>
      </c>
      <c r="BD2026" s="3">
        <v>28581</v>
      </c>
      <c r="BE2026" t="s">
        <v>1917</v>
      </c>
      <c r="BF2026" s="2">
        <v>43489</v>
      </c>
      <c r="BG2026">
        <v>19</v>
      </c>
      <c r="BH2026" t="s">
        <v>2786</v>
      </c>
      <c r="BI2026" s="3">
        <v>13271</v>
      </c>
    </row>
    <row r="2027" spans="1:61" x14ac:dyDescent="0.25">
      <c r="A2027" s="1">
        <v>42401</v>
      </c>
      <c r="B2027" t="s">
        <v>1432</v>
      </c>
      <c r="C2027" t="s">
        <v>1917</v>
      </c>
      <c r="D2027" t="s">
        <v>62</v>
      </c>
      <c r="E2027" s="2">
        <v>43466</v>
      </c>
      <c r="F2027" s="2">
        <v>43525</v>
      </c>
      <c r="G2027" s="2">
        <v>43617</v>
      </c>
      <c r="H2027" s="3">
        <v>42005</v>
      </c>
      <c r="I2027" t="s">
        <v>68</v>
      </c>
      <c r="J2027" s="2">
        <v>43497</v>
      </c>
      <c r="K2027" t="s">
        <v>79</v>
      </c>
      <c r="L2027" t="s">
        <v>266</v>
      </c>
      <c r="M2027" t="s">
        <v>682</v>
      </c>
      <c r="N2027" t="s">
        <v>159</v>
      </c>
      <c r="O2027" t="s">
        <v>79</v>
      </c>
      <c r="P2027" t="s">
        <v>266</v>
      </c>
      <c r="Q2027">
        <v>20</v>
      </c>
      <c r="R2027" t="s">
        <v>67</v>
      </c>
      <c r="S2027" t="s">
        <v>96</v>
      </c>
      <c r="T2027">
        <v>16</v>
      </c>
      <c r="U2027">
        <v>15</v>
      </c>
      <c r="V2027">
        <v>12</v>
      </c>
      <c r="W2027" t="s">
        <v>85</v>
      </c>
      <c r="X2027" t="s">
        <v>66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 t="e" vm="3">
        <f>_FV(0,"5")</f>
        <v>#VALUE!</v>
      </c>
      <c r="AM2027" t="s">
        <v>797</v>
      </c>
      <c r="AN2027">
        <v>-4</v>
      </c>
      <c r="AO2027" t="s">
        <v>84</v>
      </c>
      <c r="AP2027" t="s">
        <v>191</v>
      </c>
      <c r="AQ2027">
        <v>3</v>
      </c>
      <c r="AR2027">
        <v>6</v>
      </c>
      <c r="AS2027" t="s">
        <v>68</v>
      </c>
      <c r="AT2027" t="s">
        <v>68</v>
      </c>
      <c r="AU2027" t="s">
        <v>68</v>
      </c>
      <c r="AV2027" t="s">
        <v>68</v>
      </c>
      <c r="AW2027" s="2">
        <v>43586</v>
      </c>
      <c r="AX2027">
        <v>1601</v>
      </c>
      <c r="AY2027">
        <v>1671</v>
      </c>
      <c r="AZ2027" t="s">
        <v>1432</v>
      </c>
      <c r="BA2027" s="2">
        <v>43641</v>
      </c>
      <c r="BB2027">
        <v>22</v>
      </c>
      <c r="BC2027" t="s">
        <v>2785</v>
      </c>
      <c r="BD2027" s="3">
        <v>19391</v>
      </c>
      <c r="BE2027" t="s">
        <v>1917</v>
      </c>
      <c r="BF2027" s="2">
        <v>43489</v>
      </c>
      <c r="BG2027">
        <v>19</v>
      </c>
      <c r="BH2027" t="s">
        <v>2786</v>
      </c>
      <c r="BI2027" s="3">
        <v>13271</v>
      </c>
    </row>
    <row r="2028" spans="1:61" x14ac:dyDescent="0.25">
      <c r="A2028" s="1">
        <v>42707</v>
      </c>
      <c r="B2028" t="s">
        <v>182</v>
      </c>
      <c r="C2028" t="s">
        <v>1917</v>
      </c>
      <c r="D2028" t="s">
        <v>151</v>
      </c>
      <c r="E2028" t="s">
        <v>265</v>
      </c>
      <c r="F2028" s="2">
        <v>43497</v>
      </c>
      <c r="G2028" t="s">
        <v>483</v>
      </c>
      <c r="H2028" t="s">
        <v>927</v>
      </c>
      <c r="I2028" t="s">
        <v>2029</v>
      </c>
      <c r="J2028" t="s">
        <v>264</v>
      </c>
      <c r="K2028" t="s">
        <v>116</v>
      </c>
      <c r="L2028" t="s">
        <v>673</v>
      </c>
      <c r="M2028" t="s">
        <v>80</v>
      </c>
      <c r="N2028" t="s">
        <v>80</v>
      </c>
      <c r="O2028" t="s">
        <v>603</v>
      </c>
      <c r="P2028" t="s">
        <v>386</v>
      </c>
      <c r="Q2028">
        <v>30</v>
      </c>
      <c r="R2028" t="s">
        <v>83</v>
      </c>
      <c r="S2028" t="s">
        <v>96</v>
      </c>
      <c r="T2028">
        <v>16</v>
      </c>
      <c r="U2028">
        <v>7</v>
      </c>
      <c r="V2028">
        <v>8</v>
      </c>
      <c r="W2028" t="s">
        <v>120</v>
      </c>
      <c r="X2028" t="s">
        <v>85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 t="e" vm="124">
        <f>_FV(0,"1")</f>
        <v>#VALUE!</v>
      </c>
      <c r="AM2028" t="s">
        <v>603</v>
      </c>
      <c r="AN2028">
        <v>2</v>
      </c>
      <c r="AO2028" t="s">
        <v>84</v>
      </c>
      <c r="AP2028" t="s">
        <v>84</v>
      </c>
      <c r="AQ2028">
        <v>6</v>
      </c>
      <c r="AR2028">
        <v>3</v>
      </c>
      <c r="AS2028" t="s">
        <v>68</v>
      </c>
      <c r="AT2028" t="s">
        <v>674</v>
      </c>
      <c r="AU2028" t="s">
        <v>68</v>
      </c>
      <c r="AV2028" s="2">
        <v>43497</v>
      </c>
      <c r="AW2028" t="s">
        <v>676</v>
      </c>
      <c r="AX2028">
        <v>1658</v>
      </c>
      <c r="AY2028">
        <v>1671</v>
      </c>
      <c r="AZ2028" t="s">
        <v>182</v>
      </c>
      <c r="BA2028" s="2">
        <v>43550</v>
      </c>
      <c r="BB2028">
        <v>24</v>
      </c>
      <c r="BC2028" t="s">
        <v>2787</v>
      </c>
      <c r="BD2028" s="2">
        <v>43469</v>
      </c>
      <c r="BE2028" t="s">
        <v>1917</v>
      </c>
      <c r="BF2028" s="2">
        <v>43489</v>
      </c>
      <c r="BG2028">
        <v>19</v>
      </c>
      <c r="BH2028" t="s">
        <v>2786</v>
      </c>
      <c r="BI2028" s="3">
        <v>13271</v>
      </c>
    </row>
    <row r="2029" spans="1:61" x14ac:dyDescent="0.25">
      <c r="A2029" s="1">
        <v>42196</v>
      </c>
      <c r="B2029" t="s">
        <v>195</v>
      </c>
      <c r="C2029" t="s">
        <v>1917</v>
      </c>
      <c r="D2029" t="s">
        <v>151</v>
      </c>
      <c r="E2029" t="s">
        <v>78</v>
      </c>
      <c r="F2029" s="2">
        <v>43586</v>
      </c>
      <c r="G2029" t="s">
        <v>761</v>
      </c>
      <c r="H2029" t="s">
        <v>78</v>
      </c>
      <c r="I2029" t="s">
        <v>63</v>
      </c>
      <c r="J2029" t="s">
        <v>75</v>
      </c>
      <c r="K2029" t="s">
        <v>308</v>
      </c>
      <c r="L2029" t="s">
        <v>80</v>
      </c>
      <c r="M2029" t="s">
        <v>426</v>
      </c>
      <c r="N2029" t="s">
        <v>82</v>
      </c>
      <c r="O2029" t="s">
        <v>79</v>
      </c>
      <c r="P2029" t="s">
        <v>81</v>
      </c>
      <c r="Q2029">
        <v>12</v>
      </c>
      <c r="R2029" t="s">
        <v>255</v>
      </c>
      <c r="S2029" t="s">
        <v>96</v>
      </c>
      <c r="T2029">
        <v>16</v>
      </c>
      <c r="U2029">
        <v>19</v>
      </c>
      <c r="V2029">
        <v>7</v>
      </c>
      <c r="W2029" t="s">
        <v>66</v>
      </c>
      <c r="X2029" t="s">
        <v>192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 t="e" vm="1">
        <f>_FV(-1,"0")</f>
        <v>#VALUE!</v>
      </c>
      <c r="AM2029" t="s">
        <v>81</v>
      </c>
      <c r="AN2029">
        <v>-11</v>
      </c>
      <c r="AO2029" t="e" vm="1">
        <f>_FV(-7,"0")</f>
        <v>#VALUE!</v>
      </c>
      <c r="AP2029" t="s">
        <v>192</v>
      </c>
      <c r="AQ2029">
        <v>4</v>
      </c>
      <c r="AR2029">
        <v>4</v>
      </c>
      <c r="AS2029" t="s">
        <v>68</v>
      </c>
      <c r="AT2029" t="s">
        <v>68</v>
      </c>
      <c r="AU2029" t="s">
        <v>68</v>
      </c>
      <c r="AV2029" s="2">
        <v>43556</v>
      </c>
      <c r="AW2029" s="3">
        <v>46388</v>
      </c>
      <c r="AX2029">
        <v>1555</v>
      </c>
      <c r="AY2029">
        <v>1671</v>
      </c>
      <c r="AZ2029" t="s">
        <v>195</v>
      </c>
      <c r="BA2029" s="2">
        <v>43610</v>
      </c>
      <c r="BB2029">
        <v>27</v>
      </c>
      <c r="BC2029" t="s">
        <v>2267</v>
      </c>
      <c r="BD2029" s="2">
        <v>43588</v>
      </c>
      <c r="BE2029" t="s">
        <v>1917</v>
      </c>
      <c r="BF2029" s="2">
        <v>43489</v>
      </c>
      <c r="BG2029">
        <v>19</v>
      </c>
      <c r="BH2029" t="s">
        <v>2786</v>
      </c>
      <c r="BI2029" s="3">
        <v>13271</v>
      </c>
    </row>
    <row r="2030" spans="1:61" x14ac:dyDescent="0.25">
      <c r="A2030" s="1">
        <v>42413</v>
      </c>
      <c r="B2030" t="s">
        <v>1445</v>
      </c>
      <c r="C2030" t="s">
        <v>1917</v>
      </c>
      <c r="D2030" t="s">
        <v>151</v>
      </c>
      <c r="E2030" t="s">
        <v>496</v>
      </c>
      <c r="F2030" t="s">
        <v>518</v>
      </c>
      <c r="G2030" t="s">
        <v>518</v>
      </c>
      <c r="H2030" t="s">
        <v>496</v>
      </c>
      <c r="I2030" t="s">
        <v>516</v>
      </c>
      <c r="J2030" t="s">
        <v>1684</v>
      </c>
      <c r="K2030" t="s">
        <v>363</v>
      </c>
      <c r="L2030" t="s">
        <v>237</v>
      </c>
      <c r="M2030" t="s">
        <v>237</v>
      </c>
      <c r="N2030" t="s">
        <v>235</v>
      </c>
      <c r="O2030" t="s">
        <v>522</v>
      </c>
      <c r="P2030" t="s">
        <v>521</v>
      </c>
      <c r="Q2030">
        <v>26</v>
      </c>
      <c r="R2030" t="s">
        <v>179</v>
      </c>
      <c r="S2030" t="s">
        <v>96</v>
      </c>
      <c r="T2030">
        <v>16</v>
      </c>
      <c r="U2030">
        <v>16</v>
      </c>
      <c r="V2030">
        <v>7</v>
      </c>
      <c r="W2030" t="s">
        <v>121</v>
      </c>
      <c r="X2030" t="s">
        <v>191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1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 t="e" vm="340">
        <f>_FV(0,"34615384615384615")</f>
        <v>#VALUE!</v>
      </c>
      <c r="AM2030" t="s">
        <v>522</v>
      </c>
      <c r="AN2030">
        <v>-10</v>
      </c>
      <c r="AO2030" t="e" vm="1">
        <f>_FV(-5,"0")</f>
        <v>#VALUE!</v>
      </c>
      <c r="AP2030" t="s">
        <v>96</v>
      </c>
      <c r="AQ2030">
        <v>3</v>
      </c>
      <c r="AR2030">
        <v>6</v>
      </c>
      <c r="AS2030" t="s">
        <v>68</v>
      </c>
      <c r="AT2030" t="s">
        <v>68</v>
      </c>
      <c r="AU2030" t="s">
        <v>68</v>
      </c>
      <c r="AV2030" t="s">
        <v>68</v>
      </c>
      <c r="AW2030" s="2">
        <v>43617</v>
      </c>
      <c r="AX2030">
        <v>1667</v>
      </c>
      <c r="AY2030">
        <v>1671</v>
      </c>
      <c r="AZ2030" t="s">
        <v>1445</v>
      </c>
      <c r="BA2030" s="2">
        <v>43701</v>
      </c>
      <c r="BB2030">
        <v>29</v>
      </c>
      <c r="BC2030" t="s">
        <v>2790</v>
      </c>
      <c r="BD2030" s="3">
        <v>30742</v>
      </c>
      <c r="BE2030" t="s">
        <v>1917</v>
      </c>
      <c r="BF2030" s="2">
        <v>43489</v>
      </c>
      <c r="BG2030">
        <v>19</v>
      </c>
      <c r="BH2030" t="s">
        <v>2786</v>
      </c>
      <c r="BI2030" s="3">
        <v>13271</v>
      </c>
    </row>
    <row r="2031" spans="1:61" x14ac:dyDescent="0.25">
      <c r="A2031" s="1">
        <v>42587</v>
      </c>
      <c r="B2031" t="s">
        <v>209</v>
      </c>
      <c r="C2031" t="s">
        <v>1917</v>
      </c>
      <c r="D2031" t="s">
        <v>151</v>
      </c>
      <c r="E2031" t="s">
        <v>649</v>
      </c>
      <c r="F2031" t="s">
        <v>1120</v>
      </c>
      <c r="G2031" t="s">
        <v>2054</v>
      </c>
      <c r="H2031" t="s">
        <v>758</v>
      </c>
      <c r="I2031" t="s">
        <v>653</v>
      </c>
      <c r="J2031" t="s">
        <v>2037</v>
      </c>
      <c r="K2031" t="s">
        <v>1122</v>
      </c>
      <c r="L2031" t="s">
        <v>1159</v>
      </c>
      <c r="M2031" t="s">
        <v>760</v>
      </c>
      <c r="N2031" t="s">
        <v>655</v>
      </c>
      <c r="O2031" t="s">
        <v>759</v>
      </c>
      <c r="P2031" t="s">
        <v>292</v>
      </c>
      <c r="Q2031">
        <v>37</v>
      </c>
      <c r="R2031" t="s">
        <v>84</v>
      </c>
      <c r="S2031" t="s">
        <v>96</v>
      </c>
      <c r="T2031">
        <v>16</v>
      </c>
      <c r="U2031">
        <v>1</v>
      </c>
      <c r="V2031">
        <v>7</v>
      </c>
      <c r="W2031" t="s">
        <v>83</v>
      </c>
      <c r="X2031" t="s">
        <v>120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 t="s">
        <v>758</v>
      </c>
      <c r="AM2031" t="s">
        <v>295</v>
      </c>
      <c r="AN2031">
        <v>13</v>
      </c>
      <c r="AO2031" t="e" vm="1">
        <f>_FV(-1,"0")</f>
        <v>#VALUE!</v>
      </c>
      <c r="AP2031" t="e" vm="1">
        <f>_FV(-3,"0")</f>
        <v>#VALUE!</v>
      </c>
      <c r="AQ2031">
        <v>7</v>
      </c>
      <c r="AR2031">
        <v>1</v>
      </c>
      <c r="AS2031" t="s">
        <v>68</v>
      </c>
      <c r="AT2031" t="s">
        <v>1620</v>
      </c>
      <c r="AU2031" t="s">
        <v>68</v>
      </c>
      <c r="AV2031" s="2">
        <v>43498</v>
      </c>
      <c r="AW2031" t="s">
        <v>2919</v>
      </c>
      <c r="AX2031">
        <v>1713</v>
      </c>
      <c r="AY2031">
        <v>1671</v>
      </c>
      <c r="AZ2031" t="s">
        <v>209</v>
      </c>
      <c r="BA2031" s="2">
        <v>43668</v>
      </c>
      <c r="BB2031">
        <v>16</v>
      </c>
      <c r="BC2031" t="s">
        <v>2792</v>
      </c>
      <c r="BD2031" s="3">
        <v>43678</v>
      </c>
      <c r="BE2031" t="s">
        <v>1917</v>
      </c>
      <c r="BF2031" s="2">
        <v>43489</v>
      </c>
      <c r="BG2031">
        <v>19</v>
      </c>
      <c r="BH2031" t="s">
        <v>2786</v>
      </c>
      <c r="BI2031" s="3">
        <v>13271</v>
      </c>
    </row>
    <row r="2032" spans="1:61" x14ac:dyDescent="0.25">
      <c r="A2032" s="1">
        <v>42239</v>
      </c>
      <c r="B2032" t="s">
        <v>2793</v>
      </c>
      <c r="C2032" t="s">
        <v>1917</v>
      </c>
      <c r="D2032" t="s">
        <v>101</v>
      </c>
      <c r="E2032" t="s">
        <v>355</v>
      </c>
      <c r="F2032" t="s">
        <v>355</v>
      </c>
      <c r="G2032" t="s">
        <v>355</v>
      </c>
      <c r="H2032" t="s">
        <v>340</v>
      </c>
      <c r="I2032" t="s">
        <v>355</v>
      </c>
      <c r="J2032" t="s">
        <v>80</v>
      </c>
      <c r="K2032" t="s">
        <v>65</v>
      </c>
      <c r="L2032" t="s">
        <v>65</v>
      </c>
      <c r="M2032" t="s">
        <v>65</v>
      </c>
      <c r="N2032" t="s">
        <v>80</v>
      </c>
      <c r="O2032" t="s">
        <v>355</v>
      </c>
      <c r="P2032" t="s">
        <v>80</v>
      </c>
      <c r="Q2032">
        <v>3</v>
      </c>
      <c r="R2032" t="s">
        <v>191</v>
      </c>
      <c r="S2032" t="s">
        <v>96</v>
      </c>
      <c r="T2032">
        <v>16</v>
      </c>
      <c r="U2032">
        <v>12</v>
      </c>
      <c r="V2032">
        <v>16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 t="s">
        <v>65</v>
      </c>
      <c r="AM2032" t="e" vm="1">
        <f>_FV(-1,"0")</f>
        <v>#VALUE!</v>
      </c>
      <c r="AN2032">
        <v>1</v>
      </c>
      <c r="AP2032" t="s">
        <v>85</v>
      </c>
      <c r="AQ2032">
        <v>1</v>
      </c>
      <c r="AR2032">
        <v>1</v>
      </c>
      <c r="AS2032" t="s">
        <v>68</v>
      </c>
      <c r="AT2032" t="s">
        <v>68</v>
      </c>
      <c r="AU2032" t="s">
        <v>68</v>
      </c>
      <c r="AV2032" t="s">
        <v>65</v>
      </c>
      <c r="AW2032" s="2">
        <v>43800</v>
      </c>
      <c r="AX2032">
        <v>1582</v>
      </c>
      <c r="AY2032">
        <v>1671</v>
      </c>
      <c r="AZ2032" t="s">
        <v>2793</v>
      </c>
      <c r="BA2032" s="2">
        <v>43581</v>
      </c>
      <c r="BB2032">
        <v>34</v>
      </c>
      <c r="BC2032" t="s">
        <v>2796</v>
      </c>
      <c r="BD2032" s="3">
        <v>29983</v>
      </c>
      <c r="BE2032" t="s">
        <v>1917</v>
      </c>
      <c r="BF2032" s="2">
        <v>43489</v>
      </c>
      <c r="BG2032">
        <v>19</v>
      </c>
      <c r="BH2032" t="s">
        <v>2786</v>
      </c>
      <c r="BI2032" s="3">
        <v>13271</v>
      </c>
    </row>
    <row r="2033" spans="1:61" x14ac:dyDescent="0.25">
      <c r="A2033" s="1">
        <v>42347</v>
      </c>
      <c r="B2033" t="s">
        <v>218</v>
      </c>
      <c r="C2033" t="s">
        <v>1917</v>
      </c>
      <c r="D2033" t="s">
        <v>101</v>
      </c>
      <c r="E2033" t="s">
        <v>97</v>
      </c>
      <c r="F2033" t="s">
        <v>68</v>
      </c>
      <c r="G2033" s="2">
        <v>43497</v>
      </c>
      <c r="H2033" t="s">
        <v>68</v>
      </c>
      <c r="I2033" t="s">
        <v>124</v>
      </c>
      <c r="J2033" t="s">
        <v>68</v>
      </c>
      <c r="K2033" t="s">
        <v>118</v>
      </c>
      <c r="L2033" t="s">
        <v>118</v>
      </c>
      <c r="M2033" t="s">
        <v>116</v>
      </c>
      <c r="N2033" t="s">
        <v>118</v>
      </c>
      <c r="O2033" t="s">
        <v>118</v>
      </c>
      <c r="P2033" t="s">
        <v>116</v>
      </c>
      <c r="Q2033">
        <v>5</v>
      </c>
      <c r="R2033" t="s">
        <v>119</v>
      </c>
      <c r="S2033" t="s">
        <v>96</v>
      </c>
      <c r="T2033">
        <v>16</v>
      </c>
      <c r="U2033">
        <v>15</v>
      </c>
      <c r="V2033">
        <v>10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 t="e" vm="25">
        <f>_FV(0,"6")</f>
        <v>#VALUE!</v>
      </c>
      <c r="AM2033" t="s">
        <v>65</v>
      </c>
      <c r="AN2033">
        <v>-1</v>
      </c>
      <c r="AP2033" t="s">
        <v>121</v>
      </c>
      <c r="AQ2033">
        <v>4</v>
      </c>
      <c r="AR2033">
        <v>4</v>
      </c>
      <c r="AS2033" t="s">
        <v>68</v>
      </c>
      <c r="AT2033" t="s">
        <v>68</v>
      </c>
      <c r="AU2033" t="s">
        <v>68</v>
      </c>
      <c r="AV2033" s="3">
        <v>45658</v>
      </c>
      <c r="AW2033" s="2">
        <v>43466</v>
      </c>
      <c r="AX2033">
        <v>1629</v>
      </c>
      <c r="AY2033">
        <v>1671</v>
      </c>
      <c r="AZ2033" t="s">
        <v>218</v>
      </c>
      <c r="BA2033" s="2">
        <v>43580</v>
      </c>
      <c r="BB2033">
        <v>22</v>
      </c>
      <c r="BC2033" t="s">
        <v>2797</v>
      </c>
      <c r="BD2033" s="3">
        <v>12479</v>
      </c>
      <c r="BE2033" t="s">
        <v>1917</v>
      </c>
      <c r="BF2033" s="2">
        <v>43489</v>
      </c>
      <c r="BG2033">
        <v>19</v>
      </c>
      <c r="BH2033" t="s">
        <v>2786</v>
      </c>
      <c r="BI2033" s="3">
        <v>13271</v>
      </c>
    </row>
    <row r="2034" spans="1:61" x14ac:dyDescent="0.25">
      <c r="A2034" s="1">
        <v>42366</v>
      </c>
      <c r="B2034" t="s">
        <v>228</v>
      </c>
      <c r="C2034" t="s">
        <v>1917</v>
      </c>
      <c r="D2034" t="s">
        <v>62</v>
      </c>
      <c r="E2034" t="s">
        <v>197</v>
      </c>
      <c r="F2034" t="s">
        <v>201</v>
      </c>
      <c r="G2034" t="s">
        <v>680</v>
      </c>
      <c r="H2034" t="s">
        <v>196</v>
      </c>
      <c r="I2034" t="s">
        <v>197</v>
      </c>
      <c r="J2034" t="s">
        <v>786</v>
      </c>
      <c r="K2034" t="s">
        <v>202</v>
      </c>
      <c r="L2034" t="s">
        <v>202</v>
      </c>
      <c r="M2034" t="s">
        <v>205</v>
      </c>
      <c r="N2034" t="s">
        <v>202</v>
      </c>
      <c r="O2034" t="s">
        <v>304</v>
      </c>
      <c r="P2034" t="s">
        <v>202</v>
      </c>
      <c r="Q2034">
        <v>19</v>
      </c>
      <c r="R2034" t="s">
        <v>85</v>
      </c>
      <c r="S2034" t="s">
        <v>96</v>
      </c>
      <c r="T2034">
        <v>16</v>
      </c>
      <c r="U2034">
        <v>10</v>
      </c>
      <c r="V2034">
        <v>12</v>
      </c>
      <c r="W2034" t="s">
        <v>132</v>
      </c>
      <c r="X2034" t="s">
        <v>66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1</v>
      </c>
      <c r="AE2034">
        <v>1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 t="s">
        <v>205</v>
      </c>
      <c r="AM2034" t="s">
        <v>205</v>
      </c>
      <c r="AN2034">
        <v>2</v>
      </c>
      <c r="AO2034" t="s">
        <v>68</v>
      </c>
      <c r="AP2034" t="s">
        <v>68</v>
      </c>
      <c r="AQ2034">
        <v>4</v>
      </c>
      <c r="AR2034">
        <v>4</v>
      </c>
      <c r="AS2034" t="s">
        <v>68</v>
      </c>
      <c r="AT2034" t="s">
        <v>1070</v>
      </c>
      <c r="AU2034" t="s">
        <v>68</v>
      </c>
      <c r="AV2034" t="s">
        <v>1252</v>
      </c>
      <c r="AW2034" t="s">
        <v>2920</v>
      </c>
      <c r="AX2034">
        <v>1630</v>
      </c>
      <c r="AY2034">
        <v>1671</v>
      </c>
      <c r="AZ2034" t="s">
        <v>228</v>
      </c>
      <c r="BA2034" s="2">
        <v>43519</v>
      </c>
      <c r="BB2034">
        <v>26</v>
      </c>
      <c r="BC2034" t="s">
        <v>2766</v>
      </c>
      <c r="BD2034" s="2">
        <v>43649</v>
      </c>
      <c r="BE2034" t="s">
        <v>1917</v>
      </c>
      <c r="BF2034" s="2">
        <v>43489</v>
      </c>
      <c r="BG2034">
        <v>19</v>
      </c>
      <c r="BH2034" t="s">
        <v>2786</v>
      </c>
      <c r="BI2034" s="3">
        <v>13271</v>
      </c>
    </row>
    <row r="2035" spans="1:61" x14ac:dyDescent="0.25">
      <c r="A2035" s="1">
        <v>42414</v>
      </c>
      <c r="B2035" t="s">
        <v>60</v>
      </c>
      <c r="C2035" t="s">
        <v>2538</v>
      </c>
      <c r="D2035" t="s">
        <v>62</v>
      </c>
      <c r="E2035" s="2">
        <v>43586</v>
      </c>
      <c r="F2035" t="s">
        <v>2055</v>
      </c>
      <c r="G2035" t="s">
        <v>229</v>
      </c>
      <c r="H2035" t="s">
        <v>516</v>
      </c>
      <c r="I2035" t="s">
        <v>1259</v>
      </c>
      <c r="J2035" t="s">
        <v>1727</v>
      </c>
      <c r="K2035" t="s">
        <v>364</v>
      </c>
      <c r="L2035" t="s">
        <v>590</v>
      </c>
      <c r="M2035" t="s">
        <v>519</v>
      </c>
      <c r="N2035" t="s">
        <v>234</v>
      </c>
      <c r="O2035" t="s">
        <v>363</v>
      </c>
      <c r="P2035" t="s">
        <v>235</v>
      </c>
      <c r="Q2035">
        <v>26</v>
      </c>
      <c r="R2035" t="s">
        <v>64</v>
      </c>
      <c r="S2035" t="s">
        <v>68</v>
      </c>
      <c r="T2035">
        <v>16</v>
      </c>
      <c r="U2035">
        <v>3</v>
      </c>
      <c r="V2035">
        <v>1</v>
      </c>
      <c r="W2035" t="s">
        <v>96</v>
      </c>
      <c r="X2035" t="s">
        <v>191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 t="s">
        <v>944</v>
      </c>
      <c r="AM2035" t="s">
        <v>495</v>
      </c>
      <c r="AN2035">
        <v>-5</v>
      </c>
      <c r="AO2035" t="e" vm="1">
        <f>_FV(-7,"0")</f>
        <v>#VALUE!</v>
      </c>
      <c r="AP2035" t="s">
        <v>68</v>
      </c>
      <c r="AQ2035">
        <v>7</v>
      </c>
      <c r="AR2035">
        <v>1</v>
      </c>
      <c r="AS2035" t="s">
        <v>68</v>
      </c>
      <c r="AT2035" t="s">
        <v>1086</v>
      </c>
      <c r="AU2035" t="s">
        <v>68</v>
      </c>
      <c r="AV2035" t="s">
        <v>68</v>
      </c>
      <c r="AW2035" t="s">
        <v>2921</v>
      </c>
      <c r="AX2035">
        <v>1804</v>
      </c>
      <c r="AY2035">
        <v>1643</v>
      </c>
      <c r="AZ2035" t="s">
        <v>60</v>
      </c>
      <c r="BA2035" s="2">
        <v>43669</v>
      </c>
      <c r="BB2035">
        <v>29</v>
      </c>
      <c r="BC2035" t="s">
        <v>2765</v>
      </c>
      <c r="BD2035" s="3">
        <v>35674</v>
      </c>
      <c r="BE2035" t="s">
        <v>2538</v>
      </c>
      <c r="BF2035" s="2">
        <v>43733</v>
      </c>
      <c r="BG2035">
        <v>19</v>
      </c>
      <c r="BH2035" t="s">
        <v>2777</v>
      </c>
      <c r="BI2035" s="3">
        <v>22313</v>
      </c>
    </row>
    <row r="2036" spans="1:61" x14ac:dyDescent="0.25">
      <c r="A2036" s="1">
        <v>42385</v>
      </c>
      <c r="B2036" t="s">
        <v>73</v>
      </c>
      <c r="C2036" t="s">
        <v>2538</v>
      </c>
      <c r="D2036" t="s">
        <v>101</v>
      </c>
      <c r="E2036" t="s">
        <v>1107</v>
      </c>
      <c r="F2036" t="s">
        <v>628</v>
      </c>
      <c r="G2036" t="s">
        <v>1790</v>
      </c>
      <c r="H2036" t="s">
        <v>1042</v>
      </c>
      <c r="I2036" t="s">
        <v>63</v>
      </c>
      <c r="J2036" t="s">
        <v>1935</v>
      </c>
      <c r="K2036" t="s">
        <v>540</v>
      </c>
      <c r="L2036" t="s">
        <v>468</v>
      </c>
      <c r="M2036" t="s">
        <v>538</v>
      </c>
      <c r="N2036" t="s">
        <v>540</v>
      </c>
      <c r="O2036" t="s">
        <v>339</v>
      </c>
      <c r="P2036" t="s">
        <v>336</v>
      </c>
      <c r="Q2036">
        <v>22</v>
      </c>
      <c r="R2036" t="s">
        <v>239</v>
      </c>
      <c r="S2036" t="s">
        <v>68</v>
      </c>
      <c r="T2036">
        <v>16</v>
      </c>
      <c r="U2036">
        <v>20</v>
      </c>
      <c r="V2036">
        <v>2</v>
      </c>
      <c r="W2036" t="s">
        <v>132</v>
      </c>
      <c r="X2036" t="s">
        <v>121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 t="e" vm="273">
        <f>_FV(0,"9090909090909091")</f>
        <v>#VALUE!</v>
      </c>
      <c r="AM2036" t="s">
        <v>2008</v>
      </c>
      <c r="AN2036">
        <v>-32</v>
      </c>
      <c r="AO2036" t="e" vm="1">
        <f>_FV(-3,"0")</f>
        <v>#VALUE!</v>
      </c>
      <c r="AP2036" t="s">
        <v>67</v>
      </c>
      <c r="AQ2036">
        <v>3</v>
      </c>
      <c r="AR2036">
        <v>6</v>
      </c>
      <c r="AS2036" t="s">
        <v>68</v>
      </c>
      <c r="AT2036" t="s">
        <v>2307</v>
      </c>
      <c r="AU2036" t="s">
        <v>68</v>
      </c>
      <c r="AV2036" t="s">
        <v>124</v>
      </c>
      <c r="AW2036" t="s">
        <v>295</v>
      </c>
      <c r="AX2036">
        <v>1549</v>
      </c>
      <c r="AY2036">
        <v>1643</v>
      </c>
      <c r="AZ2036" t="s">
        <v>73</v>
      </c>
      <c r="BA2036" s="2">
        <v>43608</v>
      </c>
      <c r="BB2036">
        <v>23</v>
      </c>
      <c r="BC2036" t="s">
        <v>2767</v>
      </c>
      <c r="BD2036" s="3">
        <v>20121</v>
      </c>
      <c r="BE2036" t="s">
        <v>2538</v>
      </c>
      <c r="BF2036" s="2">
        <v>43733</v>
      </c>
      <c r="BG2036">
        <v>19</v>
      </c>
      <c r="BH2036" t="s">
        <v>2777</v>
      </c>
      <c r="BI2036" s="3">
        <v>22313</v>
      </c>
    </row>
    <row r="2037" spans="1:61" x14ac:dyDescent="0.25">
      <c r="A2037" s="1">
        <v>42245</v>
      </c>
      <c r="B2037" t="s">
        <v>2768</v>
      </c>
      <c r="C2037" t="s">
        <v>2538</v>
      </c>
      <c r="D2037" t="s">
        <v>101</v>
      </c>
      <c r="E2037" t="s">
        <v>68</v>
      </c>
      <c r="F2037" s="3">
        <v>27395</v>
      </c>
      <c r="G2037" s="3">
        <v>45658</v>
      </c>
      <c r="H2037" t="s">
        <v>68</v>
      </c>
      <c r="I2037" t="s">
        <v>180</v>
      </c>
      <c r="J2037" s="3">
        <v>27395</v>
      </c>
      <c r="K2037" t="s">
        <v>79</v>
      </c>
      <c r="L2037" t="s">
        <v>63</v>
      </c>
      <c r="M2037" t="s">
        <v>63</v>
      </c>
      <c r="N2037" t="s">
        <v>65</v>
      </c>
      <c r="O2037" t="s">
        <v>65</v>
      </c>
      <c r="P2037" t="s">
        <v>79</v>
      </c>
      <c r="Q2037">
        <v>4</v>
      </c>
      <c r="R2037" t="s">
        <v>242</v>
      </c>
      <c r="S2037" t="s">
        <v>68</v>
      </c>
      <c r="T2037">
        <v>16</v>
      </c>
      <c r="U2037">
        <v>13</v>
      </c>
      <c r="V2037">
        <v>2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 t="e" vm="14">
        <f>_FV(0,"25")</f>
        <v>#VALUE!</v>
      </c>
      <c r="AM2037" t="s">
        <v>180</v>
      </c>
      <c r="AN2037">
        <v>-4</v>
      </c>
      <c r="AP2037" t="s">
        <v>110</v>
      </c>
      <c r="AQ2037">
        <v>1</v>
      </c>
      <c r="AR2037">
        <v>1</v>
      </c>
      <c r="AS2037" t="s">
        <v>68</v>
      </c>
      <c r="AT2037" t="s">
        <v>68</v>
      </c>
      <c r="AU2037" t="s">
        <v>68</v>
      </c>
      <c r="AV2037" t="s">
        <v>65</v>
      </c>
      <c r="AW2037" s="3">
        <v>41275</v>
      </c>
      <c r="AX2037">
        <v>1577</v>
      </c>
      <c r="AY2037">
        <v>1643</v>
      </c>
      <c r="AZ2037" t="s">
        <v>2768</v>
      </c>
      <c r="BA2037" s="2">
        <v>43489</v>
      </c>
      <c r="BB2037">
        <v>22</v>
      </c>
      <c r="BC2037" t="s">
        <v>2771</v>
      </c>
      <c r="BD2037" s="3">
        <v>14246</v>
      </c>
      <c r="BE2037" t="s">
        <v>2538</v>
      </c>
      <c r="BF2037" s="2">
        <v>43733</v>
      </c>
      <c r="BG2037">
        <v>19</v>
      </c>
      <c r="BH2037" t="s">
        <v>2777</v>
      </c>
      <c r="BI2037" s="3">
        <v>22313</v>
      </c>
    </row>
    <row r="2038" spans="1:61" x14ac:dyDescent="0.25">
      <c r="A2038" s="1">
        <v>42505</v>
      </c>
      <c r="B2038" t="s">
        <v>123</v>
      </c>
      <c r="C2038" t="s">
        <v>2538</v>
      </c>
      <c r="D2038" t="s">
        <v>101</v>
      </c>
      <c r="E2038" t="s">
        <v>679</v>
      </c>
      <c r="F2038" t="s">
        <v>1216</v>
      </c>
      <c r="G2038" t="s">
        <v>197</v>
      </c>
      <c r="H2038" t="s">
        <v>166</v>
      </c>
      <c r="I2038" t="s">
        <v>1588</v>
      </c>
      <c r="J2038" t="s">
        <v>1349</v>
      </c>
      <c r="K2038" t="s">
        <v>202</v>
      </c>
      <c r="L2038" t="s">
        <v>1589</v>
      </c>
      <c r="M2038" t="s">
        <v>202</v>
      </c>
      <c r="N2038" t="s">
        <v>2752</v>
      </c>
      <c r="O2038" t="s">
        <v>1012</v>
      </c>
      <c r="P2038" t="s">
        <v>173</v>
      </c>
      <c r="Q2038">
        <v>38</v>
      </c>
      <c r="R2038" t="s">
        <v>120</v>
      </c>
      <c r="S2038" t="s">
        <v>68</v>
      </c>
      <c r="T2038">
        <v>16</v>
      </c>
      <c r="U2038">
        <v>9</v>
      </c>
      <c r="V2038">
        <v>1</v>
      </c>
      <c r="W2038" t="s">
        <v>132</v>
      </c>
      <c r="X2038" t="s">
        <v>192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 t="s">
        <v>204</v>
      </c>
      <c r="AM2038" t="s">
        <v>787</v>
      </c>
      <c r="AN2038">
        <v>-31</v>
      </c>
      <c r="AO2038" t="e" vm="1">
        <f>_FV(-6,"0")</f>
        <v>#VALUE!</v>
      </c>
      <c r="AP2038" t="s">
        <v>83</v>
      </c>
      <c r="AQ2038">
        <v>6</v>
      </c>
      <c r="AR2038">
        <v>3</v>
      </c>
      <c r="AS2038" t="s">
        <v>68</v>
      </c>
      <c r="AT2038" t="s">
        <v>1217</v>
      </c>
      <c r="AU2038" t="s">
        <v>68</v>
      </c>
      <c r="AV2038" s="3">
        <v>45658</v>
      </c>
      <c r="AW2038" t="s">
        <v>2883</v>
      </c>
      <c r="AX2038">
        <v>1843</v>
      </c>
      <c r="AY2038">
        <v>1643</v>
      </c>
      <c r="AZ2038" t="s">
        <v>123</v>
      </c>
      <c r="BA2038" s="2">
        <v>43669</v>
      </c>
      <c r="BB2038">
        <v>30</v>
      </c>
      <c r="BC2038" t="s">
        <v>2773</v>
      </c>
      <c r="BD2038" s="2">
        <v>43599</v>
      </c>
      <c r="BE2038" t="s">
        <v>2538</v>
      </c>
      <c r="BF2038" s="2">
        <v>43733</v>
      </c>
      <c r="BG2038">
        <v>19</v>
      </c>
      <c r="BH2038" t="s">
        <v>2777</v>
      </c>
      <c r="BI2038" s="3">
        <v>22313</v>
      </c>
    </row>
    <row r="2039" spans="1:61" x14ac:dyDescent="0.25">
      <c r="A2039" s="1">
        <v>42448</v>
      </c>
      <c r="B2039" t="s">
        <v>2233</v>
      </c>
      <c r="C2039" t="s">
        <v>2538</v>
      </c>
      <c r="D2039" t="s">
        <v>151</v>
      </c>
      <c r="E2039" t="s">
        <v>385</v>
      </c>
      <c r="F2039" t="s">
        <v>113</v>
      </c>
      <c r="G2039" s="2">
        <v>43525</v>
      </c>
      <c r="H2039" t="s">
        <v>265</v>
      </c>
      <c r="I2039" s="2">
        <v>43466</v>
      </c>
      <c r="J2039" t="s">
        <v>64</v>
      </c>
      <c r="K2039" t="s">
        <v>266</v>
      </c>
      <c r="L2039" t="s">
        <v>324</v>
      </c>
      <c r="M2039" t="s">
        <v>117</v>
      </c>
      <c r="N2039" t="s">
        <v>325</v>
      </c>
      <c r="O2039" t="s">
        <v>118</v>
      </c>
      <c r="P2039" t="s">
        <v>266</v>
      </c>
      <c r="Q2039">
        <v>30</v>
      </c>
      <c r="R2039" t="s">
        <v>110</v>
      </c>
      <c r="S2039" t="s">
        <v>68</v>
      </c>
      <c r="T2039">
        <v>16</v>
      </c>
      <c r="U2039">
        <v>13</v>
      </c>
      <c r="V2039">
        <v>1</v>
      </c>
      <c r="W2039" t="s">
        <v>64</v>
      </c>
      <c r="X2039" t="s">
        <v>120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 t="e" vm="235">
        <f>_FV(0,"23333333333333334")</f>
        <v>#VALUE!</v>
      </c>
      <c r="AM2039" t="s">
        <v>534</v>
      </c>
      <c r="AN2039">
        <v>-27</v>
      </c>
      <c r="AO2039" t="e" vm="1">
        <f>_FV(-8,"0")</f>
        <v>#VALUE!</v>
      </c>
      <c r="AP2039" t="s">
        <v>119</v>
      </c>
      <c r="AQ2039">
        <v>6</v>
      </c>
      <c r="AR2039">
        <v>3</v>
      </c>
      <c r="AS2039" t="s">
        <v>68</v>
      </c>
      <c r="AT2039" t="s">
        <v>68</v>
      </c>
      <c r="AU2039" t="s">
        <v>68</v>
      </c>
      <c r="AV2039" t="s">
        <v>124</v>
      </c>
      <c r="AW2039" s="3">
        <v>44562</v>
      </c>
      <c r="AX2039">
        <v>1654</v>
      </c>
      <c r="AY2039">
        <v>1643</v>
      </c>
      <c r="AZ2039" t="s">
        <v>2233</v>
      </c>
      <c r="BA2039" s="2">
        <v>43641</v>
      </c>
      <c r="BB2039">
        <v>19</v>
      </c>
      <c r="BC2039" t="s">
        <v>2775</v>
      </c>
      <c r="BD2039" s="3">
        <v>43160</v>
      </c>
      <c r="BE2039" t="s">
        <v>2538</v>
      </c>
      <c r="BF2039" s="2">
        <v>43733</v>
      </c>
      <c r="BG2039">
        <v>19</v>
      </c>
      <c r="BH2039" t="s">
        <v>2777</v>
      </c>
      <c r="BI2039" s="3">
        <v>22313</v>
      </c>
    </row>
    <row r="2040" spans="1:61" x14ac:dyDescent="0.25">
      <c r="A2040" s="1">
        <v>42357</v>
      </c>
      <c r="B2040" t="s">
        <v>127</v>
      </c>
      <c r="C2040" t="s">
        <v>2538</v>
      </c>
      <c r="D2040" t="s">
        <v>151</v>
      </c>
      <c r="E2040" t="s">
        <v>185</v>
      </c>
      <c r="F2040" t="s">
        <v>64</v>
      </c>
      <c r="G2040" t="s">
        <v>183</v>
      </c>
      <c r="H2040" t="s">
        <v>186</v>
      </c>
      <c r="I2040" t="s">
        <v>276</v>
      </c>
      <c r="J2040" t="s">
        <v>1047</v>
      </c>
      <c r="K2040" t="s">
        <v>280</v>
      </c>
      <c r="L2040" t="s">
        <v>532</v>
      </c>
      <c r="M2040" t="s">
        <v>189</v>
      </c>
      <c r="N2040" t="s">
        <v>1292</v>
      </c>
      <c r="O2040" t="s">
        <v>278</v>
      </c>
      <c r="P2040" t="s">
        <v>280</v>
      </c>
      <c r="Q2040">
        <v>17</v>
      </c>
      <c r="R2040" t="s">
        <v>192</v>
      </c>
      <c r="S2040" t="s">
        <v>68</v>
      </c>
      <c r="T2040">
        <v>16</v>
      </c>
      <c r="U2040">
        <v>10</v>
      </c>
      <c r="V2040">
        <v>1</v>
      </c>
      <c r="W2040" t="s">
        <v>85</v>
      </c>
      <c r="X2040" t="s">
        <v>191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 t="s">
        <v>278</v>
      </c>
      <c r="AM2040" t="s">
        <v>531</v>
      </c>
      <c r="AN2040">
        <v>-12</v>
      </c>
      <c r="AO2040" t="e" vm="1">
        <f>_FV(-6,"0")</f>
        <v>#VALUE!</v>
      </c>
      <c r="AP2040" t="s">
        <v>120</v>
      </c>
      <c r="AQ2040">
        <v>2</v>
      </c>
      <c r="AR2040">
        <v>2</v>
      </c>
      <c r="AS2040" t="s">
        <v>68</v>
      </c>
      <c r="AT2040" t="s">
        <v>68</v>
      </c>
      <c r="AU2040" t="s">
        <v>68</v>
      </c>
      <c r="AV2040" s="2">
        <v>43557</v>
      </c>
      <c r="AW2040" s="3">
        <v>45292</v>
      </c>
      <c r="AX2040">
        <v>1713</v>
      </c>
      <c r="AY2040">
        <v>1643</v>
      </c>
      <c r="AZ2040" t="s">
        <v>127</v>
      </c>
      <c r="BA2040" s="2">
        <v>43670</v>
      </c>
      <c r="BB2040">
        <v>19</v>
      </c>
      <c r="BC2040" t="s">
        <v>2776</v>
      </c>
      <c r="BD2040" s="3">
        <v>45047</v>
      </c>
      <c r="BE2040" t="s">
        <v>2538</v>
      </c>
      <c r="BF2040" s="2">
        <v>43733</v>
      </c>
      <c r="BG2040">
        <v>19</v>
      </c>
      <c r="BH2040" t="s">
        <v>2777</v>
      </c>
      <c r="BI2040" s="3">
        <v>22313</v>
      </c>
    </row>
    <row r="2041" spans="1:61" x14ac:dyDescent="0.25">
      <c r="A2041" s="1">
        <v>42364</v>
      </c>
      <c r="B2041" t="s">
        <v>150</v>
      </c>
      <c r="C2041" t="s">
        <v>2538</v>
      </c>
      <c r="D2041" t="s">
        <v>62</v>
      </c>
      <c r="E2041" t="s">
        <v>92</v>
      </c>
      <c r="F2041" t="s">
        <v>1206</v>
      </c>
      <c r="G2041" t="s">
        <v>210</v>
      </c>
      <c r="H2041" t="s">
        <v>90</v>
      </c>
      <c r="I2041" t="s">
        <v>90</v>
      </c>
      <c r="J2041" t="s">
        <v>1102</v>
      </c>
      <c r="K2041" t="s">
        <v>80</v>
      </c>
      <c r="L2041" t="s">
        <v>950</v>
      </c>
      <c r="M2041" t="s">
        <v>341</v>
      </c>
      <c r="N2041" t="s">
        <v>949</v>
      </c>
      <c r="O2041" t="s">
        <v>80</v>
      </c>
      <c r="P2041" t="s">
        <v>341</v>
      </c>
      <c r="Q2041">
        <v>18</v>
      </c>
      <c r="R2041" t="s">
        <v>121</v>
      </c>
      <c r="S2041" t="s">
        <v>68</v>
      </c>
      <c r="T2041">
        <v>16</v>
      </c>
      <c r="U2041">
        <v>9</v>
      </c>
      <c r="V2041">
        <v>1</v>
      </c>
      <c r="W2041" t="s">
        <v>85</v>
      </c>
      <c r="X2041" t="s">
        <v>191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 t="e" vm="136">
        <f>_FV(0,"1111111111111111")</f>
        <v>#VALUE!</v>
      </c>
      <c r="AM2041" t="s">
        <v>948</v>
      </c>
      <c r="AN2041">
        <v>-14</v>
      </c>
      <c r="AO2041" t="e" vm="1">
        <f>_FV(-6,"0")</f>
        <v>#VALUE!</v>
      </c>
      <c r="AP2041" t="s">
        <v>85</v>
      </c>
      <c r="AQ2041">
        <v>4</v>
      </c>
      <c r="AR2041">
        <v>1</v>
      </c>
      <c r="AS2041" t="s">
        <v>68</v>
      </c>
      <c r="AT2041" t="s">
        <v>102</v>
      </c>
      <c r="AU2041" t="s">
        <v>68</v>
      </c>
      <c r="AV2041" s="3">
        <v>45658</v>
      </c>
      <c r="AW2041" t="s">
        <v>103</v>
      </c>
      <c r="AX2041">
        <v>1721</v>
      </c>
      <c r="AY2041">
        <v>1643</v>
      </c>
      <c r="AZ2041" t="s">
        <v>150</v>
      </c>
      <c r="BA2041" s="2">
        <v>43607</v>
      </c>
      <c r="BB2041">
        <v>25</v>
      </c>
      <c r="BC2041" t="s">
        <v>2779</v>
      </c>
      <c r="BD2041" s="3">
        <v>14427</v>
      </c>
      <c r="BE2041" t="s">
        <v>2538</v>
      </c>
      <c r="BF2041" s="2">
        <v>43733</v>
      </c>
      <c r="BG2041">
        <v>19</v>
      </c>
      <c r="BH2041" t="s">
        <v>2777</v>
      </c>
      <c r="BI2041" s="3">
        <v>22313</v>
      </c>
    </row>
    <row r="2042" spans="1:61" x14ac:dyDescent="0.25">
      <c r="A2042" s="1">
        <v>42523</v>
      </c>
      <c r="B2042" t="s">
        <v>158</v>
      </c>
      <c r="C2042" t="s">
        <v>2538</v>
      </c>
      <c r="D2042" t="s">
        <v>151</v>
      </c>
      <c r="E2042" s="3">
        <v>30682</v>
      </c>
      <c r="F2042" s="3">
        <v>27760</v>
      </c>
      <c r="G2042" t="s">
        <v>1536</v>
      </c>
      <c r="H2042" s="2">
        <v>43556</v>
      </c>
      <c r="I2042" s="3">
        <v>32143</v>
      </c>
      <c r="J2042" t="s">
        <v>64</v>
      </c>
      <c r="K2042" t="s">
        <v>1650</v>
      </c>
      <c r="L2042" t="s">
        <v>1650</v>
      </c>
      <c r="M2042" t="s">
        <v>118</v>
      </c>
      <c r="N2042" t="s">
        <v>658</v>
      </c>
      <c r="O2042" t="s">
        <v>118</v>
      </c>
      <c r="P2042" t="s">
        <v>128</v>
      </c>
      <c r="Q2042">
        <v>25</v>
      </c>
      <c r="R2042" t="s">
        <v>66</v>
      </c>
      <c r="S2042" t="s">
        <v>68</v>
      </c>
      <c r="T2042">
        <v>16</v>
      </c>
      <c r="U2042">
        <v>2</v>
      </c>
      <c r="V2042">
        <v>1</v>
      </c>
      <c r="W2042" t="s">
        <v>192</v>
      </c>
      <c r="X2042" t="s">
        <v>192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 t="s">
        <v>1536</v>
      </c>
      <c r="AM2042" t="s">
        <v>1649</v>
      </c>
      <c r="AN2042">
        <v>-3</v>
      </c>
      <c r="AO2042" t="s">
        <v>65</v>
      </c>
      <c r="AP2042" t="s">
        <v>84</v>
      </c>
      <c r="AQ2042">
        <v>7</v>
      </c>
      <c r="AR2042">
        <v>1</v>
      </c>
      <c r="AS2042" t="s">
        <v>68</v>
      </c>
      <c r="AT2042" t="s">
        <v>348</v>
      </c>
      <c r="AU2042" t="s">
        <v>68</v>
      </c>
      <c r="AV2042" s="2">
        <v>43587</v>
      </c>
      <c r="AW2042" t="s">
        <v>2922</v>
      </c>
      <c r="AX2042">
        <v>1870</v>
      </c>
      <c r="AY2042">
        <v>1643</v>
      </c>
      <c r="AZ2042" t="s">
        <v>158</v>
      </c>
      <c r="BA2042" s="2">
        <v>43579</v>
      </c>
      <c r="BB2042">
        <v>27</v>
      </c>
      <c r="BC2042" t="s">
        <v>2780</v>
      </c>
      <c r="BD2042" s="3">
        <v>33543</v>
      </c>
      <c r="BE2042" t="s">
        <v>2538</v>
      </c>
      <c r="BF2042" s="2">
        <v>43733</v>
      </c>
      <c r="BG2042">
        <v>19</v>
      </c>
      <c r="BH2042" t="s">
        <v>2777</v>
      </c>
      <c r="BI2042" s="3">
        <v>22313</v>
      </c>
    </row>
    <row r="2043" spans="1:61" x14ac:dyDescent="0.25">
      <c r="A2043" s="1">
        <v>42374</v>
      </c>
      <c r="B2043" t="s">
        <v>163</v>
      </c>
      <c r="C2043" t="s">
        <v>2538</v>
      </c>
      <c r="D2043" t="s">
        <v>101</v>
      </c>
      <c r="E2043" t="s">
        <v>434</v>
      </c>
      <c r="F2043" s="3">
        <v>27395</v>
      </c>
      <c r="G2043" t="s">
        <v>1721</v>
      </c>
      <c r="H2043" t="s">
        <v>717</v>
      </c>
      <c r="I2043" t="s">
        <v>340</v>
      </c>
      <c r="J2043" t="s">
        <v>1102</v>
      </c>
      <c r="K2043" t="s">
        <v>1265</v>
      </c>
      <c r="L2043" t="s">
        <v>950</v>
      </c>
      <c r="M2043" t="s">
        <v>79</v>
      </c>
      <c r="N2043" t="s">
        <v>308</v>
      </c>
      <c r="O2043" t="s">
        <v>79</v>
      </c>
      <c r="P2043" t="s">
        <v>341</v>
      </c>
      <c r="Q2043">
        <v>36</v>
      </c>
      <c r="R2043" t="s">
        <v>132</v>
      </c>
      <c r="S2043" t="s">
        <v>68</v>
      </c>
      <c r="T2043">
        <v>16</v>
      </c>
      <c r="U2043">
        <v>4</v>
      </c>
      <c r="V2043">
        <v>1</v>
      </c>
      <c r="W2043" t="s">
        <v>120</v>
      </c>
      <c r="X2043" t="s">
        <v>191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1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 t="s">
        <v>80</v>
      </c>
      <c r="AM2043" t="s">
        <v>74</v>
      </c>
      <c r="AN2043">
        <v>-16</v>
      </c>
      <c r="AO2043" t="e" vm="1">
        <f>_FV(-3,"0")</f>
        <v>#VALUE!</v>
      </c>
      <c r="AP2043" t="s">
        <v>66</v>
      </c>
      <c r="AQ2043">
        <v>4</v>
      </c>
      <c r="AR2043">
        <v>4</v>
      </c>
      <c r="AS2043" t="s">
        <v>68</v>
      </c>
      <c r="AT2043" t="s">
        <v>857</v>
      </c>
      <c r="AU2043" t="s">
        <v>68</v>
      </c>
      <c r="AV2043" t="s">
        <v>952</v>
      </c>
      <c r="AW2043" t="s">
        <v>152</v>
      </c>
      <c r="AX2043">
        <v>1793</v>
      </c>
      <c r="AY2043">
        <v>1643</v>
      </c>
      <c r="AZ2043" t="s">
        <v>163</v>
      </c>
      <c r="BA2043" s="2">
        <v>43607</v>
      </c>
      <c r="BB2043">
        <v>23</v>
      </c>
      <c r="BC2043" t="s">
        <v>2783</v>
      </c>
      <c r="BD2043" s="2">
        <v>43593</v>
      </c>
      <c r="BE2043" t="s">
        <v>2538</v>
      </c>
      <c r="BF2043" s="2">
        <v>43733</v>
      </c>
      <c r="BG2043">
        <v>19</v>
      </c>
      <c r="BH2043" t="s">
        <v>2777</v>
      </c>
      <c r="BI2043" s="3">
        <v>22313</v>
      </c>
    </row>
    <row r="2044" spans="1:61" x14ac:dyDescent="0.25">
      <c r="A2044" s="1">
        <v>42329</v>
      </c>
      <c r="B2044" t="s">
        <v>178</v>
      </c>
      <c r="C2044" t="s">
        <v>2538</v>
      </c>
      <c r="D2044" t="s">
        <v>151</v>
      </c>
      <c r="E2044" t="s">
        <v>68</v>
      </c>
      <c r="F2044" t="s">
        <v>1084</v>
      </c>
      <c r="G2044" t="s">
        <v>231</v>
      </c>
      <c r="H2044" t="s">
        <v>359</v>
      </c>
      <c r="I2044" t="s">
        <v>495</v>
      </c>
      <c r="J2044" t="s">
        <v>1084</v>
      </c>
      <c r="K2044" t="s">
        <v>238</v>
      </c>
      <c r="L2044" t="s">
        <v>364</v>
      </c>
      <c r="M2044" t="s">
        <v>236</v>
      </c>
      <c r="N2044" t="s">
        <v>234</v>
      </c>
      <c r="O2044" t="s">
        <v>235</v>
      </c>
      <c r="P2044" t="s">
        <v>235</v>
      </c>
      <c r="Q2044">
        <v>13</v>
      </c>
      <c r="R2044" t="s">
        <v>95</v>
      </c>
      <c r="S2044" t="s">
        <v>68</v>
      </c>
      <c r="T2044">
        <v>16</v>
      </c>
      <c r="U2044">
        <v>17</v>
      </c>
      <c r="V2044">
        <v>3</v>
      </c>
      <c r="W2044" t="s">
        <v>85</v>
      </c>
      <c r="X2044" t="s">
        <v>191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 t="e" vm="34">
        <f>_FV(0,"6923076923076923")</f>
        <v>#VALUE!</v>
      </c>
      <c r="AM2044" t="s">
        <v>237</v>
      </c>
      <c r="AN2044">
        <v>-15</v>
      </c>
      <c r="AO2044" t="e" vm="1">
        <f>_FV(-6,"0")</f>
        <v>#VALUE!</v>
      </c>
      <c r="AP2044" t="s">
        <v>255</v>
      </c>
      <c r="AQ2044">
        <v>3</v>
      </c>
      <c r="AR2044">
        <v>3</v>
      </c>
      <c r="AS2044" t="s">
        <v>68</v>
      </c>
      <c r="AT2044" t="s">
        <v>68</v>
      </c>
      <c r="AU2044" t="s">
        <v>68</v>
      </c>
      <c r="AV2044" s="2">
        <v>43678</v>
      </c>
      <c r="AW2044" s="3">
        <v>44197</v>
      </c>
      <c r="AX2044">
        <v>1553</v>
      </c>
      <c r="AY2044">
        <v>1643</v>
      </c>
      <c r="AZ2044" t="s">
        <v>178</v>
      </c>
      <c r="BA2044" s="2">
        <v>43639</v>
      </c>
      <c r="BB2044">
        <v>27</v>
      </c>
      <c r="BC2044" t="s">
        <v>2784</v>
      </c>
      <c r="BD2044" s="3">
        <v>28581</v>
      </c>
      <c r="BE2044" t="s">
        <v>2538</v>
      </c>
      <c r="BF2044" s="2">
        <v>43733</v>
      </c>
      <c r="BG2044">
        <v>19</v>
      </c>
      <c r="BH2044" t="s">
        <v>2777</v>
      </c>
      <c r="BI2044" s="3">
        <v>22313</v>
      </c>
    </row>
    <row r="2045" spans="1:61" x14ac:dyDescent="0.25">
      <c r="A2045" s="1">
        <v>42073</v>
      </c>
      <c r="B2045" t="s">
        <v>1432</v>
      </c>
      <c r="C2045" t="s">
        <v>2538</v>
      </c>
      <c r="D2045" t="s">
        <v>151</v>
      </c>
      <c r="E2045" t="s">
        <v>317</v>
      </c>
      <c r="F2045" t="s">
        <v>908</v>
      </c>
      <c r="G2045" s="2">
        <v>43586</v>
      </c>
      <c r="H2045" s="3">
        <v>27395</v>
      </c>
      <c r="I2045" t="s">
        <v>399</v>
      </c>
      <c r="J2045" s="2">
        <v>43586</v>
      </c>
      <c r="K2045" t="s">
        <v>79</v>
      </c>
      <c r="L2045" t="s">
        <v>323</v>
      </c>
      <c r="M2045" t="s">
        <v>79</v>
      </c>
      <c r="N2045" t="s">
        <v>322</v>
      </c>
      <c r="O2045" t="s">
        <v>323</v>
      </c>
      <c r="P2045" t="s">
        <v>323</v>
      </c>
      <c r="Q2045">
        <v>8</v>
      </c>
      <c r="R2045" t="s">
        <v>67</v>
      </c>
      <c r="S2045" t="s">
        <v>68</v>
      </c>
      <c r="T2045">
        <v>16</v>
      </c>
      <c r="U2045">
        <v>12</v>
      </c>
      <c r="V2045">
        <v>8</v>
      </c>
      <c r="W2045" t="s">
        <v>96</v>
      </c>
      <c r="X2045" t="s">
        <v>96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 t="e" vm="93">
        <f>_FV(0,"125")</f>
        <v>#VALUE!</v>
      </c>
      <c r="AM2045" t="s">
        <v>322</v>
      </c>
      <c r="AN2045">
        <v>-3</v>
      </c>
      <c r="AO2045" t="s">
        <v>65</v>
      </c>
      <c r="AP2045" t="s">
        <v>95</v>
      </c>
      <c r="AQ2045">
        <v>1</v>
      </c>
      <c r="AR2045">
        <v>1</v>
      </c>
      <c r="AS2045" t="s">
        <v>68</v>
      </c>
      <c r="AT2045" t="s">
        <v>68</v>
      </c>
      <c r="AU2045" t="s">
        <v>68</v>
      </c>
      <c r="AV2045" t="s">
        <v>340</v>
      </c>
      <c r="AW2045" s="3">
        <v>42736</v>
      </c>
      <c r="AX2045">
        <v>1601</v>
      </c>
      <c r="AY2045">
        <v>1643</v>
      </c>
      <c r="AZ2045" t="s">
        <v>1432</v>
      </c>
      <c r="BA2045" s="2">
        <v>43641</v>
      </c>
      <c r="BB2045">
        <v>22</v>
      </c>
      <c r="BC2045" t="s">
        <v>2785</v>
      </c>
      <c r="BD2045" s="3">
        <v>19391</v>
      </c>
      <c r="BE2045" t="s">
        <v>2538</v>
      </c>
      <c r="BF2045" s="2">
        <v>43733</v>
      </c>
      <c r="BG2045">
        <v>19</v>
      </c>
      <c r="BH2045" t="s">
        <v>2777</v>
      </c>
      <c r="BI2045" s="3">
        <v>22313</v>
      </c>
    </row>
    <row r="2046" spans="1:61" x14ac:dyDescent="0.25">
      <c r="A2046" s="1">
        <v>42294</v>
      </c>
      <c r="B2046" t="s">
        <v>1917</v>
      </c>
      <c r="C2046" t="s">
        <v>2538</v>
      </c>
      <c r="D2046" t="s">
        <v>101</v>
      </c>
      <c r="E2046" t="s">
        <v>89</v>
      </c>
      <c r="F2046" t="s">
        <v>606</v>
      </c>
      <c r="G2046" t="s">
        <v>92</v>
      </c>
      <c r="H2046" t="s">
        <v>340</v>
      </c>
      <c r="I2046" t="s">
        <v>90</v>
      </c>
      <c r="J2046" t="s">
        <v>340</v>
      </c>
      <c r="K2046" t="s">
        <v>80</v>
      </c>
      <c r="L2046" t="s">
        <v>94</v>
      </c>
      <c r="M2046" t="s">
        <v>216</v>
      </c>
      <c r="N2046" t="s">
        <v>93</v>
      </c>
      <c r="O2046" t="s">
        <v>80</v>
      </c>
      <c r="P2046" t="s">
        <v>80</v>
      </c>
      <c r="Q2046">
        <v>9</v>
      </c>
      <c r="R2046" t="s">
        <v>96</v>
      </c>
      <c r="S2046" t="s">
        <v>68</v>
      </c>
      <c r="T2046">
        <v>16</v>
      </c>
      <c r="U2046">
        <v>9</v>
      </c>
      <c r="V2046">
        <v>5</v>
      </c>
      <c r="W2046" t="s">
        <v>120</v>
      </c>
      <c r="X2046" t="s">
        <v>121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 t="s">
        <v>80</v>
      </c>
      <c r="AM2046" t="s">
        <v>216</v>
      </c>
      <c r="AN2046">
        <v>-3</v>
      </c>
      <c r="AO2046" t="s">
        <v>64</v>
      </c>
      <c r="AP2046" t="s">
        <v>132</v>
      </c>
      <c r="AQ2046">
        <v>3</v>
      </c>
      <c r="AR2046">
        <v>3</v>
      </c>
      <c r="AS2046" t="s">
        <v>68</v>
      </c>
      <c r="AT2046" t="s">
        <v>68</v>
      </c>
      <c r="AU2046" t="s">
        <v>68</v>
      </c>
      <c r="AV2046" s="2">
        <v>43679</v>
      </c>
      <c r="AW2046" s="3">
        <v>44562</v>
      </c>
      <c r="AX2046">
        <v>1671</v>
      </c>
      <c r="AY2046">
        <v>1643</v>
      </c>
      <c r="AZ2046" t="s">
        <v>1917</v>
      </c>
      <c r="BA2046" s="2">
        <v>43489</v>
      </c>
      <c r="BB2046">
        <v>19</v>
      </c>
      <c r="BC2046" t="s">
        <v>2786</v>
      </c>
      <c r="BD2046" s="3">
        <v>13271</v>
      </c>
      <c r="BE2046" t="s">
        <v>2538</v>
      </c>
      <c r="BF2046" s="2">
        <v>43733</v>
      </c>
      <c r="BG2046">
        <v>19</v>
      </c>
      <c r="BH2046" t="s">
        <v>2777</v>
      </c>
      <c r="BI2046" s="3">
        <v>22313</v>
      </c>
    </row>
    <row r="2047" spans="1:61" x14ac:dyDescent="0.25">
      <c r="A2047" s="1">
        <v>42266</v>
      </c>
      <c r="B2047" t="s">
        <v>182</v>
      </c>
      <c r="C2047" t="s">
        <v>2538</v>
      </c>
      <c r="D2047" t="s">
        <v>101</v>
      </c>
      <c r="E2047" t="s">
        <v>63</v>
      </c>
      <c r="F2047" t="s">
        <v>366</v>
      </c>
      <c r="G2047" t="s">
        <v>76</v>
      </c>
      <c r="H2047" t="s">
        <v>76</v>
      </c>
      <c r="I2047" t="s">
        <v>80</v>
      </c>
      <c r="J2047" t="s">
        <v>366</v>
      </c>
      <c r="K2047" t="s">
        <v>65</v>
      </c>
      <c r="L2047" t="s">
        <v>63</v>
      </c>
      <c r="M2047" t="s">
        <v>63</v>
      </c>
      <c r="N2047" t="s">
        <v>65</v>
      </c>
      <c r="O2047" t="s">
        <v>80</v>
      </c>
      <c r="P2047" t="s">
        <v>80</v>
      </c>
      <c r="Q2047">
        <v>6</v>
      </c>
      <c r="R2047" t="s">
        <v>83</v>
      </c>
      <c r="S2047" t="s">
        <v>68</v>
      </c>
      <c r="T2047">
        <v>16</v>
      </c>
      <c r="U2047">
        <v>18</v>
      </c>
      <c r="V2047">
        <v>2</v>
      </c>
      <c r="W2047" t="s">
        <v>64</v>
      </c>
      <c r="X2047" t="s">
        <v>192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 t="e" vm="35">
        <f>_FV(0,"6666666666666666")</f>
        <v>#VALUE!</v>
      </c>
      <c r="AM2047" t="s">
        <v>355</v>
      </c>
      <c r="AN2047">
        <v>-9</v>
      </c>
      <c r="AO2047" t="e" vm="1">
        <f>_FV(-9,"0")</f>
        <v>#VALUE!</v>
      </c>
      <c r="AP2047" t="s">
        <v>121</v>
      </c>
      <c r="AQ2047">
        <v>3</v>
      </c>
      <c r="AR2047">
        <v>3</v>
      </c>
      <c r="AS2047" t="s">
        <v>68</v>
      </c>
      <c r="AT2047" t="s">
        <v>68</v>
      </c>
      <c r="AU2047" t="s">
        <v>68</v>
      </c>
      <c r="AV2047" t="s">
        <v>64</v>
      </c>
      <c r="AW2047" s="2">
        <v>43617</v>
      </c>
      <c r="AX2047">
        <v>1658</v>
      </c>
      <c r="AY2047">
        <v>1643</v>
      </c>
      <c r="AZ2047" t="s">
        <v>182</v>
      </c>
      <c r="BA2047" s="2">
        <v>43550</v>
      </c>
      <c r="BB2047">
        <v>24</v>
      </c>
      <c r="BC2047" t="s">
        <v>2787</v>
      </c>
      <c r="BD2047" s="2">
        <v>43469</v>
      </c>
      <c r="BE2047" t="s">
        <v>2538</v>
      </c>
      <c r="BF2047" s="2">
        <v>43733</v>
      </c>
      <c r="BG2047">
        <v>19</v>
      </c>
      <c r="BH2047" t="s">
        <v>2777</v>
      </c>
      <c r="BI2047" s="3">
        <v>22313</v>
      </c>
    </row>
    <row r="2048" spans="1:61" x14ac:dyDescent="0.25">
      <c r="A2048" s="1">
        <v>42647</v>
      </c>
      <c r="B2048" t="s">
        <v>195</v>
      </c>
      <c r="C2048" t="s">
        <v>2538</v>
      </c>
      <c r="D2048" t="s">
        <v>151</v>
      </c>
      <c r="E2048" t="s">
        <v>539</v>
      </c>
      <c r="F2048" t="s">
        <v>340</v>
      </c>
      <c r="G2048" t="s">
        <v>628</v>
      </c>
      <c r="H2048" t="s">
        <v>1274</v>
      </c>
      <c r="I2048" t="s">
        <v>801</v>
      </c>
      <c r="J2048" t="s">
        <v>1346</v>
      </c>
      <c r="K2048" t="s">
        <v>226</v>
      </c>
      <c r="L2048" t="s">
        <v>1347</v>
      </c>
      <c r="M2048" t="s">
        <v>646</v>
      </c>
      <c r="N2048" t="s">
        <v>540</v>
      </c>
      <c r="O2048" t="s">
        <v>223</v>
      </c>
      <c r="P2048" t="s">
        <v>223</v>
      </c>
      <c r="Q2048">
        <v>33</v>
      </c>
      <c r="R2048" t="s">
        <v>255</v>
      </c>
      <c r="S2048" t="s">
        <v>68</v>
      </c>
      <c r="T2048">
        <v>16</v>
      </c>
      <c r="U2048">
        <v>15</v>
      </c>
      <c r="V2048">
        <v>1</v>
      </c>
      <c r="W2048" t="s">
        <v>66</v>
      </c>
      <c r="X2048" t="s">
        <v>191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1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 t="e" vm="193">
        <f>_FV(0,"6363636363636364")</f>
        <v>#VALUE!</v>
      </c>
      <c r="AM2048" t="s">
        <v>852</v>
      </c>
      <c r="AN2048">
        <v>-42</v>
      </c>
      <c r="AO2048" t="e" vm="1">
        <f>_FV(-9,"0")</f>
        <v>#VALUE!</v>
      </c>
      <c r="AP2048" t="s">
        <v>242</v>
      </c>
      <c r="AQ2048">
        <v>2</v>
      </c>
      <c r="AR2048">
        <v>5</v>
      </c>
      <c r="AS2048" t="s">
        <v>68</v>
      </c>
      <c r="AT2048" t="s">
        <v>423</v>
      </c>
      <c r="AU2048" t="s">
        <v>68</v>
      </c>
      <c r="AV2048" t="s">
        <v>68</v>
      </c>
      <c r="AW2048" t="s">
        <v>2877</v>
      </c>
      <c r="AX2048">
        <v>1555</v>
      </c>
      <c r="AY2048">
        <v>1643</v>
      </c>
      <c r="AZ2048" t="s">
        <v>195</v>
      </c>
      <c r="BA2048" s="2">
        <v>43610</v>
      </c>
      <c r="BB2048">
        <v>27</v>
      </c>
      <c r="BC2048" t="s">
        <v>2267</v>
      </c>
      <c r="BD2048" s="2">
        <v>43588</v>
      </c>
      <c r="BE2048" t="s">
        <v>2538</v>
      </c>
      <c r="BF2048" s="2">
        <v>43733</v>
      </c>
      <c r="BG2048">
        <v>19</v>
      </c>
      <c r="BH2048" t="s">
        <v>2777</v>
      </c>
      <c r="BI2048" s="3">
        <v>22313</v>
      </c>
    </row>
    <row r="2049" spans="1:61" x14ac:dyDescent="0.25">
      <c r="A2049" s="1">
        <v>42136</v>
      </c>
      <c r="B2049" t="s">
        <v>1445</v>
      </c>
      <c r="C2049" t="s">
        <v>2538</v>
      </c>
      <c r="D2049" t="s">
        <v>151</v>
      </c>
      <c r="E2049" t="s">
        <v>263</v>
      </c>
      <c r="F2049" t="s">
        <v>1229</v>
      </c>
      <c r="G2049" t="s">
        <v>672</v>
      </c>
      <c r="H2049" s="2">
        <v>43556</v>
      </c>
      <c r="I2049" t="s">
        <v>263</v>
      </c>
      <c r="J2049" t="s">
        <v>1229</v>
      </c>
      <c r="K2049" t="s">
        <v>118</v>
      </c>
      <c r="L2049" t="s">
        <v>484</v>
      </c>
      <c r="M2049" t="s">
        <v>116</v>
      </c>
      <c r="N2049" t="s">
        <v>268</v>
      </c>
      <c r="O2049" t="s">
        <v>80</v>
      </c>
      <c r="P2049" t="s">
        <v>80</v>
      </c>
      <c r="Q2049">
        <v>15</v>
      </c>
      <c r="R2049" t="s">
        <v>179</v>
      </c>
      <c r="S2049" t="s">
        <v>68</v>
      </c>
      <c r="T2049">
        <v>16</v>
      </c>
      <c r="U2049">
        <v>15</v>
      </c>
      <c r="V2049">
        <v>2</v>
      </c>
      <c r="W2049" t="s">
        <v>66</v>
      </c>
      <c r="X2049" t="s">
        <v>191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1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 t="e" vm="2">
        <f>_FV(0,"3333333333333333")</f>
        <v>#VALUE!</v>
      </c>
      <c r="AM2049" t="s">
        <v>484</v>
      </c>
      <c r="AN2049">
        <v>-15</v>
      </c>
      <c r="AO2049" t="e" vm="1">
        <f>_FV(-9,"0")</f>
        <v>#VALUE!</v>
      </c>
      <c r="AP2049" t="s">
        <v>192</v>
      </c>
      <c r="AQ2049">
        <v>3</v>
      </c>
      <c r="AR2049">
        <v>3</v>
      </c>
      <c r="AS2049" t="s">
        <v>68</v>
      </c>
      <c r="AT2049" t="s">
        <v>68</v>
      </c>
      <c r="AU2049" t="s">
        <v>68</v>
      </c>
      <c r="AV2049" t="s">
        <v>124</v>
      </c>
      <c r="AW2049" s="3">
        <v>44927</v>
      </c>
      <c r="AX2049">
        <v>1667</v>
      </c>
      <c r="AY2049">
        <v>1643</v>
      </c>
      <c r="AZ2049" t="s">
        <v>1445</v>
      </c>
      <c r="BA2049" s="2">
        <v>43701</v>
      </c>
      <c r="BB2049">
        <v>29</v>
      </c>
      <c r="BC2049" t="s">
        <v>2790</v>
      </c>
      <c r="BD2049" s="3">
        <v>30742</v>
      </c>
      <c r="BE2049" t="s">
        <v>2538</v>
      </c>
      <c r="BF2049" s="2">
        <v>43733</v>
      </c>
      <c r="BG2049">
        <v>19</v>
      </c>
      <c r="BH2049" t="s">
        <v>2777</v>
      </c>
      <c r="BI2049" s="3">
        <v>22313</v>
      </c>
    </row>
    <row r="2050" spans="1:61" x14ac:dyDescent="0.25">
      <c r="A2050" s="1">
        <v>42382</v>
      </c>
      <c r="B2050" t="s">
        <v>209</v>
      </c>
      <c r="C2050" t="s">
        <v>2538</v>
      </c>
      <c r="D2050" t="s">
        <v>151</v>
      </c>
      <c r="E2050" t="s">
        <v>888</v>
      </c>
      <c r="F2050" t="s">
        <v>1186</v>
      </c>
      <c r="G2050" t="s">
        <v>893</v>
      </c>
      <c r="H2050" t="s">
        <v>459</v>
      </c>
      <c r="I2050" t="s">
        <v>391</v>
      </c>
      <c r="J2050" t="s">
        <v>1824</v>
      </c>
      <c r="K2050" t="s">
        <v>156</v>
      </c>
      <c r="L2050" t="s">
        <v>895</v>
      </c>
      <c r="M2050" t="s">
        <v>1823</v>
      </c>
      <c r="N2050" t="s">
        <v>1823</v>
      </c>
      <c r="O2050" t="s">
        <v>156</v>
      </c>
      <c r="P2050" t="s">
        <v>80</v>
      </c>
      <c r="Q2050">
        <v>21</v>
      </c>
      <c r="R2050" t="s">
        <v>84</v>
      </c>
      <c r="S2050" t="s">
        <v>68</v>
      </c>
      <c r="T2050">
        <v>16</v>
      </c>
      <c r="U2050">
        <v>4</v>
      </c>
      <c r="V2050">
        <v>2</v>
      </c>
      <c r="W2050" t="s">
        <v>120</v>
      </c>
      <c r="X2050" t="s">
        <v>121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 t="s">
        <v>152</v>
      </c>
      <c r="AM2050" t="s">
        <v>252</v>
      </c>
      <c r="AN2050">
        <v>-4</v>
      </c>
      <c r="AO2050" t="s">
        <v>64</v>
      </c>
      <c r="AP2050" t="s">
        <v>64</v>
      </c>
      <c r="AQ2050">
        <v>7</v>
      </c>
      <c r="AR2050">
        <v>1</v>
      </c>
      <c r="AS2050" t="s">
        <v>68</v>
      </c>
      <c r="AT2050" t="s">
        <v>1641</v>
      </c>
      <c r="AU2050" t="s">
        <v>68</v>
      </c>
      <c r="AV2050" s="2">
        <v>43498</v>
      </c>
      <c r="AW2050" t="s">
        <v>2923</v>
      </c>
      <c r="AX2050">
        <v>1713</v>
      </c>
      <c r="AY2050">
        <v>1643</v>
      </c>
      <c r="AZ2050" t="s">
        <v>209</v>
      </c>
      <c r="BA2050" s="2">
        <v>43668</v>
      </c>
      <c r="BB2050">
        <v>16</v>
      </c>
      <c r="BC2050" t="s">
        <v>2792</v>
      </c>
      <c r="BD2050" s="3">
        <v>43678</v>
      </c>
      <c r="BE2050" t="s">
        <v>2538</v>
      </c>
      <c r="BF2050" s="2">
        <v>43733</v>
      </c>
      <c r="BG2050">
        <v>19</v>
      </c>
      <c r="BH2050" t="s">
        <v>2777</v>
      </c>
      <c r="BI2050" s="3">
        <v>22313</v>
      </c>
    </row>
    <row r="2051" spans="1:61" x14ac:dyDescent="0.25">
      <c r="A2051" s="1">
        <v>42493</v>
      </c>
      <c r="B2051" t="s">
        <v>2793</v>
      </c>
      <c r="C2051" t="s">
        <v>2538</v>
      </c>
      <c r="D2051" t="s">
        <v>151</v>
      </c>
      <c r="E2051" t="s">
        <v>68</v>
      </c>
      <c r="F2051" t="s">
        <v>829</v>
      </c>
      <c r="G2051" t="s">
        <v>68</v>
      </c>
      <c r="H2051" t="s">
        <v>478</v>
      </c>
      <c r="I2051" t="s">
        <v>474</v>
      </c>
      <c r="J2051" t="s">
        <v>1766</v>
      </c>
      <c r="K2051" t="s">
        <v>573</v>
      </c>
      <c r="L2051" t="s">
        <v>746</v>
      </c>
      <c r="M2051" t="s">
        <v>1003</v>
      </c>
      <c r="N2051" t="s">
        <v>1699</v>
      </c>
      <c r="O2051" t="s">
        <v>748</v>
      </c>
      <c r="P2051" t="s">
        <v>107</v>
      </c>
      <c r="Q2051">
        <v>29</v>
      </c>
      <c r="R2051" t="s">
        <v>191</v>
      </c>
      <c r="S2051" t="s">
        <v>68</v>
      </c>
      <c r="T2051">
        <v>16</v>
      </c>
      <c r="U2051">
        <v>8</v>
      </c>
      <c r="V2051">
        <v>1</v>
      </c>
      <c r="W2051" t="s">
        <v>132</v>
      </c>
      <c r="X2051" t="s">
        <v>120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 t="s">
        <v>65</v>
      </c>
      <c r="AM2051" t="s">
        <v>1620</v>
      </c>
      <c r="AN2051">
        <v>-20</v>
      </c>
      <c r="AO2051" t="e" vm="1">
        <f>_FV(-5,"0")</f>
        <v>#VALUE!</v>
      </c>
      <c r="AP2051" t="s">
        <v>179</v>
      </c>
      <c r="AQ2051">
        <v>0</v>
      </c>
      <c r="AR2051">
        <v>3</v>
      </c>
      <c r="AS2051" t="s">
        <v>68</v>
      </c>
      <c r="AT2051" t="s">
        <v>68</v>
      </c>
      <c r="AU2051" t="s">
        <v>68</v>
      </c>
      <c r="AV2051" t="s">
        <v>124</v>
      </c>
      <c r="AW2051" s="3">
        <v>43466</v>
      </c>
      <c r="AX2051">
        <v>1582</v>
      </c>
      <c r="AY2051">
        <v>1643</v>
      </c>
      <c r="AZ2051" t="s">
        <v>2793</v>
      </c>
      <c r="BA2051" s="2">
        <v>43581</v>
      </c>
      <c r="BB2051">
        <v>34</v>
      </c>
      <c r="BC2051" t="s">
        <v>2796</v>
      </c>
      <c r="BD2051" s="3">
        <v>29983</v>
      </c>
      <c r="BE2051" t="s">
        <v>2538</v>
      </c>
      <c r="BF2051" s="2">
        <v>43733</v>
      </c>
      <c r="BG2051">
        <v>19</v>
      </c>
      <c r="BH2051" t="s">
        <v>2777</v>
      </c>
      <c r="BI2051" s="3">
        <v>22313</v>
      </c>
    </row>
    <row r="2052" spans="1:61" x14ac:dyDescent="0.25">
      <c r="A2052" s="1">
        <v>42308</v>
      </c>
      <c r="B2052" t="s">
        <v>218</v>
      </c>
      <c r="C2052" t="s">
        <v>2538</v>
      </c>
      <c r="D2052" t="s">
        <v>151</v>
      </c>
      <c r="E2052" t="s">
        <v>852</v>
      </c>
      <c r="F2052" t="s">
        <v>629</v>
      </c>
      <c r="G2052" t="s">
        <v>68</v>
      </c>
      <c r="H2052" t="s">
        <v>677</v>
      </c>
      <c r="I2052" t="s">
        <v>222</v>
      </c>
      <c r="J2052" t="s">
        <v>628</v>
      </c>
      <c r="K2052" t="s">
        <v>224</v>
      </c>
      <c r="L2052" t="s">
        <v>337</v>
      </c>
      <c r="M2052" t="s">
        <v>224</v>
      </c>
      <c r="N2052" t="s">
        <v>540</v>
      </c>
      <c r="O2052" t="s">
        <v>226</v>
      </c>
      <c r="P2052" t="s">
        <v>224</v>
      </c>
      <c r="Q2052">
        <v>11</v>
      </c>
      <c r="R2052" t="s">
        <v>119</v>
      </c>
      <c r="S2052" t="s">
        <v>68</v>
      </c>
      <c r="T2052">
        <v>16</v>
      </c>
      <c r="U2052">
        <v>10</v>
      </c>
      <c r="V2052">
        <v>5</v>
      </c>
      <c r="W2052" t="s">
        <v>83</v>
      </c>
      <c r="X2052" t="s">
        <v>121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 t="e" vm="116">
        <f>_FV(0,"2727272727272727")</f>
        <v>#VALUE!</v>
      </c>
      <c r="AM2052" t="s">
        <v>223</v>
      </c>
      <c r="AN2052">
        <v>-5</v>
      </c>
      <c r="AO2052" t="s">
        <v>68</v>
      </c>
      <c r="AP2052" t="s">
        <v>191</v>
      </c>
      <c r="AQ2052">
        <v>3</v>
      </c>
      <c r="AR2052">
        <v>3</v>
      </c>
      <c r="AS2052" t="s">
        <v>68</v>
      </c>
      <c r="AT2052" t="s">
        <v>68</v>
      </c>
      <c r="AU2052" t="s">
        <v>68</v>
      </c>
      <c r="AV2052" t="s">
        <v>68</v>
      </c>
      <c r="AW2052" s="3">
        <v>11689</v>
      </c>
      <c r="AX2052">
        <v>1629</v>
      </c>
      <c r="AY2052">
        <v>1643</v>
      </c>
      <c r="AZ2052" t="s">
        <v>218</v>
      </c>
      <c r="BA2052" s="2">
        <v>43580</v>
      </c>
      <c r="BB2052">
        <v>22</v>
      </c>
      <c r="BC2052" t="s">
        <v>2797</v>
      </c>
      <c r="BD2052" s="3">
        <v>12479</v>
      </c>
      <c r="BE2052" t="s">
        <v>2538</v>
      </c>
      <c r="BF2052" s="2">
        <v>43733</v>
      </c>
      <c r="BG2052">
        <v>19</v>
      </c>
      <c r="BH2052" t="s">
        <v>2777</v>
      </c>
      <c r="BI2052" s="3">
        <v>22313</v>
      </c>
    </row>
    <row r="2053" spans="1:61" x14ac:dyDescent="0.25">
      <c r="A2053" s="1">
        <v>42231</v>
      </c>
      <c r="B2053" t="s">
        <v>228</v>
      </c>
      <c r="C2053" t="s">
        <v>2538</v>
      </c>
      <c r="D2053" t="s">
        <v>151</v>
      </c>
      <c r="E2053" t="s">
        <v>68</v>
      </c>
      <c r="F2053" t="s">
        <v>64</v>
      </c>
      <c r="G2053" t="s">
        <v>65</v>
      </c>
      <c r="H2053" t="s">
        <v>68</v>
      </c>
      <c r="I2053" s="2">
        <v>43586</v>
      </c>
      <c r="J2053" s="2">
        <v>43586</v>
      </c>
      <c r="K2053" t="s">
        <v>63</v>
      </c>
      <c r="L2053" t="s">
        <v>63</v>
      </c>
      <c r="M2053" t="s">
        <v>65</v>
      </c>
      <c r="N2053" t="s">
        <v>65</v>
      </c>
      <c r="O2053" t="s">
        <v>65</v>
      </c>
      <c r="P2053" t="s">
        <v>65</v>
      </c>
      <c r="Q2053">
        <v>2</v>
      </c>
      <c r="R2053" t="s">
        <v>85</v>
      </c>
      <c r="S2053" t="s">
        <v>68</v>
      </c>
      <c r="T2053">
        <v>16</v>
      </c>
      <c r="U2053">
        <v>4</v>
      </c>
      <c r="V2053">
        <v>2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 t="s">
        <v>68</v>
      </c>
      <c r="AM2053" t="s">
        <v>68</v>
      </c>
      <c r="AN2053">
        <v>0</v>
      </c>
      <c r="AP2053" t="s">
        <v>96</v>
      </c>
      <c r="AQ2053">
        <v>3</v>
      </c>
      <c r="AR2053">
        <v>3</v>
      </c>
      <c r="AS2053" t="s">
        <v>68</v>
      </c>
      <c r="AT2053" t="s">
        <v>68</v>
      </c>
      <c r="AU2053" t="s">
        <v>68</v>
      </c>
      <c r="AV2053" t="s">
        <v>68</v>
      </c>
      <c r="AW2053" s="3">
        <v>41640</v>
      </c>
      <c r="AX2053">
        <v>1630</v>
      </c>
      <c r="AY2053">
        <v>1643</v>
      </c>
      <c r="AZ2053" t="s">
        <v>228</v>
      </c>
      <c r="BA2053" s="2">
        <v>43519</v>
      </c>
      <c r="BB2053">
        <v>26</v>
      </c>
      <c r="BC2053" t="s">
        <v>2766</v>
      </c>
      <c r="BD2053" s="2">
        <v>43649</v>
      </c>
      <c r="BE2053" t="s">
        <v>2538</v>
      </c>
      <c r="BF2053" s="2">
        <v>43733</v>
      </c>
      <c r="BG2053">
        <v>19</v>
      </c>
      <c r="BH2053" t="s">
        <v>2777</v>
      </c>
      <c r="BI2053" s="3">
        <v>22313</v>
      </c>
    </row>
    <row r="2054" spans="1:61" x14ac:dyDescent="0.25">
      <c r="A2054" s="1">
        <v>42403</v>
      </c>
      <c r="B2054" t="s">
        <v>60</v>
      </c>
      <c r="C2054" t="s">
        <v>1445</v>
      </c>
      <c r="D2054" t="s">
        <v>151</v>
      </c>
      <c r="E2054" t="s">
        <v>775</v>
      </c>
      <c r="F2054" t="s">
        <v>249</v>
      </c>
      <c r="G2054" t="s">
        <v>369</v>
      </c>
      <c r="H2054" t="s">
        <v>153</v>
      </c>
      <c r="I2054" t="s">
        <v>248</v>
      </c>
      <c r="J2054" t="s">
        <v>246</v>
      </c>
      <c r="K2054" t="s">
        <v>437</v>
      </c>
      <c r="L2054" t="s">
        <v>372</v>
      </c>
      <c r="M2054" t="s">
        <v>372</v>
      </c>
      <c r="N2054" t="s">
        <v>156</v>
      </c>
      <c r="O2054" t="s">
        <v>372</v>
      </c>
      <c r="P2054" t="s">
        <v>251</v>
      </c>
      <c r="Q2054">
        <v>28</v>
      </c>
      <c r="R2054" t="s">
        <v>64</v>
      </c>
      <c r="S2054" t="s">
        <v>179</v>
      </c>
      <c r="T2054">
        <v>16</v>
      </c>
      <c r="U2054">
        <v>3</v>
      </c>
      <c r="V2054">
        <v>14</v>
      </c>
      <c r="W2054" t="s">
        <v>85</v>
      </c>
      <c r="X2054" t="s">
        <v>132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 t="s">
        <v>1185</v>
      </c>
      <c r="AM2054" t="e" vm="208">
        <f>_FV(0,"39285714285714285")</f>
        <v>#VALUE!</v>
      </c>
      <c r="AN2054">
        <v>24</v>
      </c>
      <c r="AO2054" t="s">
        <v>64</v>
      </c>
      <c r="AP2054" t="e" vm="1">
        <f>_FV(-10,"0")</f>
        <v>#VALUE!</v>
      </c>
      <c r="AQ2054">
        <v>3</v>
      </c>
      <c r="AR2054">
        <v>6</v>
      </c>
      <c r="AS2054" t="s">
        <v>68</v>
      </c>
      <c r="AT2054" t="s">
        <v>256</v>
      </c>
      <c r="AU2054" t="s">
        <v>68</v>
      </c>
      <c r="AV2054" t="s">
        <v>1252</v>
      </c>
      <c r="AW2054" t="s">
        <v>1756</v>
      </c>
      <c r="AX2054">
        <v>1804</v>
      </c>
      <c r="AY2054">
        <v>1667</v>
      </c>
      <c r="AZ2054" t="s">
        <v>60</v>
      </c>
      <c r="BA2054" s="2">
        <v>43669</v>
      </c>
      <c r="BB2054">
        <v>29</v>
      </c>
      <c r="BC2054" t="s">
        <v>2765</v>
      </c>
      <c r="BD2054" s="3">
        <v>35674</v>
      </c>
      <c r="BE2054" t="s">
        <v>1445</v>
      </c>
      <c r="BF2054" s="2">
        <v>43701</v>
      </c>
      <c r="BG2054">
        <v>29</v>
      </c>
      <c r="BH2054" t="s">
        <v>2790</v>
      </c>
      <c r="BI2054" s="3">
        <v>30742</v>
      </c>
    </row>
    <row r="2055" spans="1:61" x14ac:dyDescent="0.25">
      <c r="A2055" s="1">
        <v>42301</v>
      </c>
      <c r="B2055" t="s">
        <v>73</v>
      </c>
      <c r="C2055" t="s">
        <v>1445</v>
      </c>
      <c r="D2055" t="s">
        <v>151</v>
      </c>
      <c r="E2055" t="s">
        <v>124</v>
      </c>
      <c r="F2055" t="s">
        <v>68</v>
      </c>
      <c r="G2055" s="2">
        <v>43586</v>
      </c>
      <c r="H2055" s="2">
        <v>43466</v>
      </c>
      <c r="I2055" t="s">
        <v>116</v>
      </c>
      <c r="J2055" t="s">
        <v>68</v>
      </c>
      <c r="K2055" t="s">
        <v>325</v>
      </c>
      <c r="L2055" t="s">
        <v>118</v>
      </c>
      <c r="M2055" t="s">
        <v>534</v>
      </c>
      <c r="N2055" t="s">
        <v>266</v>
      </c>
      <c r="O2055" t="s">
        <v>325</v>
      </c>
      <c r="P2055" t="s">
        <v>116</v>
      </c>
      <c r="Q2055">
        <v>10</v>
      </c>
      <c r="R2055" t="s">
        <v>239</v>
      </c>
      <c r="S2055" t="s">
        <v>179</v>
      </c>
      <c r="T2055">
        <v>16</v>
      </c>
      <c r="U2055">
        <v>19</v>
      </c>
      <c r="V2055">
        <v>14</v>
      </c>
      <c r="W2055" t="s">
        <v>65</v>
      </c>
      <c r="X2055" t="s">
        <v>64</v>
      </c>
      <c r="Y2055">
        <v>0</v>
      </c>
      <c r="Z2055">
        <v>0</v>
      </c>
      <c r="AA2055">
        <v>0</v>
      </c>
      <c r="AB2055">
        <v>1</v>
      </c>
      <c r="AC2055">
        <v>1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 t="e" vm="41">
        <f>_FV(0,"7")</f>
        <v>#VALUE!</v>
      </c>
      <c r="AM2055" t="e" vm="124">
        <f>_FV(0,"1")</f>
        <v>#VALUE!</v>
      </c>
      <c r="AN2055">
        <v>-6</v>
      </c>
      <c r="AO2055" t="e" vm="1">
        <f>_FV(-2,"0")</f>
        <v>#VALUE!</v>
      </c>
      <c r="AP2055" t="s">
        <v>121</v>
      </c>
      <c r="AQ2055">
        <v>0</v>
      </c>
      <c r="AR2055">
        <v>9</v>
      </c>
      <c r="AS2055" t="s">
        <v>68</v>
      </c>
      <c r="AT2055" t="s">
        <v>68</v>
      </c>
      <c r="AU2055" t="s">
        <v>68</v>
      </c>
      <c r="AV2055" t="s">
        <v>116</v>
      </c>
      <c r="AW2055" s="3">
        <v>45658</v>
      </c>
      <c r="AX2055">
        <v>1549</v>
      </c>
      <c r="AY2055">
        <v>1667</v>
      </c>
      <c r="AZ2055" t="s">
        <v>73</v>
      </c>
      <c r="BA2055" s="2">
        <v>43608</v>
      </c>
      <c r="BB2055">
        <v>23</v>
      </c>
      <c r="BC2055" t="s">
        <v>2767</v>
      </c>
      <c r="BD2055" s="3">
        <v>20121</v>
      </c>
      <c r="BE2055" t="s">
        <v>1445</v>
      </c>
      <c r="BF2055" s="2">
        <v>43701</v>
      </c>
      <c r="BG2055">
        <v>29</v>
      </c>
      <c r="BH2055" t="s">
        <v>2790</v>
      </c>
      <c r="BI2055" s="3">
        <v>30742</v>
      </c>
    </row>
    <row r="2056" spans="1:61" x14ac:dyDescent="0.25">
      <c r="A2056" s="1">
        <v>42707</v>
      </c>
      <c r="B2056" t="s">
        <v>2768</v>
      </c>
      <c r="C2056" t="s">
        <v>1445</v>
      </c>
      <c r="D2056" t="s">
        <v>62</v>
      </c>
      <c r="E2056" t="s">
        <v>106</v>
      </c>
      <c r="F2056" t="s">
        <v>475</v>
      </c>
      <c r="G2056" t="s">
        <v>999</v>
      </c>
      <c r="H2056" t="s">
        <v>474</v>
      </c>
      <c r="I2056" t="s">
        <v>106</v>
      </c>
      <c r="J2056" t="s">
        <v>1696</v>
      </c>
      <c r="K2056" t="s">
        <v>479</v>
      </c>
      <c r="L2056" t="s">
        <v>748</v>
      </c>
      <c r="M2056" t="s">
        <v>481</v>
      </c>
      <c r="N2056" t="s">
        <v>481</v>
      </c>
      <c r="O2056" t="s">
        <v>479</v>
      </c>
      <c r="P2056" t="s">
        <v>107</v>
      </c>
      <c r="Q2056">
        <v>29</v>
      </c>
      <c r="R2056" t="s">
        <v>242</v>
      </c>
      <c r="S2056" t="s">
        <v>179</v>
      </c>
      <c r="T2056">
        <v>16</v>
      </c>
      <c r="U2056">
        <v>11</v>
      </c>
      <c r="V2056">
        <v>12</v>
      </c>
      <c r="W2056" t="s">
        <v>85</v>
      </c>
      <c r="X2056" t="s">
        <v>132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 t="e" vm="61">
        <f>_FV(0,"41379310344827586")</f>
        <v>#VALUE!</v>
      </c>
      <c r="AM2056" t="e" vm="397">
        <f>_FV(0,"3448275862068966")</f>
        <v>#VALUE!</v>
      </c>
      <c r="AN2056">
        <v>2</v>
      </c>
      <c r="AO2056" t="s">
        <v>64</v>
      </c>
      <c r="AP2056" t="s">
        <v>66</v>
      </c>
      <c r="AQ2056">
        <v>1</v>
      </c>
      <c r="AR2056">
        <v>1</v>
      </c>
      <c r="AS2056" t="s">
        <v>68</v>
      </c>
      <c r="AT2056" t="s">
        <v>68</v>
      </c>
      <c r="AU2056" t="s">
        <v>68</v>
      </c>
      <c r="AV2056" s="2">
        <v>43556</v>
      </c>
      <c r="AW2056" s="3">
        <v>43466</v>
      </c>
      <c r="AX2056">
        <v>1577</v>
      </c>
      <c r="AY2056">
        <v>1667</v>
      </c>
      <c r="AZ2056" t="s">
        <v>2768</v>
      </c>
      <c r="BA2056" s="2">
        <v>43489</v>
      </c>
      <c r="BB2056">
        <v>22</v>
      </c>
      <c r="BC2056" t="s">
        <v>2771</v>
      </c>
      <c r="BD2056" s="3">
        <v>14246</v>
      </c>
      <c r="BE2056" t="s">
        <v>1445</v>
      </c>
      <c r="BF2056" s="2">
        <v>43701</v>
      </c>
      <c r="BG2056">
        <v>29</v>
      </c>
      <c r="BH2056" t="s">
        <v>2790</v>
      </c>
      <c r="BI2056" s="3">
        <v>30742</v>
      </c>
    </row>
    <row r="2057" spans="1:61" x14ac:dyDescent="0.25">
      <c r="A2057" s="1">
        <v>42224</v>
      </c>
      <c r="B2057" t="s">
        <v>123</v>
      </c>
      <c r="C2057" t="s">
        <v>1445</v>
      </c>
      <c r="D2057" t="s">
        <v>101</v>
      </c>
      <c r="E2057" t="s">
        <v>65</v>
      </c>
      <c r="F2057" t="s">
        <v>65</v>
      </c>
      <c r="G2057" t="s">
        <v>65</v>
      </c>
      <c r="H2057" t="s">
        <v>65</v>
      </c>
      <c r="I2057" t="s">
        <v>65</v>
      </c>
      <c r="J2057" t="s">
        <v>65</v>
      </c>
      <c r="K2057" t="s">
        <v>65</v>
      </c>
      <c r="L2057" t="s">
        <v>65</v>
      </c>
      <c r="M2057" t="s">
        <v>65</v>
      </c>
      <c r="N2057" t="s">
        <v>65</v>
      </c>
      <c r="O2057" t="s">
        <v>65</v>
      </c>
      <c r="P2057" t="s">
        <v>65</v>
      </c>
      <c r="Q2057">
        <v>1</v>
      </c>
      <c r="R2057" t="s">
        <v>120</v>
      </c>
      <c r="S2057" t="s">
        <v>179</v>
      </c>
      <c r="T2057">
        <v>16</v>
      </c>
      <c r="U2057">
        <v>2</v>
      </c>
      <c r="V2057">
        <v>12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 t="s">
        <v>65</v>
      </c>
      <c r="AM2057" t="s">
        <v>65</v>
      </c>
      <c r="AN2057">
        <v>0</v>
      </c>
      <c r="AP2057" t="e" vm="1">
        <f>_FV(-2,"0")</f>
        <v>#VALUE!</v>
      </c>
      <c r="AQ2057">
        <v>9</v>
      </c>
      <c r="AR2057">
        <v>0</v>
      </c>
      <c r="AS2057" t="s">
        <v>68</v>
      </c>
      <c r="AT2057" t="s">
        <v>68</v>
      </c>
      <c r="AU2057" t="s">
        <v>68</v>
      </c>
      <c r="AV2057" s="2">
        <v>43586</v>
      </c>
      <c r="AW2057" s="2">
        <v>43556</v>
      </c>
      <c r="AX2057">
        <v>1843</v>
      </c>
      <c r="AY2057">
        <v>1667</v>
      </c>
      <c r="AZ2057" t="s">
        <v>123</v>
      </c>
      <c r="BA2057" s="2">
        <v>43669</v>
      </c>
      <c r="BB2057">
        <v>30</v>
      </c>
      <c r="BC2057" t="s">
        <v>2773</v>
      </c>
      <c r="BD2057" s="2">
        <v>43599</v>
      </c>
      <c r="BE2057" t="s">
        <v>1445</v>
      </c>
      <c r="BF2057" s="2">
        <v>43701</v>
      </c>
      <c r="BG2057">
        <v>29</v>
      </c>
      <c r="BH2057" t="s">
        <v>2790</v>
      </c>
      <c r="BI2057" s="3">
        <v>30742</v>
      </c>
    </row>
    <row r="2058" spans="1:61" x14ac:dyDescent="0.25">
      <c r="A2058" s="1">
        <v>42366</v>
      </c>
      <c r="B2058" t="s">
        <v>2233</v>
      </c>
      <c r="C2058" t="s">
        <v>1445</v>
      </c>
      <c r="D2058" t="s">
        <v>101</v>
      </c>
      <c r="E2058" t="s">
        <v>405</v>
      </c>
      <c r="F2058" t="s">
        <v>787</v>
      </c>
      <c r="G2058" t="s">
        <v>787</v>
      </c>
      <c r="H2058" t="s">
        <v>786</v>
      </c>
      <c r="I2058" t="s">
        <v>199</v>
      </c>
      <c r="J2058" t="s">
        <v>198</v>
      </c>
      <c r="K2058" t="s">
        <v>172</v>
      </c>
      <c r="L2058" t="s">
        <v>205</v>
      </c>
      <c r="M2058" t="s">
        <v>202</v>
      </c>
      <c r="N2058" t="s">
        <v>304</v>
      </c>
      <c r="O2058" t="s">
        <v>204</v>
      </c>
      <c r="P2058" t="s">
        <v>202</v>
      </c>
      <c r="Q2058">
        <v>19</v>
      </c>
      <c r="R2058" t="s">
        <v>110</v>
      </c>
      <c r="S2058" t="s">
        <v>179</v>
      </c>
      <c r="T2058">
        <v>16</v>
      </c>
      <c r="U2058">
        <v>5</v>
      </c>
      <c r="V2058">
        <v>16</v>
      </c>
      <c r="W2058" t="s">
        <v>192</v>
      </c>
      <c r="X2058" t="s">
        <v>66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1</v>
      </c>
      <c r="AI2058">
        <v>0</v>
      </c>
      <c r="AJ2058">
        <v>0</v>
      </c>
      <c r="AK2058">
        <v>0</v>
      </c>
      <c r="AL2058" t="s">
        <v>203</v>
      </c>
      <c r="AM2058" t="e" vm="256">
        <f>_FV(0,"42105263157894735")</f>
        <v>#VALUE!</v>
      </c>
      <c r="AN2058">
        <v>12</v>
      </c>
      <c r="AO2058" t="s">
        <v>85</v>
      </c>
      <c r="AP2058" t="s">
        <v>84</v>
      </c>
      <c r="AQ2058">
        <v>5</v>
      </c>
      <c r="AR2058">
        <v>2</v>
      </c>
      <c r="AS2058" t="s">
        <v>68</v>
      </c>
      <c r="AT2058" t="s">
        <v>68</v>
      </c>
      <c r="AU2058" t="s">
        <v>68</v>
      </c>
      <c r="AV2058" s="2">
        <v>43556</v>
      </c>
      <c r="AW2058" s="2">
        <v>43800</v>
      </c>
      <c r="AX2058">
        <v>1654</v>
      </c>
      <c r="AY2058">
        <v>1667</v>
      </c>
      <c r="AZ2058" t="s">
        <v>2233</v>
      </c>
      <c r="BA2058" s="2">
        <v>43641</v>
      </c>
      <c r="BB2058">
        <v>19</v>
      </c>
      <c r="BC2058" t="s">
        <v>2775</v>
      </c>
      <c r="BD2058" s="3">
        <v>43160</v>
      </c>
      <c r="BE2058" t="s">
        <v>1445</v>
      </c>
      <c r="BF2058" s="2">
        <v>43701</v>
      </c>
      <c r="BG2058">
        <v>29</v>
      </c>
      <c r="BH2058" t="s">
        <v>2790</v>
      </c>
      <c r="BI2058" s="3">
        <v>30742</v>
      </c>
    </row>
    <row r="2059" spans="1:61" x14ac:dyDescent="0.25">
      <c r="A2059" s="1">
        <v>42393</v>
      </c>
      <c r="B2059" t="s">
        <v>127</v>
      </c>
      <c r="C2059" t="s">
        <v>1445</v>
      </c>
      <c r="D2059" t="s">
        <v>151</v>
      </c>
      <c r="E2059" t="s">
        <v>903</v>
      </c>
      <c r="F2059" t="s">
        <v>570</v>
      </c>
      <c r="G2059" t="s">
        <v>726</v>
      </c>
      <c r="H2059" t="s">
        <v>1150</v>
      </c>
      <c r="I2059" t="s">
        <v>373</v>
      </c>
      <c r="J2059" t="s">
        <v>566</v>
      </c>
      <c r="K2059" t="s">
        <v>572</v>
      </c>
      <c r="L2059" t="s">
        <v>571</v>
      </c>
      <c r="M2059" t="s">
        <v>571</v>
      </c>
      <c r="N2059" t="s">
        <v>380</v>
      </c>
      <c r="O2059" t="s">
        <v>381</v>
      </c>
      <c r="P2059" t="s">
        <v>379</v>
      </c>
      <c r="Q2059">
        <v>23</v>
      </c>
      <c r="R2059" t="s">
        <v>192</v>
      </c>
      <c r="S2059" t="s">
        <v>179</v>
      </c>
      <c r="T2059">
        <v>16</v>
      </c>
      <c r="U2059">
        <v>11</v>
      </c>
      <c r="V2059">
        <v>17</v>
      </c>
      <c r="W2059" t="s">
        <v>96</v>
      </c>
      <c r="X2059" t="s">
        <v>85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 t="s">
        <v>379</v>
      </c>
      <c r="AM2059" t="e" vm="65">
        <f>_FV(0,"43478260869565216")</f>
        <v>#VALUE!</v>
      </c>
      <c r="AN2059">
        <v>7</v>
      </c>
      <c r="AO2059" t="e" vm="1">
        <f>_FV(-1,"0")</f>
        <v>#VALUE!</v>
      </c>
      <c r="AP2059" t="e" vm="1">
        <f>_FV(-1,"0")</f>
        <v>#VALUE!</v>
      </c>
      <c r="AQ2059">
        <v>3</v>
      </c>
      <c r="AR2059">
        <v>3</v>
      </c>
      <c r="AS2059" t="s">
        <v>68</v>
      </c>
      <c r="AT2059" t="s">
        <v>68</v>
      </c>
      <c r="AU2059" t="s">
        <v>68</v>
      </c>
      <c r="AV2059" s="2">
        <v>43498</v>
      </c>
      <c r="AW2059" s="2">
        <v>43586</v>
      </c>
      <c r="AX2059">
        <v>1713</v>
      </c>
      <c r="AY2059">
        <v>1667</v>
      </c>
      <c r="AZ2059" t="s">
        <v>127</v>
      </c>
      <c r="BA2059" s="2">
        <v>43670</v>
      </c>
      <c r="BB2059">
        <v>19</v>
      </c>
      <c r="BC2059" t="s">
        <v>2776</v>
      </c>
      <c r="BD2059" s="3">
        <v>45047</v>
      </c>
      <c r="BE2059" t="s">
        <v>1445</v>
      </c>
      <c r="BF2059" s="2">
        <v>43701</v>
      </c>
      <c r="BG2059">
        <v>29</v>
      </c>
      <c r="BH2059" t="s">
        <v>2790</v>
      </c>
      <c r="BI2059" s="3">
        <v>30742</v>
      </c>
    </row>
    <row r="2060" spans="1:61" x14ac:dyDescent="0.25">
      <c r="A2060" s="1">
        <v>42484</v>
      </c>
      <c r="B2060" t="s">
        <v>2538</v>
      </c>
      <c r="C2060" t="s">
        <v>1445</v>
      </c>
      <c r="D2060" t="s">
        <v>62</v>
      </c>
      <c r="E2060" t="s">
        <v>1745</v>
      </c>
      <c r="F2060" t="s">
        <v>970</v>
      </c>
      <c r="G2060" t="s">
        <v>1093</v>
      </c>
      <c r="H2060" t="s">
        <v>153</v>
      </c>
      <c r="I2060" t="s">
        <v>1313</v>
      </c>
      <c r="J2060" t="s">
        <v>250</v>
      </c>
      <c r="K2060" t="s">
        <v>97</v>
      </c>
      <c r="L2060" t="s">
        <v>155</v>
      </c>
      <c r="M2060" t="s">
        <v>1314</v>
      </c>
      <c r="N2060" t="s">
        <v>116</v>
      </c>
      <c r="O2060" t="s">
        <v>155</v>
      </c>
      <c r="P2060" t="s">
        <v>155</v>
      </c>
      <c r="Q2060">
        <v>35</v>
      </c>
      <c r="R2060" t="s">
        <v>68</v>
      </c>
      <c r="S2060" t="s">
        <v>179</v>
      </c>
      <c r="T2060">
        <v>16</v>
      </c>
      <c r="U2060">
        <v>1</v>
      </c>
      <c r="V2060">
        <v>10</v>
      </c>
      <c r="W2060" t="s">
        <v>191</v>
      </c>
      <c r="X2060" t="s">
        <v>85</v>
      </c>
      <c r="Y2060">
        <v>0</v>
      </c>
      <c r="Z2060">
        <v>1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 t="s">
        <v>1607</v>
      </c>
      <c r="AM2060" t="e" vm="187">
        <f>_FV(0,"3142857142857143")</f>
        <v>#VALUE!</v>
      </c>
      <c r="AN2060">
        <v>33</v>
      </c>
      <c r="AO2060" t="s">
        <v>96</v>
      </c>
      <c r="AP2060" t="e" vm="1">
        <f>_FV(-11,"0")</f>
        <v>#VALUE!</v>
      </c>
      <c r="AQ2060">
        <v>6</v>
      </c>
      <c r="AR2060">
        <v>3</v>
      </c>
      <c r="AS2060" t="s">
        <v>68</v>
      </c>
      <c r="AT2060" t="s">
        <v>68</v>
      </c>
      <c r="AU2060" t="s">
        <v>68</v>
      </c>
      <c r="AV2060" s="2">
        <v>43556</v>
      </c>
      <c r="AW2060" s="3">
        <v>11324</v>
      </c>
      <c r="AX2060">
        <v>1643</v>
      </c>
      <c r="AY2060">
        <v>1667</v>
      </c>
      <c r="AZ2060" t="s">
        <v>2538</v>
      </c>
      <c r="BA2060" s="2">
        <v>43733</v>
      </c>
      <c r="BB2060">
        <v>19</v>
      </c>
      <c r="BC2060" t="s">
        <v>2777</v>
      </c>
      <c r="BD2060" s="3">
        <v>22313</v>
      </c>
      <c r="BE2060" t="s">
        <v>1445</v>
      </c>
      <c r="BF2060" s="2">
        <v>43701</v>
      </c>
      <c r="BG2060">
        <v>29</v>
      </c>
      <c r="BH2060" t="s">
        <v>2790</v>
      </c>
      <c r="BI2060" s="3">
        <v>30742</v>
      </c>
    </row>
    <row r="2061" spans="1:61" x14ac:dyDescent="0.25">
      <c r="A2061" s="1">
        <v>42337</v>
      </c>
      <c r="B2061" t="s">
        <v>150</v>
      </c>
      <c r="C2061" t="s">
        <v>1445</v>
      </c>
      <c r="D2061" t="s">
        <v>62</v>
      </c>
      <c r="E2061" t="s">
        <v>408</v>
      </c>
      <c r="F2061" t="s">
        <v>68</v>
      </c>
      <c r="G2061" t="s">
        <v>371</v>
      </c>
      <c r="H2061" t="s">
        <v>153</v>
      </c>
      <c r="I2061" t="s">
        <v>353</v>
      </c>
      <c r="J2061" t="s">
        <v>68</v>
      </c>
      <c r="K2061" t="s">
        <v>329</v>
      </c>
      <c r="L2061" t="s">
        <v>372</v>
      </c>
      <c r="M2061" t="s">
        <v>372</v>
      </c>
      <c r="N2061" t="s">
        <v>329</v>
      </c>
      <c r="O2061" t="s">
        <v>329</v>
      </c>
      <c r="P2061" t="s">
        <v>329</v>
      </c>
      <c r="Q2061">
        <v>14</v>
      </c>
      <c r="R2061" t="s">
        <v>121</v>
      </c>
      <c r="S2061" t="s">
        <v>179</v>
      </c>
      <c r="T2061">
        <v>16</v>
      </c>
      <c r="U2061">
        <v>9</v>
      </c>
      <c r="V2061">
        <v>14</v>
      </c>
      <c r="W2061" t="s">
        <v>121</v>
      </c>
      <c r="X2061" t="s">
        <v>66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 t="s">
        <v>154</v>
      </c>
      <c r="AM2061" t="e" vm="84">
        <f>_FV(0,"2857142857142857")</f>
        <v>#VALUE!</v>
      </c>
      <c r="AN2061">
        <v>6</v>
      </c>
      <c r="AO2061" t="s">
        <v>66</v>
      </c>
      <c r="AP2061" t="e" vm="1">
        <f>_FV(-4,"0")</f>
        <v>#VALUE!</v>
      </c>
      <c r="AQ2061">
        <v>9</v>
      </c>
      <c r="AR2061">
        <v>0</v>
      </c>
      <c r="AS2061" t="s">
        <v>68</v>
      </c>
      <c r="AT2061" t="s">
        <v>68</v>
      </c>
      <c r="AU2061" t="s">
        <v>68</v>
      </c>
      <c r="AV2061" s="2">
        <v>43497</v>
      </c>
      <c r="AW2061" s="3">
        <v>44927</v>
      </c>
      <c r="AX2061">
        <v>1721</v>
      </c>
      <c r="AY2061">
        <v>1667</v>
      </c>
      <c r="AZ2061" t="s">
        <v>150</v>
      </c>
      <c r="BA2061" s="2">
        <v>43607</v>
      </c>
      <c r="BB2061">
        <v>25</v>
      </c>
      <c r="BC2061" t="s">
        <v>2779</v>
      </c>
      <c r="BD2061" s="3">
        <v>14427</v>
      </c>
      <c r="BE2061" t="s">
        <v>1445</v>
      </c>
      <c r="BF2061" s="2">
        <v>43701</v>
      </c>
      <c r="BG2061">
        <v>29</v>
      </c>
      <c r="BH2061" t="s">
        <v>2790</v>
      </c>
      <c r="BI2061" s="3">
        <v>30742</v>
      </c>
    </row>
    <row r="2062" spans="1:61" x14ac:dyDescent="0.25">
      <c r="A2062" s="1">
        <v>42350</v>
      </c>
      <c r="B2062" t="s">
        <v>158</v>
      </c>
      <c r="C2062" t="s">
        <v>1445</v>
      </c>
      <c r="D2062" t="s">
        <v>62</v>
      </c>
      <c r="E2062" t="s">
        <v>908</v>
      </c>
      <c r="F2062" t="s">
        <v>400</v>
      </c>
      <c r="G2062" t="s">
        <v>68</v>
      </c>
      <c r="H2062" t="s">
        <v>317</v>
      </c>
      <c r="I2062" s="3">
        <v>2273637</v>
      </c>
      <c r="J2062" t="s">
        <v>400</v>
      </c>
      <c r="K2062" t="s">
        <v>751</v>
      </c>
      <c r="L2062" t="s">
        <v>321</v>
      </c>
      <c r="M2062" t="s">
        <v>79</v>
      </c>
      <c r="N2062" t="s">
        <v>319</v>
      </c>
      <c r="O2062" t="s">
        <v>322</v>
      </c>
      <c r="P2062" t="s">
        <v>320</v>
      </c>
      <c r="Q2062">
        <v>16</v>
      </c>
      <c r="R2062" t="s">
        <v>66</v>
      </c>
      <c r="S2062" t="s">
        <v>179</v>
      </c>
      <c r="T2062">
        <v>16</v>
      </c>
      <c r="U2062">
        <v>3</v>
      </c>
      <c r="V2062">
        <v>15</v>
      </c>
      <c r="W2062" t="s">
        <v>85</v>
      </c>
      <c r="X2062" t="s">
        <v>68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 t="s">
        <v>400</v>
      </c>
      <c r="AM2062" t="e" vm="3">
        <f>_FV(0,"5")</f>
        <v>#VALUE!</v>
      </c>
      <c r="AN2062">
        <v>15</v>
      </c>
      <c r="AO2062" t="s">
        <v>96</v>
      </c>
      <c r="AP2062" t="e" vm="1">
        <f>_FV(-8,"0")</f>
        <v>#VALUE!</v>
      </c>
      <c r="AQ2062">
        <v>9</v>
      </c>
      <c r="AR2062">
        <v>0</v>
      </c>
      <c r="AS2062" t="s">
        <v>68</v>
      </c>
      <c r="AT2062" t="s">
        <v>68</v>
      </c>
      <c r="AU2062" t="s">
        <v>68</v>
      </c>
      <c r="AV2062" t="s">
        <v>84</v>
      </c>
      <c r="AW2062" s="3">
        <v>45292</v>
      </c>
      <c r="AX2062">
        <v>1870</v>
      </c>
      <c r="AY2062">
        <v>1667</v>
      </c>
      <c r="AZ2062" t="s">
        <v>158</v>
      </c>
      <c r="BA2062" s="2">
        <v>43579</v>
      </c>
      <c r="BB2062">
        <v>27</v>
      </c>
      <c r="BC2062" t="s">
        <v>2780</v>
      </c>
      <c r="BD2062" s="3">
        <v>33543</v>
      </c>
      <c r="BE2062" t="s">
        <v>1445</v>
      </c>
      <c r="BF2062" s="2">
        <v>43701</v>
      </c>
      <c r="BG2062">
        <v>29</v>
      </c>
      <c r="BH2062" t="s">
        <v>2790</v>
      </c>
      <c r="BI2062" s="3">
        <v>30742</v>
      </c>
    </row>
    <row r="2063" spans="1:61" x14ac:dyDescent="0.25">
      <c r="A2063" s="1">
        <v>42401</v>
      </c>
      <c r="B2063" t="s">
        <v>163</v>
      </c>
      <c r="C2063" t="s">
        <v>1445</v>
      </c>
      <c r="D2063" t="s">
        <v>62</v>
      </c>
      <c r="E2063" s="2">
        <v>43466</v>
      </c>
      <c r="F2063" t="s">
        <v>124</v>
      </c>
      <c r="G2063" t="s">
        <v>124</v>
      </c>
      <c r="H2063" s="2">
        <v>43497</v>
      </c>
      <c r="I2063" s="2">
        <v>43586</v>
      </c>
      <c r="J2063" t="s">
        <v>796</v>
      </c>
      <c r="K2063" t="s">
        <v>116</v>
      </c>
      <c r="L2063" t="s">
        <v>118</v>
      </c>
      <c r="M2063" t="s">
        <v>79</v>
      </c>
      <c r="N2063" t="s">
        <v>116</v>
      </c>
      <c r="O2063" t="s">
        <v>266</v>
      </c>
      <c r="P2063" t="s">
        <v>159</v>
      </c>
      <c r="Q2063">
        <v>20</v>
      </c>
      <c r="R2063" t="s">
        <v>132</v>
      </c>
      <c r="S2063" t="s">
        <v>179</v>
      </c>
      <c r="T2063">
        <v>16</v>
      </c>
      <c r="U2063">
        <v>6</v>
      </c>
      <c r="V2063">
        <v>17</v>
      </c>
      <c r="W2063" t="s">
        <v>64</v>
      </c>
      <c r="X2063" t="s">
        <v>132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 t="s">
        <v>266</v>
      </c>
      <c r="AM2063" t="e" vm="8">
        <f>_FV(0,"4")</f>
        <v>#VALUE!</v>
      </c>
      <c r="AN2063">
        <v>11</v>
      </c>
      <c r="AO2063" t="e" vm="1">
        <f>_FV(-3,"0")</f>
        <v>#VALUE!</v>
      </c>
      <c r="AP2063" t="e" vm="1">
        <f>_FV(-7,"0")</f>
        <v>#VALUE!</v>
      </c>
      <c r="AQ2063">
        <v>0</v>
      </c>
      <c r="AR2063">
        <v>9</v>
      </c>
      <c r="AS2063" t="s">
        <v>68</v>
      </c>
      <c r="AT2063" t="s">
        <v>339</v>
      </c>
      <c r="AU2063" t="s">
        <v>68</v>
      </c>
      <c r="AV2063" t="s">
        <v>97</v>
      </c>
      <c r="AW2063" t="s">
        <v>2924</v>
      </c>
      <c r="AX2063">
        <v>1793</v>
      </c>
      <c r="AY2063">
        <v>1667</v>
      </c>
      <c r="AZ2063" t="s">
        <v>163</v>
      </c>
      <c r="BA2063" s="2">
        <v>43607</v>
      </c>
      <c r="BB2063">
        <v>23</v>
      </c>
      <c r="BC2063" t="s">
        <v>2783</v>
      </c>
      <c r="BD2063" s="2">
        <v>43593</v>
      </c>
      <c r="BE2063" t="s">
        <v>1445</v>
      </c>
      <c r="BF2063" s="2">
        <v>43701</v>
      </c>
      <c r="BG2063">
        <v>29</v>
      </c>
      <c r="BH2063" t="s">
        <v>2790</v>
      </c>
      <c r="BI2063" s="3">
        <v>30742</v>
      </c>
    </row>
    <row r="2064" spans="1:61" x14ac:dyDescent="0.25">
      <c r="A2064" s="1">
        <v>42476</v>
      </c>
      <c r="B2064" t="s">
        <v>178</v>
      </c>
      <c r="C2064" t="s">
        <v>1445</v>
      </c>
      <c r="D2064" t="s">
        <v>62</v>
      </c>
      <c r="E2064" t="s">
        <v>473</v>
      </c>
      <c r="F2064" t="s">
        <v>68</v>
      </c>
      <c r="G2064" t="s">
        <v>466</v>
      </c>
      <c r="H2064" t="s">
        <v>222</v>
      </c>
      <c r="I2064" t="s">
        <v>1694</v>
      </c>
      <c r="J2064" t="s">
        <v>1138</v>
      </c>
      <c r="K2064" t="s">
        <v>226</v>
      </c>
      <c r="L2064" t="s">
        <v>223</v>
      </c>
      <c r="M2064" t="s">
        <v>2157</v>
      </c>
      <c r="N2064" t="s">
        <v>647</v>
      </c>
      <c r="O2064" t="s">
        <v>470</v>
      </c>
      <c r="P2064" t="s">
        <v>471</v>
      </c>
      <c r="Q2064">
        <v>33</v>
      </c>
      <c r="R2064" t="s">
        <v>95</v>
      </c>
      <c r="S2064" t="s">
        <v>179</v>
      </c>
      <c r="T2064">
        <v>16</v>
      </c>
      <c r="U2064">
        <v>16</v>
      </c>
      <c r="V2064">
        <v>13</v>
      </c>
      <c r="W2064" t="s">
        <v>68</v>
      </c>
      <c r="X2064" t="s">
        <v>120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 t="e" vm="198">
        <f>_FV(0,"8787878787878788")</f>
        <v>#VALUE!</v>
      </c>
      <c r="AM2064" t="e" vm="116">
        <f>_FV(0,"2727272727272727")</f>
        <v>#VALUE!</v>
      </c>
      <c r="AN2064">
        <v>-12</v>
      </c>
      <c r="AO2064" t="e" vm="1">
        <f>_FV(-9,"0")</f>
        <v>#VALUE!</v>
      </c>
      <c r="AP2064" t="s">
        <v>96</v>
      </c>
      <c r="AQ2064">
        <v>1</v>
      </c>
      <c r="AR2064">
        <v>7</v>
      </c>
      <c r="AS2064" t="s">
        <v>68</v>
      </c>
      <c r="AT2064" t="s">
        <v>68</v>
      </c>
      <c r="AU2064" t="s">
        <v>68</v>
      </c>
      <c r="AV2064" t="s">
        <v>68</v>
      </c>
      <c r="AW2064" s="3">
        <v>46753</v>
      </c>
      <c r="AX2064">
        <v>1553</v>
      </c>
      <c r="AY2064">
        <v>1667</v>
      </c>
      <c r="AZ2064" t="s">
        <v>178</v>
      </c>
      <c r="BA2064" s="2">
        <v>43639</v>
      </c>
      <c r="BB2064">
        <v>27</v>
      </c>
      <c r="BC2064" t="s">
        <v>2784</v>
      </c>
      <c r="BD2064" s="3">
        <v>28581</v>
      </c>
      <c r="BE2064" t="s">
        <v>1445</v>
      </c>
      <c r="BF2064" s="2">
        <v>43701</v>
      </c>
      <c r="BG2064">
        <v>29</v>
      </c>
      <c r="BH2064" t="s">
        <v>2790</v>
      </c>
      <c r="BI2064" s="3">
        <v>30742</v>
      </c>
    </row>
    <row r="2065" spans="1:61" x14ac:dyDescent="0.25">
      <c r="A2065" s="1">
        <v>42196</v>
      </c>
      <c r="B2065" t="s">
        <v>1432</v>
      </c>
      <c r="C2065" t="s">
        <v>1445</v>
      </c>
      <c r="D2065" t="s">
        <v>62</v>
      </c>
      <c r="E2065" s="3">
        <v>45658</v>
      </c>
      <c r="F2065" t="s">
        <v>68</v>
      </c>
      <c r="G2065" t="s">
        <v>77</v>
      </c>
      <c r="H2065" s="3">
        <v>45658</v>
      </c>
      <c r="I2065" t="s">
        <v>180</v>
      </c>
      <c r="J2065" t="s">
        <v>78</v>
      </c>
      <c r="K2065" t="s">
        <v>82</v>
      </c>
      <c r="L2065" t="s">
        <v>79</v>
      </c>
      <c r="M2065" t="s">
        <v>63</v>
      </c>
      <c r="N2065" t="s">
        <v>80</v>
      </c>
      <c r="O2065" t="s">
        <v>79</v>
      </c>
      <c r="P2065" t="s">
        <v>80</v>
      </c>
      <c r="Q2065">
        <v>12</v>
      </c>
      <c r="R2065" t="s">
        <v>67</v>
      </c>
      <c r="S2065" t="s">
        <v>179</v>
      </c>
      <c r="T2065">
        <v>16</v>
      </c>
      <c r="U2065">
        <v>16</v>
      </c>
      <c r="V2065">
        <v>13</v>
      </c>
      <c r="W2065" t="s">
        <v>68</v>
      </c>
      <c r="X2065" t="s">
        <v>66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 t="e" vm="35">
        <f>_FV(0,"6666666666666666")</f>
        <v>#VALUE!</v>
      </c>
      <c r="AM2065" t="e" vm="14">
        <f>_FV(0,"25")</f>
        <v>#VALUE!</v>
      </c>
      <c r="AN2065">
        <v>-4</v>
      </c>
      <c r="AO2065" t="e" vm="1">
        <f>_FV(-3,"0")</f>
        <v>#VALUE!</v>
      </c>
      <c r="AP2065" t="s">
        <v>85</v>
      </c>
      <c r="AQ2065">
        <v>2</v>
      </c>
      <c r="AR2065">
        <v>5</v>
      </c>
      <c r="AS2065" t="s">
        <v>68</v>
      </c>
      <c r="AT2065" t="s">
        <v>68</v>
      </c>
      <c r="AU2065" t="s">
        <v>68</v>
      </c>
      <c r="AV2065" s="3">
        <v>45658</v>
      </c>
      <c r="AW2065" s="3">
        <v>46388</v>
      </c>
      <c r="AX2065">
        <v>1601</v>
      </c>
      <c r="AY2065">
        <v>1667</v>
      </c>
      <c r="AZ2065" t="s">
        <v>1432</v>
      </c>
      <c r="BA2065" s="2">
        <v>43641</v>
      </c>
      <c r="BB2065">
        <v>22</v>
      </c>
      <c r="BC2065" t="s">
        <v>2785</v>
      </c>
      <c r="BD2065" s="3">
        <v>19391</v>
      </c>
      <c r="BE2065" t="s">
        <v>1445</v>
      </c>
      <c r="BF2065" s="2">
        <v>43701</v>
      </c>
      <c r="BG2065">
        <v>29</v>
      </c>
      <c r="BH2065" t="s">
        <v>2790</v>
      </c>
      <c r="BI2065" s="3">
        <v>30742</v>
      </c>
    </row>
    <row r="2066" spans="1:61" x14ac:dyDescent="0.25">
      <c r="A2066" s="1">
        <v>42273</v>
      </c>
      <c r="B2066" t="s">
        <v>1917</v>
      </c>
      <c r="C2066" t="s">
        <v>1445</v>
      </c>
      <c r="D2066" t="s">
        <v>62</v>
      </c>
      <c r="E2066" t="s">
        <v>68</v>
      </c>
      <c r="F2066" t="s">
        <v>68</v>
      </c>
      <c r="G2066" t="s">
        <v>250</v>
      </c>
      <c r="H2066" t="s">
        <v>670</v>
      </c>
      <c r="I2066" t="s">
        <v>152</v>
      </c>
      <c r="J2066" t="s">
        <v>153</v>
      </c>
      <c r="K2066" t="s">
        <v>154</v>
      </c>
      <c r="L2066" t="s">
        <v>155</v>
      </c>
      <c r="M2066" t="s">
        <v>155</v>
      </c>
      <c r="N2066" t="s">
        <v>154</v>
      </c>
      <c r="O2066" t="s">
        <v>156</v>
      </c>
      <c r="P2066" t="s">
        <v>156</v>
      </c>
      <c r="Q2066">
        <v>7</v>
      </c>
      <c r="R2066" t="s">
        <v>96</v>
      </c>
      <c r="S2066" t="s">
        <v>179</v>
      </c>
      <c r="T2066">
        <v>16</v>
      </c>
      <c r="U2066">
        <v>16</v>
      </c>
      <c r="V2066">
        <v>7</v>
      </c>
      <c r="W2066" t="s">
        <v>132</v>
      </c>
      <c r="X2066" t="s">
        <v>121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 t="e" vm="33">
        <f>_FV(0,"14285714285714285")</f>
        <v>#VALUE!</v>
      </c>
      <c r="AM2066" t="s">
        <v>155</v>
      </c>
      <c r="AN2066">
        <v>-3</v>
      </c>
      <c r="AO2066" t="e" vm="1">
        <f>_FV(-3,"0")</f>
        <v>#VALUE!</v>
      </c>
      <c r="AP2066" t="e" vm="1">
        <f>_FV(-6,"0")</f>
        <v>#VALUE!</v>
      </c>
      <c r="AQ2066">
        <v>6</v>
      </c>
      <c r="AR2066">
        <v>3</v>
      </c>
      <c r="AS2066" t="s">
        <v>68</v>
      </c>
      <c r="AT2066" t="s">
        <v>68</v>
      </c>
      <c r="AU2066" t="s">
        <v>68</v>
      </c>
      <c r="AV2066" s="3">
        <v>27426</v>
      </c>
      <c r="AW2066" s="2">
        <v>43617</v>
      </c>
      <c r="AX2066">
        <v>1671</v>
      </c>
      <c r="AY2066">
        <v>1667</v>
      </c>
      <c r="AZ2066" t="s">
        <v>1917</v>
      </c>
      <c r="BA2066" s="2">
        <v>43489</v>
      </c>
      <c r="BB2066">
        <v>19</v>
      </c>
      <c r="BC2066" t="s">
        <v>2786</v>
      </c>
      <c r="BD2066" s="3">
        <v>13271</v>
      </c>
      <c r="BE2066" t="s">
        <v>1445</v>
      </c>
      <c r="BF2066" s="2">
        <v>43701</v>
      </c>
      <c r="BG2066">
        <v>29</v>
      </c>
      <c r="BH2066" t="s">
        <v>2790</v>
      </c>
      <c r="BI2066" s="3">
        <v>30742</v>
      </c>
    </row>
    <row r="2067" spans="1:61" x14ac:dyDescent="0.25">
      <c r="A2067" s="1">
        <v>42404</v>
      </c>
      <c r="B2067" t="s">
        <v>182</v>
      </c>
      <c r="C2067" t="s">
        <v>1445</v>
      </c>
      <c r="D2067" t="s">
        <v>101</v>
      </c>
      <c r="E2067" t="s">
        <v>557</v>
      </c>
      <c r="F2067" t="s">
        <v>446</v>
      </c>
      <c r="G2067" t="s">
        <v>553</v>
      </c>
      <c r="H2067" t="s">
        <v>556</v>
      </c>
      <c r="I2067" t="s">
        <v>1664</v>
      </c>
      <c r="J2067" t="s">
        <v>137</v>
      </c>
      <c r="K2067" t="s">
        <v>558</v>
      </c>
      <c r="L2067" t="s">
        <v>1203</v>
      </c>
      <c r="M2067" t="s">
        <v>559</v>
      </c>
      <c r="N2067" t="s">
        <v>451</v>
      </c>
      <c r="O2067" t="s">
        <v>141</v>
      </c>
      <c r="P2067" t="s">
        <v>142</v>
      </c>
      <c r="Q2067">
        <v>31</v>
      </c>
      <c r="R2067" t="s">
        <v>83</v>
      </c>
      <c r="S2067" t="s">
        <v>179</v>
      </c>
      <c r="T2067">
        <v>16</v>
      </c>
      <c r="U2067">
        <v>6</v>
      </c>
      <c r="V2067">
        <v>11</v>
      </c>
      <c r="W2067" t="s">
        <v>120</v>
      </c>
      <c r="X2067" t="s">
        <v>96</v>
      </c>
      <c r="Y2067">
        <v>0</v>
      </c>
      <c r="Z2067">
        <v>1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 t="e" vm="163">
        <f>_FV(0,"12903225806451613")</f>
        <v>#VALUE!</v>
      </c>
      <c r="AM2067" t="e" vm="288">
        <f>_FV(0,"3225806451612903")</f>
        <v>#VALUE!</v>
      </c>
      <c r="AN2067">
        <v>10</v>
      </c>
      <c r="AO2067" t="s">
        <v>66</v>
      </c>
      <c r="AP2067" t="e" vm="1">
        <f>_FV(-3,"0")</f>
        <v>#VALUE!</v>
      </c>
      <c r="AQ2067">
        <v>6</v>
      </c>
      <c r="AR2067">
        <v>3</v>
      </c>
      <c r="AS2067" t="s">
        <v>68</v>
      </c>
      <c r="AT2067" t="s">
        <v>68</v>
      </c>
      <c r="AU2067" t="s">
        <v>68</v>
      </c>
      <c r="AV2067" t="s">
        <v>76</v>
      </c>
      <c r="AW2067" s="3">
        <v>46023</v>
      </c>
      <c r="AX2067">
        <v>1658</v>
      </c>
      <c r="AY2067">
        <v>1667</v>
      </c>
      <c r="AZ2067" t="s">
        <v>182</v>
      </c>
      <c r="BA2067" s="2">
        <v>43550</v>
      </c>
      <c r="BB2067">
        <v>24</v>
      </c>
      <c r="BC2067" t="s">
        <v>2787</v>
      </c>
      <c r="BD2067" s="2">
        <v>43469</v>
      </c>
      <c r="BE2067" t="s">
        <v>1445</v>
      </c>
      <c r="BF2067" s="2">
        <v>43701</v>
      </c>
      <c r="BG2067">
        <v>29</v>
      </c>
      <c r="BH2067" t="s">
        <v>2790</v>
      </c>
      <c r="BI2067" s="3">
        <v>30742</v>
      </c>
    </row>
    <row r="2068" spans="1:61" x14ac:dyDescent="0.25">
      <c r="A2068" s="1">
        <v>42238</v>
      </c>
      <c r="B2068" t="s">
        <v>195</v>
      </c>
      <c r="C2068" t="s">
        <v>1445</v>
      </c>
      <c r="D2068" t="s">
        <v>101</v>
      </c>
      <c r="E2068" t="s">
        <v>68</v>
      </c>
      <c r="F2068" t="s">
        <v>90</v>
      </c>
      <c r="G2068" t="s">
        <v>365</v>
      </c>
      <c r="H2068" t="s">
        <v>355</v>
      </c>
      <c r="I2068" t="s">
        <v>65</v>
      </c>
      <c r="J2068" t="s">
        <v>90</v>
      </c>
      <c r="K2068" t="s">
        <v>65</v>
      </c>
      <c r="L2068" t="s">
        <v>80</v>
      </c>
      <c r="M2068" t="s">
        <v>355</v>
      </c>
      <c r="N2068" t="s">
        <v>65</v>
      </c>
      <c r="O2068" t="s">
        <v>65</v>
      </c>
      <c r="P2068" t="s">
        <v>80</v>
      </c>
      <c r="Q2068">
        <v>3</v>
      </c>
      <c r="R2068" t="s">
        <v>255</v>
      </c>
      <c r="S2068" t="s">
        <v>179</v>
      </c>
      <c r="T2068">
        <v>16</v>
      </c>
      <c r="U2068">
        <v>20</v>
      </c>
      <c r="V2068">
        <v>6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 t="e" vm="2">
        <f>_FV(-1,"3333333333333333")</f>
        <v>#VALUE!</v>
      </c>
      <c r="AM2068" t="s">
        <v>355</v>
      </c>
      <c r="AN2068">
        <v>-4</v>
      </c>
      <c r="AP2068" t="s">
        <v>132</v>
      </c>
      <c r="AQ2068">
        <v>2</v>
      </c>
      <c r="AR2068">
        <v>5</v>
      </c>
      <c r="AS2068" t="s">
        <v>68</v>
      </c>
      <c r="AT2068" t="s">
        <v>953</v>
      </c>
      <c r="AU2068" t="s">
        <v>68</v>
      </c>
      <c r="AV2068" t="s">
        <v>68</v>
      </c>
      <c r="AW2068" t="s">
        <v>1260</v>
      </c>
      <c r="AX2068">
        <v>1555</v>
      </c>
      <c r="AY2068">
        <v>1667</v>
      </c>
      <c r="AZ2068" t="s">
        <v>195</v>
      </c>
      <c r="BA2068" s="2">
        <v>43610</v>
      </c>
      <c r="BB2068">
        <v>27</v>
      </c>
      <c r="BC2068" t="s">
        <v>2267</v>
      </c>
      <c r="BD2068" s="2">
        <v>43588</v>
      </c>
      <c r="BE2068" t="s">
        <v>1445</v>
      </c>
      <c r="BF2068" s="2">
        <v>43701</v>
      </c>
      <c r="BG2068">
        <v>29</v>
      </c>
      <c r="BH2068" t="s">
        <v>2790</v>
      </c>
      <c r="BI2068" s="3">
        <v>30742</v>
      </c>
    </row>
    <row r="2069" spans="1:61" x14ac:dyDescent="0.25">
      <c r="A2069" s="1">
        <v>42428</v>
      </c>
      <c r="B2069" t="s">
        <v>209</v>
      </c>
      <c r="C2069" t="s">
        <v>1445</v>
      </c>
      <c r="D2069" t="s">
        <v>62</v>
      </c>
      <c r="E2069" t="s">
        <v>698</v>
      </c>
      <c r="F2069" t="s">
        <v>88</v>
      </c>
      <c r="G2069" t="s">
        <v>1467</v>
      </c>
      <c r="H2069" t="s">
        <v>605</v>
      </c>
      <c r="I2069" t="s">
        <v>606</v>
      </c>
      <c r="J2069" t="s">
        <v>68</v>
      </c>
      <c r="K2069" t="s">
        <v>1468</v>
      </c>
      <c r="L2069" t="s">
        <v>216</v>
      </c>
      <c r="M2069" t="s">
        <v>93</v>
      </c>
      <c r="N2069" t="s">
        <v>1232</v>
      </c>
      <c r="O2069" t="s">
        <v>80</v>
      </c>
      <c r="P2069" t="s">
        <v>80</v>
      </c>
      <c r="Q2069">
        <v>27</v>
      </c>
      <c r="R2069" t="s">
        <v>84</v>
      </c>
      <c r="S2069" t="s">
        <v>179</v>
      </c>
      <c r="T2069">
        <v>16</v>
      </c>
      <c r="U2069">
        <v>2</v>
      </c>
      <c r="V2069">
        <v>14</v>
      </c>
      <c r="W2069" t="s">
        <v>110</v>
      </c>
      <c r="X2069" t="s">
        <v>121</v>
      </c>
      <c r="Y2069">
        <v>1</v>
      </c>
      <c r="Z2069">
        <v>1</v>
      </c>
      <c r="AA2069">
        <v>1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 t="s">
        <v>68</v>
      </c>
      <c r="AM2069" t="e" vm="94">
        <f>_FV(0,"37037037037037035")</f>
        <v>#VALUE!</v>
      </c>
      <c r="AN2069">
        <v>24</v>
      </c>
      <c r="AO2069" t="s">
        <v>85</v>
      </c>
      <c r="AP2069" t="e" vm="1">
        <f>_FV(-9,"0")</f>
        <v>#VALUE!</v>
      </c>
      <c r="AQ2069">
        <v>7</v>
      </c>
      <c r="AR2069">
        <v>1</v>
      </c>
      <c r="AS2069" t="s">
        <v>68</v>
      </c>
      <c r="AT2069" t="s">
        <v>68</v>
      </c>
      <c r="AU2069" t="s">
        <v>68</v>
      </c>
      <c r="AV2069" t="s">
        <v>675</v>
      </c>
      <c r="AW2069" s="3">
        <v>42005</v>
      </c>
      <c r="AX2069">
        <v>1713</v>
      </c>
      <c r="AY2069">
        <v>1667</v>
      </c>
      <c r="AZ2069" t="s">
        <v>209</v>
      </c>
      <c r="BA2069" s="2">
        <v>43668</v>
      </c>
      <c r="BB2069">
        <v>16</v>
      </c>
      <c r="BC2069" t="s">
        <v>2792</v>
      </c>
      <c r="BD2069" s="3">
        <v>43678</v>
      </c>
      <c r="BE2069" t="s">
        <v>1445</v>
      </c>
      <c r="BF2069" s="2">
        <v>43701</v>
      </c>
      <c r="BG2069">
        <v>29</v>
      </c>
      <c r="BH2069" t="s">
        <v>2790</v>
      </c>
      <c r="BI2069" s="3">
        <v>30742</v>
      </c>
    </row>
    <row r="2070" spans="1:61" x14ac:dyDescent="0.25">
      <c r="A2070" s="1">
        <v>42347</v>
      </c>
      <c r="B2070" t="s">
        <v>2793</v>
      </c>
      <c r="C2070" t="s">
        <v>1445</v>
      </c>
      <c r="D2070" t="s">
        <v>62</v>
      </c>
      <c r="E2070" t="s">
        <v>116</v>
      </c>
      <c r="F2070" s="2">
        <v>43556</v>
      </c>
      <c r="G2070" t="s">
        <v>124</v>
      </c>
      <c r="H2070" t="s">
        <v>124</v>
      </c>
      <c r="I2070" t="s">
        <v>97</v>
      </c>
      <c r="J2070" s="2">
        <v>43617</v>
      </c>
      <c r="K2070" t="s">
        <v>65</v>
      </c>
      <c r="L2070" t="s">
        <v>116</v>
      </c>
      <c r="M2070" t="s">
        <v>118</v>
      </c>
      <c r="N2070" t="s">
        <v>65</v>
      </c>
      <c r="O2070" t="s">
        <v>97</v>
      </c>
      <c r="P2070" t="s">
        <v>116</v>
      </c>
      <c r="Q2070">
        <v>5</v>
      </c>
      <c r="R2070" t="s">
        <v>191</v>
      </c>
      <c r="S2070" t="s">
        <v>179</v>
      </c>
      <c r="T2070">
        <v>16</v>
      </c>
      <c r="U2070">
        <v>17</v>
      </c>
      <c r="V2070">
        <v>4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 t="e" vm="8">
        <f>_FV(0,"4")</f>
        <v>#VALUE!</v>
      </c>
      <c r="AM2070" t="s">
        <v>97</v>
      </c>
      <c r="AN2070">
        <v>-5</v>
      </c>
      <c r="AP2070" t="s">
        <v>68</v>
      </c>
      <c r="AQ2070">
        <v>1</v>
      </c>
      <c r="AR2070">
        <v>1</v>
      </c>
      <c r="AS2070" t="s">
        <v>68</v>
      </c>
      <c r="AT2070" t="s">
        <v>68</v>
      </c>
      <c r="AU2070" t="s">
        <v>68</v>
      </c>
      <c r="AV2070" t="s">
        <v>65</v>
      </c>
      <c r="AW2070" s="2">
        <v>43466</v>
      </c>
      <c r="AX2070">
        <v>1582</v>
      </c>
      <c r="AY2070">
        <v>1667</v>
      </c>
      <c r="AZ2070" t="s">
        <v>2793</v>
      </c>
      <c r="BA2070" s="2">
        <v>43581</v>
      </c>
      <c r="BB2070">
        <v>34</v>
      </c>
      <c r="BC2070" t="s">
        <v>2796</v>
      </c>
      <c r="BD2070" s="3">
        <v>29983</v>
      </c>
      <c r="BE2070" t="s">
        <v>1445</v>
      </c>
      <c r="BF2070" s="2">
        <v>43701</v>
      </c>
      <c r="BG2070">
        <v>29</v>
      </c>
      <c r="BH2070" t="s">
        <v>2790</v>
      </c>
      <c r="BI2070" s="3">
        <v>30742</v>
      </c>
    </row>
    <row r="2071" spans="1:61" x14ac:dyDescent="0.25">
      <c r="A2071" s="1">
        <v>42402</v>
      </c>
      <c r="B2071" t="s">
        <v>218</v>
      </c>
      <c r="C2071" t="s">
        <v>1445</v>
      </c>
      <c r="D2071" t="s">
        <v>101</v>
      </c>
      <c r="E2071" t="s">
        <v>717</v>
      </c>
      <c r="F2071" t="s">
        <v>717</v>
      </c>
      <c r="G2071" s="3">
        <v>45658</v>
      </c>
      <c r="H2071" t="s">
        <v>770</v>
      </c>
      <c r="I2071" t="s">
        <v>76</v>
      </c>
      <c r="J2071" t="s">
        <v>769</v>
      </c>
      <c r="K2071" t="s">
        <v>771</v>
      </c>
      <c r="L2071" t="s">
        <v>79</v>
      </c>
      <c r="M2071" t="s">
        <v>323</v>
      </c>
      <c r="N2071" t="s">
        <v>81</v>
      </c>
      <c r="O2071" t="s">
        <v>771</v>
      </c>
      <c r="P2071" t="s">
        <v>771</v>
      </c>
      <c r="Q2071">
        <v>24</v>
      </c>
      <c r="R2071" t="s">
        <v>119</v>
      </c>
      <c r="S2071" t="s">
        <v>179</v>
      </c>
      <c r="T2071">
        <v>16</v>
      </c>
      <c r="U2071">
        <v>14</v>
      </c>
      <c r="V2071">
        <v>15</v>
      </c>
      <c r="W2071" t="s">
        <v>121</v>
      </c>
      <c r="X2071" t="s">
        <v>85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 t="e" vm="2">
        <f>_FV(0,"3333333333333333")</f>
        <v>#VALUE!</v>
      </c>
      <c r="AM2071" t="e" vm="37">
        <f>_FV(0,"375")</f>
        <v>#VALUE!</v>
      </c>
      <c r="AN2071">
        <v>3</v>
      </c>
      <c r="AO2071" t="s">
        <v>68</v>
      </c>
      <c r="AP2071" t="s">
        <v>64</v>
      </c>
      <c r="AQ2071">
        <v>3</v>
      </c>
      <c r="AR2071">
        <v>6</v>
      </c>
      <c r="AS2071" t="s">
        <v>68</v>
      </c>
      <c r="AT2071" t="s">
        <v>68</v>
      </c>
      <c r="AU2071" t="s">
        <v>68</v>
      </c>
      <c r="AV2071" t="s">
        <v>68</v>
      </c>
      <c r="AW2071" s="2">
        <v>43617</v>
      </c>
      <c r="AX2071">
        <v>1629</v>
      </c>
      <c r="AY2071">
        <v>1667</v>
      </c>
      <c r="AZ2071" t="s">
        <v>218</v>
      </c>
      <c r="BA2071" s="2">
        <v>43580</v>
      </c>
      <c r="BB2071">
        <v>22</v>
      </c>
      <c r="BC2071" t="s">
        <v>2797</v>
      </c>
      <c r="BD2071" s="3">
        <v>12479</v>
      </c>
      <c r="BE2071" t="s">
        <v>1445</v>
      </c>
      <c r="BF2071" s="2">
        <v>43701</v>
      </c>
      <c r="BG2071">
        <v>29</v>
      </c>
      <c r="BH2071" t="s">
        <v>2790</v>
      </c>
      <c r="BI2071" s="3">
        <v>30742</v>
      </c>
    </row>
    <row r="2072" spans="1:61" x14ac:dyDescent="0.25">
      <c r="A2072" s="1">
        <v>42556</v>
      </c>
      <c r="B2072" t="s">
        <v>228</v>
      </c>
      <c r="C2072" t="s">
        <v>1445</v>
      </c>
      <c r="D2072" t="s">
        <v>151</v>
      </c>
      <c r="E2072" t="s">
        <v>1812</v>
      </c>
      <c r="F2072" t="s">
        <v>68</v>
      </c>
      <c r="G2072" t="s">
        <v>1563</v>
      </c>
      <c r="H2072" t="s">
        <v>289</v>
      </c>
      <c r="I2072" t="s">
        <v>614</v>
      </c>
      <c r="J2072" t="s">
        <v>1062</v>
      </c>
      <c r="K2072" t="s">
        <v>619</v>
      </c>
      <c r="L2072" t="s">
        <v>655</v>
      </c>
      <c r="M2072" t="s">
        <v>617</v>
      </c>
      <c r="N2072" t="s">
        <v>619</v>
      </c>
      <c r="O2072" t="s">
        <v>295</v>
      </c>
      <c r="P2072" t="s">
        <v>296</v>
      </c>
      <c r="Q2072">
        <v>37</v>
      </c>
      <c r="R2072" t="s">
        <v>85</v>
      </c>
      <c r="S2072" t="s">
        <v>179</v>
      </c>
      <c r="T2072">
        <v>16</v>
      </c>
      <c r="U2072">
        <v>5</v>
      </c>
      <c r="V2072">
        <v>11</v>
      </c>
      <c r="W2072" t="s">
        <v>121</v>
      </c>
      <c r="X2072" t="s">
        <v>85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 t="s">
        <v>295</v>
      </c>
      <c r="AM2072" t="e" vm="180">
        <f>_FV(0,"35135135135135137")</f>
        <v>#VALUE!</v>
      </c>
      <c r="AN2072">
        <v>16</v>
      </c>
      <c r="AO2072" t="s">
        <v>68</v>
      </c>
      <c r="AP2072" t="e" vm="1">
        <f>_FV(-5,"0")</f>
        <v>#VALUE!</v>
      </c>
      <c r="AQ2072">
        <v>5</v>
      </c>
      <c r="AR2072">
        <v>2</v>
      </c>
      <c r="AS2072" t="s">
        <v>68</v>
      </c>
      <c r="AT2072" t="s">
        <v>68</v>
      </c>
      <c r="AU2072" t="s">
        <v>68</v>
      </c>
      <c r="AV2072" t="s">
        <v>64</v>
      </c>
      <c r="AW2072" s="3">
        <v>44562</v>
      </c>
      <c r="AX2072">
        <v>1630</v>
      </c>
      <c r="AY2072">
        <v>1667</v>
      </c>
      <c r="AZ2072" t="s">
        <v>228</v>
      </c>
      <c r="BA2072" s="2">
        <v>43519</v>
      </c>
      <c r="BB2072">
        <v>26</v>
      </c>
      <c r="BC2072" t="s">
        <v>2766</v>
      </c>
      <c r="BD2072" s="2">
        <v>43649</v>
      </c>
      <c r="BE2072" t="s">
        <v>1445</v>
      </c>
      <c r="BF2072" s="2">
        <v>43701</v>
      </c>
      <c r="BG2072">
        <v>29</v>
      </c>
      <c r="BH2072" t="s">
        <v>2790</v>
      </c>
      <c r="BI2072" s="3">
        <v>30742</v>
      </c>
    </row>
    <row r="2073" spans="1:61" x14ac:dyDescent="0.25">
      <c r="A2073" s="1">
        <v>42404</v>
      </c>
      <c r="B2073" t="s">
        <v>60</v>
      </c>
      <c r="C2073" t="s">
        <v>2793</v>
      </c>
      <c r="D2073" t="s">
        <v>62</v>
      </c>
      <c r="E2073" t="s">
        <v>1974</v>
      </c>
      <c r="F2073" t="s">
        <v>446</v>
      </c>
      <c r="G2073" t="s">
        <v>446</v>
      </c>
      <c r="H2073" t="s">
        <v>557</v>
      </c>
      <c r="I2073" t="s">
        <v>868</v>
      </c>
      <c r="J2073" t="s">
        <v>867</v>
      </c>
      <c r="K2073" t="s">
        <v>869</v>
      </c>
      <c r="L2073" t="s">
        <v>450</v>
      </c>
      <c r="M2073" t="s">
        <v>141</v>
      </c>
      <c r="N2073" t="s">
        <v>451</v>
      </c>
      <c r="O2073" t="s">
        <v>141</v>
      </c>
      <c r="P2073" t="s">
        <v>141</v>
      </c>
      <c r="Q2073">
        <v>31</v>
      </c>
      <c r="R2073" t="s">
        <v>64</v>
      </c>
      <c r="S2073" t="s">
        <v>191</v>
      </c>
      <c r="T2073">
        <v>16</v>
      </c>
      <c r="U2073">
        <v>2</v>
      </c>
      <c r="V2073">
        <v>10</v>
      </c>
      <c r="W2073" t="s">
        <v>85</v>
      </c>
      <c r="X2073" t="s">
        <v>66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 t="s">
        <v>1204</v>
      </c>
      <c r="AM2073" t="e" vm="113">
        <f>_FV(0,"06451612903225806")</f>
        <v>#VALUE!</v>
      </c>
      <c r="AN2073">
        <v>18</v>
      </c>
      <c r="AO2073" t="s">
        <v>84</v>
      </c>
      <c r="AP2073" t="e" vm="1">
        <f>_FV(-11,"0")</f>
        <v>#VALUE!</v>
      </c>
      <c r="AQ2073">
        <v>3</v>
      </c>
      <c r="AR2073">
        <v>0</v>
      </c>
      <c r="AS2073" t="s">
        <v>68</v>
      </c>
      <c r="AT2073" t="s">
        <v>68</v>
      </c>
      <c r="AU2073" t="s">
        <v>68</v>
      </c>
      <c r="AV2073" t="s">
        <v>1463</v>
      </c>
      <c r="AW2073" s="3">
        <v>46023</v>
      </c>
      <c r="AX2073">
        <v>1804</v>
      </c>
      <c r="AY2073">
        <v>1582</v>
      </c>
      <c r="AZ2073" t="s">
        <v>60</v>
      </c>
      <c r="BA2073" s="2">
        <v>43669</v>
      </c>
      <c r="BB2073">
        <v>29</v>
      </c>
      <c r="BC2073" t="s">
        <v>2765</v>
      </c>
      <c r="BD2073" s="3">
        <v>35674</v>
      </c>
      <c r="BE2073" t="s">
        <v>2793</v>
      </c>
      <c r="BF2073" s="2">
        <v>43581</v>
      </c>
      <c r="BG2073">
        <v>34</v>
      </c>
      <c r="BH2073" t="s">
        <v>2796</v>
      </c>
      <c r="BI2073" s="3">
        <v>29983</v>
      </c>
    </row>
    <row r="2074" spans="1:61" x14ac:dyDescent="0.25">
      <c r="A2074" s="1">
        <v>42336</v>
      </c>
      <c r="B2074" t="s">
        <v>73</v>
      </c>
      <c r="C2074" t="s">
        <v>2793</v>
      </c>
      <c r="D2074" t="s">
        <v>151</v>
      </c>
      <c r="E2074" t="s">
        <v>670</v>
      </c>
      <c r="F2074" t="s">
        <v>152</v>
      </c>
      <c r="G2074" t="s">
        <v>391</v>
      </c>
      <c r="H2074" t="s">
        <v>68</v>
      </c>
      <c r="I2074" t="s">
        <v>329</v>
      </c>
      <c r="J2074" t="s">
        <v>250</v>
      </c>
      <c r="K2074" t="s">
        <v>577</v>
      </c>
      <c r="L2074" t="s">
        <v>155</v>
      </c>
      <c r="M2074" t="s">
        <v>670</v>
      </c>
      <c r="N2074" t="s">
        <v>329</v>
      </c>
      <c r="O2074" t="s">
        <v>154</v>
      </c>
      <c r="P2074" t="s">
        <v>155</v>
      </c>
      <c r="Q2074">
        <v>14</v>
      </c>
      <c r="R2074" t="s">
        <v>239</v>
      </c>
      <c r="S2074" t="s">
        <v>191</v>
      </c>
      <c r="T2074">
        <v>16</v>
      </c>
      <c r="U2074">
        <v>20</v>
      </c>
      <c r="V2074">
        <v>13</v>
      </c>
      <c r="W2074" t="s">
        <v>68</v>
      </c>
      <c r="X2074" t="s">
        <v>96</v>
      </c>
      <c r="Y2074">
        <v>0</v>
      </c>
      <c r="Z2074">
        <v>0</v>
      </c>
      <c r="AA2074">
        <v>0</v>
      </c>
      <c r="AB2074">
        <v>1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 t="e" vm="1">
        <f>_FV(-1,"0")</f>
        <v>#VALUE!</v>
      </c>
      <c r="AM2074" t="e" vm="33">
        <f>_FV(0,"14285714285714285")</f>
        <v>#VALUE!</v>
      </c>
      <c r="AN2074">
        <v>-11</v>
      </c>
      <c r="AO2074" t="e" vm="1">
        <f>_FV(-5,"0")</f>
        <v>#VALUE!</v>
      </c>
      <c r="AP2074" t="s">
        <v>85</v>
      </c>
      <c r="AQ2074">
        <v>1</v>
      </c>
      <c r="AR2074">
        <v>1</v>
      </c>
      <c r="AS2074" t="s">
        <v>68</v>
      </c>
      <c r="AT2074" t="s">
        <v>68</v>
      </c>
      <c r="AU2074" t="s">
        <v>68</v>
      </c>
      <c r="AV2074" t="s">
        <v>97</v>
      </c>
      <c r="AW2074" s="3">
        <v>44927</v>
      </c>
      <c r="AX2074">
        <v>1549</v>
      </c>
      <c r="AY2074">
        <v>1582</v>
      </c>
      <c r="AZ2074" t="s">
        <v>73</v>
      </c>
      <c r="BA2074" s="2">
        <v>43608</v>
      </c>
      <c r="BB2074">
        <v>23</v>
      </c>
      <c r="BC2074" t="s">
        <v>2767</v>
      </c>
      <c r="BD2074" s="3">
        <v>20121</v>
      </c>
      <c r="BE2074" t="s">
        <v>2793</v>
      </c>
      <c r="BF2074" s="2">
        <v>43581</v>
      </c>
      <c r="BG2074">
        <v>34</v>
      </c>
      <c r="BH2074" t="s">
        <v>2796</v>
      </c>
      <c r="BI2074" s="3">
        <v>29983</v>
      </c>
    </row>
    <row r="2075" spans="1:61" x14ac:dyDescent="0.25">
      <c r="A2075" s="1">
        <v>42073</v>
      </c>
      <c r="B2075" t="s">
        <v>2768</v>
      </c>
      <c r="C2075" t="s">
        <v>2793</v>
      </c>
      <c r="D2075" t="s">
        <v>101</v>
      </c>
      <c r="E2075" t="s">
        <v>399</v>
      </c>
      <c r="F2075" t="s">
        <v>625</v>
      </c>
      <c r="G2075" t="s">
        <v>317</v>
      </c>
      <c r="H2075" t="s">
        <v>180</v>
      </c>
      <c r="I2075" t="s">
        <v>400</v>
      </c>
      <c r="J2075" t="s">
        <v>399</v>
      </c>
      <c r="K2075" t="s">
        <v>79</v>
      </c>
      <c r="L2075" t="s">
        <v>79</v>
      </c>
      <c r="M2075" t="s">
        <v>63</v>
      </c>
      <c r="N2075" t="s">
        <v>79</v>
      </c>
      <c r="O2075" t="s">
        <v>322</v>
      </c>
      <c r="P2075" t="s">
        <v>323</v>
      </c>
      <c r="Q2075">
        <v>8</v>
      </c>
      <c r="R2075" t="s">
        <v>242</v>
      </c>
      <c r="S2075" t="s">
        <v>191</v>
      </c>
      <c r="T2075">
        <v>16</v>
      </c>
      <c r="U2075">
        <v>16</v>
      </c>
      <c r="V2075">
        <v>13</v>
      </c>
      <c r="W2075" t="s">
        <v>85</v>
      </c>
      <c r="X2075" t="s">
        <v>85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 t="e" vm="14">
        <f>_FV(0,"25")</f>
        <v>#VALUE!</v>
      </c>
      <c r="AM2075" t="e" vm="93">
        <f>_FV(0,"125")</f>
        <v>#VALUE!</v>
      </c>
      <c r="AN2075">
        <v>-2</v>
      </c>
      <c r="AO2075" t="s">
        <v>65</v>
      </c>
      <c r="AP2075" t="s">
        <v>84</v>
      </c>
      <c r="AQ2075">
        <v>1</v>
      </c>
      <c r="AR2075">
        <v>1</v>
      </c>
      <c r="AS2075" t="s">
        <v>68</v>
      </c>
      <c r="AT2075" t="s">
        <v>68</v>
      </c>
      <c r="AU2075" t="s">
        <v>68</v>
      </c>
      <c r="AV2075" t="s">
        <v>68</v>
      </c>
      <c r="AW2075" s="3">
        <v>42736</v>
      </c>
      <c r="AX2075">
        <v>1577</v>
      </c>
      <c r="AY2075">
        <v>1582</v>
      </c>
      <c r="AZ2075" t="s">
        <v>2768</v>
      </c>
      <c r="BA2075" s="2">
        <v>43489</v>
      </c>
      <c r="BB2075">
        <v>22</v>
      </c>
      <c r="BC2075" t="s">
        <v>2771</v>
      </c>
      <c r="BD2075" s="3">
        <v>14246</v>
      </c>
      <c r="BE2075" t="s">
        <v>2793</v>
      </c>
      <c r="BF2075" s="2">
        <v>43581</v>
      </c>
      <c r="BG2075">
        <v>34</v>
      </c>
      <c r="BH2075" t="s">
        <v>2796</v>
      </c>
      <c r="BI2075" s="3">
        <v>29983</v>
      </c>
    </row>
    <row r="2076" spans="1:61" x14ac:dyDescent="0.25">
      <c r="A2076" s="1">
        <v>42364</v>
      </c>
      <c r="B2076" t="s">
        <v>123</v>
      </c>
      <c r="C2076" t="s">
        <v>2793</v>
      </c>
      <c r="D2076" t="s">
        <v>101</v>
      </c>
      <c r="E2076" t="s">
        <v>76</v>
      </c>
      <c r="F2076" t="s">
        <v>76</v>
      </c>
      <c r="G2076" s="2">
        <v>43586</v>
      </c>
      <c r="H2076" t="s">
        <v>88</v>
      </c>
      <c r="I2076" t="s">
        <v>68</v>
      </c>
      <c r="J2076" t="s">
        <v>212</v>
      </c>
      <c r="K2076" t="s">
        <v>341</v>
      </c>
      <c r="L2076" t="s">
        <v>94</v>
      </c>
      <c r="M2076" t="s">
        <v>63</v>
      </c>
      <c r="N2076" t="s">
        <v>341</v>
      </c>
      <c r="O2076" t="s">
        <v>82</v>
      </c>
      <c r="P2076" t="s">
        <v>216</v>
      </c>
      <c r="Q2076">
        <v>18</v>
      </c>
      <c r="R2076" t="s">
        <v>120</v>
      </c>
      <c r="S2076" t="s">
        <v>191</v>
      </c>
      <c r="T2076">
        <v>16</v>
      </c>
      <c r="U2076">
        <v>15</v>
      </c>
      <c r="V2076">
        <v>7</v>
      </c>
      <c r="W2076" t="s">
        <v>85</v>
      </c>
      <c r="X2076" t="s">
        <v>179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 t="e" vm="2">
        <f>_FV(0,"3333333333333333")</f>
        <v>#VALUE!</v>
      </c>
      <c r="AM2076" t="s">
        <v>341</v>
      </c>
      <c r="AN2076">
        <v>-10</v>
      </c>
      <c r="AO2076" t="e" vm="1">
        <f>_FV(-5,"0")</f>
        <v>#VALUE!</v>
      </c>
      <c r="AP2076" t="e" vm="1">
        <f>_FV(-3,"0")</f>
        <v>#VALUE!</v>
      </c>
      <c r="AQ2076">
        <v>1</v>
      </c>
      <c r="AR2076">
        <v>1</v>
      </c>
      <c r="AS2076" t="s">
        <v>68</v>
      </c>
      <c r="AT2076" t="s">
        <v>68</v>
      </c>
      <c r="AU2076" t="s">
        <v>68</v>
      </c>
      <c r="AV2076" t="s">
        <v>90</v>
      </c>
      <c r="AW2076" s="2">
        <v>43497</v>
      </c>
      <c r="AX2076">
        <v>1843</v>
      </c>
      <c r="AY2076">
        <v>1582</v>
      </c>
      <c r="AZ2076" t="s">
        <v>123</v>
      </c>
      <c r="BA2076" s="2">
        <v>43669</v>
      </c>
      <c r="BB2076">
        <v>30</v>
      </c>
      <c r="BC2076" t="s">
        <v>2773</v>
      </c>
      <c r="BD2076" s="2">
        <v>43599</v>
      </c>
      <c r="BE2076" t="s">
        <v>2793</v>
      </c>
      <c r="BF2076" s="2">
        <v>43581</v>
      </c>
      <c r="BG2076">
        <v>34</v>
      </c>
      <c r="BH2076" t="s">
        <v>2796</v>
      </c>
      <c r="BI2076" s="3">
        <v>29983</v>
      </c>
    </row>
    <row r="2077" spans="1:61" x14ac:dyDescent="0.25">
      <c r="A2077" s="1">
        <v>42413</v>
      </c>
      <c r="B2077" t="s">
        <v>2233</v>
      </c>
      <c r="C2077" t="s">
        <v>2793</v>
      </c>
      <c r="D2077" t="s">
        <v>151</v>
      </c>
      <c r="E2077" t="s">
        <v>68</v>
      </c>
      <c r="F2077" t="s">
        <v>516</v>
      </c>
      <c r="G2077" t="s">
        <v>494</v>
      </c>
      <c r="H2077" t="s">
        <v>516</v>
      </c>
      <c r="I2077" t="s">
        <v>362</v>
      </c>
      <c r="J2077" t="s">
        <v>518</v>
      </c>
      <c r="K2077" t="s">
        <v>522</v>
      </c>
      <c r="L2077" t="s">
        <v>522</v>
      </c>
      <c r="M2077" t="s">
        <v>520</v>
      </c>
      <c r="N2077" t="s">
        <v>237</v>
      </c>
      <c r="O2077" t="s">
        <v>519</v>
      </c>
      <c r="P2077" t="s">
        <v>363</v>
      </c>
      <c r="Q2077">
        <v>26</v>
      </c>
      <c r="R2077" t="s">
        <v>110</v>
      </c>
      <c r="S2077" t="s">
        <v>191</v>
      </c>
      <c r="T2077">
        <v>16</v>
      </c>
      <c r="U2077">
        <v>12</v>
      </c>
      <c r="V2077">
        <v>10</v>
      </c>
      <c r="W2077" t="s">
        <v>68</v>
      </c>
      <c r="X2077" t="s">
        <v>66</v>
      </c>
      <c r="Y2077">
        <v>0</v>
      </c>
      <c r="Z2077">
        <v>0</v>
      </c>
      <c r="AA2077">
        <v>0</v>
      </c>
      <c r="AB2077">
        <v>1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 t="e" vm="172">
        <f>_FV(0,"15384615384615385")</f>
        <v>#VALUE!</v>
      </c>
      <c r="AM2077" t="s">
        <v>65</v>
      </c>
      <c r="AN2077">
        <v>-1</v>
      </c>
      <c r="AO2077" t="e" vm="1">
        <f>_FV(-3,"0")</f>
        <v>#VALUE!</v>
      </c>
      <c r="AP2077" t="s">
        <v>64</v>
      </c>
      <c r="AQ2077">
        <v>3</v>
      </c>
      <c r="AR2077">
        <v>0</v>
      </c>
      <c r="AS2077" t="s">
        <v>68</v>
      </c>
      <c r="AT2077" t="s">
        <v>68</v>
      </c>
      <c r="AU2077" t="s">
        <v>68</v>
      </c>
      <c r="AV2077" t="s">
        <v>97</v>
      </c>
      <c r="AW2077" s="2">
        <v>43617</v>
      </c>
      <c r="AX2077">
        <v>1654</v>
      </c>
      <c r="AY2077">
        <v>1582</v>
      </c>
      <c r="AZ2077" t="s">
        <v>2233</v>
      </c>
      <c r="BA2077" s="2">
        <v>43641</v>
      </c>
      <c r="BB2077">
        <v>19</v>
      </c>
      <c r="BC2077" t="s">
        <v>2775</v>
      </c>
      <c r="BD2077" s="3">
        <v>43160</v>
      </c>
      <c r="BE2077" t="s">
        <v>2793</v>
      </c>
      <c r="BF2077" s="2">
        <v>43581</v>
      </c>
      <c r="BG2077">
        <v>34</v>
      </c>
      <c r="BH2077" t="s">
        <v>2796</v>
      </c>
      <c r="BI2077" s="3">
        <v>29983</v>
      </c>
    </row>
    <row r="2078" spans="1:61" x14ac:dyDescent="0.25">
      <c r="A2078" s="1">
        <v>42224</v>
      </c>
      <c r="B2078" t="s">
        <v>127</v>
      </c>
      <c r="C2078" t="s">
        <v>2793</v>
      </c>
      <c r="D2078" t="s">
        <v>101</v>
      </c>
      <c r="E2078" t="s">
        <v>65</v>
      </c>
      <c r="F2078" t="s">
        <v>65</v>
      </c>
      <c r="G2078" t="s">
        <v>65</v>
      </c>
      <c r="H2078" t="s">
        <v>65</v>
      </c>
      <c r="I2078" t="s">
        <v>65</v>
      </c>
      <c r="J2078" t="s">
        <v>65</v>
      </c>
      <c r="K2078" t="s">
        <v>65</v>
      </c>
      <c r="L2078" t="s">
        <v>65</v>
      </c>
      <c r="M2078" t="s">
        <v>65</v>
      </c>
      <c r="N2078" t="s">
        <v>65</v>
      </c>
      <c r="O2078" t="s">
        <v>65</v>
      </c>
      <c r="P2078" t="s">
        <v>65</v>
      </c>
      <c r="Q2078">
        <v>1</v>
      </c>
      <c r="R2078" t="s">
        <v>192</v>
      </c>
      <c r="S2078" t="s">
        <v>191</v>
      </c>
      <c r="T2078">
        <v>16</v>
      </c>
      <c r="U2078">
        <v>3</v>
      </c>
      <c r="V2078">
        <v>13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 t="s">
        <v>65</v>
      </c>
      <c r="AM2078" t="s">
        <v>65</v>
      </c>
      <c r="AN2078">
        <v>0</v>
      </c>
      <c r="AP2078" t="e" vm="1">
        <f>_FV(-2,"0")</f>
        <v>#VALUE!</v>
      </c>
      <c r="AQ2078">
        <v>1</v>
      </c>
      <c r="AR2078">
        <v>1</v>
      </c>
      <c r="AS2078" t="s">
        <v>68</v>
      </c>
      <c r="AT2078" t="s">
        <v>68</v>
      </c>
      <c r="AU2078" t="s">
        <v>68</v>
      </c>
      <c r="AV2078" t="s">
        <v>90</v>
      </c>
      <c r="AW2078" s="2">
        <v>43556</v>
      </c>
      <c r="AX2078">
        <v>1713</v>
      </c>
      <c r="AY2078">
        <v>1582</v>
      </c>
      <c r="AZ2078" t="s">
        <v>127</v>
      </c>
      <c r="BA2078" s="2">
        <v>43670</v>
      </c>
      <c r="BB2078">
        <v>19</v>
      </c>
      <c r="BC2078" t="s">
        <v>2776</v>
      </c>
      <c r="BD2078" s="3">
        <v>45047</v>
      </c>
      <c r="BE2078" t="s">
        <v>2793</v>
      </c>
      <c r="BF2078" s="2">
        <v>43581</v>
      </c>
      <c r="BG2078">
        <v>34</v>
      </c>
      <c r="BH2078" t="s">
        <v>2796</v>
      </c>
      <c r="BI2078" s="3">
        <v>29983</v>
      </c>
    </row>
    <row r="2079" spans="1:61" x14ac:dyDescent="0.25">
      <c r="A2079" s="1">
        <v>42196</v>
      </c>
      <c r="B2079" t="s">
        <v>2538</v>
      </c>
      <c r="C2079" t="s">
        <v>2793</v>
      </c>
      <c r="D2079" t="s">
        <v>62</v>
      </c>
      <c r="E2079" t="s">
        <v>77</v>
      </c>
      <c r="F2079" t="s">
        <v>74</v>
      </c>
      <c r="G2079" t="s">
        <v>425</v>
      </c>
      <c r="H2079" t="s">
        <v>74</v>
      </c>
      <c r="I2079" t="s">
        <v>366</v>
      </c>
      <c r="J2079" t="s">
        <v>90</v>
      </c>
      <c r="K2079" t="s">
        <v>63</v>
      </c>
      <c r="L2079" t="s">
        <v>80</v>
      </c>
      <c r="M2079" t="s">
        <v>308</v>
      </c>
      <c r="N2079" t="s">
        <v>79</v>
      </c>
      <c r="O2079" t="s">
        <v>80</v>
      </c>
      <c r="P2079" t="s">
        <v>80</v>
      </c>
      <c r="Q2079">
        <v>12</v>
      </c>
      <c r="R2079" t="s">
        <v>68</v>
      </c>
      <c r="S2079" t="s">
        <v>191</v>
      </c>
      <c r="T2079">
        <v>16</v>
      </c>
      <c r="U2079">
        <v>3</v>
      </c>
      <c r="V2079">
        <v>11</v>
      </c>
      <c r="W2079" t="s">
        <v>120</v>
      </c>
      <c r="X2079" t="s">
        <v>85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 t="s">
        <v>80</v>
      </c>
      <c r="AM2079" t="s">
        <v>65</v>
      </c>
      <c r="AN2079">
        <v>6</v>
      </c>
      <c r="AO2079" t="s">
        <v>84</v>
      </c>
      <c r="AP2079" t="e" vm="1">
        <f>_FV(-12,"0")</f>
        <v>#VALUE!</v>
      </c>
      <c r="AQ2079">
        <v>1</v>
      </c>
      <c r="AR2079">
        <v>1</v>
      </c>
      <c r="AS2079" t="s">
        <v>68</v>
      </c>
      <c r="AT2079" t="s">
        <v>68</v>
      </c>
      <c r="AU2079" t="s">
        <v>68</v>
      </c>
      <c r="AV2079" s="3">
        <v>27395</v>
      </c>
      <c r="AW2079" s="3">
        <v>46388</v>
      </c>
      <c r="AX2079">
        <v>1643</v>
      </c>
      <c r="AY2079">
        <v>1582</v>
      </c>
      <c r="AZ2079" t="s">
        <v>2538</v>
      </c>
      <c r="BA2079" s="2">
        <v>43733</v>
      </c>
      <c r="BB2079">
        <v>19</v>
      </c>
      <c r="BC2079" t="s">
        <v>2777</v>
      </c>
      <c r="BD2079" s="3">
        <v>22313</v>
      </c>
      <c r="BE2079" t="s">
        <v>2793</v>
      </c>
      <c r="BF2079" s="2">
        <v>43581</v>
      </c>
      <c r="BG2079">
        <v>34</v>
      </c>
      <c r="BH2079" t="s">
        <v>2796</v>
      </c>
      <c r="BI2079" s="3">
        <v>29983</v>
      </c>
    </row>
    <row r="2080" spans="1:61" x14ac:dyDescent="0.25">
      <c r="A2080" s="1">
        <v>42587</v>
      </c>
      <c r="B2080" t="s">
        <v>150</v>
      </c>
      <c r="C2080" t="s">
        <v>2793</v>
      </c>
      <c r="D2080" t="s">
        <v>62</v>
      </c>
      <c r="E2080" t="s">
        <v>1812</v>
      </c>
      <c r="F2080" t="s">
        <v>290</v>
      </c>
      <c r="G2080" t="s">
        <v>1517</v>
      </c>
      <c r="H2080" t="s">
        <v>549</v>
      </c>
      <c r="I2080" t="s">
        <v>711</v>
      </c>
      <c r="J2080" t="s">
        <v>549</v>
      </c>
      <c r="K2080" t="s">
        <v>1159</v>
      </c>
      <c r="L2080" t="s">
        <v>293</v>
      </c>
      <c r="M2080" t="s">
        <v>296</v>
      </c>
      <c r="N2080" t="s">
        <v>1159</v>
      </c>
      <c r="O2080" t="s">
        <v>296</v>
      </c>
      <c r="P2080" t="s">
        <v>656</v>
      </c>
      <c r="Q2080">
        <v>37</v>
      </c>
      <c r="R2080" t="s">
        <v>121</v>
      </c>
      <c r="S2080" t="s">
        <v>191</v>
      </c>
      <c r="T2080">
        <v>16</v>
      </c>
      <c r="U2080">
        <v>6</v>
      </c>
      <c r="V2080">
        <v>10</v>
      </c>
      <c r="W2080" t="s">
        <v>120</v>
      </c>
      <c r="X2080" t="s">
        <v>85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 t="s">
        <v>759</v>
      </c>
      <c r="AM2080" t="e" vm="319">
        <f>_FV(0,"21621621621621623")</f>
        <v>#VALUE!</v>
      </c>
      <c r="AN2080">
        <v>14</v>
      </c>
      <c r="AO2080" t="s">
        <v>84</v>
      </c>
      <c r="AP2080" t="e" vm="1">
        <f>_FV(-5,"0")</f>
        <v>#VALUE!</v>
      </c>
      <c r="AQ2080">
        <v>0</v>
      </c>
      <c r="AR2080">
        <v>3</v>
      </c>
      <c r="AS2080" t="s">
        <v>68</v>
      </c>
      <c r="AT2080" t="s">
        <v>573</v>
      </c>
      <c r="AU2080" t="s">
        <v>68</v>
      </c>
      <c r="AV2080" s="2">
        <v>43679</v>
      </c>
      <c r="AW2080" t="s">
        <v>2925</v>
      </c>
      <c r="AX2080">
        <v>1721</v>
      </c>
      <c r="AY2080">
        <v>1582</v>
      </c>
      <c r="AZ2080" t="s">
        <v>150</v>
      </c>
      <c r="BA2080" s="2">
        <v>43607</v>
      </c>
      <c r="BB2080">
        <v>25</v>
      </c>
      <c r="BC2080" t="s">
        <v>2779</v>
      </c>
      <c r="BD2080" s="3">
        <v>14427</v>
      </c>
      <c r="BE2080" t="s">
        <v>2793</v>
      </c>
      <c r="BF2080" s="2">
        <v>43581</v>
      </c>
      <c r="BG2080">
        <v>34</v>
      </c>
      <c r="BH2080" t="s">
        <v>2796</v>
      </c>
      <c r="BI2080" s="3">
        <v>29983</v>
      </c>
    </row>
    <row r="2081" spans="1:61" x14ac:dyDescent="0.25">
      <c r="A2081" s="1">
        <v>42245</v>
      </c>
      <c r="B2081" t="s">
        <v>158</v>
      </c>
      <c r="C2081" t="s">
        <v>2793</v>
      </c>
      <c r="D2081" t="s">
        <v>62</v>
      </c>
      <c r="E2081" t="s">
        <v>64</v>
      </c>
      <c r="F2081" t="s">
        <v>63</v>
      </c>
      <c r="G2081" t="s">
        <v>65</v>
      </c>
      <c r="H2081" t="s">
        <v>63</v>
      </c>
      <c r="I2081" s="3">
        <v>45689</v>
      </c>
      <c r="J2081" t="s">
        <v>180</v>
      </c>
      <c r="K2081" t="s">
        <v>180</v>
      </c>
      <c r="L2081" t="s">
        <v>65</v>
      </c>
      <c r="M2081" t="s">
        <v>65</v>
      </c>
      <c r="N2081" t="s">
        <v>65</v>
      </c>
      <c r="O2081" t="s">
        <v>65</v>
      </c>
      <c r="P2081" t="s">
        <v>180</v>
      </c>
      <c r="Q2081">
        <v>4</v>
      </c>
      <c r="R2081" t="s">
        <v>66</v>
      </c>
      <c r="S2081" t="s">
        <v>191</v>
      </c>
      <c r="T2081">
        <v>16</v>
      </c>
      <c r="U2081">
        <v>1</v>
      </c>
      <c r="V2081">
        <v>12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 t="s">
        <v>64</v>
      </c>
      <c r="AM2081" t="s">
        <v>65</v>
      </c>
      <c r="AN2081">
        <v>6</v>
      </c>
      <c r="AP2081" t="e" vm="1">
        <f>_FV(-9,"0")</f>
        <v>#VALUE!</v>
      </c>
      <c r="AQ2081">
        <v>1</v>
      </c>
      <c r="AR2081">
        <v>1</v>
      </c>
      <c r="AS2081" t="s">
        <v>68</v>
      </c>
      <c r="AT2081" t="s">
        <v>65</v>
      </c>
      <c r="AU2081" t="s">
        <v>68</v>
      </c>
      <c r="AV2081" s="2">
        <v>43499</v>
      </c>
      <c r="AW2081" t="s">
        <v>65</v>
      </c>
      <c r="AX2081">
        <v>1870</v>
      </c>
      <c r="AY2081">
        <v>1582</v>
      </c>
      <c r="AZ2081" t="s">
        <v>158</v>
      </c>
      <c r="BA2081" s="2">
        <v>43579</v>
      </c>
      <c r="BB2081">
        <v>27</v>
      </c>
      <c r="BC2081" t="s">
        <v>2780</v>
      </c>
      <c r="BD2081" s="3">
        <v>33543</v>
      </c>
      <c r="BE2081" t="s">
        <v>2793</v>
      </c>
      <c r="BF2081" s="2">
        <v>43581</v>
      </c>
      <c r="BG2081">
        <v>34</v>
      </c>
      <c r="BH2081" t="s">
        <v>2796</v>
      </c>
      <c r="BI2081" s="3">
        <v>29983</v>
      </c>
    </row>
    <row r="2082" spans="1:61" x14ac:dyDescent="0.25">
      <c r="A2082" s="1">
        <v>42403</v>
      </c>
      <c r="B2082" t="s">
        <v>163</v>
      </c>
      <c r="C2082" t="s">
        <v>2793</v>
      </c>
      <c r="D2082" t="s">
        <v>62</v>
      </c>
      <c r="E2082" t="s">
        <v>153</v>
      </c>
      <c r="F2082" t="s">
        <v>1652</v>
      </c>
      <c r="G2082" t="s">
        <v>369</v>
      </c>
      <c r="H2082" t="s">
        <v>68</v>
      </c>
      <c r="I2082" t="s">
        <v>352</v>
      </c>
      <c r="J2082" t="s">
        <v>328</v>
      </c>
      <c r="K2082" t="s">
        <v>156</v>
      </c>
      <c r="L2082" t="s">
        <v>329</v>
      </c>
      <c r="M2082" t="s">
        <v>79</v>
      </c>
      <c r="N2082" t="s">
        <v>329</v>
      </c>
      <c r="O2082" t="s">
        <v>155</v>
      </c>
      <c r="P2082" t="s">
        <v>79</v>
      </c>
      <c r="Q2082">
        <v>28</v>
      </c>
      <c r="R2082" t="s">
        <v>132</v>
      </c>
      <c r="S2082" t="s">
        <v>191</v>
      </c>
      <c r="T2082">
        <v>16</v>
      </c>
      <c r="U2082">
        <v>5</v>
      </c>
      <c r="V2082">
        <v>10</v>
      </c>
      <c r="W2082" t="s">
        <v>85</v>
      </c>
      <c r="X2082" t="s">
        <v>121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 t="s">
        <v>329</v>
      </c>
      <c r="AM2082" t="s">
        <v>330</v>
      </c>
      <c r="AN2082">
        <v>7</v>
      </c>
      <c r="AO2082" t="e" vm="1">
        <f>_FV(-1,"0")</f>
        <v>#VALUE!</v>
      </c>
      <c r="AP2082" t="e" vm="1">
        <f>_FV(-8,"0")</f>
        <v>#VALUE!</v>
      </c>
      <c r="AQ2082">
        <v>3</v>
      </c>
      <c r="AR2082">
        <v>0</v>
      </c>
      <c r="AS2082" t="s">
        <v>68</v>
      </c>
      <c r="AT2082" t="s">
        <v>68</v>
      </c>
      <c r="AU2082" t="s">
        <v>68</v>
      </c>
      <c r="AV2082" s="2">
        <v>43617</v>
      </c>
      <c r="AW2082" s="2">
        <v>43800</v>
      </c>
      <c r="AX2082">
        <v>1793</v>
      </c>
      <c r="AY2082">
        <v>1582</v>
      </c>
      <c r="AZ2082" t="s">
        <v>163</v>
      </c>
      <c r="BA2082" s="2">
        <v>43607</v>
      </c>
      <c r="BB2082">
        <v>23</v>
      </c>
      <c r="BC2082" t="s">
        <v>2783</v>
      </c>
      <c r="BD2082" s="2">
        <v>43593</v>
      </c>
      <c r="BE2082" t="s">
        <v>2793</v>
      </c>
      <c r="BF2082" s="2">
        <v>43581</v>
      </c>
      <c r="BG2082">
        <v>34</v>
      </c>
      <c r="BH2082" t="s">
        <v>2796</v>
      </c>
      <c r="BI2082" s="3">
        <v>29983</v>
      </c>
    </row>
    <row r="2083" spans="1:61" x14ac:dyDescent="0.25">
      <c r="A2083" s="1">
        <v>42266</v>
      </c>
      <c r="B2083" t="s">
        <v>178</v>
      </c>
      <c r="C2083" t="s">
        <v>2793</v>
      </c>
      <c r="D2083" t="s">
        <v>151</v>
      </c>
      <c r="E2083" t="s">
        <v>80</v>
      </c>
      <c r="F2083" t="s">
        <v>63</v>
      </c>
      <c r="G2083" t="s">
        <v>76</v>
      </c>
      <c r="H2083" t="s">
        <v>355</v>
      </c>
      <c r="I2083" t="s">
        <v>80</v>
      </c>
      <c r="J2083" t="s">
        <v>68</v>
      </c>
      <c r="K2083" t="s">
        <v>65</v>
      </c>
      <c r="L2083" t="s">
        <v>82</v>
      </c>
      <c r="M2083" t="s">
        <v>63</v>
      </c>
      <c r="N2083" t="s">
        <v>82</v>
      </c>
      <c r="O2083" t="s">
        <v>80</v>
      </c>
      <c r="P2083" t="s">
        <v>63</v>
      </c>
      <c r="Q2083">
        <v>6</v>
      </c>
      <c r="R2083" t="s">
        <v>95</v>
      </c>
      <c r="S2083" t="s">
        <v>191</v>
      </c>
      <c r="T2083">
        <v>16</v>
      </c>
      <c r="U2083">
        <v>20</v>
      </c>
      <c r="V2083">
        <v>13</v>
      </c>
      <c r="W2083" t="s">
        <v>64</v>
      </c>
      <c r="X2083" t="s">
        <v>96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1</v>
      </c>
      <c r="AK2083">
        <v>0</v>
      </c>
      <c r="AL2083" t="e" vm="83">
        <f>_FV(0,"8333333333333334")</f>
        <v>#VALUE!</v>
      </c>
      <c r="AM2083" t="e" vm="68">
        <f>_FV(0,"16666666666666666")</f>
        <v>#VALUE!</v>
      </c>
      <c r="AN2083">
        <v>-4</v>
      </c>
      <c r="AO2083" t="e" vm="1">
        <f>_FV(-4,"0")</f>
        <v>#VALUE!</v>
      </c>
      <c r="AP2083" t="s">
        <v>132</v>
      </c>
      <c r="AQ2083">
        <v>1</v>
      </c>
      <c r="AR2083">
        <v>1</v>
      </c>
      <c r="AS2083" t="s">
        <v>68</v>
      </c>
      <c r="AT2083" t="s">
        <v>68</v>
      </c>
      <c r="AU2083" t="s">
        <v>68</v>
      </c>
      <c r="AV2083" s="2">
        <v>43556</v>
      </c>
      <c r="AW2083" s="2">
        <v>43617</v>
      </c>
      <c r="AX2083">
        <v>1553</v>
      </c>
      <c r="AY2083">
        <v>1582</v>
      </c>
      <c r="AZ2083" t="s">
        <v>178</v>
      </c>
      <c r="BA2083" s="2">
        <v>43639</v>
      </c>
      <c r="BB2083">
        <v>27</v>
      </c>
      <c r="BC2083" t="s">
        <v>2784</v>
      </c>
      <c r="BD2083" s="3">
        <v>28581</v>
      </c>
      <c r="BE2083" t="s">
        <v>2793</v>
      </c>
      <c r="BF2083" s="2">
        <v>43581</v>
      </c>
      <c r="BG2083">
        <v>34</v>
      </c>
      <c r="BH2083" t="s">
        <v>2796</v>
      </c>
      <c r="BI2083" s="3">
        <v>29983</v>
      </c>
    </row>
    <row r="2084" spans="1:61" x14ac:dyDescent="0.25">
      <c r="A2084" s="1">
        <v>42679</v>
      </c>
      <c r="B2084" t="s">
        <v>1432</v>
      </c>
      <c r="C2084" t="s">
        <v>2793</v>
      </c>
      <c r="D2084" t="s">
        <v>62</v>
      </c>
      <c r="E2084" t="s">
        <v>2215</v>
      </c>
      <c r="F2084" t="s">
        <v>290</v>
      </c>
      <c r="G2084" t="s">
        <v>1121</v>
      </c>
      <c r="H2084" t="s">
        <v>549</v>
      </c>
      <c r="I2084" t="s">
        <v>1834</v>
      </c>
      <c r="J2084" t="s">
        <v>549</v>
      </c>
      <c r="K2084" t="s">
        <v>656</v>
      </c>
      <c r="L2084" t="s">
        <v>293</v>
      </c>
      <c r="M2084" t="s">
        <v>654</v>
      </c>
      <c r="N2084" t="s">
        <v>1159</v>
      </c>
      <c r="O2084" t="s">
        <v>617</v>
      </c>
      <c r="P2084" t="s">
        <v>656</v>
      </c>
      <c r="Q2084">
        <v>37</v>
      </c>
      <c r="R2084" t="s">
        <v>67</v>
      </c>
      <c r="S2084" t="s">
        <v>191</v>
      </c>
      <c r="T2084">
        <v>16</v>
      </c>
      <c r="U2084">
        <v>13</v>
      </c>
      <c r="V2084">
        <v>10</v>
      </c>
      <c r="W2084" t="s">
        <v>84</v>
      </c>
      <c r="X2084" t="s">
        <v>85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 t="e" vm="407">
        <f>_FV(0,"7297297297297297")</f>
        <v>#VALUE!</v>
      </c>
      <c r="AM2084" t="e" vm="319">
        <f>_FV(0,"21621621621621623")</f>
        <v>#VALUE!</v>
      </c>
      <c r="AN2084">
        <v>-13</v>
      </c>
      <c r="AO2084" t="e" vm="1">
        <f>_FV(-4,"0")</f>
        <v>#VALUE!</v>
      </c>
      <c r="AP2084" t="s">
        <v>96</v>
      </c>
      <c r="AQ2084">
        <v>0</v>
      </c>
      <c r="AR2084">
        <v>3</v>
      </c>
      <c r="AS2084" t="s">
        <v>68</v>
      </c>
      <c r="AT2084" t="s">
        <v>68</v>
      </c>
      <c r="AU2084" t="s">
        <v>68</v>
      </c>
      <c r="AV2084" t="s">
        <v>68</v>
      </c>
      <c r="AW2084" s="3">
        <v>44562</v>
      </c>
      <c r="AX2084">
        <v>1601</v>
      </c>
      <c r="AY2084">
        <v>1582</v>
      </c>
      <c r="AZ2084" t="s">
        <v>1432</v>
      </c>
      <c r="BA2084" s="2">
        <v>43641</v>
      </c>
      <c r="BB2084">
        <v>22</v>
      </c>
      <c r="BC2084" t="s">
        <v>2785</v>
      </c>
      <c r="BD2084" s="3">
        <v>19391</v>
      </c>
      <c r="BE2084" t="s">
        <v>2793</v>
      </c>
      <c r="BF2084" s="2">
        <v>43581</v>
      </c>
      <c r="BG2084">
        <v>34</v>
      </c>
      <c r="BH2084" t="s">
        <v>2796</v>
      </c>
      <c r="BI2084" s="3">
        <v>29983</v>
      </c>
    </row>
    <row r="2085" spans="1:61" x14ac:dyDescent="0.25">
      <c r="A2085" s="1">
        <v>42382</v>
      </c>
      <c r="B2085" t="s">
        <v>1917</v>
      </c>
      <c r="C2085" t="s">
        <v>2793</v>
      </c>
      <c r="D2085" t="s">
        <v>62</v>
      </c>
      <c r="E2085" t="s">
        <v>390</v>
      </c>
      <c r="F2085" t="s">
        <v>459</v>
      </c>
      <c r="G2085" t="s">
        <v>250</v>
      </c>
      <c r="H2085" t="s">
        <v>392</v>
      </c>
      <c r="I2085" t="s">
        <v>250</v>
      </c>
      <c r="J2085" t="s">
        <v>457</v>
      </c>
      <c r="K2085" t="s">
        <v>155</v>
      </c>
      <c r="L2085" t="s">
        <v>460</v>
      </c>
      <c r="M2085" t="s">
        <v>460</v>
      </c>
      <c r="N2085" t="s">
        <v>80</v>
      </c>
      <c r="O2085" t="s">
        <v>155</v>
      </c>
      <c r="P2085" t="s">
        <v>889</v>
      </c>
      <c r="Q2085">
        <v>21</v>
      </c>
      <c r="R2085" t="s">
        <v>96</v>
      </c>
      <c r="S2085" t="s">
        <v>191</v>
      </c>
      <c r="T2085">
        <v>16</v>
      </c>
      <c r="U2085">
        <v>13</v>
      </c>
      <c r="V2085">
        <v>9</v>
      </c>
      <c r="W2085" t="s">
        <v>84</v>
      </c>
      <c r="X2085" t="s">
        <v>85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 t="s">
        <v>1823</v>
      </c>
      <c r="AM2085" t="s">
        <v>154</v>
      </c>
      <c r="AN2085">
        <v>-5</v>
      </c>
      <c r="AO2085" t="e" vm="1">
        <f>_FV(-4,"0")</f>
        <v>#VALUE!</v>
      </c>
      <c r="AP2085" t="e" vm="1">
        <f>_FV(-7,"0")</f>
        <v>#VALUE!</v>
      </c>
      <c r="AQ2085">
        <v>1</v>
      </c>
      <c r="AR2085">
        <v>1</v>
      </c>
      <c r="AS2085" t="s">
        <v>68</v>
      </c>
      <c r="AT2085" t="s">
        <v>68</v>
      </c>
      <c r="AU2085" t="s">
        <v>68</v>
      </c>
      <c r="AV2085" s="2">
        <v>43556</v>
      </c>
      <c r="AW2085" s="2">
        <v>43466</v>
      </c>
      <c r="AX2085">
        <v>1671</v>
      </c>
      <c r="AY2085">
        <v>1582</v>
      </c>
      <c r="AZ2085" t="s">
        <v>1917</v>
      </c>
      <c r="BA2085" s="2">
        <v>43489</v>
      </c>
      <c r="BB2085">
        <v>19</v>
      </c>
      <c r="BC2085" t="s">
        <v>2786</v>
      </c>
      <c r="BD2085" s="3">
        <v>13271</v>
      </c>
      <c r="BE2085" t="s">
        <v>2793</v>
      </c>
      <c r="BF2085" s="2">
        <v>43581</v>
      </c>
      <c r="BG2085">
        <v>34</v>
      </c>
      <c r="BH2085" t="s">
        <v>2796</v>
      </c>
      <c r="BI2085" s="3">
        <v>29983</v>
      </c>
    </row>
    <row r="2086" spans="1:61" x14ac:dyDescent="0.25">
      <c r="A2086" s="1">
        <v>42301</v>
      </c>
      <c r="B2086" t="s">
        <v>182</v>
      </c>
      <c r="C2086" t="s">
        <v>2793</v>
      </c>
      <c r="D2086" t="s">
        <v>151</v>
      </c>
      <c r="E2086" t="s">
        <v>444</v>
      </c>
      <c r="F2086" t="s">
        <v>97</v>
      </c>
      <c r="G2086" t="s">
        <v>68</v>
      </c>
      <c r="H2086" t="s">
        <v>68</v>
      </c>
      <c r="I2086" s="2">
        <v>43497</v>
      </c>
      <c r="J2086" t="s">
        <v>68</v>
      </c>
      <c r="K2086" t="s">
        <v>266</v>
      </c>
      <c r="L2086" t="s">
        <v>118</v>
      </c>
      <c r="M2086" t="s">
        <v>266</v>
      </c>
      <c r="N2086" t="s">
        <v>266</v>
      </c>
      <c r="O2086" t="s">
        <v>266</v>
      </c>
      <c r="P2086" t="s">
        <v>116</v>
      </c>
      <c r="Q2086">
        <v>10</v>
      </c>
      <c r="R2086" t="s">
        <v>83</v>
      </c>
      <c r="S2086" t="s">
        <v>191</v>
      </c>
      <c r="T2086">
        <v>16</v>
      </c>
      <c r="U2086">
        <v>11</v>
      </c>
      <c r="V2086">
        <v>15</v>
      </c>
      <c r="W2086" t="s">
        <v>120</v>
      </c>
      <c r="X2086" t="s">
        <v>85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 t="e" vm="124">
        <f>_FV(0,"1")</f>
        <v>#VALUE!</v>
      </c>
      <c r="AM2086" t="e" vm="8">
        <f>_FV(0,"4")</f>
        <v>#VALUE!</v>
      </c>
      <c r="AN2086">
        <v>2</v>
      </c>
      <c r="AO2086" t="s">
        <v>84</v>
      </c>
      <c r="AP2086" t="e" vm="1">
        <f>_FV(-4,"0")</f>
        <v>#VALUE!</v>
      </c>
      <c r="AQ2086">
        <v>1</v>
      </c>
      <c r="AR2086">
        <v>1</v>
      </c>
      <c r="AS2086" t="s">
        <v>68</v>
      </c>
      <c r="AT2086" t="s">
        <v>68</v>
      </c>
      <c r="AU2086" t="s">
        <v>68</v>
      </c>
      <c r="AV2086" t="s">
        <v>64</v>
      </c>
      <c r="AW2086" s="3">
        <v>45658</v>
      </c>
      <c r="AX2086">
        <v>1658</v>
      </c>
      <c r="AY2086">
        <v>1582</v>
      </c>
      <c r="AZ2086" t="s">
        <v>182</v>
      </c>
      <c r="BA2086" s="2">
        <v>43550</v>
      </c>
      <c r="BB2086">
        <v>24</v>
      </c>
      <c r="BC2086" t="s">
        <v>2787</v>
      </c>
      <c r="BD2086" s="2">
        <v>43469</v>
      </c>
      <c r="BE2086" t="s">
        <v>2793</v>
      </c>
      <c r="BF2086" s="2">
        <v>43581</v>
      </c>
      <c r="BG2086">
        <v>34</v>
      </c>
      <c r="BH2086" t="s">
        <v>2796</v>
      </c>
      <c r="BI2086" s="3">
        <v>29983</v>
      </c>
    </row>
    <row r="2087" spans="1:61" x14ac:dyDescent="0.25">
      <c r="A2087" s="1">
        <v>42350</v>
      </c>
      <c r="B2087" t="s">
        <v>195</v>
      </c>
      <c r="C2087" t="s">
        <v>2793</v>
      </c>
      <c r="D2087" t="s">
        <v>151</v>
      </c>
      <c r="E2087" t="s">
        <v>367</v>
      </c>
      <c r="F2087" t="s">
        <v>367</v>
      </c>
      <c r="G2087" s="3">
        <v>2273637</v>
      </c>
      <c r="H2087" t="s">
        <v>68</v>
      </c>
      <c r="I2087" t="s">
        <v>180</v>
      </c>
      <c r="J2087" t="s">
        <v>317</v>
      </c>
      <c r="K2087" t="s">
        <v>321</v>
      </c>
      <c r="L2087" t="s">
        <v>323</v>
      </c>
      <c r="M2087" t="s">
        <v>751</v>
      </c>
      <c r="N2087" t="s">
        <v>320</v>
      </c>
      <c r="O2087" t="s">
        <v>321</v>
      </c>
      <c r="P2087" t="s">
        <v>79</v>
      </c>
      <c r="Q2087">
        <v>16</v>
      </c>
      <c r="R2087" t="s">
        <v>255</v>
      </c>
      <c r="S2087" t="s">
        <v>191</v>
      </c>
      <c r="T2087">
        <v>16</v>
      </c>
      <c r="U2087">
        <v>19</v>
      </c>
      <c r="V2087">
        <v>10</v>
      </c>
      <c r="W2087" t="s">
        <v>96</v>
      </c>
      <c r="X2087" t="s">
        <v>83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 t="e" vm="89">
        <f>_FV(0,"75")</f>
        <v>#VALUE!</v>
      </c>
      <c r="AM2087" t="s">
        <v>600</v>
      </c>
      <c r="AN2087">
        <v>-10</v>
      </c>
      <c r="AO2087" t="e" vm="1">
        <f>_FV(-3,"0")</f>
        <v>#VALUE!</v>
      </c>
      <c r="AP2087" t="s">
        <v>66</v>
      </c>
      <c r="AQ2087">
        <v>1</v>
      </c>
      <c r="AR2087">
        <v>1</v>
      </c>
      <c r="AS2087" t="s">
        <v>68</v>
      </c>
      <c r="AT2087" t="s">
        <v>601</v>
      </c>
      <c r="AU2087" t="s">
        <v>68</v>
      </c>
      <c r="AV2087" t="s">
        <v>749</v>
      </c>
      <c r="AW2087" t="s">
        <v>2926</v>
      </c>
      <c r="AX2087">
        <v>1555</v>
      </c>
      <c r="AY2087">
        <v>1582</v>
      </c>
      <c r="AZ2087" t="s">
        <v>195</v>
      </c>
      <c r="BA2087" s="2">
        <v>43610</v>
      </c>
      <c r="BB2087">
        <v>27</v>
      </c>
      <c r="BC2087" t="s">
        <v>2267</v>
      </c>
      <c r="BD2087" s="2">
        <v>43588</v>
      </c>
      <c r="BE2087" t="s">
        <v>2793</v>
      </c>
      <c r="BF2087" s="2">
        <v>43581</v>
      </c>
      <c r="BG2087">
        <v>34</v>
      </c>
      <c r="BH2087" t="s">
        <v>2796</v>
      </c>
      <c r="BI2087" s="3">
        <v>29983</v>
      </c>
    </row>
    <row r="2088" spans="1:61" x14ac:dyDescent="0.25">
      <c r="A2088" s="1">
        <v>42387</v>
      </c>
      <c r="B2088" t="s">
        <v>1445</v>
      </c>
      <c r="C2088" t="s">
        <v>2793</v>
      </c>
      <c r="D2088" t="s">
        <v>62</v>
      </c>
      <c r="E2088" t="s">
        <v>1237</v>
      </c>
      <c r="F2088" t="s">
        <v>1042</v>
      </c>
      <c r="G2088" t="s">
        <v>678</v>
      </c>
      <c r="H2088" t="s">
        <v>539</v>
      </c>
      <c r="I2088" t="s">
        <v>1237</v>
      </c>
      <c r="J2088" t="s">
        <v>335</v>
      </c>
      <c r="K2088" t="s">
        <v>226</v>
      </c>
      <c r="L2088" t="s">
        <v>224</v>
      </c>
      <c r="M2088" t="s">
        <v>337</v>
      </c>
      <c r="N2088" t="s">
        <v>224</v>
      </c>
      <c r="O2088" t="s">
        <v>336</v>
      </c>
      <c r="P2088" t="s">
        <v>339</v>
      </c>
      <c r="Q2088">
        <v>22</v>
      </c>
      <c r="R2088" t="s">
        <v>179</v>
      </c>
      <c r="S2088" t="s">
        <v>191</v>
      </c>
      <c r="T2088">
        <v>16</v>
      </c>
      <c r="U2088">
        <v>17</v>
      </c>
      <c r="V2088">
        <v>10</v>
      </c>
      <c r="W2088" t="s">
        <v>132</v>
      </c>
      <c r="X2088" t="s">
        <v>66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 t="e" vm="3">
        <f>_FV(0,"5")</f>
        <v>#VALUE!</v>
      </c>
      <c r="AM2088" t="s">
        <v>1409</v>
      </c>
      <c r="AN2088">
        <v>-10</v>
      </c>
      <c r="AO2088" t="s">
        <v>68</v>
      </c>
      <c r="AP2088" t="e" vm="1">
        <f>_FV(-1,"0")</f>
        <v>#VALUE!</v>
      </c>
      <c r="AQ2088">
        <v>0</v>
      </c>
      <c r="AR2088">
        <v>3</v>
      </c>
      <c r="AS2088" t="s">
        <v>68</v>
      </c>
      <c r="AT2088" t="s">
        <v>68</v>
      </c>
      <c r="AU2088" t="s">
        <v>68</v>
      </c>
      <c r="AV2088" t="s">
        <v>68</v>
      </c>
      <c r="AW2088" s="2">
        <v>43586</v>
      </c>
      <c r="AX2088">
        <v>1667</v>
      </c>
      <c r="AY2088">
        <v>1582</v>
      </c>
      <c r="AZ2088" t="s">
        <v>1445</v>
      </c>
      <c r="BA2088" s="2">
        <v>43701</v>
      </c>
      <c r="BB2088">
        <v>29</v>
      </c>
      <c r="BC2088" t="s">
        <v>2790</v>
      </c>
      <c r="BD2088" s="3">
        <v>30742</v>
      </c>
      <c r="BE2088" t="s">
        <v>2793</v>
      </c>
      <c r="BF2088" s="2">
        <v>43581</v>
      </c>
      <c r="BG2088">
        <v>34</v>
      </c>
      <c r="BH2088" t="s">
        <v>2796</v>
      </c>
      <c r="BI2088" s="3">
        <v>29983</v>
      </c>
    </row>
    <row r="2089" spans="1:61" x14ac:dyDescent="0.25">
      <c r="A2089" s="1">
        <v>42523</v>
      </c>
      <c r="B2089" t="s">
        <v>209</v>
      </c>
      <c r="C2089" t="s">
        <v>2793</v>
      </c>
      <c r="D2089" t="s">
        <v>62</v>
      </c>
      <c r="E2089" s="3">
        <v>27760</v>
      </c>
      <c r="F2089" s="2">
        <v>43678</v>
      </c>
      <c r="G2089" t="s">
        <v>1764</v>
      </c>
      <c r="H2089" s="2">
        <v>43556</v>
      </c>
      <c r="I2089" s="2">
        <v>43678</v>
      </c>
      <c r="J2089" s="3">
        <v>11689</v>
      </c>
      <c r="K2089" t="s">
        <v>130</v>
      </c>
      <c r="L2089" t="s">
        <v>347</v>
      </c>
      <c r="M2089" t="s">
        <v>1097</v>
      </c>
      <c r="N2089" t="s">
        <v>347</v>
      </c>
      <c r="O2089" t="s">
        <v>347</v>
      </c>
      <c r="P2089" t="s">
        <v>397</v>
      </c>
      <c r="Q2089">
        <v>25</v>
      </c>
      <c r="R2089" t="s">
        <v>84</v>
      </c>
      <c r="S2089" t="s">
        <v>191</v>
      </c>
      <c r="T2089">
        <v>16</v>
      </c>
      <c r="U2089">
        <v>3</v>
      </c>
      <c r="V2089">
        <v>9</v>
      </c>
      <c r="W2089" t="s">
        <v>120</v>
      </c>
      <c r="X2089" t="s">
        <v>66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1</v>
      </c>
      <c r="AI2089">
        <v>0</v>
      </c>
      <c r="AJ2089">
        <v>0</v>
      </c>
      <c r="AK2089">
        <v>0</v>
      </c>
      <c r="AL2089" t="s">
        <v>68</v>
      </c>
      <c r="AM2089" t="s">
        <v>2426</v>
      </c>
      <c r="AN2089">
        <v>12</v>
      </c>
      <c r="AO2089" t="s">
        <v>96</v>
      </c>
      <c r="AP2089" t="e" vm="1">
        <f>_FV(-10,"0")</f>
        <v>#VALUE!</v>
      </c>
      <c r="AQ2089">
        <v>3</v>
      </c>
      <c r="AR2089">
        <v>0</v>
      </c>
      <c r="AS2089" t="s">
        <v>68</v>
      </c>
      <c r="AT2089" t="s">
        <v>68</v>
      </c>
      <c r="AU2089" t="s">
        <v>68</v>
      </c>
      <c r="AV2089" t="s">
        <v>64</v>
      </c>
      <c r="AW2089" s="2">
        <v>43497</v>
      </c>
      <c r="AX2089">
        <v>1713</v>
      </c>
      <c r="AY2089">
        <v>1582</v>
      </c>
      <c r="AZ2089" t="s">
        <v>209</v>
      </c>
      <c r="BA2089" s="2">
        <v>43668</v>
      </c>
      <c r="BB2089">
        <v>16</v>
      </c>
      <c r="BC2089" t="s">
        <v>2792</v>
      </c>
      <c r="BD2089" s="3">
        <v>43678</v>
      </c>
      <c r="BE2089" t="s">
        <v>2793</v>
      </c>
      <c r="BF2089" s="2">
        <v>43581</v>
      </c>
      <c r="BG2089">
        <v>34</v>
      </c>
      <c r="BH2089" t="s">
        <v>2796</v>
      </c>
      <c r="BI2089" s="3">
        <v>29983</v>
      </c>
    </row>
    <row r="2090" spans="1:61" x14ac:dyDescent="0.25">
      <c r="A2090" s="1">
        <v>42476</v>
      </c>
      <c r="B2090" t="s">
        <v>218</v>
      </c>
      <c r="C2090" t="s">
        <v>2793</v>
      </c>
      <c r="D2090" t="s">
        <v>151</v>
      </c>
      <c r="E2090" t="s">
        <v>1274</v>
      </c>
      <c r="F2090" t="s">
        <v>1274</v>
      </c>
      <c r="G2090" t="s">
        <v>219</v>
      </c>
      <c r="H2090" t="s">
        <v>1138</v>
      </c>
      <c r="I2090" t="s">
        <v>1136</v>
      </c>
      <c r="J2090" t="s">
        <v>467</v>
      </c>
      <c r="K2090" t="s">
        <v>471</v>
      </c>
      <c r="L2090" t="s">
        <v>471</v>
      </c>
      <c r="M2090" t="s">
        <v>224</v>
      </c>
      <c r="N2090" t="s">
        <v>472</v>
      </c>
      <c r="O2090" t="s">
        <v>471</v>
      </c>
      <c r="P2090" t="s">
        <v>469</v>
      </c>
      <c r="Q2090">
        <v>33</v>
      </c>
      <c r="R2090" t="s">
        <v>119</v>
      </c>
      <c r="S2090" t="s">
        <v>191</v>
      </c>
      <c r="T2090">
        <v>16</v>
      </c>
      <c r="U2090">
        <v>10</v>
      </c>
      <c r="V2090">
        <v>11</v>
      </c>
      <c r="W2090" t="s">
        <v>132</v>
      </c>
      <c r="X2090" t="s">
        <v>68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1</v>
      </c>
      <c r="AI2090">
        <v>0</v>
      </c>
      <c r="AJ2090">
        <v>0</v>
      </c>
      <c r="AK2090">
        <v>0</v>
      </c>
      <c r="AL2090" t="e" vm="381">
        <f>_FV(0,"24242424242424243")</f>
        <v>#VALUE!</v>
      </c>
      <c r="AM2090" t="e" vm="75">
        <f>_FV(0,"18181818181818182")</f>
        <v>#VALUE!</v>
      </c>
      <c r="AN2090">
        <v>2</v>
      </c>
      <c r="AO2090" t="s">
        <v>66</v>
      </c>
      <c r="AP2090" t="s">
        <v>68</v>
      </c>
      <c r="AQ2090">
        <v>1</v>
      </c>
      <c r="AR2090">
        <v>1</v>
      </c>
      <c r="AS2090" t="s">
        <v>68</v>
      </c>
      <c r="AT2090" t="s">
        <v>68</v>
      </c>
      <c r="AU2090" t="s">
        <v>68</v>
      </c>
      <c r="AV2090" t="s">
        <v>68</v>
      </c>
      <c r="AW2090" s="3">
        <v>46753</v>
      </c>
      <c r="AX2090">
        <v>1629</v>
      </c>
      <c r="AY2090">
        <v>1582</v>
      </c>
      <c r="AZ2090" t="s">
        <v>218</v>
      </c>
      <c r="BA2090" s="2">
        <v>43580</v>
      </c>
      <c r="BB2090">
        <v>22</v>
      </c>
      <c r="BC2090" t="s">
        <v>2797</v>
      </c>
      <c r="BD2090" s="3">
        <v>12479</v>
      </c>
      <c r="BE2090" t="s">
        <v>2793</v>
      </c>
      <c r="BF2090" s="2">
        <v>43581</v>
      </c>
      <c r="BG2090">
        <v>34</v>
      </c>
      <c r="BH2090" t="s">
        <v>2796</v>
      </c>
      <c r="BI2090" s="3">
        <v>29983</v>
      </c>
    </row>
    <row r="2091" spans="1:61" x14ac:dyDescent="0.25">
      <c r="A2091" s="1">
        <v>42480</v>
      </c>
      <c r="B2091" t="s">
        <v>228</v>
      </c>
      <c r="C2091" t="s">
        <v>2793</v>
      </c>
      <c r="D2091" t="s">
        <v>62</v>
      </c>
      <c r="E2091" t="s">
        <v>274</v>
      </c>
      <c r="F2091" t="s">
        <v>1018</v>
      </c>
      <c r="G2091" t="s">
        <v>183</v>
      </c>
      <c r="H2091" t="s">
        <v>309</v>
      </c>
      <c r="I2091" t="s">
        <v>1019</v>
      </c>
      <c r="J2091" t="s">
        <v>419</v>
      </c>
      <c r="K2091" t="s">
        <v>422</v>
      </c>
      <c r="L2091" t="s">
        <v>279</v>
      </c>
      <c r="M2091" t="s">
        <v>189</v>
      </c>
      <c r="N2091" t="s">
        <v>188</v>
      </c>
      <c r="O2091" t="s">
        <v>188</v>
      </c>
      <c r="P2091" t="s">
        <v>190</v>
      </c>
      <c r="Q2091">
        <v>34</v>
      </c>
      <c r="R2091" t="s">
        <v>85</v>
      </c>
      <c r="S2091" t="s">
        <v>191</v>
      </c>
      <c r="T2091">
        <v>16</v>
      </c>
      <c r="U2091">
        <v>7</v>
      </c>
      <c r="V2091">
        <v>11</v>
      </c>
      <c r="W2091" t="s">
        <v>85</v>
      </c>
      <c r="X2091" t="s">
        <v>66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1</v>
      </c>
      <c r="AI2091">
        <v>0</v>
      </c>
      <c r="AJ2091">
        <v>0</v>
      </c>
      <c r="AK2091">
        <v>0</v>
      </c>
      <c r="AL2091" t="s">
        <v>187</v>
      </c>
      <c r="AM2091" t="e" vm="417">
        <f>_FV(0,"14705882352941177")</f>
        <v>#VALUE!</v>
      </c>
      <c r="AN2091">
        <v>12</v>
      </c>
      <c r="AO2091" t="s">
        <v>84</v>
      </c>
      <c r="AP2091" t="e" vm="1">
        <f>_FV(-6,"0")</f>
        <v>#VALUE!</v>
      </c>
      <c r="AQ2091">
        <v>0</v>
      </c>
      <c r="AR2091">
        <v>3</v>
      </c>
      <c r="AS2091" t="s">
        <v>68</v>
      </c>
      <c r="AT2091" t="s">
        <v>68</v>
      </c>
      <c r="AU2091" t="s">
        <v>68</v>
      </c>
      <c r="AV2091" s="2">
        <v>43678</v>
      </c>
      <c r="AW2091" s="3">
        <v>44927</v>
      </c>
      <c r="AX2091">
        <v>1630</v>
      </c>
      <c r="AY2091">
        <v>1582</v>
      </c>
      <c r="AZ2091" t="s">
        <v>228</v>
      </c>
      <c r="BA2091" s="2">
        <v>43519</v>
      </c>
      <c r="BB2091">
        <v>26</v>
      </c>
      <c r="BC2091" t="s">
        <v>2766</v>
      </c>
      <c r="BD2091" s="2">
        <v>43649</v>
      </c>
      <c r="BE2091" t="s">
        <v>2793</v>
      </c>
      <c r="BF2091" s="2">
        <v>43581</v>
      </c>
      <c r="BG2091">
        <v>34</v>
      </c>
      <c r="BH2091" t="s">
        <v>2796</v>
      </c>
      <c r="BI2091" s="3">
        <v>29983</v>
      </c>
    </row>
    <row r="2092" spans="1:61" x14ac:dyDescent="0.25">
      <c r="A2092" s="1">
        <v>42477</v>
      </c>
      <c r="B2092" t="s">
        <v>60</v>
      </c>
      <c r="C2092" t="s">
        <v>2233</v>
      </c>
      <c r="D2092" t="s">
        <v>101</v>
      </c>
      <c r="E2092" t="s">
        <v>945</v>
      </c>
      <c r="F2092" t="s">
        <v>275</v>
      </c>
      <c r="G2092" t="s">
        <v>68</v>
      </c>
      <c r="H2092" t="s">
        <v>183</v>
      </c>
      <c r="I2092" t="s">
        <v>530</v>
      </c>
      <c r="J2092" t="s">
        <v>489</v>
      </c>
      <c r="K2092" t="s">
        <v>63</v>
      </c>
      <c r="L2092" t="s">
        <v>280</v>
      </c>
      <c r="M2092" t="s">
        <v>490</v>
      </c>
      <c r="N2092" t="s">
        <v>312</v>
      </c>
      <c r="O2092" t="s">
        <v>277</v>
      </c>
      <c r="P2092" t="s">
        <v>190</v>
      </c>
      <c r="Q2092">
        <v>34</v>
      </c>
      <c r="R2092" t="s">
        <v>64</v>
      </c>
      <c r="S2092" t="s">
        <v>110</v>
      </c>
      <c r="T2092">
        <v>16</v>
      </c>
      <c r="U2092">
        <v>4</v>
      </c>
      <c r="V2092">
        <v>14</v>
      </c>
      <c r="W2092" t="s">
        <v>83</v>
      </c>
      <c r="X2092" t="s">
        <v>132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 t="s">
        <v>877</v>
      </c>
      <c r="AM2092" t="e" vm="291">
        <f>_FV(0,"20588235294117646")</f>
        <v>#VALUE!</v>
      </c>
      <c r="AN2092">
        <v>22</v>
      </c>
      <c r="AO2092" t="s">
        <v>66</v>
      </c>
      <c r="AP2092" t="e" vm="1">
        <f>_FV(-13,"0")</f>
        <v>#VALUE!</v>
      </c>
      <c r="AQ2092">
        <v>9</v>
      </c>
      <c r="AR2092">
        <v>0</v>
      </c>
      <c r="AS2092" t="s">
        <v>68</v>
      </c>
      <c r="AT2092" t="s">
        <v>68</v>
      </c>
      <c r="AU2092" t="s">
        <v>68</v>
      </c>
      <c r="AV2092" s="3">
        <v>27395</v>
      </c>
      <c r="AW2092" s="3">
        <v>44927</v>
      </c>
      <c r="AX2092">
        <v>1804</v>
      </c>
      <c r="AY2092">
        <v>1654</v>
      </c>
      <c r="AZ2092" t="s">
        <v>60</v>
      </c>
      <c r="BA2092" s="2">
        <v>43669</v>
      </c>
      <c r="BB2092">
        <v>29</v>
      </c>
      <c r="BC2092" t="s">
        <v>2765</v>
      </c>
      <c r="BD2092" s="3">
        <v>35674</v>
      </c>
      <c r="BE2092" t="s">
        <v>2233</v>
      </c>
      <c r="BF2092" s="2">
        <v>43641</v>
      </c>
      <c r="BG2092">
        <v>19</v>
      </c>
      <c r="BH2092" t="s">
        <v>2775</v>
      </c>
      <c r="BI2092" s="3">
        <v>43160</v>
      </c>
    </row>
    <row r="2093" spans="1:61" x14ac:dyDescent="0.25">
      <c r="A2093" s="1">
        <v>42705</v>
      </c>
      <c r="B2093" t="s">
        <v>73</v>
      </c>
      <c r="C2093" t="s">
        <v>2233</v>
      </c>
      <c r="D2093" t="s">
        <v>62</v>
      </c>
      <c r="E2093" t="s">
        <v>893</v>
      </c>
      <c r="F2093" t="s">
        <v>707</v>
      </c>
      <c r="G2093" t="s">
        <v>1186</v>
      </c>
      <c r="H2093" t="s">
        <v>389</v>
      </c>
      <c r="I2093" t="s">
        <v>460</v>
      </c>
      <c r="J2093" t="s">
        <v>594</v>
      </c>
      <c r="K2093" t="s">
        <v>1168</v>
      </c>
      <c r="L2093" t="s">
        <v>156</v>
      </c>
      <c r="M2093" t="s">
        <v>355</v>
      </c>
      <c r="N2093" t="s">
        <v>80</v>
      </c>
      <c r="O2093" t="s">
        <v>889</v>
      </c>
      <c r="P2093" t="s">
        <v>394</v>
      </c>
      <c r="Q2093">
        <v>21</v>
      </c>
      <c r="R2093" t="s">
        <v>239</v>
      </c>
      <c r="S2093" t="s">
        <v>110</v>
      </c>
      <c r="T2093">
        <v>16</v>
      </c>
      <c r="U2093">
        <v>20</v>
      </c>
      <c r="V2093">
        <v>7</v>
      </c>
      <c r="W2093" t="s">
        <v>64</v>
      </c>
      <c r="X2093" t="s">
        <v>121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 t="e" vm="1">
        <f>_FV(-1,"0")</f>
        <v>#VALUE!</v>
      </c>
      <c r="AM2093" t="s">
        <v>394</v>
      </c>
      <c r="AN2093">
        <v>-23</v>
      </c>
      <c r="AO2093" t="e" vm="1">
        <f>_FV(-6,"0")</f>
        <v>#VALUE!</v>
      </c>
      <c r="AP2093" t="s">
        <v>132</v>
      </c>
      <c r="AQ2093">
        <v>4</v>
      </c>
      <c r="AR2093">
        <v>4</v>
      </c>
      <c r="AS2093" t="s">
        <v>68</v>
      </c>
      <c r="AT2093" t="s">
        <v>929</v>
      </c>
      <c r="AU2093" t="s">
        <v>68</v>
      </c>
      <c r="AV2093" t="s">
        <v>2816</v>
      </c>
      <c r="AW2093" t="s">
        <v>2927</v>
      </c>
      <c r="AX2093">
        <v>1549</v>
      </c>
      <c r="AY2093">
        <v>1654</v>
      </c>
      <c r="AZ2093" t="s">
        <v>73</v>
      </c>
      <c r="BA2093" s="2">
        <v>43608</v>
      </c>
      <c r="BB2093">
        <v>23</v>
      </c>
      <c r="BC2093" t="s">
        <v>2767</v>
      </c>
      <c r="BD2093" s="3">
        <v>20121</v>
      </c>
      <c r="BE2093" t="s">
        <v>2233</v>
      </c>
      <c r="BF2093" s="2">
        <v>43641</v>
      </c>
      <c r="BG2093">
        <v>19</v>
      </c>
      <c r="BH2093" t="s">
        <v>2775</v>
      </c>
      <c r="BI2093" s="3">
        <v>43160</v>
      </c>
    </row>
    <row r="2094" spans="1:61" x14ac:dyDescent="0.25">
      <c r="A2094" s="1">
        <v>42364</v>
      </c>
      <c r="B2094" t="s">
        <v>2768</v>
      </c>
      <c r="C2094" t="s">
        <v>2233</v>
      </c>
      <c r="D2094" t="s">
        <v>101</v>
      </c>
      <c r="E2094" t="s">
        <v>210</v>
      </c>
      <c r="F2094" t="s">
        <v>1193</v>
      </c>
      <c r="G2094" t="s">
        <v>811</v>
      </c>
      <c r="H2094" t="s">
        <v>88</v>
      </c>
      <c r="I2094" t="s">
        <v>430</v>
      </c>
      <c r="J2094" t="s">
        <v>384</v>
      </c>
      <c r="K2094" t="s">
        <v>341</v>
      </c>
      <c r="L2094" t="s">
        <v>63</v>
      </c>
      <c r="M2094" t="s">
        <v>94</v>
      </c>
      <c r="N2094" t="s">
        <v>80</v>
      </c>
      <c r="O2094" t="s">
        <v>216</v>
      </c>
      <c r="P2094" t="s">
        <v>93</v>
      </c>
      <c r="Q2094">
        <v>18</v>
      </c>
      <c r="R2094" t="s">
        <v>242</v>
      </c>
      <c r="S2094" t="s">
        <v>110</v>
      </c>
      <c r="T2094">
        <v>16</v>
      </c>
      <c r="U2094">
        <v>14</v>
      </c>
      <c r="V2094">
        <v>6</v>
      </c>
      <c r="W2094" t="s">
        <v>192</v>
      </c>
      <c r="X2094" t="s">
        <v>120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 t="e" vm="5">
        <f>_FV(0,"5555555555555556")</f>
        <v>#VALUE!</v>
      </c>
      <c r="AM2094" t="s">
        <v>214</v>
      </c>
      <c r="AN2094">
        <v>-10</v>
      </c>
      <c r="AO2094" t="s">
        <v>68</v>
      </c>
      <c r="AP2094" t="s">
        <v>68</v>
      </c>
      <c r="AQ2094">
        <v>1</v>
      </c>
      <c r="AR2094">
        <v>1</v>
      </c>
      <c r="AS2094" t="s">
        <v>68</v>
      </c>
      <c r="AT2094" t="s">
        <v>68</v>
      </c>
      <c r="AU2094" t="s">
        <v>68</v>
      </c>
      <c r="AV2094" s="2">
        <v>43556</v>
      </c>
      <c r="AW2094" s="2">
        <v>43497</v>
      </c>
      <c r="AX2094">
        <v>1577</v>
      </c>
      <c r="AY2094">
        <v>1654</v>
      </c>
      <c r="AZ2094" t="s">
        <v>2768</v>
      </c>
      <c r="BA2094" s="2">
        <v>43489</v>
      </c>
      <c r="BB2094">
        <v>22</v>
      </c>
      <c r="BC2094" t="s">
        <v>2771</v>
      </c>
      <c r="BD2094" s="3">
        <v>14246</v>
      </c>
      <c r="BE2094" t="s">
        <v>2233</v>
      </c>
      <c r="BF2094" s="2">
        <v>43641</v>
      </c>
      <c r="BG2094">
        <v>19</v>
      </c>
      <c r="BH2094" t="s">
        <v>2775</v>
      </c>
      <c r="BI2094" s="3">
        <v>43160</v>
      </c>
    </row>
    <row r="2095" spans="1:61" x14ac:dyDescent="0.25">
      <c r="A2095" s="1">
        <v>42245</v>
      </c>
      <c r="B2095" t="s">
        <v>123</v>
      </c>
      <c r="C2095" t="s">
        <v>2233</v>
      </c>
      <c r="D2095" t="s">
        <v>151</v>
      </c>
      <c r="E2095" s="3">
        <v>45658</v>
      </c>
      <c r="F2095" s="2">
        <v>43586</v>
      </c>
      <c r="G2095" s="3">
        <v>27395</v>
      </c>
      <c r="H2095" t="s">
        <v>68</v>
      </c>
      <c r="I2095" t="s">
        <v>68</v>
      </c>
      <c r="J2095" s="2">
        <v>43586</v>
      </c>
      <c r="K2095" t="s">
        <v>79</v>
      </c>
      <c r="L2095" t="s">
        <v>63</v>
      </c>
      <c r="M2095" t="s">
        <v>79</v>
      </c>
      <c r="N2095" t="s">
        <v>79</v>
      </c>
      <c r="O2095" t="s">
        <v>79</v>
      </c>
      <c r="P2095" t="s">
        <v>65</v>
      </c>
      <c r="Q2095">
        <v>4</v>
      </c>
      <c r="R2095" t="s">
        <v>120</v>
      </c>
      <c r="S2095" t="s">
        <v>110</v>
      </c>
      <c r="T2095">
        <v>16</v>
      </c>
      <c r="U2095">
        <v>10</v>
      </c>
      <c r="V2095">
        <v>5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 t="e" vm="3">
        <f>_FV(0,"5")</f>
        <v>#VALUE!</v>
      </c>
      <c r="AM2095" t="s">
        <v>63</v>
      </c>
      <c r="AN2095">
        <v>-2</v>
      </c>
      <c r="AP2095" t="e" vm="1">
        <f>_FV(-5,"0")</f>
        <v>#VALUE!</v>
      </c>
      <c r="AQ2095">
        <v>6</v>
      </c>
      <c r="AR2095">
        <v>3</v>
      </c>
      <c r="AS2095" t="s">
        <v>68</v>
      </c>
      <c r="AT2095" t="s">
        <v>68</v>
      </c>
      <c r="AU2095" t="s">
        <v>68</v>
      </c>
      <c r="AV2095" s="2">
        <v>43617</v>
      </c>
      <c r="AW2095" s="3">
        <v>41275</v>
      </c>
      <c r="AX2095">
        <v>1843</v>
      </c>
      <c r="AY2095">
        <v>1654</v>
      </c>
      <c r="AZ2095" t="s">
        <v>123</v>
      </c>
      <c r="BA2095" s="2">
        <v>43669</v>
      </c>
      <c r="BB2095">
        <v>30</v>
      </c>
      <c r="BC2095" t="s">
        <v>2773</v>
      </c>
      <c r="BD2095" s="2">
        <v>43599</v>
      </c>
      <c r="BE2095" t="s">
        <v>2233</v>
      </c>
      <c r="BF2095" s="2">
        <v>43641</v>
      </c>
      <c r="BG2095">
        <v>19</v>
      </c>
      <c r="BH2095" t="s">
        <v>2775</v>
      </c>
      <c r="BI2095" s="3">
        <v>43160</v>
      </c>
    </row>
    <row r="2096" spans="1:61" x14ac:dyDescent="0.25">
      <c r="A2096" s="1">
        <v>42197</v>
      </c>
      <c r="B2096" t="s">
        <v>127</v>
      </c>
      <c r="C2096" t="s">
        <v>2233</v>
      </c>
      <c r="D2096" t="s">
        <v>101</v>
      </c>
      <c r="E2096" s="2">
        <v>43678</v>
      </c>
      <c r="F2096" t="s">
        <v>672</v>
      </c>
      <c r="G2096" t="s">
        <v>672</v>
      </c>
      <c r="H2096" t="s">
        <v>263</v>
      </c>
      <c r="I2096" s="2">
        <v>43556</v>
      </c>
      <c r="J2096" t="s">
        <v>114</v>
      </c>
      <c r="K2096" t="s">
        <v>80</v>
      </c>
      <c r="L2096" t="s">
        <v>117</v>
      </c>
      <c r="M2096" t="s">
        <v>118</v>
      </c>
      <c r="N2096" t="s">
        <v>116</v>
      </c>
      <c r="O2096" t="s">
        <v>116</v>
      </c>
      <c r="P2096" t="s">
        <v>268</v>
      </c>
      <c r="Q2096">
        <v>15</v>
      </c>
      <c r="R2096" t="s">
        <v>192</v>
      </c>
      <c r="S2096" t="s">
        <v>110</v>
      </c>
      <c r="T2096">
        <v>16</v>
      </c>
      <c r="U2096">
        <v>9</v>
      </c>
      <c r="V2096">
        <v>7</v>
      </c>
      <c r="W2096" t="s">
        <v>121</v>
      </c>
      <c r="X2096" t="s">
        <v>85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 t="s">
        <v>484</v>
      </c>
      <c r="AM2096" t="s">
        <v>80</v>
      </c>
      <c r="AN2096">
        <v>-1</v>
      </c>
      <c r="AO2096" t="s">
        <v>68</v>
      </c>
      <c r="AP2096" t="e" vm="1">
        <f>_FV(-4,"0")</f>
        <v>#VALUE!</v>
      </c>
      <c r="AQ2096">
        <v>3</v>
      </c>
      <c r="AR2096">
        <v>6</v>
      </c>
      <c r="AS2096" t="s">
        <v>68</v>
      </c>
      <c r="AT2096" t="s">
        <v>387</v>
      </c>
      <c r="AU2096" t="s">
        <v>68</v>
      </c>
      <c r="AV2096" s="2">
        <v>43679</v>
      </c>
      <c r="AW2096" t="s">
        <v>2864</v>
      </c>
      <c r="AX2096">
        <v>1713</v>
      </c>
      <c r="AY2096">
        <v>1654</v>
      </c>
      <c r="AZ2096" t="s">
        <v>127</v>
      </c>
      <c r="BA2096" s="2">
        <v>43670</v>
      </c>
      <c r="BB2096">
        <v>19</v>
      </c>
      <c r="BC2096" t="s">
        <v>2776</v>
      </c>
      <c r="BD2096" s="3">
        <v>45047</v>
      </c>
      <c r="BE2096" t="s">
        <v>2233</v>
      </c>
      <c r="BF2096" s="2">
        <v>43641</v>
      </c>
      <c r="BG2096">
        <v>19</v>
      </c>
      <c r="BH2096" t="s">
        <v>2775</v>
      </c>
      <c r="BI2096" s="3">
        <v>43160</v>
      </c>
    </row>
    <row r="2097" spans="1:61" x14ac:dyDescent="0.25">
      <c r="A2097" s="1">
        <v>42301</v>
      </c>
      <c r="B2097" t="s">
        <v>2538</v>
      </c>
      <c r="C2097" t="s">
        <v>2233</v>
      </c>
      <c r="D2097" t="s">
        <v>62</v>
      </c>
      <c r="E2097" s="2">
        <v>43709</v>
      </c>
      <c r="F2097" s="2">
        <v>43497</v>
      </c>
      <c r="G2097" s="2">
        <v>43647</v>
      </c>
      <c r="H2097" t="s">
        <v>68</v>
      </c>
      <c r="I2097" s="2">
        <v>43617</v>
      </c>
      <c r="J2097" s="2">
        <v>43586</v>
      </c>
      <c r="K2097" t="s">
        <v>116</v>
      </c>
      <c r="L2097" t="s">
        <v>63</v>
      </c>
      <c r="M2097" t="s">
        <v>325</v>
      </c>
      <c r="N2097" t="s">
        <v>116</v>
      </c>
      <c r="O2097" t="s">
        <v>116</v>
      </c>
      <c r="P2097" t="s">
        <v>65</v>
      </c>
      <c r="Q2097">
        <v>10</v>
      </c>
      <c r="R2097" t="s">
        <v>68</v>
      </c>
      <c r="S2097" t="s">
        <v>110</v>
      </c>
      <c r="T2097">
        <v>16</v>
      </c>
      <c r="U2097">
        <v>5</v>
      </c>
      <c r="V2097">
        <v>6</v>
      </c>
      <c r="W2097" t="s">
        <v>121</v>
      </c>
      <c r="X2097" t="s">
        <v>96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 t="s">
        <v>118</v>
      </c>
      <c r="AM2097" t="s">
        <v>118</v>
      </c>
      <c r="AN2097">
        <v>1</v>
      </c>
      <c r="AO2097" t="s">
        <v>64</v>
      </c>
      <c r="AP2097" t="e" vm="1">
        <f>_FV(-14,"0")</f>
        <v>#VALUE!</v>
      </c>
      <c r="AQ2097">
        <v>0</v>
      </c>
      <c r="AR2097">
        <v>6</v>
      </c>
      <c r="AS2097" t="s">
        <v>68</v>
      </c>
      <c r="AT2097" t="s">
        <v>68</v>
      </c>
      <c r="AU2097" t="s">
        <v>68</v>
      </c>
      <c r="AV2097" t="s">
        <v>84</v>
      </c>
      <c r="AW2097" s="3">
        <v>45658</v>
      </c>
      <c r="AX2097">
        <v>1643</v>
      </c>
      <c r="AY2097">
        <v>1654</v>
      </c>
      <c r="AZ2097" t="s">
        <v>2538</v>
      </c>
      <c r="BA2097" s="2">
        <v>43733</v>
      </c>
      <c r="BB2097">
        <v>19</v>
      </c>
      <c r="BC2097" t="s">
        <v>2777</v>
      </c>
      <c r="BD2097" s="3">
        <v>22313</v>
      </c>
      <c r="BE2097" t="s">
        <v>2233</v>
      </c>
      <c r="BF2097" s="2">
        <v>43641</v>
      </c>
      <c r="BG2097">
        <v>19</v>
      </c>
      <c r="BH2097" t="s">
        <v>2775</v>
      </c>
      <c r="BI2097" s="3">
        <v>43160</v>
      </c>
    </row>
    <row r="2098" spans="1:61" x14ac:dyDescent="0.25">
      <c r="A2098" s="1">
        <v>42227</v>
      </c>
      <c r="B2098" t="s">
        <v>150</v>
      </c>
      <c r="C2098" t="s">
        <v>2233</v>
      </c>
      <c r="D2098" t="s">
        <v>151</v>
      </c>
      <c r="E2098" t="s">
        <v>68</v>
      </c>
      <c r="F2098" t="s">
        <v>68</v>
      </c>
      <c r="G2098" t="s">
        <v>68</v>
      </c>
      <c r="H2098" t="s">
        <v>717</v>
      </c>
      <c r="I2098" t="s">
        <v>75</v>
      </c>
      <c r="J2098" t="s">
        <v>90</v>
      </c>
      <c r="K2098" t="s">
        <v>80</v>
      </c>
      <c r="L2098" t="s">
        <v>81</v>
      </c>
      <c r="M2098" t="s">
        <v>82</v>
      </c>
      <c r="N2098" t="s">
        <v>81</v>
      </c>
      <c r="O2098" t="s">
        <v>81</v>
      </c>
      <c r="P2098" t="s">
        <v>308</v>
      </c>
      <c r="Q2098">
        <v>12</v>
      </c>
      <c r="R2098" t="s">
        <v>121</v>
      </c>
      <c r="S2098" t="s">
        <v>110</v>
      </c>
      <c r="T2098">
        <v>16</v>
      </c>
      <c r="U2098">
        <v>8</v>
      </c>
      <c r="V2098">
        <v>10</v>
      </c>
      <c r="W2098" t="s">
        <v>83</v>
      </c>
      <c r="X2098" t="s">
        <v>85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 t="s">
        <v>65</v>
      </c>
      <c r="AM2098" t="s">
        <v>308</v>
      </c>
      <c r="AN2098">
        <v>1</v>
      </c>
      <c r="AO2098" t="s">
        <v>64</v>
      </c>
      <c r="AP2098" t="e" vm="1">
        <f>_FV(-7,"0")</f>
        <v>#VALUE!</v>
      </c>
      <c r="AQ2098">
        <v>1</v>
      </c>
      <c r="AR2098">
        <v>7</v>
      </c>
      <c r="AS2098" t="s">
        <v>68</v>
      </c>
      <c r="AT2098" t="s">
        <v>1223</v>
      </c>
      <c r="AU2098" t="s">
        <v>68</v>
      </c>
      <c r="AV2098" s="2">
        <v>43497</v>
      </c>
      <c r="AW2098" t="s">
        <v>2928</v>
      </c>
      <c r="AX2098">
        <v>1721</v>
      </c>
      <c r="AY2098">
        <v>1654</v>
      </c>
      <c r="AZ2098" t="s">
        <v>150</v>
      </c>
      <c r="BA2098" s="2">
        <v>43607</v>
      </c>
      <c r="BB2098">
        <v>25</v>
      </c>
      <c r="BC2098" t="s">
        <v>2779</v>
      </c>
      <c r="BD2098" s="3">
        <v>14427</v>
      </c>
      <c r="BE2098" t="s">
        <v>2233</v>
      </c>
      <c r="BF2098" s="2">
        <v>43641</v>
      </c>
      <c r="BG2098">
        <v>19</v>
      </c>
      <c r="BH2098" t="s">
        <v>2775</v>
      </c>
      <c r="BI2098" s="3">
        <v>43160</v>
      </c>
    </row>
    <row r="2099" spans="1:61" x14ac:dyDescent="0.25">
      <c r="A2099" s="1">
        <v>42385</v>
      </c>
      <c r="B2099" t="s">
        <v>158</v>
      </c>
      <c r="C2099" t="s">
        <v>2233</v>
      </c>
      <c r="D2099" t="s">
        <v>62</v>
      </c>
      <c r="E2099" t="s">
        <v>161</v>
      </c>
      <c r="F2099" t="s">
        <v>1043</v>
      </c>
      <c r="G2099" t="s">
        <v>802</v>
      </c>
      <c r="H2099" t="s">
        <v>537</v>
      </c>
      <c r="I2099" t="s">
        <v>629</v>
      </c>
      <c r="J2099" t="s">
        <v>220</v>
      </c>
      <c r="K2099" t="s">
        <v>468</v>
      </c>
      <c r="L2099" t="s">
        <v>225</v>
      </c>
      <c r="M2099" t="s">
        <v>339</v>
      </c>
      <c r="N2099" t="s">
        <v>224</v>
      </c>
      <c r="O2099" t="s">
        <v>226</v>
      </c>
      <c r="P2099" t="s">
        <v>226</v>
      </c>
      <c r="Q2099">
        <v>22</v>
      </c>
      <c r="R2099" t="s">
        <v>66</v>
      </c>
      <c r="S2099" t="s">
        <v>110</v>
      </c>
      <c r="T2099">
        <v>16</v>
      </c>
      <c r="U2099">
        <v>3</v>
      </c>
      <c r="V2099">
        <v>8</v>
      </c>
      <c r="W2099" t="s">
        <v>121</v>
      </c>
      <c r="X2099" t="s">
        <v>132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 t="s">
        <v>801</v>
      </c>
      <c r="AM2099" t="s">
        <v>338</v>
      </c>
      <c r="AN2099">
        <v>9</v>
      </c>
      <c r="AO2099" t="s">
        <v>84</v>
      </c>
      <c r="AP2099" t="e" vm="1">
        <f>_FV(-11,"0")</f>
        <v>#VALUE!</v>
      </c>
      <c r="AQ2099">
        <v>6</v>
      </c>
      <c r="AR2099">
        <v>3</v>
      </c>
      <c r="AS2099" t="s">
        <v>68</v>
      </c>
      <c r="AT2099" t="s">
        <v>68</v>
      </c>
      <c r="AU2099" t="s">
        <v>68</v>
      </c>
      <c r="AV2099" t="s">
        <v>64</v>
      </c>
      <c r="AW2099" s="2">
        <v>43586</v>
      </c>
      <c r="AX2099">
        <v>1870</v>
      </c>
      <c r="AY2099">
        <v>1654</v>
      </c>
      <c r="AZ2099" t="s">
        <v>158</v>
      </c>
      <c r="BA2099" s="2">
        <v>43579</v>
      </c>
      <c r="BB2099">
        <v>27</v>
      </c>
      <c r="BC2099" t="s">
        <v>2780</v>
      </c>
      <c r="BD2099" s="3">
        <v>33543</v>
      </c>
      <c r="BE2099" t="s">
        <v>2233</v>
      </c>
      <c r="BF2099" s="2">
        <v>43641</v>
      </c>
      <c r="BG2099">
        <v>19</v>
      </c>
      <c r="BH2099" t="s">
        <v>2775</v>
      </c>
      <c r="BI2099" s="3">
        <v>43160</v>
      </c>
    </row>
    <row r="2100" spans="1:61" x14ac:dyDescent="0.25">
      <c r="A2100" s="1">
        <v>42480</v>
      </c>
      <c r="B2100" t="s">
        <v>163</v>
      </c>
      <c r="C2100" t="s">
        <v>2233</v>
      </c>
      <c r="D2100" t="s">
        <v>62</v>
      </c>
      <c r="E2100" t="s">
        <v>273</v>
      </c>
      <c r="F2100" t="s">
        <v>275</v>
      </c>
      <c r="G2100" t="s">
        <v>259</v>
      </c>
      <c r="H2100" t="s">
        <v>183</v>
      </c>
      <c r="I2100" t="s">
        <v>945</v>
      </c>
      <c r="J2100" t="s">
        <v>489</v>
      </c>
      <c r="K2100" t="s">
        <v>278</v>
      </c>
      <c r="L2100" t="s">
        <v>280</v>
      </c>
      <c r="M2100" t="s">
        <v>277</v>
      </c>
      <c r="N2100" t="s">
        <v>312</v>
      </c>
      <c r="O2100" t="s">
        <v>190</v>
      </c>
      <c r="P2100" t="s">
        <v>190</v>
      </c>
      <c r="Q2100">
        <v>34</v>
      </c>
      <c r="R2100" t="s">
        <v>132</v>
      </c>
      <c r="S2100" t="s">
        <v>110</v>
      </c>
      <c r="T2100">
        <v>16</v>
      </c>
      <c r="U2100">
        <v>5</v>
      </c>
      <c r="V2100">
        <v>14</v>
      </c>
      <c r="W2100" t="s">
        <v>83</v>
      </c>
      <c r="X2100" t="s">
        <v>132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 t="s">
        <v>280</v>
      </c>
      <c r="AM2100" t="e" vm="291">
        <f>_FV(0,"20588235294117646")</f>
        <v>#VALUE!</v>
      </c>
      <c r="AN2100">
        <v>18</v>
      </c>
      <c r="AO2100" t="s">
        <v>66</v>
      </c>
      <c r="AP2100" t="e" vm="1">
        <f>_FV(-10,"0")</f>
        <v>#VALUE!</v>
      </c>
      <c r="AQ2100">
        <v>7</v>
      </c>
      <c r="AR2100">
        <v>1</v>
      </c>
      <c r="AS2100" t="s">
        <v>68</v>
      </c>
      <c r="AT2100" t="s">
        <v>68</v>
      </c>
      <c r="AU2100" t="s">
        <v>68</v>
      </c>
      <c r="AV2100" s="2">
        <v>43678</v>
      </c>
      <c r="AW2100" s="3">
        <v>44927</v>
      </c>
      <c r="AX2100">
        <v>1793</v>
      </c>
      <c r="AY2100">
        <v>1654</v>
      </c>
      <c r="AZ2100" t="s">
        <v>163</v>
      </c>
      <c r="BA2100" s="2">
        <v>43607</v>
      </c>
      <c r="BB2100">
        <v>23</v>
      </c>
      <c r="BC2100" t="s">
        <v>2783</v>
      </c>
      <c r="BD2100" s="2">
        <v>43593</v>
      </c>
      <c r="BE2100" t="s">
        <v>2233</v>
      </c>
      <c r="BF2100" s="2">
        <v>43641</v>
      </c>
      <c r="BG2100">
        <v>19</v>
      </c>
      <c r="BH2100" t="s">
        <v>2775</v>
      </c>
      <c r="BI2100" s="3">
        <v>43160</v>
      </c>
    </row>
    <row r="2101" spans="1:61" x14ac:dyDescent="0.25">
      <c r="A2101" s="1">
        <v>42490</v>
      </c>
      <c r="B2101" t="s">
        <v>178</v>
      </c>
      <c r="C2101" t="s">
        <v>2233</v>
      </c>
      <c r="D2101" t="s">
        <v>62</v>
      </c>
      <c r="E2101" t="s">
        <v>792</v>
      </c>
      <c r="F2101" t="s">
        <v>792</v>
      </c>
      <c r="G2101" t="s">
        <v>582</v>
      </c>
      <c r="H2101" t="s">
        <v>703</v>
      </c>
      <c r="I2101" t="s">
        <v>1976</v>
      </c>
      <c r="J2101" t="s">
        <v>579</v>
      </c>
      <c r="K2101" t="s">
        <v>118</v>
      </c>
      <c r="L2101" t="s">
        <v>155</v>
      </c>
      <c r="M2101" t="s">
        <v>1094</v>
      </c>
      <c r="N2101" t="s">
        <v>156</v>
      </c>
      <c r="O2101" t="s">
        <v>585</v>
      </c>
      <c r="P2101" t="s">
        <v>793</v>
      </c>
      <c r="Q2101">
        <v>35</v>
      </c>
      <c r="R2101" t="s">
        <v>95</v>
      </c>
      <c r="S2101" t="s">
        <v>110</v>
      </c>
      <c r="T2101">
        <v>16</v>
      </c>
      <c r="U2101">
        <v>15</v>
      </c>
      <c r="V2101">
        <v>12</v>
      </c>
      <c r="W2101" t="s">
        <v>132</v>
      </c>
      <c r="X2101" t="s">
        <v>96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 t="e" vm="389">
        <f>_FV(0,"7428571428571429")</f>
        <v>#VALUE!</v>
      </c>
      <c r="AM2101" t="e" vm="26">
        <f>_FV(0,"2")</f>
        <v>#VALUE!</v>
      </c>
      <c r="AN2101">
        <v>-10</v>
      </c>
      <c r="AO2101" t="e" vm="1">
        <f>_FV(-1,"0")</f>
        <v>#VALUE!</v>
      </c>
      <c r="AP2101" t="s">
        <v>84</v>
      </c>
      <c r="AQ2101">
        <v>2</v>
      </c>
      <c r="AR2101">
        <v>5</v>
      </c>
      <c r="AS2101" t="s">
        <v>68</v>
      </c>
      <c r="AT2101" t="s">
        <v>68</v>
      </c>
      <c r="AU2101" t="s">
        <v>68</v>
      </c>
      <c r="AV2101" s="2">
        <v>43556</v>
      </c>
      <c r="AW2101" s="3">
        <v>11324</v>
      </c>
      <c r="AX2101">
        <v>1553</v>
      </c>
      <c r="AY2101">
        <v>1654</v>
      </c>
      <c r="AZ2101" t="s">
        <v>178</v>
      </c>
      <c r="BA2101" s="2">
        <v>43639</v>
      </c>
      <c r="BB2101">
        <v>27</v>
      </c>
      <c r="BC2101" t="s">
        <v>2784</v>
      </c>
      <c r="BD2101" s="3">
        <v>28581</v>
      </c>
      <c r="BE2101" t="s">
        <v>2233</v>
      </c>
      <c r="BF2101" s="2">
        <v>43641</v>
      </c>
      <c r="BG2101">
        <v>19</v>
      </c>
      <c r="BH2101" t="s">
        <v>2775</v>
      </c>
      <c r="BI2101" s="3">
        <v>43160</v>
      </c>
    </row>
    <row r="2102" spans="1:61" x14ac:dyDescent="0.25">
      <c r="A2102" s="1">
        <v>42224</v>
      </c>
      <c r="B2102" t="s">
        <v>1432</v>
      </c>
      <c r="C2102" t="s">
        <v>2233</v>
      </c>
      <c r="D2102" t="s">
        <v>151</v>
      </c>
      <c r="E2102" t="s">
        <v>65</v>
      </c>
      <c r="F2102" t="s">
        <v>65</v>
      </c>
      <c r="G2102" t="s">
        <v>65</v>
      </c>
      <c r="H2102" t="s">
        <v>65</v>
      </c>
      <c r="I2102" t="s">
        <v>65</v>
      </c>
      <c r="J2102" t="s">
        <v>65</v>
      </c>
      <c r="K2102" t="s">
        <v>65</v>
      </c>
      <c r="L2102" t="s">
        <v>65</v>
      </c>
      <c r="M2102" t="s">
        <v>65</v>
      </c>
      <c r="N2102" t="s">
        <v>65</v>
      </c>
      <c r="O2102" t="s">
        <v>65</v>
      </c>
      <c r="P2102" t="s">
        <v>65</v>
      </c>
      <c r="Q2102">
        <v>1</v>
      </c>
      <c r="R2102" t="s">
        <v>67</v>
      </c>
      <c r="S2102" t="s">
        <v>110</v>
      </c>
      <c r="T2102">
        <v>16</v>
      </c>
      <c r="U2102">
        <v>6</v>
      </c>
      <c r="V2102">
        <v>16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 t="s">
        <v>65</v>
      </c>
      <c r="AM2102" t="s">
        <v>65</v>
      </c>
      <c r="AN2102">
        <v>0</v>
      </c>
      <c r="AP2102" t="s">
        <v>66</v>
      </c>
      <c r="AQ2102">
        <v>4</v>
      </c>
      <c r="AR2102">
        <v>1</v>
      </c>
      <c r="AS2102" t="s">
        <v>68</v>
      </c>
      <c r="AT2102" t="s">
        <v>68</v>
      </c>
      <c r="AU2102" t="s">
        <v>68</v>
      </c>
      <c r="AV2102" s="3">
        <v>889763</v>
      </c>
      <c r="AW2102" s="2">
        <v>43556</v>
      </c>
      <c r="AX2102">
        <v>1601</v>
      </c>
      <c r="AY2102">
        <v>1654</v>
      </c>
      <c r="AZ2102" t="s">
        <v>1432</v>
      </c>
      <c r="BA2102" s="2">
        <v>43641</v>
      </c>
      <c r="BB2102">
        <v>22</v>
      </c>
      <c r="BC2102" t="s">
        <v>2785</v>
      </c>
      <c r="BD2102" s="3">
        <v>19391</v>
      </c>
      <c r="BE2102" t="s">
        <v>2233</v>
      </c>
      <c r="BF2102" s="2">
        <v>43641</v>
      </c>
      <c r="BG2102">
        <v>19</v>
      </c>
      <c r="BH2102" t="s">
        <v>2775</v>
      </c>
      <c r="BI2102" s="3">
        <v>43160</v>
      </c>
    </row>
    <row r="2103" spans="1:61" x14ac:dyDescent="0.25">
      <c r="A2103" s="1">
        <v>42505</v>
      </c>
      <c r="B2103" t="s">
        <v>1917</v>
      </c>
      <c r="C2103" t="s">
        <v>2233</v>
      </c>
      <c r="D2103" t="s">
        <v>62</v>
      </c>
      <c r="E2103" t="s">
        <v>1689</v>
      </c>
      <c r="F2103" t="s">
        <v>68</v>
      </c>
      <c r="G2103" t="s">
        <v>1067</v>
      </c>
      <c r="H2103" t="s">
        <v>1010</v>
      </c>
      <c r="I2103" t="s">
        <v>199</v>
      </c>
      <c r="J2103" t="s">
        <v>196</v>
      </c>
      <c r="K2103" t="s">
        <v>1013</v>
      </c>
      <c r="L2103" t="s">
        <v>173</v>
      </c>
      <c r="M2103" t="s">
        <v>173</v>
      </c>
      <c r="N2103" t="s">
        <v>1013</v>
      </c>
      <c r="O2103" t="s">
        <v>174</v>
      </c>
      <c r="P2103" t="s">
        <v>174</v>
      </c>
      <c r="Q2103">
        <v>38</v>
      </c>
      <c r="R2103" t="s">
        <v>96</v>
      </c>
      <c r="S2103" t="s">
        <v>110</v>
      </c>
      <c r="T2103">
        <v>16</v>
      </c>
      <c r="U2103">
        <v>7</v>
      </c>
      <c r="V2103">
        <v>14</v>
      </c>
      <c r="W2103" t="s">
        <v>191</v>
      </c>
      <c r="X2103" t="s">
        <v>132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 t="s">
        <v>406</v>
      </c>
      <c r="AM2103" t="e" vm="377">
        <f>_FV(0,"23684210526315788")</f>
        <v>#VALUE!</v>
      </c>
      <c r="AN2103">
        <v>18</v>
      </c>
      <c r="AO2103" t="s">
        <v>121</v>
      </c>
      <c r="AP2103" t="e" vm="1">
        <f>_FV(-9,"0")</f>
        <v>#VALUE!</v>
      </c>
      <c r="AQ2103">
        <v>6</v>
      </c>
      <c r="AR2103">
        <v>3</v>
      </c>
      <c r="AS2103" t="s">
        <v>68</v>
      </c>
      <c r="AT2103" t="s">
        <v>68</v>
      </c>
      <c r="AU2103" t="s">
        <v>68</v>
      </c>
      <c r="AV2103" s="3">
        <v>27426</v>
      </c>
      <c r="AW2103" s="3">
        <v>46388</v>
      </c>
      <c r="AX2103">
        <v>1671</v>
      </c>
      <c r="AY2103">
        <v>1654</v>
      </c>
      <c r="AZ2103" t="s">
        <v>1917</v>
      </c>
      <c r="BA2103" s="2">
        <v>43489</v>
      </c>
      <c r="BB2103">
        <v>19</v>
      </c>
      <c r="BC2103" t="s">
        <v>2786</v>
      </c>
      <c r="BD2103" s="3">
        <v>13271</v>
      </c>
      <c r="BE2103" t="s">
        <v>2233</v>
      </c>
      <c r="BF2103" s="2">
        <v>43641</v>
      </c>
      <c r="BG2103">
        <v>19</v>
      </c>
      <c r="BH2103" t="s">
        <v>2775</v>
      </c>
      <c r="BI2103" s="3">
        <v>43160</v>
      </c>
    </row>
    <row r="2104" spans="1:61" x14ac:dyDescent="0.25">
      <c r="A2104" s="1">
        <v>42357</v>
      </c>
      <c r="B2104" t="s">
        <v>182</v>
      </c>
      <c r="C2104" t="s">
        <v>2233</v>
      </c>
      <c r="D2104" t="s">
        <v>151</v>
      </c>
      <c r="E2104" t="s">
        <v>993</v>
      </c>
      <c r="F2104" t="s">
        <v>183</v>
      </c>
      <c r="G2104" t="s">
        <v>545</v>
      </c>
      <c r="H2104" t="s">
        <v>259</v>
      </c>
      <c r="I2104" t="s">
        <v>276</v>
      </c>
      <c r="J2104" t="s">
        <v>878</v>
      </c>
      <c r="K2104" t="s">
        <v>187</v>
      </c>
      <c r="L2104" t="s">
        <v>278</v>
      </c>
      <c r="M2104" t="s">
        <v>280</v>
      </c>
      <c r="N2104" t="s">
        <v>187</v>
      </c>
      <c r="O2104" t="s">
        <v>280</v>
      </c>
      <c r="P2104" t="s">
        <v>281</v>
      </c>
      <c r="Q2104">
        <v>17</v>
      </c>
      <c r="R2104" t="s">
        <v>83</v>
      </c>
      <c r="S2104" t="s">
        <v>110</v>
      </c>
      <c r="T2104">
        <v>16</v>
      </c>
      <c r="U2104">
        <v>11</v>
      </c>
      <c r="V2104">
        <v>6</v>
      </c>
      <c r="W2104" t="s">
        <v>120</v>
      </c>
      <c r="X2104" t="s">
        <v>120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 t="e" vm="171">
        <f>_FV(0,"058823529411764705")</f>
        <v>#VALUE!</v>
      </c>
      <c r="AM2104" t="s">
        <v>187</v>
      </c>
      <c r="AN2104">
        <v>-3</v>
      </c>
      <c r="AO2104" t="s">
        <v>65</v>
      </c>
      <c r="AP2104" t="e" vm="1">
        <f>_FV(-6,"0")</f>
        <v>#VALUE!</v>
      </c>
      <c r="AQ2104">
        <v>1</v>
      </c>
      <c r="AR2104">
        <v>7</v>
      </c>
      <c r="AS2104" t="s">
        <v>68</v>
      </c>
      <c r="AT2104" t="s">
        <v>68</v>
      </c>
      <c r="AU2104" t="s">
        <v>68</v>
      </c>
      <c r="AV2104" s="3">
        <v>45658</v>
      </c>
      <c r="AW2104" s="3">
        <v>45292</v>
      </c>
      <c r="AX2104">
        <v>1658</v>
      </c>
      <c r="AY2104">
        <v>1654</v>
      </c>
      <c r="AZ2104" t="s">
        <v>182</v>
      </c>
      <c r="BA2104" s="2">
        <v>43550</v>
      </c>
      <c r="BB2104">
        <v>24</v>
      </c>
      <c r="BC2104" t="s">
        <v>2787</v>
      </c>
      <c r="BD2104" s="2">
        <v>43469</v>
      </c>
      <c r="BE2104" t="s">
        <v>2233</v>
      </c>
      <c r="BF2104" s="2">
        <v>43641</v>
      </c>
      <c r="BG2104">
        <v>19</v>
      </c>
      <c r="BH2104" t="s">
        <v>2775</v>
      </c>
      <c r="BI2104" s="3">
        <v>43160</v>
      </c>
    </row>
    <row r="2105" spans="1:61" x14ac:dyDescent="0.25">
      <c r="A2105" s="1">
        <v>42372</v>
      </c>
      <c r="B2105" t="s">
        <v>195</v>
      </c>
      <c r="C2105" t="s">
        <v>2233</v>
      </c>
      <c r="D2105" t="s">
        <v>101</v>
      </c>
      <c r="E2105" t="s">
        <v>250</v>
      </c>
      <c r="F2105" t="s">
        <v>1652</v>
      </c>
      <c r="G2105" t="s">
        <v>248</v>
      </c>
      <c r="H2105" s="3">
        <v>45658</v>
      </c>
      <c r="I2105" t="s">
        <v>1331</v>
      </c>
      <c r="J2105" t="s">
        <v>250</v>
      </c>
      <c r="K2105" t="s">
        <v>372</v>
      </c>
      <c r="L2105" t="s">
        <v>251</v>
      </c>
      <c r="M2105" t="s">
        <v>252</v>
      </c>
      <c r="N2105" t="s">
        <v>253</v>
      </c>
      <c r="O2105" t="s">
        <v>254</v>
      </c>
      <c r="P2105" t="s">
        <v>254</v>
      </c>
      <c r="Q2105">
        <v>28</v>
      </c>
      <c r="R2105" t="s">
        <v>255</v>
      </c>
      <c r="S2105" t="s">
        <v>110</v>
      </c>
      <c r="T2105">
        <v>16</v>
      </c>
      <c r="U2105">
        <v>17</v>
      </c>
      <c r="V2105">
        <v>13</v>
      </c>
      <c r="W2105" t="s">
        <v>132</v>
      </c>
      <c r="X2105" t="s">
        <v>68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 t="e" vm="23">
        <f>_FV(0,"6785714285714286")</f>
        <v>#VALUE!</v>
      </c>
      <c r="AM2105" t="e" vm="111">
        <f>_FV(0,"21428571428571427")</f>
        <v>#VALUE!</v>
      </c>
      <c r="AN2105">
        <v>-9</v>
      </c>
      <c r="AO2105" t="s">
        <v>66</v>
      </c>
      <c r="AP2105" t="s">
        <v>64</v>
      </c>
      <c r="AQ2105">
        <v>6</v>
      </c>
      <c r="AR2105">
        <v>3</v>
      </c>
      <c r="AS2105" t="s">
        <v>68</v>
      </c>
      <c r="AT2105" t="s">
        <v>1441</v>
      </c>
      <c r="AU2105" t="s">
        <v>68</v>
      </c>
      <c r="AV2105" s="2">
        <v>43497</v>
      </c>
      <c r="AW2105" t="s">
        <v>2929</v>
      </c>
      <c r="AX2105">
        <v>1555</v>
      </c>
      <c r="AY2105">
        <v>1654</v>
      </c>
      <c r="AZ2105" t="s">
        <v>195</v>
      </c>
      <c r="BA2105" s="2">
        <v>43610</v>
      </c>
      <c r="BB2105">
        <v>27</v>
      </c>
      <c r="BC2105" t="s">
        <v>2267</v>
      </c>
      <c r="BD2105" s="2">
        <v>43588</v>
      </c>
      <c r="BE2105" t="s">
        <v>2233</v>
      </c>
      <c r="BF2105" s="2">
        <v>43641</v>
      </c>
      <c r="BG2105">
        <v>19</v>
      </c>
      <c r="BH2105" t="s">
        <v>2775</v>
      </c>
      <c r="BI2105" s="3">
        <v>43160</v>
      </c>
    </row>
    <row r="2106" spans="1:61" x14ac:dyDescent="0.25">
      <c r="A2106" s="1">
        <v>42523</v>
      </c>
      <c r="B2106" t="s">
        <v>1445</v>
      </c>
      <c r="C2106" t="s">
        <v>2233</v>
      </c>
      <c r="D2106" t="s">
        <v>101</v>
      </c>
      <c r="E2106" t="s">
        <v>1536</v>
      </c>
      <c r="F2106" t="s">
        <v>68</v>
      </c>
      <c r="G2106" s="3">
        <v>46753</v>
      </c>
      <c r="H2106" s="3">
        <v>42370</v>
      </c>
      <c r="I2106" s="2">
        <v>43556</v>
      </c>
      <c r="J2106" s="3">
        <v>45292</v>
      </c>
      <c r="K2106" t="s">
        <v>397</v>
      </c>
      <c r="L2106" t="s">
        <v>347</v>
      </c>
      <c r="M2106" t="s">
        <v>116</v>
      </c>
      <c r="N2106" t="s">
        <v>346</v>
      </c>
      <c r="O2106" t="s">
        <v>128</v>
      </c>
      <c r="P2106" t="s">
        <v>131</v>
      </c>
      <c r="Q2106">
        <v>25</v>
      </c>
      <c r="R2106" t="s">
        <v>179</v>
      </c>
      <c r="S2106" t="s">
        <v>110</v>
      </c>
      <c r="T2106">
        <v>16</v>
      </c>
      <c r="U2106">
        <v>16</v>
      </c>
      <c r="V2106">
        <v>12</v>
      </c>
      <c r="W2106" t="s">
        <v>85</v>
      </c>
      <c r="X2106" t="s">
        <v>65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1</v>
      </c>
      <c r="AI2106">
        <v>1</v>
      </c>
      <c r="AJ2106">
        <v>0</v>
      </c>
      <c r="AK2106">
        <v>0</v>
      </c>
      <c r="AL2106" t="e" vm="10">
        <f>_FV(0,"36")</f>
        <v>#VALUE!</v>
      </c>
      <c r="AM2106" t="e" vm="258">
        <f>_FV(0,"16")</f>
        <v>#VALUE!</v>
      </c>
      <c r="AN2106">
        <v>-5</v>
      </c>
      <c r="AO2106" t="s">
        <v>85</v>
      </c>
      <c r="AP2106" t="e" vm="1">
        <f>_FV(-3,"0")</f>
        <v>#VALUE!</v>
      </c>
      <c r="AQ2106">
        <v>2</v>
      </c>
      <c r="AR2106">
        <v>5</v>
      </c>
      <c r="AS2106" t="s">
        <v>68</v>
      </c>
      <c r="AT2106" t="s">
        <v>68</v>
      </c>
      <c r="AU2106" t="s">
        <v>68</v>
      </c>
      <c r="AV2106" t="s">
        <v>124</v>
      </c>
      <c r="AW2106" s="2">
        <v>43497</v>
      </c>
      <c r="AX2106">
        <v>1667</v>
      </c>
      <c r="AY2106">
        <v>1654</v>
      </c>
      <c r="AZ2106" t="s">
        <v>1445</v>
      </c>
      <c r="BA2106" s="2">
        <v>43701</v>
      </c>
      <c r="BB2106">
        <v>29</v>
      </c>
      <c r="BC2106" t="s">
        <v>2790</v>
      </c>
      <c r="BD2106" s="3">
        <v>30742</v>
      </c>
      <c r="BE2106" t="s">
        <v>2233</v>
      </c>
      <c r="BF2106" s="2">
        <v>43641</v>
      </c>
      <c r="BG2106">
        <v>19</v>
      </c>
      <c r="BH2106" t="s">
        <v>2775</v>
      </c>
      <c r="BI2106" s="3">
        <v>43160</v>
      </c>
    </row>
    <row r="2107" spans="1:61" x14ac:dyDescent="0.25">
      <c r="A2107" s="1">
        <v>42267</v>
      </c>
      <c r="B2107" t="s">
        <v>209</v>
      </c>
      <c r="C2107" t="s">
        <v>2233</v>
      </c>
      <c r="D2107" t="s">
        <v>62</v>
      </c>
      <c r="E2107" t="s">
        <v>355</v>
      </c>
      <c r="F2107" t="s">
        <v>90</v>
      </c>
      <c r="G2107" t="s">
        <v>355</v>
      </c>
      <c r="H2107" t="s">
        <v>68</v>
      </c>
      <c r="I2107" t="s">
        <v>68</v>
      </c>
      <c r="J2107" s="2">
        <v>43586</v>
      </c>
      <c r="K2107" t="s">
        <v>82</v>
      </c>
      <c r="L2107" t="s">
        <v>63</v>
      </c>
      <c r="M2107" t="s">
        <v>82</v>
      </c>
      <c r="N2107" t="s">
        <v>80</v>
      </c>
      <c r="O2107" t="s">
        <v>63</v>
      </c>
      <c r="P2107" t="s">
        <v>65</v>
      </c>
      <c r="Q2107">
        <v>6</v>
      </c>
      <c r="R2107" t="s">
        <v>84</v>
      </c>
      <c r="S2107" t="s">
        <v>110</v>
      </c>
      <c r="T2107">
        <v>16</v>
      </c>
      <c r="U2107">
        <v>12</v>
      </c>
      <c r="V2107">
        <v>6</v>
      </c>
      <c r="W2107" t="s">
        <v>96</v>
      </c>
      <c r="X2107" t="s">
        <v>83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 t="s">
        <v>65</v>
      </c>
      <c r="AM2107" t="s">
        <v>80</v>
      </c>
      <c r="AN2107">
        <v>-3</v>
      </c>
      <c r="AO2107" t="e" vm="1">
        <f>_FV(-3,"0")</f>
        <v>#VALUE!</v>
      </c>
      <c r="AP2107" t="e" vm="1">
        <f>_FV(-12,"0")</f>
        <v>#VALUE!</v>
      </c>
      <c r="AQ2107">
        <v>4</v>
      </c>
      <c r="AR2107">
        <v>4</v>
      </c>
      <c r="AS2107" t="s">
        <v>68</v>
      </c>
      <c r="AT2107" t="s">
        <v>68</v>
      </c>
      <c r="AU2107" t="s">
        <v>68</v>
      </c>
      <c r="AV2107" t="s">
        <v>68</v>
      </c>
      <c r="AW2107" s="2">
        <v>43617</v>
      </c>
      <c r="AX2107">
        <v>1713</v>
      </c>
      <c r="AY2107">
        <v>1654</v>
      </c>
      <c r="AZ2107" t="s">
        <v>209</v>
      </c>
      <c r="BA2107" s="2">
        <v>43668</v>
      </c>
      <c r="BB2107">
        <v>16</v>
      </c>
      <c r="BC2107" t="s">
        <v>2792</v>
      </c>
      <c r="BD2107" s="3">
        <v>43678</v>
      </c>
      <c r="BE2107" t="s">
        <v>2233</v>
      </c>
      <c r="BF2107" s="2">
        <v>43641</v>
      </c>
      <c r="BG2107">
        <v>19</v>
      </c>
      <c r="BH2107" t="s">
        <v>2775</v>
      </c>
      <c r="BI2107" s="3">
        <v>43160</v>
      </c>
    </row>
    <row r="2108" spans="1:61" x14ac:dyDescent="0.25">
      <c r="A2108" s="1">
        <v>42274</v>
      </c>
      <c r="B2108" t="s">
        <v>2793</v>
      </c>
      <c r="C2108" t="s">
        <v>2233</v>
      </c>
      <c r="D2108" t="s">
        <v>151</v>
      </c>
      <c r="E2108" t="s">
        <v>670</v>
      </c>
      <c r="F2108" t="s">
        <v>250</v>
      </c>
      <c r="G2108" t="s">
        <v>670</v>
      </c>
      <c r="H2108" t="s">
        <v>68</v>
      </c>
      <c r="I2108" t="s">
        <v>153</v>
      </c>
      <c r="J2108" t="s">
        <v>153</v>
      </c>
      <c r="K2108" t="s">
        <v>155</v>
      </c>
      <c r="L2108" t="s">
        <v>156</v>
      </c>
      <c r="M2108" t="s">
        <v>154</v>
      </c>
      <c r="N2108" t="s">
        <v>156</v>
      </c>
      <c r="O2108" t="s">
        <v>156</v>
      </c>
      <c r="P2108" t="s">
        <v>65</v>
      </c>
      <c r="Q2108">
        <v>7</v>
      </c>
      <c r="R2108" t="s">
        <v>191</v>
      </c>
      <c r="S2108" t="s">
        <v>110</v>
      </c>
      <c r="T2108">
        <v>16</v>
      </c>
      <c r="U2108">
        <v>10</v>
      </c>
      <c r="V2108">
        <v>8</v>
      </c>
      <c r="W2108" t="s">
        <v>121</v>
      </c>
      <c r="X2108" t="s">
        <v>96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 t="s">
        <v>65</v>
      </c>
      <c r="AM2108" t="s">
        <v>154</v>
      </c>
      <c r="AN2108">
        <v>0</v>
      </c>
      <c r="AO2108" t="s">
        <v>64</v>
      </c>
      <c r="AP2108" t="e" vm="1">
        <f>_FV(-2,"0")</f>
        <v>#VALUE!</v>
      </c>
      <c r="AQ2108">
        <v>1</v>
      </c>
      <c r="AR2108">
        <v>1</v>
      </c>
      <c r="AS2108" t="s">
        <v>68</v>
      </c>
      <c r="AT2108" t="s">
        <v>68</v>
      </c>
      <c r="AU2108" t="s">
        <v>68</v>
      </c>
      <c r="AV2108" t="s">
        <v>80</v>
      </c>
      <c r="AW2108" s="2">
        <v>43617</v>
      </c>
      <c r="AX2108">
        <v>1582</v>
      </c>
      <c r="AY2108">
        <v>1654</v>
      </c>
      <c r="AZ2108" t="s">
        <v>2793</v>
      </c>
      <c r="BA2108" s="2">
        <v>43581</v>
      </c>
      <c r="BB2108">
        <v>34</v>
      </c>
      <c r="BC2108" t="s">
        <v>2796</v>
      </c>
      <c r="BD2108" s="3">
        <v>29983</v>
      </c>
      <c r="BE2108" t="s">
        <v>2233</v>
      </c>
      <c r="BF2108" s="2">
        <v>43641</v>
      </c>
      <c r="BG2108">
        <v>19</v>
      </c>
      <c r="BH2108" t="s">
        <v>2775</v>
      </c>
      <c r="BI2108" s="3">
        <v>43160</v>
      </c>
    </row>
    <row r="2109" spans="1:61" x14ac:dyDescent="0.25">
      <c r="A2109" s="1">
        <v>42427</v>
      </c>
      <c r="B2109" t="s">
        <v>218</v>
      </c>
      <c r="C2109" t="s">
        <v>2233</v>
      </c>
      <c r="D2109" t="s">
        <v>62</v>
      </c>
      <c r="E2109" t="s">
        <v>88</v>
      </c>
      <c r="F2109" t="s">
        <v>68</v>
      </c>
      <c r="G2109" t="s">
        <v>636</v>
      </c>
      <c r="H2109" t="s">
        <v>636</v>
      </c>
      <c r="I2109" t="s">
        <v>636</v>
      </c>
      <c r="J2109" t="s">
        <v>636</v>
      </c>
      <c r="K2109" t="s">
        <v>637</v>
      </c>
      <c r="L2109" t="s">
        <v>80</v>
      </c>
      <c r="M2109" t="s">
        <v>638</v>
      </c>
      <c r="N2109" t="s">
        <v>94</v>
      </c>
      <c r="O2109" t="s">
        <v>637</v>
      </c>
      <c r="P2109" t="s">
        <v>608</v>
      </c>
      <c r="Q2109">
        <v>27</v>
      </c>
      <c r="R2109" t="s">
        <v>119</v>
      </c>
      <c r="S2109" t="s">
        <v>110</v>
      </c>
      <c r="T2109">
        <v>16</v>
      </c>
      <c r="U2109">
        <v>12</v>
      </c>
      <c r="V2109">
        <v>11</v>
      </c>
      <c r="W2109" t="s">
        <v>132</v>
      </c>
      <c r="X2109" t="s">
        <v>68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1</v>
      </c>
      <c r="AI2109">
        <v>0</v>
      </c>
      <c r="AJ2109">
        <v>0</v>
      </c>
      <c r="AK2109">
        <v>0</v>
      </c>
      <c r="AL2109" t="e" vm="167">
        <f>_FV(0,"2962962962962963")</f>
        <v>#VALUE!</v>
      </c>
      <c r="AM2109" t="e" vm="223">
        <f>_FV(0,"18518518518518517")</f>
        <v>#VALUE!</v>
      </c>
      <c r="AN2109">
        <v>0</v>
      </c>
      <c r="AO2109" t="s">
        <v>66</v>
      </c>
      <c r="AP2109" t="e" vm="1">
        <f>_FV(-1,"0")</f>
        <v>#VALUE!</v>
      </c>
      <c r="AQ2109">
        <v>4</v>
      </c>
      <c r="AR2109">
        <v>4</v>
      </c>
      <c r="AS2109" t="s">
        <v>68</v>
      </c>
      <c r="AT2109" t="s">
        <v>68</v>
      </c>
      <c r="AU2109" t="s">
        <v>68</v>
      </c>
      <c r="AV2109" t="s">
        <v>1252</v>
      </c>
      <c r="AW2109" s="3">
        <v>42005</v>
      </c>
      <c r="AX2109">
        <v>1629</v>
      </c>
      <c r="AY2109">
        <v>1654</v>
      </c>
      <c r="AZ2109" t="s">
        <v>218</v>
      </c>
      <c r="BA2109" s="2">
        <v>43580</v>
      </c>
      <c r="BB2109">
        <v>22</v>
      </c>
      <c r="BC2109" t="s">
        <v>2797</v>
      </c>
      <c r="BD2109" s="3">
        <v>12479</v>
      </c>
      <c r="BE2109" t="s">
        <v>2233</v>
      </c>
      <c r="BF2109" s="2">
        <v>43641</v>
      </c>
      <c r="BG2109">
        <v>19</v>
      </c>
      <c r="BH2109" t="s">
        <v>2775</v>
      </c>
      <c r="BI2109" s="3">
        <v>43160</v>
      </c>
    </row>
    <row r="2110" spans="1:61" x14ac:dyDescent="0.25">
      <c r="A2110" s="1">
        <v>42404</v>
      </c>
      <c r="B2110" t="s">
        <v>228</v>
      </c>
      <c r="C2110" t="s">
        <v>2233</v>
      </c>
      <c r="D2110" t="s">
        <v>101</v>
      </c>
      <c r="E2110" t="s">
        <v>1609</v>
      </c>
      <c r="F2110" t="s">
        <v>367</v>
      </c>
      <c r="G2110" t="s">
        <v>1172</v>
      </c>
      <c r="H2110" s="3">
        <v>447424</v>
      </c>
      <c r="I2110" t="s">
        <v>980</v>
      </c>
      <c r="J2110" t="s">
        <v>367</v>
      </c>
      <c r="K2110" t="s">
        <v>416</v>
      </c>
      <c r="L2110" t="s">
        <v>414</v>
      </c>
      <c r="M2110" t="s">
        <v>321</v>
      </c>
      <c r="N2110" t="s">
        <v>1173</v>
      </c>
      <c r="O2110" t="s">
        <v>323</v>
      </c>
      <c r="P2110" t="s">
        <v>933</v>
      </c>
      <c r="Q2110">
        <v>32</v>
      </c>
      <c r="R2110" t="s">
        <v>85</v>
      </c>
      <c r="S2110" t="s">
        <v>110</v>
      </c>
      <c r="T2110">
        <v>16</v>
      </c>
      <c r="U2110">
        <v>5</v>
      </c>
      <c r="V2110">
        <v>13</v>
      </c>
      <c r="W2110" t="s">
        <v>192</v>
      </c>
      <c r="X2110" t="s">
        <v>64</v>
      </c>
      <c r="Y2110">
        <v>0</v>
      </c>
      <c r="Z2110">
        <v>1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 t="s">
        <v>323</v>
      </c>
      <c r="AM2110" t="e" vm="14">
        <f>_FV(0,"25")</f>
        <v>#VALUE!</v>
      </c>
      <c r="AN2110">
        <v>17</v>
      </c>
      <c r="AO2110" t="s">
        <v>83</v>
      </c>
      <c r="AP2110" t="e" vm="1">
        <f>_FV(-8,"0")</f>
        <v>#VALUE!</v>
      </c>
      <c r="AQ2110">
        <v>6</v>
      </c>
      <c r="AR2110">
        <v>3</v>
      </c>
      <c r="AS2110" t="s">
        <v>68</v>
      </c>
      <c r="AT2110" t="s">
        <v>1174</v>
      </c>
      <c r="AU2110" t="s">
        <v>68</v>
      </c>
      <c r="AV2110" t="s">
        <v>2660</v>
      </c>
      <c r="AW2110" t="s">
        <v>2930</v>
      </c>
      <c r="AX2110">
        <v>1630</v>
      </c>
      <c r="AY2110">
        <v>1654</v>
      </c>
      <c r="AZ2110" t="s">
        <v>228</v>
      </c>
      <c r="BA2110" s="2">
        <v>43519</v>
      </c>
      <c r="BB2110">
        <v>26</v>
      </c>
      <c r="BC2110" t="s">
        <v>2766</v>
      </c>
      <c r="BD2110" s="2">
        <v>43649</v>
      </c>
      <c r="BE2110" t="s">
        <v>2233</v>
      </c>
      <c r="BF2110" s="2">
        <v>43641</v>
      </c>
      <c r="BG2110">
        <v>19</v>
      </c>
      <c r="BH2110" t="s">
        <v>2775</v>
      </c>
      <c r="BI2110" s="3">
        <v>43160</v>
      </c>
    </row>
    <row r="2111" spans="1:61" x14ac:dyDescent="0.25">
      <c r="A2111" s="1">
        <v>42481</v>
      </c>
      <c r="B2111" t="s">
        <v>60</v>
      </c>
      <c r="C2111" t="s">
        <v>218</v>
      </c>
      <c r="D2111" t="s">
        <v>62</v>
      </c>
      <c r="E2111" t="s">
        <v>945</v>
      </c>
      <c r="F2111" t="s">
        <v>1660</v>
      </c>
      <c r="G2111" t="s">
        <v>68</v>
      </c>
      <c r="H2111" t="s">
        <v>273</v>
      </c>
      <c r="I2111" t="s">
        <v>530</v>
      </c>
      <c r="J2111" t="s">
        <v>273</v>
      </c>
      <c r="K2111" t="s">
        <v>63</v>
      </c>
      <c r="L2111" t="s">
        <v>280</v>
      </c>
      <c r="M2111" t="s">
        <v>490</v>
      </c>
      <c r="N2111" t="s">
        <v>422</v>
      </c>
      <c r="O2111" t="s">
        <v>277</v>
      </c>
      <c r="P2111" t="s">
        <v>280</v>
      </c>
      <c r="Q2111">
        <v>34</v>
      </c>
      <c r="R2111" t="s">
        <v>64</v>
      </c>
      <c r="S2111" t="s">
        <v>119</v>
      </c>
      <c r="T2111">
        <v>16</v>
      </c>
      <c r="U2111">
        <v>4</v>
      </c>
      <c r="V2111">
        <v>13</v>
      </c>
      <c r="W2111" t="s">
        <v>83</v>
      </c>
      <c r="X2111" t="s">
        <v>66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 t="s">
        <v>877</v>
      </c>
      <c r="AM2111" t="e" vm="191">
        <f>_FV(0,"2647058823529412")</f>
        <v>#VALUE!</v>
      </c>
      <c r="AN2111">
        <v>20</v>
      </c>
      <c r="AO2111" t="s">
        <v>132</v>
      </c>
      <c r="AP2111" t="e" vm="1">
        <f>_FV(-12,"0")</f>
        <v>#VALUE!</v>
      </c>
      <c r="AQ2111">
        <v>6</v>
      </c>
      <c r="AR2111">
        <v>3</v>
      </c>
      <c r="AS2111" t="s">
        <v>68</v>
      </c>
      <c r="AT2111" t="s">
        <v>68</v>
      </c>
      <c r="AU2111" t="s">
        <v>68</v>
      </c>
      <c r="AV2111" s="3">
        <v>27395</v>
      </c>
      <c r="AW2111" s="3">
        <v>44927</v>
      </c>
      <c r="AX2111">
        <v>1804</v>
      </c>
      <c r="AY2111">
        <v>1629</v>
      </c>
      <c r="AZ2111" t="s">
        <v>60</v>
      </c>
      <c r="BA2111" s="2">
        <v>43669</v>
      </c>
      <c r="BB2111">
        <v>29</v>
      </c>
      <c r="BC2111" t="s">
        <v>2765</v>
      </c>
      <c r="BD2111" s="3">
        <v>35674</v>
      </c>
      <c r="BE2111" t="s">
        <v>218</v>
      </c>
      <c r="BF2111" s="2">
        <v>43580</v>
      </c>
      <c r="BG2111">
        <v>22</v>
      </c>
      <c r="BH2111" t="s">
        <v>2797</v>
      </c>
      <c r="BI2111" s="3">
        <v>12479</v>
      </c>
    </row>
    <row r="2112" spans="1:61" x14ac:dyDescent="0.25">
      <c r="A2112" s="1">
        <v>42266</v>
      </c>
      <c r="B2112" t="s">
        <v>73</v>
      </c>
      <c r="C2112" t="s">
        <v>218</v>
      </c>
      <c r="D2112" t="s">
        <v>151</v>
      </c>
      <c r="E2112" t="s">
        <v>68</v>
      </c>
      <c r="F2112" t="s">
        <v>63</v>
      </c>
      <c r="G2112" t="s">
        <v>90</v>
      </c>
      <c r="H2112" t="s">
        <v>68</v>
      </c>
      <c r="I2112" t="s">
        <v>355</v>
      </c>
      <c r="J2112" t="s">
        <v>74</v>
      </c>
      <c r="K2112" t="s">
        <v>82</v>
      </c>
      <c r="L2112" t="s">
        <v>82</v>
      </c>
      <c r="M2112" t="s">
        <v>63</v>
      </c>
      <c r="N2112" t="s">
        <v>80</v>
      </c>
      <c r="O2112" t="s">
        <v>82</v>
      </c>
      <c r="P2112" t="s">
        <v>80</v>
      </c>
      <c r="Q2112">
        <v>6</v>
      </c>
      <c r="R2112" t="s">
        <v>239</v>
      </c>
      <c r="S2112" t="s">
        <v>119</v>
      </c>
      <c r="T2112">
        <v>16</v>
      </c>
      <c r="U2112">
        <v>15</v>
      </c>
      <c r="V2112">
        <v>14</v>
      </c>
      <c r="W2112" t="s">
        <v>66</v>
      </c>
      <c r="X2112" t="s">
        <v>132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 t="e" vm="2">
        <f>_FV(0,"3333333333333333")</f>
        <v>#VALUE!</v>
      </c>
      <c r="AM2112" t="e" vm="3">
        <f>_FV(0,"5")</f>
        <v>#VALUE!</v>
      </c>
      <c r="AN2112">
        <v>-1</v>
      </c>
      <c r="AO2112" t="e" vm="1">
        <f>_FV(-1,"0")</f>
        <v>#VALUE!</v>
      </c>
      <c r="AP2112" t="s">
        <v>96</v>
      </c>
      <c r="AQ2112">
        <v>6</v>
      </c>
      <c r="AR2112">
        <v>3</v>
      </c>
      <c r="AS2112" t="s">
        <v>68</v>
      </c>
      <c r="AT2112" t="s">
        <v>68</v>
      </c>
      <c r="AU2112" t="s">
        <v>68</v>
      </c>
      <c r="AV2112" s="2">
        <v>43497</v>
      </c>
      <c r="AW2112" s="2">
        <v>43617</v>
      </c>
      <c r="AX2112">
        <v>1549</v>
      </c>
      <c r="AY2112">
        <v>1629</v>
      </c>
      <c r="AZ2112" t="s">
        <v>73</v>
      </c>
      <c r="BA2112" s="2">
        <v>43608</v>
      </c>
      <c r="BB2112">
        <v>23</v>
      </c>
      <c r="BC2112" t="s">
        <v>2767</v>
      </c>
      <c r="BD2112" s="3">
        <v>20121</v>
      </c>
      <c r="BE2112" t="s">
        <v>218</v>
      </c>
      <c r="BF2112" s="2">
        <v>43580</v>
      </c>
      <c r="BG2112">
        <v>22</v>
      </c>
      <c r="BH2112" t="s">
        <v>2797</v>
      </c>
      <c r="BI2112" s="3">
        <v>12479</v>
      </c>
    </row>
    <row r="2113" spans="1:61" x14ac:dyDescent="0.25">
      <c r="A2113" s="1">
        <v>42556</v>
      </c>
      <c r="B2113" t="s">
        <v>2768</v>
      </c>
      <c r="C2113" t="s">
        <v>218</v>
      </c>
      <c r="D2113" t="s">
        <v>101</v>
      </c>
      <c r="E2113" t="s">
        <v>76</v>
      </c>
      <c r="F2113" t="s">
        <v>88</v>
      </c>
      <c r="G2113" t="s">
        <v>431</v>
      </c>
      <c r="H2113" t="s">
        <v>434</v>
      </c>
      <c r="I2113" t="s">
        <v>504</v>
      </c>
      <c r="J2113" t="s">
        <v>504</v>
      </c>
      <c r="K2113" t="s">
        <v>435</v>
      </c>
      <c r="L2113" t="s">
        <v>341</v>
      </c>
      <c r="M2113" t="s">
        <v>94</v>
      </c>
      <c r="N2113" t="s">
        <v>214</v>
      </c>
      <c r="O2113" t="s">
        <v>216</v>
      </c>
      <c r="P2113" t="s">
        <v>435</v>
      </c>
      <c r="Q2113">
        <v>36</v>
      </c>
      <c r="R2113" t="s">
        <v>242</v>
      </c>
      <c r="S2113" t="s">
        <v>119</v>
      </c>
      <c r="T2113">
        <v>16</v>
      </c>
      <c r="U2113">
        <v>13</v>
      </c>
      <c r="V2113">
        <v>12</v>
      </c>
      <c r="W2113" t="s">
        <v>84</v>
      </c>
      <c r="X2113" t="s">
        <v>64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 t="e" vm="418">
        <f>_FV(0,"5277777777777778")</f>
        <v>#VALUE!</v>
      </c>
      <c r="AM2113" t="e" vm="404">
        <f>_FV(0,"3055555555555556")</f>
        <v>#VALUE!</v>
      </c>
      <c r="AN2113">
        <v>0</v>
      </c>
      <c r="AO2113" t="s">
        <v>68</v>
      </c>
      <c r="AP2113" t="s">
        <v>64</v>
      </c>
      <c r="AQ2113">
        <v>3</v>
      </c>
      <c r="AR2113">
        <v>0</v>
      </c>
      <c r="AS2113" t="s">
        <v>68</v>
      </c>
      <c r="AT2113" t="s">
        <v>68</v>
      </c>
      <c r="AU2113" t="s">
        <v>68</v>
      </c>
      <c r="AV2113" t="s">
        <v>90</v>
      </c>
      <c r="AW2113" s="3">
        <v>46753</v>
      </c>
      <c r="AX2113">
        <v>1577</v>
      </c>
      <c r="AY2113">
        <v>1629</v>
      </c>
      <c r="AZ2113" t="s">
        <v>2768</v>
      </c>
      <c r="BA2113" s="2">
        <v>43489</v>
      </c>
      <c r="BB2113">
        <v>22</v>
      </c>
      <c r="BC2113" t="s">
        <v>2771</v>
      </c>
      <c r="BD2113" s="3">
        <v>14246</v>
      </c>
      <c r="BE2113" t="s">
        <v>218</v>
      </c>
      <c r="BF2113" s="2">
        <v>43580</v>
      </c>
      <c r="BG2113">
        <v>22</v>
      </c>
      <c r="BH2113" t="s">
        <v>2797</v>
      </c>
      <c r="BI2113" s="3">
        <v>12479</v>
      </c>
    </row>
    <row r="2114" spans="1:61" x14ac:dyDescent="0.25">
      <c r="A2114" s="1">
        <v>42382</v>
      </c>
      <c r="B2114" t="s">
        <v>123</v>
      </c>
      <c r="C2114" t="s">
        <v>218</v>
      </c>
      <c r="D2114" t="s">
        <v>101</v>
      </c>
      <c r="E2114" t="s">
        <v>390</v>
      </c>
      <c r="F2114" t="s">
        <v>458</v>
      </c>
      <c r="G2114" t="s">
        <v>457</v>
      </c>
      <c r="H2114" t="s">
        <v>459</v>
      </c>
      <c r="I2114" t="s">
        <v>707</v>
      </c>
      <c r="J2114" t="s">
        <v>390</v>
      </c>
      <c r="K2114" t="s">
        <v>155</v>
      </c>
      <c r="L2114" t="s">
        <v>80</v>
      </c>
      <c r="M2114" t="s">
        <v>156</v>
      </c>
      <c r="N2114" t="s">
        <v>460</v>
      </c>
      <c r="O2114" t="s">
        <v>889</v>
      </c>
      <c r="P2114" t="s">
        <v>889</v>
      </c>
      <c r="Q2114">
        <v>21</v>
      </c>
      <c r="R2114" t="s">
        <v>120</v>
      </c>
      <c r="S2114" t="s">
        <v>119</v>
      </c>
      <c r="T2114">
        <v>16</v>
      </c>
      <c r="U2114">
        <v>14</v>
      </c>
      <c r="V2114">
        <v>12</v>
      </c>
      <c r="W2114" t="s">
        <v>121</v>
      </c>
      <c r="X2114" t="s">
        <v>85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 t="e" vm="33">
        <f>_FV(0,"14285714285714285")</f>
        <v>#VALUE!</v>
      </c>
      <c r="AM2114" t="e" vm="43">
        <f>_FV(0,"23809523809523808")</f>
        <v>#VALUE!</v>
      </c>
      <c r="AN2114">
        <v>-3</v>
      </c>
      <c r="AO2114" t="s">
        <v>68</v>
      </c>
      <c r="AP2114" t="e" vm="1">
        <f>_FV(-4,"0")</f>
        <v>#VALUE!</v>
      </c>
      <c r="AQ2114">
        <v>6</v>
      </c>
      <c r="AR2114">
        <v>3</v>
      </c>
      <c r="AS2114" t="s">
        <v>68</v>
      </c>
      <c r="AT2114" t="s">
        <v>897</v>
      </c>
      <c r="AU2114" t="s">
        <v>68</v>
      </c>
      <c r="AV2114" s="2">
        <v>43556</v>
      </c>
      <c r="AW2114" t="s">
        <v>2879</v>
      </c>
      <c r="AX2114">
        <v>1843</v>
      </c>
      <c r="AY2114">
        <v>1629</v>
      </c>
      <c r="AZ2114" t="s">
        <v>123</v>
      </c>
      <c r="BA2114" s="2">
        <v>43669</v>
      </c>
      <c r="BB2114">
        <v>30</v>
      </c>
      <c r="BC2114" t="s">
        <v>2773</v>
      </c>
      <c r="BD2114" s="2">
        <v>43599</v>
      </c>
      <c r="BE2114" t="s">
        <v>218</v>
      </c>
      <c r="BF2114" s="2">
        <v>43580</v>
      </c>
      <c r="BG2114">
        <v>22</v>
      </c>
      <c r="BH2114" t="s">
        <v>2797</v>
      </c>
      <c r="BI2114" s="3">
        <v>12479</v>
      </c>
    </row>
    <row r="2115" spans="1:61" x14ac:dyDescent="0.25">
      <c r="A2115" s="1">
        <v>42073</v>
      </c>
      <c r="B2115" t="s">
        <v>2233</v>
      </c>
      <c r="C2115" t="s">
        <v>218</v>
      </c>
      <c r="D2115" t="s">
        <v>62</v>
      </c>
      <c r="E2115" t="s">
        <v>399</v>
      </c>
      <c r="F2115" t="s">
        <v>180</v>
      </c>
      <c r="G2115" t="s">
        <v>400</v>
      </c>
      <c r="H2115" t="s">
        <v>399</v>
      </c>
      <c r="I2115" s="2">
        <v>43586</v>
      </c>
      <c r="J2115" t="s">
        <v>68</v>
      </c>
      <c r="K2115" t="s">
        <v>63</v>
      </c>
      <c r="L2115" t="s">
        <v>79</v>
      </c>
      <c r="M2115" t="s">
        <v>323</v>
      </c>
      <c r="N2115" t="s">
        <v>323</v>
      </c>
      <c r="O2115" t="s">
        <v>65</v>
      </c>
      <c r="P2115" t="s">
        <v>79</v>
      </c>
      <c r="Q2115">
        <v>8</v>
      </c>
      <c r="R2115" t="s">
        <v>110</v>
      </c>
      <c r="S2115" t="s">
        <v>119</v>
      </c>
      <c r="T2115">
        <v>16</v>
      </c>
      <c r="U2115">
        <v>7</v>
      </c>
      <c r="V2115">
        <v>15</v>
      </c>
      <c r="W2115" t="s">
        <v>83</v>
      </c>
      <c r="X2115" t="s">
        <v>85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 t="s">
        <v>79</v>
      </c>
      <c r="AM2115" t="e" vm="37">
        <f>_FV(0,"375")</f>
        <v>#VALUE!</v>
      </c>
      <c r="AN2115">
        <v>4</v>
      </c>
      <c r="AO2115" t="s">
        <v>64</v>
      </c>
      <c r="AP2115" t="s">
        <v>68</v>
      </c>
      <c r="AQ2115">
        <v>4</v>
      </c>
      <c r="AR2115">
        <v>4</v>
      </c>
      <c r="AS2115" t="s">
        <v>68</v>
      </c>
      <c r="AT2115" t="s">
        <v>68</v>
      </c>
      <c r="AU2115" t="s">
        <v>68</v>
      </c>
      <c r="AV2115" t="s">
        <v>68</v>
      </c>
      <c r="AW2115" s="3">
        <v>42736</v>
      </c>
      <c r="AX2115">
        <v>1654</v>
      </c>
      <c r="AY2115">
        <v>1629</v>
      </c>
      <c r="AZ2115" t="s">
        <v>2233</v>
      </c>
      <c r="BA2115" s="2">
        <v>43641</v>
      </c>
      <c r="BB2115">
        <v>19</v>
      </c>
      <c r="BC2115" t="s">
        <v>2775</v>
      </c>
      <c r="BD2115" s="3">
        <v>43160</v>
      </c>
      <c r="BE2115" t="s">
        <v>218</v>
      </c>
      <c r="BF2115" s="2">
        <v>43580</v>
      </c>
      <c r="BG2115">
        <v>22</v>
      </c>
      <c r="BH2115" t="s">
        <v>2797</v>
      </c>
      <c r="BI2115" s="3">
        <v>12479</v>
      </c>
    </row>
    <row r="2116" spans="1:61" x14ac:dyDescent="0.25">
      <c r="A2116" s="1">
        <v>42413</v>
      </c>
      <c r="B2116" t="s">
        <v>127</v>
      </c>
      <c r="C2116" t="s">
        <v>218</v>
      </c>
      <c r="D2116" t="s">
        <v>151</v>
      </c>
      <c r="E2116" t="s">
        <v>942</v>
      </c>
      <c r="F2116" t="s">
        <v>998</v>
      </c>
      <c r="G2116" t="s">
        <v>360</v>
      </c>
      <c r="H2116" t="s">
        <v>362</v>
      </c>
      <c r="I2116" t="s">
        <v>997</v>
      </c>
      <c r="J2116" t="s">
        <v>1474</v>
      </c>
      <c r="K2116" t="s">
        <v>235</v>
      </c>
      <c r="L2116" t="s">
        <v>521</v>
      </c>
      <c r="M2116" t="s">
        <v>363</v>
      </c>
      <c r="N2116" t="s">
        <v>237</v>
      </c>
      <c r="O2116" t="s">
        <v>520</v>
      </c>
      <c r="P2116" t="s">
        <v>235</v>
      </c>
      <c r="Q2116">
        <v>26</v>
      </c>
      <c r="R2116" t="s">
        <v>192</v>
      </c>
      <c r="S2116" t="s">
        <v>119</v>
      </c>
      <c r="T2116">
        <v>16</v>
      </c>
      <c r="U2116">
        <v>8</v>
      </c>
      <c r="V2116">
        <v>14</v>
      </c>
      <c r="W2116" t="s">
        <v>121</v>
      </c>
      <c r="X2116" t="s">
        <v>84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 t="s">
        <v>236</v>
      </c>
      <c r="AM2116" t="e" vm="340">
        <f>_FV(0,"34615384615384615")</f>
        <v>#VALUE!</v>
      </c>
      <c r="AN2116">
        <v>6</v>
      </c>
      <c r="AO2116" t="s">
        <v>132</v>
      </c>
      <c r="AP2116" t="e" vm="1">
        <f>_FV(-3,"0")</f>
        <v>#VALUE!</v>
      </c>
      <c r="AQ2116">
        <v>7</v>
      </c>
      <c r="AR2116">
        <v>1</v>
      </c>
      <c r="AS2116" t="s">
        <v>68</v>
      </c>
      <c r="AT2116" t="s">
        <v>2063</v>
      </c>
      <c r="AU2116" t="s">
        <v>68</v>
      </c>
      <c r="AV2116" t="s">
        <v>64</v>
      </c>
      <c r="AW2116" t="s">
        <v>2799</v>
      </c>
      <c r="AX2116">
        <v>1713</v>
      </c>
      <c r="AY2116">
        <v>1629</v>
      </c>
      <c r="AZ2116" t="s">
        <v>127</v>
      </c>
      <c r="BA2116" s="2">
        <v>43670</v>
      </c>
      <c r="BB2116">
        <v>19</v>
      </c>
      <c r="BC2116" t="s">
        <v>2776</v>
      </c>
      <c r="BD2116" s="3">
        <v>45047</v>
      </c>
      <c r="BE2116" t="s">
        <v>218</v>
      </c>
      <c r="BF2116" s="2">
        <v>43580</v>
      </c>
      <c r="BG2116">
        <v>22</v>
      </c>
      <c r="BH2116" t="s">
        <v>2797</v>
      </c>
      <c r="BI2116" s="3">
        <v>12479</v>
      </c>
    </row>
    <row r="2117" spans="1:61" x14ac:dyDescent="0.25">
      <c r="A2117" s="1">
        <v>42372</v>
      </c>
      <c r="B2117" t="s">
        <v>2538</v>
      </c>
      <c r="C2117" t="s">
        <v>218</v>
      </c>
      <c r="D2117" t="s">
        <v>101</v>
      </c>
      <c r="E2117" s="3">
        <v>27395</v>
      </c>
      <c r="F2117" t="s">
        <v>246</v>
      </c>
      <c r="G2117" t="s">
        <v>1652</v>
      </c>
      <c r="H2117" t="s">
        <v>408</v>
      </c>
      <c r="I2117" t="s">
        <v>64</v>
      </c>
      <c r="J2117" s="3">
        <v>45658</v>
      </c>
      <c r="K2117" t="s">
        <v>252</v>
      </c>
      <c r="L2117" t="s">
        <v>251</v>
      </c>
      <c r="M2117" t="s">
        <v>410</v>
      </c>
      <c r="N2117" t="s">
        <v>329</v>
      </c>
      <c r="O2117" t="s">
        <v>155</v>
      </c>
      <c r="P2117" t="s">
        <v>155</v>
      </c>
      <c r="Q2117">
        <v>28</v>
      </c>
      <c r="R2117" t="s">
        <v>68</v>
      </c>
      <c r="S2117" t="s">
        <v>119</v>
      </c>
      <c r="T2117">
        <v>16</v>
      </c>
      <c r="U2117">
        <v>1</v>
      </c>
      <c r="V2117">
        <v>12</v>
      </c>
      <c r="W2117" t="s">
        <v>179</v>
      </c>
      <c r="X2117" t="s">
        <v>121</v>
      </c>
      <c r="Y2117">
        <v>0</v>
      </c>
      <c r="Z2117">
        <v>1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 t="s">
        <v>670</v>
      </c>
      <c r="AM2117" t="e" vm="14">
        <f>_FV(0,"25")</f>
        <v>#VALUE!</v>
      </c>
      <c r="AN2117">
        <v>21</v>
      </c>
      <c r="AO2117" t="s">
        <v>66</v>
      </c>
      <c r="AP2117" t="e" vm="1">
        <f>_FV(-13,"0")</f>
        <v>#VALUE!</v>
      </c>
      <c r="AQ2117">
        <v>6</v>
      </c>
      <c r="AR2117">
        <v>3</v>
      </c>
      <c r="AS2117" t="s">
        <v>68</v>
      </c>
      <c r="AT2117" t="s">
        <v>68</v>
      </c>
      <c r="AU2117" t="s">
        <v>68</v>
      </c>
      <c r="AV2117" s="2">
        <v>43497</v>
      </c>
      <c r="AW2117" s="2">
        <v>43800</v>
      </c>
      <c r="AX2117">
        <v>1643</v>
      </c>
      <c r="AY2117">
        <v>1629</v>
      </c>
      <c r="AZ2117" t="s">
        <v>2538</v>
      </c>
      <c r="BA2117" s="2">
        <v>43733</v>
      </c>
      <c r="BB2117">
        <v>19</v>
      </c>
      <c r="BC2117" t="s">
        <v>2777</v>
      </c>
      <c r="BD2117" s="3">
        <v>22313</v>
      </c>
      <c r="BE2117" t="s">
        <v>218</v>
      </c>
      <c r="BF2117" s="2">
        <v>43580</v>
      </c>
      <c r="BG2117">
        <v>22</v>
      </c>
      <c r="BH2117" t="s">
        <v>2797</v>
      </c>
      <c r="BI2117" s="3">
        <v>12479</v>
      </c>
    </row>
    <row r="2118" spans="1:61" x14ac:dyDescent="0.25">
      <c r="A2118" s="1">
        <v>42351</v>
      </c>
      <c r="B2118" t="s">
        <v>150</v>
      </c>
      <c r="C2118" t="s">
        <v>218</v>
      </c>
      <c r="D2118" t="s">
        <v>101</v>
      </c>
      <c r="E2118" t="s">
        <v>399</v>
      </c>
      <c r="F2118" t="s">
        <v>400</v>
      </c>
      <c r="G2118" t="s">
        <v>367</v>
      </c>
      <c r="H2118" t="s">
        <v>368</v>
      </c>
      <c r="I2118" s="3">
        <v>903977</v>
      </c>
      <c r="J2118" t="s">
        <v>368</v>
      </c>
      <c r="K2118" t="s">
        <v>323</v>
      </c>
      <c r="L2118" t="s">
        <v>320</v>
      </c>
      <c r="M2118" t="s">
        <v>79</v>
      </c>
      <c r="N2118" t="s">
        <v>323</v>
      </c>
      <c r="O2118" t="s">
        <v>320</v>
      </c>
      <c r="P2118" t="s">
        <v>79</v>
      </c>
      <c r="Q2118">
        <v>16</v>
      </c>
      <c r="R2118" t="s">
        <v>121</v>
      </c>
      <c r="S2118" t="s">
        <v>119</v>
      </c>
      <c r="T2118">
        <v>16</v>
      </c>
      <c r="U2118">
        <v>8</v>
      </c>
      <c r="V2118">
        <v>13</v>
      </c>
      <c r="W2118" t="s">
        <v>83</v>
      </c>
      <c r="X2118" t="s">
        <v>132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 t="s">
        <v>600</v>
      </c>
      <c r="AM2118" t="e" vm="280">
        <f>_FV(0,"3125")</f>
        <v>#VALUE!</v>
      </c>
      <c r="AN2118">
        <v>4</v>
      </c>
      <c r="AO2118" t="s">
        <v>66</v>
      </c>
      <c r="AP2118" t="e" vm="1">
        <f>_FV(-6,"0")</f>
        <v>#VALUE!</v>
      </c>
      <c r="AQ2118">
        <v>5</v>
      </c>
      <c r="AR2118">
        <v>2</v>
      </c>
      <c r="AS2118" t="s">
        <v>68</v>
      </c>
      <c r="AT2118" t="s">
        <v>1096</v>
      </c>
      <c r="AU2118" t="s">
        <v>68</v>
      </c>
      <c r="AV2118" s="2">
        <v>43556</v>
      </c>
      <c r="AW2118" t="s">
        <v>2931</v>
      </c>
      <c r="AX2118">
        <v>1721</v>
      </c>
      <c r="AY2118">
        <v>1629</v>
      </c>
      <c r="AZ2118" t="s">
        <v>150</v>
      </c>
      <c r="BA2118" s="2">
        <v>43607</v>
      </c>
      <c r="BB2118">
        <v>25</v>
      </c>
      <c r="BC2118" t="s">
        <v>2779</v>
      </c>
      <c r="BD2118" s="3">
        <v>14427</v>
      </c>
      <c r="BE2118" t="s">
        <v>218</v>
      </c>
      <c r="BF2118" s="2">
        <v>43580</v>
      </c>
      <c r="BG2118">
        <v>22</v>
      </c>
      <c r="BH2118" t="s">
        <v>2797</v>
      </c>
      <c r="BI2118" s="3">
        <v>12479</v>
      </c>
    </row>
    <row r="2119" spans="1:61" x14ac:dyDescent="0.25">
      <c r="A2119" s="1">
        <v>42617</v>
      </c>
      <c r="B2119" t="s">
        <v>158</v>
      </c>
      <c r="C2119" t="s">
        <v>218</v>
      </c>
      <c r="D2119" t="s">
        <v>62</v>
      </c>
      <c r="E2119" s="3">
        <v>27395</v>
      </c>
      <c r="F2119" t="s">
        <v>750</v>
      </c>
      <c r="G2119" t="s">
        <v>68</v>
      </c>
      <c r="H2119" t="s">
        <v>1172</v>
      </c>
      <c r="I2119" s="3">
        <v>1817084</v>
      </c>
      <c r="J2119" s="3">
        <v>45658</v>
      </c>
      <c r="K2119" t="s">
        <v>63</v>
      </c>
      <c r="L2119" t="s">
        <v>320</v>
      </c>
      <c r="M2119" t="s">
        <v>414</v>
      </c>
      <c r="N2119" t="s">
        <v>415</v>
      </c>
      <c r="O2119" t="s">
        <v>321</v>
      </c>
      <c r="P2119" t="s">
        <v>320</v>
      </c>
      <c r="Q2119">
        <v>32</v>
      </c>
      <c r="R2119" t="s">
        <v>66</v>
      </c>
      <c r="S2119" t="s">
        <v>119</v>
      </c>
      <c r="T2119">
        <v>16</v>
      </c>
      <c r="U2119">
        <v>3</v>
      </c>
      <c r="V2119">
        <v>8</v>
      </c>
      <c r="W2119" t="s">
        <v>85</v>
      </c>
      <c r="X2119" t="s">
        <v>121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 t="s">
        <v>180</v>
      </c>
      <c r="AM2119" t="e" vm="229">
        <f>_FV(0,"21875")</f>
        <v>#VALUE!</v>
      </c>
      <c r="AN2119">
        <v>14</v>
      </c>
      <c r="AO2119" t="e" vm="1">
        <f>_FV(-1,"0")</f>
        <v>#VALUE!</v>
      </c>
      <c r="AP2119" t="e" vm="1">
        <f>_FV(-10,"0")</f>
        <v>#VALUE!</v>
      </c>
      <c r="AQ2119">
        <v>9</v>
      </c>
      <c r="AR2119">
        <v>0</v>
      </c>
      <c r="AS2119" t="s">
        <v>68</v>
      </c>
      <c r="AT2119" t="s">
        <v>982</v>
      </c>
      <c r="AU2119" t="s">
        <v>68</v>
      </c>
      <c r="AV2119" t="s">
        <v>64</v>
      </c>
      <c r="AW2119" t="s">
        <v>2932</v>
      </c>
      <c r="AX2119">
        <v>1870</v>
      </c>
      <c r="AY2119">
        <v>1629</v>
      </c>
      <c r="AZ2119" t="s">
        <v>158</v>
      </c>
      <c r="BA2119" s="2">
        <v>43579</v>
      </c>
      <c r="BB2119">
        <v>27</v>
      </c>
      <c r="BC2119" t="s">
        <v>2780</v>
      </c>
      <c r="BD2119" s="3">
        <v>33543</v>
      </c>
      <c r="BE2119" t="s">
        <v>218</v>
      </c>
      <c r="BF2119" s="2">
        <v>43580</v>
      </c>
      <c r="BG2119">
        <v>22</v>
      </c>
      <c r="BH2119" t="s">
        <v>2797</v>
      </c>
      <c r="BI2119" s="3">
        <v>12479</v>
      </c>
    </row>
    <row r="2120" spans="1:61" x14ac:dyDescent="0.25">
      <c r="A2120" s="1">
        <v>42196</v>
      </c>
      <c r="B2120" t="s">
        <v>163</v>
      </c>
      <c r="C2120" t="s">
        <v>218</v>
      </c>
      <c r="D2120" t="s">
        <v>62</v>
      </c>
      <c r="E2120" s="3">
        <v>45658</v>
      </c>
      <c r="F2120" t="s">
        <v>74</v>
      </c>
      <c r="G2120" t="s">
        <v>355</v>
      </c>
      <c r="H2120" t="s">
        <v>76</v>
      </c>
      <c r="I2120" s="3">
        <v>27395</v>
      </c>
      <c r="J2120" t="s">
        <v>76</v>
      </c>
      <c r="K2120" t="s">
        <v>63</v>
      </c>
      <c r="L2120" t="s">
        <v>80</v>
      </c>
      <c r="M2120" t="s">
        <v>82</v>
      </c>
      <c r="N2120" t="s">
        <v>81</v>
      </c>
      <c r="O2120" t="s">
        <v>79</v>
      </c>
      <c r="P2120" t="s">
        <v>82</v>
      </c>
      <c r="Q2120">
        <v>12</v>
      </c>
      <c r="R2120" t="s">
        <v>132</v>
      </c>
      <c r="S2120" t="s">
        <v>119</v>
      </c>
      <c r="T2120">
        <v>16</v>
      </c>
      <c r="U2120">
        <v>4</v>
      </c>
      <c r="V2120">
        <v>12</v>
      </c>
      <c r="W2120" t="s">
        <v>121</v>
      </c>
      <c r="X2120" t="s">
        <v>96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 t="s">
        <v>426</v>
      </c>
      <c r="AM2120" t="e" vm="2">
        <f>_FV(0,"3333333333333333")</f>
        <v>#VALUE!</v>
      </c>
      <c r="AN2120">
        <v>7</v>
      </c>
      <c r="AO2120" t="s">
        <v>64</v>
      </c>
      <c r="AP2120" t="e" vm="1">
        <f>_FV(-9,"0")</f>
        <v>#VALUE!</v>
      </c>
      <c r="AQ2120">
        <v>4</v>
      </c>
      <c r="AR2120">
        <v>4</v>
      </c>
      <c r="AS2120" t="s">
        <v>68</v>
      </c>
      <c r="AT2120" t="s">
        <v>68</v>
      </c>
      <c r="AU2120" t="s">
        <v>68</v>
      </c>
      <c r="AV2120" t="s">
        <v>2660</v>
      </c>
      <c r="AW2120" s="3">
        <v>46388</v>
      </c>
      <c r="AX2120">
        <v>1793</v>
      </c>
      <c r="AY2120">
        <v>1629</v>
      </c>
      <c r="AZ2120" t="s">
        <v>163</v>
      </c>
      <c r="BA2120" s="2">
        <v>43607</v>
      </c>
      <c r="BB2120">
        <v>23</v>
      </c>
      <c r="BC2120" t="s">
        <v>2783</v>
      </c>
      <c r="BD2120" s="2">
        <v>43593</v>
      </c>
      <c r="BE2120" t="s">
        <v>218</v>
      </c>
      <c r="BF2120" s="2">
        <v>43580</v>
      </c>
      <c r="BG2120">
        <v>22</v>
      </c>
      <c r="BH2120" t="s">
        <v>2797</v>
      </c>
      <c r="BI2120" s="3">
        <v>12479</v>
      </c>
    </row>
    <row r="2121" spans="1:61" x14ac:dyDescent="0.25">
      <c r="A2121" s="1">
        <v>42523</v>
      </c>
      <c r="B2121" t="s">
        <v>178</v>
      </c>
      <c r="C2121" t="s">
        <v>218</v>
      </c>
      <c r="D2121" t="s">
        <v>62</v>
      </c>
      <c r="E2121" t="s">
        <v>68</v>
      </c>
      <c r="F2121" t="s">
        <v>1536</v>
      </c>
      <c r="G2121" s="3">
        <v>27760</v>
      </c>
      <c r="H2121" s="3">
        <v>45292</v>
      </c>
      <c r="I2121" t="s">
        <v>552</v>
      </c>
      <c r="J2121" s="3">
        <v>42370</v>
      </c>
      <c r="K2121" t="s">
        <v>118</v>
      </c>
      <c r="L2121" t="s">
        <v>129</v>
      </c>
      <c r="M2121" t="s">
        <v>396</v>
      </c>
      <c r="N2121" t="s">
        <v>347</v>
      </c>
      <c r="O2121" t="s">
        <v>397</v>
      </c>
      <c r="P2121" t="s">
        <v>128</v>
      </c>
      <c r="Q2121">
        <v>25</v>
      </c>
      <c r="R2121" t="s">
        <v>95</v>
      </c>
      <c r="S2121" t="s">
        <v>119</v>
      </c>
      <c r="T2121">
        <v>16</v>
      </c>
      <c r="U2121">
        <v>18</v>
      </c>
      <c r="V2121">
        <v>14</v>
      </c>
      <c r="W2121" t="s">
        <v>66</v>
      </c>
      <c r="X2121" t="s">
        <v>96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 t="e" vm="77">
        <f>_FV(0,"76")</f>
        <v>#VALUE!</v>
      </c>
      <c r="AM2121" t="e" vm="390">
        <f>_FV(0,"32")</f>
        <v>#VALUE!</v>
      </c>
      <c r="AN2121">
        <v>-8</v>
      </c>
      <c r="AO2121" t="e" vm="1">
        <f>_FV(-2,"0")</f>
        <v>#VALUE!</v>
      </c>
      <c r="AP2121" t="s">
        <v>66</v>
      </c>
      <c r="AQ2121">
        <v>4</v>
      </c>
      <c r="AR2121">
        <v>4</v>
      </c>
      <c r="AS2121" t="s">
        <v>68</v>
      </c>
      <c r="AT2121" t="s">
        <v>68</v>
      </c>
      <c r="AU2121" t="s">
        <v>68</v>
      </c>
      <c r="AV2121" s="2">
        <v>43617</v>
      </c>
      <c r="AW2121" s="2">
        <v>43497</v>
      </c>
      <c r="AX2121">
        <v>1553</v>
      </c>
      <c r="AY2121">
        <v>1629</v>
      </c>
      <c r="AZ2121" t="s">
        <v>178</v>
      </c>
      <c r="BA2121" s="2">
        <v>43639</v>
      </c>
      <c r="BB2121">
        <v>27</v>
      </c>
      <c r="BC2121" t="s">
        <v>2784</v>
      </c>
      <c r="BD2121" s="3">
        <v>28581</v>
      </c>
      <c r="BE2121" t="s">
        <v>218</v>
      </c>
      <c r="BF2121" s="2">
        <v>43580</v>
      </c>
      <c r="BG2121">
        <v>22</v>
      </c>
      <c r="BH2121" t="s">
        <v>2797</v>
      </c>
      <c r="BI2121" s="3">
        <v>12479</v>
      </c>
    </row>
    <row r="2122" spans="1:61" x14ac:dyDescent="0.25">
      <c r="A2122" s="1">
        <v>42301</v>
      </c>
      <c r="B2122" t="s">
        <v>1432</v>
      </c>
      <c r="C2122" t="s">
        <v>218</v>
      </c>
      <c r="D2122" t="s">
        <v>151</v>
      </c>
      <c r="E2122" s="2">
        <v>43556</v>
      </c>
      <c r="F2122" t="s">
        <v>534</v>
      </c>
      <c r="G2122" t="s">
        <v>64</v>
      </c>
      <c r="H2122" s="2">
        <v>43466</v>
      </c>
      <c r="I2122" t="s">
        <v>444</v>
      </c>
      <c r="J2122" s="2">
        <v>43466</v>
      </c>
      <c r="K2122" t="s">
        <v>118</v>
      </c>
      <c r="L2122" t="s">
        <v>266</v>
      </c>
      <c r="M2122" t="s">
        <v>116</v>
      </c>
      <c r="N2122" t="s">
        <v>116</v>
      </c>
      <c r="O2122" t="s">
        <v>266</v>
      </c>
      <c r="P2122" t="s">
        <v>118</v>
      </c>
      <c r="Q2122">
        <v>10</v>
      </c>
      <c r="R2122" t="s">
        <v>67</v>
      </c>
      <c r="S2122" t="s">
        <v>119</v>
      </c>
      <c r="T2122">
        <v>16</v>
      </c>
      <c r="U2122">
        <v>16</v>
      </c>
      <c r="V2122">
        <v>13</v>
      </c>
      <c r="W2122" t="s">
        <v>132</v>
      </c>
      <c r="X2122" t="s">
        <v>85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 t="e" vm="25">
        <f>_FV(0,"6")</f>
        <v>#VALUE!</v>
      </c>
      <c r="AM2122" t="e" vm="8">
        <f>_FV(0,"4")</f>
        <v>#VALUE!</v>
      </c>
      <c r="AN2122">
        <v>-2</v>
      </c>
      <c r="AO2122" t="e" vm="1">
        <f>_FV(-2,"0")</f>
        <v>#VALUE!</v>
      </c>
      <c r="AP2122" t="s">
        <v>132</v>
      </c>
      <c r="AQ2122">
        <v>6</v>
      </c>
      <c r="AR2122">
        <v>3</v>
      </c>
      <c r="AS2122" t="s">
        <v>68</v>
      </c>
      <c r="AT2122" t="s">
        <v>68</v>
      </c>
      <c r="AU2122" t="s">
        <v>68</v>
      </c>
      <c r="AV2122" s="2">
        <v>43586</v>
      </c>
      <c r="AW2122" s="3">
        <v>45658</v>
      </c>
      <c r="AX2122">
        <v>1601</v>
      </c>
      <c r="AY2122">
        <v>1629</v>
      </c>
      <c r="AZ2122" t="s">
        <v>1432</v>
      </c>
      <c r="BA2122" s="2">
        <v>43641</v>
      </c>
      <c r="BB2122">
        <v>22</v>
      </c>
      <c r="BC2122" t="s">
        <v>2785</v>
      </c>
      <c r="BD2122" s="3">
        <v>19391</v>
      </c>
      <c r="BE2122" t="s">
        <v>218</v>
      </c>
      <c r="BF2122" s="2">
        <v>43580</v>
      </c>
      <c r="BG2122">
        <v>22</v>
      </c>
      <c r="BH2122" t="s">
        <v>2797</v>
      </c>
      <c r="BI2122" s="3">
        <v>12479</v>
      </c>
    </row>
    <row r="2123" spans="1:61" x14ac:dyDescent="0.25">
      <c r="A2123" s="1">
        <v>42385</v>
      </c>
      <c r="B2123" t="s">
        <v>1917</v>
      </c>
      <c r="C2123" t="s">
        <v>218</v>
      </c>
      <c r="D2123" t="s">
        <v>62</v>
      </c>
      <c r="E2123" t="s">
        <v>222</v>
      </c>
      <c r="F2123" t="s">
        <v>68</v>
      </c>
      <c r="G2123" t="s">
        <v>539</v>
      </c>
      <c r="H2123" t="s">
        <v>334</v>
      </c>
      <c r="I2123" t="s">
        <v>334</v>
      </c>
      <c r="J2123" t="s">
        <v>334</v>
      </c>
      <c r="K2123" t="s">
        <v>336</v>
      </c>
      <c r="L2123" t="s">
        <v>336</v>
      </c>
      <c r="M2123" t="s">
        <v>224</v>
      </c>
      <c r="N2123" t="s">
        <v>224</v>
      </c>
      <c r="O2123" t="s">
        <v>223</v>
      </c>
      <c r="P2123" t="s">
        <v>223</v>
      </c>
      <c r="Q2123">
        <v>22</v>
      </c>
      <c r="R2123" t="s">
        <v>96</v>
      </c>
      <c r="S2123" t="s">
        <v>119</v>
      </c>
      <c r="T2123">
        <v>16</v>
      </c>
      <c r="U2123">
        <v>12</v>
      </c>
      <c r="V2123">
        <v>13</v>
      </c>
      <c r="W2123" t="s">
        <v>96</v>
      </c>
      <c r="X2123" t="s">
        <v>85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 t="s">
        <v>226</v>
      </c>
      <c r="AM2123" t="e" vm="20">
        <f>_FV(0,"22727272727272727")</f>
        <v>#VALUE!</v>
      </c>
      <c r="AN2123">
        <v>0</v>
      </c>
      <c r="AO2123" t="e" vm="1">
        <f>_FV(-1,"0")</f>
        <v>#VALUE!</v>
      </c>
      <c r="AP2123" t="e" vm="1">
        <f>_FV(-8,"0")</f>
        <v>#VALUE!</v>
      </c>
      <c r="AQ2123">
        <v>2</v>
      </c>
      <c r="AR2123">
        <v>5</v>
      </c>
      <c r="AS2123" t="s">
        <v>68</v>
      </c>
      <c r="AT2123" t="s">
        <v>68</v>
      </c>
      <c r="AU2123" t="s">
        <v>68</v>
      </c>
      <c r="AV2123" s="2">
        <v>43556</v>
      </c>
      <c r="AW2123" s="2">
        <v>43586</v>
      </c>
      <c r="AX2123">
        <v>1671</v>
      </c>
      <c r="AY2123">
        <v>1629</v>
      </c>
      <c r="AZ2123" t="s">
        <v>1917</v>
      </c>
      <c r="BA2123" s="2">
        <v>43489</v>
      </c>
      <c r="BB2123">
        <v>19</v>
      </c>
      <c r="BC2123" t="s">
        <v>2786</v>
      </c>
      <c r="BD2123" s="3">
        <v>13271</v>
      </c>
      <c r="BE2123" t="s">
        <v>218</v>
      </c>
      <c r="BF2123" s="2">
        <v>43580</v>
      </c>
      <c r="BG2123">
        <v>22</v>
      </c>
      <c r="BH2123" t="s">
        <v>2797</v>
      </c>
      <c r="BI2123" s="3">
        <v>12479</v>
      </c>
    </row>
    <row r="2124" spans="1:61" x14ac:dyDescent="0.25">
      <c r="A2124" s="1">
        <v>42245</v>
      </c>
      <c r="B2124" t="s">
        <v>182</v>
      </c>
      <c r="C2124" t="s">
        <v>218</v>
      </c>
      <c r="D2124" t="s">
        <v>151</v>
      </c>
      <c r="E2124" t="s">
        <v>180</v>
      </c>
      <c r="F2124" t="s">
        <v>63</v>
      </c>
      <c r="G2124" t="s">
        <v>68</v>
      </c>
      <c r="H2124" s="2">
        <v>43586</v>
      </c>
      <c r="I2124" t="s">
        <v>63</v>
      </c>
      <c r="J2124" t="s">
        <v>79</v>
      </c>
      <c r="K2124" t="s">
        <v>65</v>
      </c>
      <c r="L2124" t="s">
        <v>65</v>
      </c>
      <c r="M2124" t="s">
        <v>79</v>
      </c>
      <c r="N2124" t="s">
        <v>63</v>
      </c>
      <c r="O2124" t="s">
        <v>63</v>
      </c>
      <c r="P2124" t="s">
        <v>79</v>
      </c>
      <c r="Q2124">
        <v>4</v>
      </c>
      <c r="R2124" t="s">
        <v>83</v>
      </c>
      <c r="S2124" t="s">
        <v>119</v>
      </c>
      <c r="T2124">
        <v>16</v>
      </c>
      <c r="U2124">
        <v>15</v>
      </c>
      <c r="V2124">
        <v>20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 t="e" vm="14">
        <f>_FV(0,"25")</f>
        <v>#VALUE!</v>
      </c>
      <c r="AM2124" t="e" vm="1">
        <f>_FV(-1,"0")</f>
        <v>#VALUE!</v>
      </c>
      <c r="AN2124">
        <v>1</v>
      </c>
      <c r="AP2124" t="e" vm="1">
        <f>_FV(-5,"0")</f>
        <v>#VALUE!</v>
      </c>
      <c r="AQ2124">
        <v>6</v>
      </c>
      <c r="AR2124">
        <v>3</v>
      </c>
      <c r="AS2124" t="s">
        <v>68</v>
      </c>
      <c r="AT2124" t="s">
        <v>65</v>
      </c>
      <c r="AU2124" t="s">
        <v>68</v>
      </c>
      <c r="AV2124" s="2">
        <v>43557</v>
      </c>
      <c r="AW2124" t="s">
        <v>65</v>
      </c>
      <c r="AX2124">
        <v>1658</v>
      </c>
      <c r="AY2124">
        <v>1629</v>
      </c>
      <c r="AZ2124" t="s">
        <v>182</v>
      </c>
      <c r="BA2124" s="2">
        <v>43550</v>
      </c>
      <c r="BB2124">
        <v>24</v>
      </c>
      <c r="BC2124" t="s">
        <v>2787</v>
      </c>
      <c r="BD2124" s="2">
        <v>43469</v>
      </c>
      <c r="BE2124" t="s">
        <v>218</v>
      </c>
      <c r="BF2124" s="2">
        <v>43580</v>
      </c>
      <c r="BG2124">
        <v>22</v>
      </c>
      <c r="BH2124" t="s">
        <v>2797</v>
      </c>
      <c r="BI2124" s="3">
        <v>12479</v>
      </c>
    </row>
    <row r="2125" spans="1:61" x14ac:dyDescent="0.25">
      <c r="A2125" s="1">
        <v>42404</v>
      </c>
      <c r="B2125" t="s">
        <v>195</v>
      </c>
      <c r="C2125" t="s">
        <v>218</v>
      </c>
      <c r="D2125" t="s">
        <v>101</v>
      </c>
      <c r="E2125" t="s">
        <v>553</v>
      </c>
      <c r="F2125" t="s">
        <v>446</v>
      </c>
      <c r="G2125" t="s">
        <v>868</v>
      </c>
      <c r="H2125" t="s">
        <v>867</v>
      </c>
      <c r="I2125" t="s">
        <v>1972</v>
      </c>
      <c r="J2125" t="s">
        <v>445</v>
      </c>
      <c r="K2125" t="s">
        <v>145</v>
      </c>
      <c r="L2125" t="s">
        <v>450</v>
      </c>
      <c r="M2125" t="s">
        <v>869</v>
      </c>
      <c r="N2125" t="s">
        <v>559</v>
      </c>
      <c r="O2125" t="s">
        <v>1203</v>
      </c>
      <c r="P2125" t="s">
        <v>142</v>
      </c>
      <c r="Q2125">
        <v>31</v>
      </c>
      <c r="R2125" t="s">
        <v>255</v>
      </c>
      <c r="S2125" t="s">
        <v>119</v>
      </c>
      <c r="T2125">
        <v>16</v>
      </c>
      <c r="U2125">
        <v>12</v>
      </c>
      <c r="V2125">
        <v>8</v>
      </c>
      <c r="W2125" t="s">
        <v>96</v>
      </c>
      <c r="X2125" t="s">
        <v>120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 t="e" vm="245">
        <f>_FV(0,"6129032258064516")</f>
        <v>#VALUE!</v>
      </c>
      <c r="AM2125" t="e" vm="419">
        <f>_FV(0,"22580645161290322")</f>
        <v>#VALUE!</v>
      </c>
      <c r="AN2125">
        <v>-13</v>
      </c>
      <c r="AO2125" t="e" vm="1">
        <f>_FV(-4,"0")</f>
        <v>#VALUE!</v>
      </c>
      <c r="AP2125" t="s">
        <v>84</v>
      </c>
      <c r="AQ2125">
        <v>2</v>
      </c>
      <c r="AR2125">
        <v>5</v>
      </c>
      <c r="AS2125" t="s">
        <v>68</v>
      </c>
      <c r="AT2125" t="s">
        <v>68</v>
      </c>
      <c r="AU2125" t="s">
        <v>68</v>
      </c>
      <c r="AV2125" s="3">
        <v>45658</v>
      </c>
      <c r="AW2125" s="3">
        <v>46023</v>
      </c>
      <c r="AX2125">
        <v>1555</v>
      </c>
      <c r="AY2125">
        <v>1629</v>
      </c>
      <c r="AZ2125" t="s">
        <v>195</v>
      </c>
      <c r="BA2125" s="2">
        <v>43610</v>
      </c>
      <c r="BB2125">
        <v>27</v>
      </c>
      <c r="BC2125" t="s">
        <v>2267</v>
      </c>
      <c r="BD2125" s="2">
        <v>43588</v>
      </c>
      <c r="BE2125" t="s">
        <v>218</v>
      </c>
      <c r="BF2125" s="2">
        <v>43580</v>
      </c>
      <c r="BG2125">
        <v>22</v>
      </c>
      <c r="BH2125" t="s">
        <v>2797</v>
      </c>
      <c r="BI2125" s="3">
        <v>12479</v>
      </c>
    </row>
    <row r="2126" spans="1:61" x14ac:dyDescent="0.25">
      <c r="A2126" s="1">
        <v>42364</v>
      </c>
      <c r="B2126" t="s">
        <v>1445</v>
      </c>
      <c r="C2126" t="s">
        <v>218</v>
      </c>
      <c r="D2126" t="s">
        <v>62</v>
      </c>
      <c r="E2126" t="s">
        <v>74</v>
      </c>
      <c r="F2126" t="s">
        <v>433</v>
      </c>
      <c r="G2126" t="s">
        <v>90</v>
      </c>
      <c r="H2126" t="s">
        <v>1193</v>
      </c>
      <c r="I2126" t="s">
        <v>74</v>
      </c>
      <c r="J2126" t="s">
        <v>92</v>
      </c>
      <c r="K2126" t="s">
        <v>82</v>
      </c>
      <c r="L2126" t="s">
        <v>341</v>
      </c>
      <c r="M2126" t="s">
        <v>94</v>
      </c>
      <c r="N2126" t="s">
        <v>214</v>
      </c>
      <c r="O2126" t="s">
        <v>80</v>
      </c>
      <c r="P2126" t="s">
        <v>341</v>
      </c>
      <c r="Q2126">
        <v>18</v>
      </c>
      <c r="R2126" t="s">
        <v>179</v>
      </c>
      <c r="S2126" t="s">
        <v>119</v>
      </c>
      <c r="T2126">
        <v>16</v>
      </c>
      <c r="U2126">
        <v>18</v>
      </c>
      <c r="V2126">
        <v>13</v>
      </c>
      <c r="W2126" t="s">
        <v>64</v>
      </c>
      <c r="X2126" t="s">
        <v>96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 t="e" vm="3">
        <f>_FV(0,"5")</f>
        <v>#VALUE!</v>
      </c>
      <c r="AM2126" t="e" vm="2">
        <f>_FV(0,"3333333333333333")</f>
        <v>#VALUE!</v>
      </c>
      <c r="AN2126">
        <v>-5</v>
      </c>
      <c r="AO2126" t="e" vm="1">
        <f>_FV(-4,"0")</f>
        <v>#VALUE!</v>
      </c>
      <c r="AP2126" t="e" vm="1">
        <f>_FV(-2,"0")</f>
        <v>#VALUE!</v>
      </c>
      <c r="AQ2126">
        <v>3</v>
      </c>
      <c r="AR2126">
        <v>6</v>
      </c>
      <c r="AS2126" t="s">
        <v>68</v>
      </c>
      <c r="AT2126" t="s">
        <v>68</v>
      </c>
      <c r="AU2126" t="s">
        <v>68</v>
      </c>
      <c r="AV2126" t="s">
        <v>355</v>
      </c>
      <c r="AW2126" s="2">
        <v>43497</v>
      </c>
      <c r="AX2126">
        <v>1667</v>
      </c>
      <c r="AY2126">
        <v>1629</v>
      </c>
      <c r="AZ2126" t="s">
        <v>1445</v>
      </c>
      <c r="BA2126" s="2">
        <v>43701</v>
      </c>
      <c r="BB2126">
        <v>29</v>
      </c>
      <c r="BC2126" t="s">
        <v>2790</v>
      </c>
      <c r="BD2126" s="3">
        <v>30742</v>
      </c>
      <c r="BE2126" t="s">
        <v>218</v>
      </c>
      <c r="BF2126" s="2">
        <v>43580</v>
      </c>
      <c r="BG2126">
        <v>22</v>
      </c>
      <c r="BH2126" t="s">
        <v>2797</v>
      </c>
      <c r="BI2126" s="3">
        <v>12479</v>
      </c>
    </row>
    <row r="2127" spans="1:61" x14ac:dyDescent="0.25">
      <c r="A2127" s="1">
        <v>42485</v>
      </c>
      <c r="B2127" t="s">
        <v>209</v>
      </c>
      <c r="C2127" t="s">
        <v>218</v>
      </c>
      <c r="D2127" t="s">
        <v>101</v>
      </c>
      <c r="E2127" t="s">
        <v>701</v>
      </c>
      <c r="F2127" t="s">
        <v>580</v>
      </c>
      <c r="G2127" t="s">
        <v>670</v>
      </c>
      <c r="H2127" s="2">
        <v>43497</v>
      </c>
      <c r="I2127" t="s">
        <v>2020</v>
      </c>
      <c r="J2127" t="s">
        <v>250</v>
      </c>
      <c r="K2127" t="s">
        <v>1094</v>
      </c>
      <c r="L2127" t="s">
        <v>155</v>
      </c>
      <c r="M2127" t="s">
        <v>794</v>
      </c>
      <c r="N2127" t="s">
        <v>116</v>
      </c>
      <c r="O2127" t="s">
        <v>587</v>
      </c>
      <c r="P2127" t="s">
        <v>155</v>
      </c>
      <c r="Q2127">
        <v>35</v>
      </c>
      <c r="R2127" t="s">
        <v>84</v>
      </c>
      <c r="S2127" t="s">
        <v>119</v>
      </c>
      <c r="T2127">
        <v>16</v>
      </c>
      <c r="U2127">
        <v>2</v>
      </c>
      <c r="V2127">
        <v>11</v>
      </c>
      <c r="W2127" t="s">
        <v>191</v>
      </c>
      <c r="X2127" t="s">
        <v>68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 t="s">
        <v>579</v>
      </c>
      <c r="AM2127" t="e" vm="187">
        <f>_FV(0,"3142857142857143")</f>
        <v>#VALUE!</v>
      </c>
      <c r="AN2127">
        <v>28</v>
      </c>
      <c r="AO2127" t="s">
        <v>179</v>
      </c>
      <c r="AP2127" t="e" vm="1">
        <f>_FV(-11,"0")</f>
        <v>#VALUE!</v>
      </c>
      <c r="AQ2127">
        <v>4</v>
      </c>
      <c r="AR2127">
        <v>4</v>
      </c>
      <c r="AS2127" t="s">
        <v>68</v>
      </c>
      <c r="AT2127" t="s">
        <v>589</v>
      </c>
      <c r="AU2127" t="s">
        <v>68</v>
      </c>
      <c r="AV2127" s="2">
        <v>43498</v>
      </c>
      <c r="AW2127" t="s">
        <v>2933</v>
      </c>
      <c r="AX2127">
        <v>1713</v>
      </c>
      <c r="AY2127">
        <v>1629</v>
      </c>
      <c r="AZ2127" t="s">
        <v>209</v>
      </c>
      <c r="BA2127" s="2">
        <v>43668</v>
      </c>
      <c r="BB2127">
        <v>16</v>
      </c>
      <c r="BC2127" t="s">
        <v>2792</v>
      </c>
      <c r="BD2127" s="3">
        <v>43678</v>
      </c>
      <c r="BE2127" t="s">
        <v>218</v>
      </c>
      <c r="BF2127" s="2">
        <v>43580</v>
      </c>
      <c r="BG2127">
        <v>22</v>
      </c>
      <c r="BH2127" t="s">
        <v>2797</v>
      </c>
      <c r="BI2127" s="3">
        <v>12479</v>
      </c>
    </row>
    <row r="2128" spans="1:61" x14ac:dyDescent="0.25">
      <c r="A2128" s="1">
        <v>42231</v>
      </c>
      <c r="B2128" t="s">
        <v>2793</v>
      </c>
      <c r="C2128" t="s">
        <v>218</v>
      </c>
      <c r="D2128" t="s">
        <v>101</v>
      </c>
      <c r="E2128" t="s">
        <v>68</v>
      </c>
      <c r="F2128" t="s">
        <v>65</v>
      </c>
      <c r="G2128" t="s">
        <v>68</v>
      </c>
      <c r="H2128" s="2">
        <v>43586</v>
      </c>
      <c r="I2128" t="s">
        <v>63</v>
      </c>
      <c r="J2128" t="s">
        <v>65</v>
      </c>
      <c r="K2128" t="s">
        <v>65</v>
      </c>
      <c r="L2128" t="s">
        <v>65</v>
      </c>
      <c r="M2128" t="s">
        <v>65</v>
      </c>
      <c r="N2128" t="s">
        <v>63</v>
      </c>
      <c r="O2128" t="s">
        <v>63</v>
      </c>
      <c r="P2128" t="s">
        <v>65</v>
      </c>
      <c r="Q2128">
        <v>2</v>
      </c>
      <c r="R2128" t="s">
        <v>191</v>
      </c>
      <c r="S2128" t="s">
        <v>119</v>
      </c>
      <c r="T2128">
        <v>16</v>
      </c>
      <c r="U2128">
        <v>10</v>
      </c>
      <c r="V2128">
        <v>20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 t="s">
        <v>65</v>
      </c>
      <c r="AM2128" t="e" vm="3">
        <f>_FV(-1,"5")</f>
        <v>#VALUE!</v>
      </c>
      <c r="AN2128">
        <v>1</v>
      </c>
      <c r="AP2128" t="e" vm="1">
        <f>_FV(-1,"0")</f>
        <v>#VALUE!</v>
      </c>
      <c r="AQ2128">
        <v>1</v>
      </c>
      <c r="AR2128">
        <v>1</v>
      </c>
      <c r="AS2128" t="s">
        <v>68</v>
      </c>
      <c r="AT2128" t="s">
        <v>68</v>
      </c>
      <c r="AU2128" t="s">
        <v>68</v>
      </c>
      <c r="AV2128" s="3">
        <v>889763</v>
      </c>
      <c r="AW2128" s="3">
        <v>41640</v>
      </c>
      <c r="AX2128">
        <v>1582</v>
      </c>
      <c r="AY2128">
        <v>1629</v>
      </c>
      <c r="AZ2128" t="s">
        <v>2793</v>
      </c>
      <c r="BA2128" s="2">
        <v>43581</v>
      </c>
      <c r="BB2128">
        <v>34</v>
      </c>
      <c r="BC2128" t="s">
        <v>2796</v>
      </c>
      <c r="BD2128" s="3">
        <v>29983</v>
      </c>
      <c r="BE2128" t="s">
        <v>218</v>
      </c>
      <c r="BF2128" s="2">
        <v>43580</v>
      </c>
      <c r="BG2128">
        <v>22</v>
      </c>
      <c r="BH2128" t="s">
        <v>2797</v>
      </c>
      <c r="BI2128" s="3">
        <v>12479</v>
      </c>
    </row>
    <row r="2129" spans="1:61" x14ac:dyDescent="0.25">
      <c r="A2129" s="1">
        <v>42337</v>
      </c>
      <c r="B2129" t="s">
        <v>228</v>
      </c>
      <c r="C2129" t="s">
        <v>218</v>
      </c>
      <c r="D2129" t="s">
        <v>101</v>
      </c>
      <c r="E2129" t="s">
        <v>391</v>
      </c>
      <c r="F2129" t="s">
        <v>152</v>
      </c>
      <c r="G2129" t="s">
        <v>353</v>
      </c>
      <c r="H2129" t="s">
        <v>408</v>
      </c>
      <c r="I2129" s="2">
        <v>43586</v>
      </c>
      <c r="J2129" t="s">
        <v>408</v>
      </c>
      <c r="K2129" t="s">
        <v>156</v>
      </c>
      <c r="L2129" t="s">
        <v>329</v>
      </c>
      <c r="M2129" t="s">
        <v>155</v>
      </c>
      <c r="N2129" t="s">
        <v>156</v>
      </c>
      <c r="O2129" t="s">
        <v>372</v>
      </c>
      <c r="P2129" t="s">
        <v>154</v>
      </c>
      <c r="Q2129">
        <v>14</v>
      </c>
      <c r="R2129" t="s">
        <v>85</v>
      </c>
      <c r="S2129" t="s">
        <v>119</v>
      </c>
      <c r="T2129">
        <v>16</v>
      </c>
      <c r="U2129">
        <v>6</v>
      </c>
      <c r="V2129">
        <v>12</v>
      </c>
      <c r="W2129" t="s">
        <v>85</v>
      </c>
      <c r="X2129" t="s">
        <v>83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 t="s">
        <v>155</v>
      </c>
      <c r="AM2129" t="e" vm="315">
        <f>_FV(0,"35714285714285715")</f>
        <v>#VALUE!</v>
      </c>
      <c r="AN2129">
        <v>4</v>
      </c>
      <c r="AO2129" t="e" vm="1">
        <f>_FV(-2,"0")</f>
        <v>#VALUE!</v>
      </c>
      <c r="AP2129" t="e" vm="1">
        <f>_FV(-7,"0")</f>
        <v>#VALUE!</v>
      </c>
      <c r="AQ2129">
        <v>4</v>
      </c>
      <c r="AR2129">
        <v>4</v>
      </c>
      <c r="AS2129" t="s">
        <v>68</v>
      </c>
      <c r="AT2129" t="s">
        <v>821</v>
      </c>
      <c r="AU2129" t="s">
        <v>68</v>
      </c>
      <c r="AV2129" t="s">
        <v>2934</v>
      </c>
      <c r="AW2129" t="s">
        <v>2913</v>
      </c>
      <c r="AX2129">
        <v>1630</v>
      </c>
      <c r="AY2129">
        <v>1629</v>
      </c>
      <c r="AZ2129" t="s">
        <v>228</v>
      </c>
      <c r="BA2129" s="2">
        <v>43519</v>
      </c>
      <c r="BB2129">
        <v>26</v>
      </c>
      <c r="BC2129" t="s">
        <v>2766</v>
      </c>
      <c r="BD2129" s="2">
        <v>43649</v>
      </c>
      <c r="BE2129" t="s">
        <v>218</v>
      </c>
      <c r="BF2129" s="2">
        <v>43580</v>
      </c>
      <c r="BG2129">
        <v>22</v>
      </c>
      <c r="BH2129" t="s">
        <v>2797</v>
      </c>
      <c r="BI2129" s="3">
        <v>12479</v>
      </c>
    </row>
    <row r="2130" spans="1:61" x14ac:dyDescent="0.25">
      <c r="A2130" s="1">
        <v>42490</v>
      </c>
      <c r="B2130" t="s">
        <v>60</v>
      </c>
      <c r="C2130" t="s">
        <v>1432</v>
      </c>
      <c r="D2130" t="s">
        <v>62</v>
      </c>
      <c r="E2130" t="s">
        <v>1433</v>
      </c>
      <c r="F2130" t="s">
        <v>68</v>
      </c>
      <c r="G2130" t="s">
        <v>970</v>
      </c>
      <c r="H2130" t="s">
        <v>391</v>
      </c>
      <c r="I2130" s="2">
        <v>43678</v>
      </c>
      <c r="J2130" t="s">
        <v>580</v>
      </c>
      <c r="K2130" t="s">
        <v>584</v>
      </c>
      <c r="L2130" t="s">
        <v>585</v>
      </c>
      <c r="M2130" t="s">
        <v>118</v>
      </c>
      <c r="N2130" t="s">
        <v>1094</v>
      </c>
      <c r="O2130" t="s">
        <v>793</v>
      </c>
      <c r="P2130" t="s">
        <v>118</v>
      </c>
      <c r="Q2130">
        <v>35</v>
      </c>
      <c r="R2130" t="s">
        <v>64</v>
      </c>
      <c r="S2130" t="s">
        <v>67</v>
      </c>
      <c r="T2130">
        <v>16</v>
      </c>
      <c r="U2130">
        <v>3</v>
      </c>
      <c r="V2130">
        <v>14</v>
      </c>
      <c r="W2130" t="s">
        <v>192</v>
      </c>
      <c r="X2130" t="s">
        <v>85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 t="s">
        <v>542</v>
      </c>
      <c r="AM2130" t="e" vm="13">
        <f>_FV(0,"7142857142857143")</f>
        <v>#VALUE!</v>
      </c>
      <c r="AN2130">
        <v>32</v>
      </c>
      <c r="AO2130" t="s">
        <v>66</v>
      </c>
      <c r="AP2130" t="e" vm="1">
        <f>_FV(-17,"0")</f>
        <v>#VALUE!</v>
      </c>
      <c r="AQ2130">
        <v>7</v>
      </c>
      <c r="AR2130">
        <v>1</v>
      </c>
      <c r="AS2130" t="s">
        <v>68</v>
      </c>
      <c r="AT2130" t="s">
        <v>519</v>
      </c>
      <c r="AU2130" t="s">
        <v>68</v>
      </c>
      <c r="AV2130" t="s">
        <v>64</v>
      </c>
      <c r="AW2130" t="s">
        <v>2935</v>
      </c>
      <c r="AX2130">
        <v>1804</v>
      </c>
      <c r="AY2130">
        <v>1601</v>
      </c>
      <c r="AZ2130" t="s">
        <v>60</v>
      </c>
      <c r="BA2130" s="2">
        <v>43669</v>
      </c>
      <c r="BB2130">
        <v>29</v>
      </c>
      <c r="BC2130" t="s">
        <v>2765</v>
      </c>
      <c r="BD2130" s="3">
        <v>35674</v>
      </c>
      <c r="BE2130" t="s">
        <v>1432</v>
      </c>
      <c r="BF2130" s="2">
        <v>43641</v>
      </c>
      <c r="BG2130">
        <v>22</v>
      </c>
      <c r="BH2130" t="s">
        <v>2785</v>
      </c>
      <c r="BI2130" s="3">
        <v>19391</v>
      </c>
    </row>
    <row r="2131" spans="1:61" x14ac:dyDescent="0.25">
      <c r="A2131" s="1">
        <v>42523</v>
      </c>
      <c r="B2131" t="s">
        <v>73</v>
      </c>
      <c r="C2131" t="s">
        <v>1432</v>
      </c>
      <c r="D2131" t="s">
        <v>62</v>
      </c>
      <c r="E2131" t="s">
        <v>1649</v>
      </c>
      <c r="F2131" s="2">
        <v>43800</v>
      </c>
      <c r="G2131" s="2">
        <v>43617</v>
      </c>
      <c r="H2131" s="3">
        <v>30682</v>
      </c>
      <c r="I2131" t="s">
        <v>396</v>
      </c>
      <c r="J2131" t="s">
        <v>1536</v>
      </c>
      <c r="K2131" t="s">
        <v>658</v>
      </c>
      <c r="L2131" t="s">
        <v>397</v>
      </c>
      <c r="M2131" t="s">
        <v>97</v>
      </c>
      <c r="N2131" t="s">
        <v>396</v>
      </c>
      <c r="O2131" t="s">
        <v>129</v>
      </c>
      <c r="P2131" t="s">
        <v>118</v>
      </c>
      <c r="Q2131">
        <v>25</v>
      </c>
      <c r="R2131" t="s">
        <v>239</v>
      </c>
      <c r="S2131" t="s">
        <v>67</v>
      </c>
      <c r="T2131">
        <v>16</v>
      </c>
      <c r="U2131">
        <v>20</v>
      </c>
      <c r="V2131">
        <v>17</v>
      </c>
      <c r="W2131" t="s">
        <v>132</v>
      </c>
      <c r="X2131" t="s">
        <v>84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 t="e" vm="364">
        <f>_FV(0,"88")</f>
        <v>#VALUE!</v>
      </c>
      <c r="AM2131" t="e" vm="141">
        <f>_FV(0,"72")</f>
        <v>#VALUE!</v>
      </c>
      <c r="AN2131">
        <v>-10</v>
      </c>
      <c r="AO2131" t="s">
        <v>64</v>
      </c>
      <c r="AP2131" t="s">
        <v>68</v>
      </c>
      <c r="AQ2131">
        <v>6</v>
      </c>
      <c r="AR2131">
        <v>3</v>
      </c>
      <c r="AS2131" t="s">
        <v>68</v>
      </c>
      <c r="AT2131" t="s">
        <v>755</v>
      </c>
      <c r="AU2131" t="s">
        <v>68</v>
      </c>
      <c r="AV2131" t="s">
        <v>180</v>
      </c>
      <c r="AW2131" t="s">
        <v>2936</v>
      </c>
      <c r="AX2131">
        <v>1549</v>
      </c>
      <c r="AY2131">
        <v>1601</v>
      </c>
      <c r="AZ2131" t="s">
        <v>73</v>
      </c>
      <c r="BA2131" s="2">
        <v>43608</v>
      </c>
      <c r="BB2131">
        <v>23</v>
      </c>
      <c r="BC2131" t="s">
        <v>2767</v>
      </c>
      <c r="BD2131" s="3">
        <v>20121</v>
      </c>
      <c r="BE2131" t="s">
        <v>1432</v>
      </c>
      <c r="BF2131" s="2">
        <v>43641</v>
      </c>
      <c r="BG2131">
        <v>22</v>
      </c>
      <c r="BH2131" t="s">
        <v>2785</v>
      </c>
      <c r="BI2131" s="3">
        <v>19391</v>
      </c>
    </row>
    <row r="2132" spans="1:61" x14ac:dyDescent="0.25">
      <c r="A2132" s="1">
        <v>42385</v>
      </c>
      <c r="B2132" t="s">
        <v>2768</v>
      </c>
      <c r="C2132" t="s">
        <v>1432</v>
      </c>
      <c r="D2132" t="s">
        <v>62</v>
      </c>
      <c r="E2132" t="s">
        <v>1043</v>
      </c>
      <c r="F2132" t="s">
        <v>539</v>
      </c>
      <c r="G2132" t="s">
        <v>1790</v>
      </c>
      <c r="H2132" t="s">
        <v>1238</v>
      </c>
      <c r="I2132" t="s">
        <v>802</v>
      </c>
      <c r="J2132" t="s">
        <v>1043</v>
      </c>
      <c r="K2132" t="s">
        <v>339</v>
      </c>
      <c r="L2132" t="s">
        <v>223</v>
      </c>
      <c r="M2132" t="s">
        <v>337</v>
      </c>
      <c r="N2132" t="s">
        <v>337</v>
      </c>
      <c r="O2132" t="s">
        <v>223</v>
      </c>
      <c r="P2132" t="s">
        <v>339</v>
      </c>
      <c r="Q2132">
        <v>22</v>
      </c>
      <c r="R2132" t="s">
        <v>242</v>
      </c>
      <c r="S2132" t="s">
        <v>67</v>
      </c>
      <c r="T2132">
        <v>16</v>
      </c>
      <c r="U2132">
        <v>16</v>
      </c>
      <c r="V2132">
        <v>15</v>
      </c>
      <c r="W2132" t="s">
        <v>132</v>
      </c>
      <c r="X2132" t="s">
        <v>83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 t="e" vm="193">
        <f>_FV(0,"6363636363636364")</f>
        <v>#VALUE!</v>
      </c>
      <c r="AM2132" t="e" vm="3">
        <f>_FV(0,"5")</f>
        <v>#VALUE!</v>
      </c>
      <c r="AN2132">
        <v>-2</v>
      </c>
      <c r="AO2132" t="e" vm="1">
        <f>_FV(-4,"0")</f>
        <v>#VALUE!</v>
      </c>
      <c r="AP2132" t="e" vm="1">
        <f>_FV(-3,"0")</f>
        <v>#VALUE!</v>
      </c>
      <c r="AQ2132">
        <v>0</v>
      </c>
      <c r="AR2132">
        <v>3</v>
      </c>
      <c r="AS2132" t="s">
        <v>68</v>
      </c>
      <c r="AT2132" t="s">
        <v>68</v>
      </c>
      <c r="AU2132" t="s">
        <v>68</v>
      </c>
      <c r="AV2132" s="2">
        <v>43497</v>
      </c>
      <c r="AW2132" s="2">
        <v>43586</v>
      </c>
      <c r="AX2132">
        <v>1577</v>
      </c>
      <c r="AY2132">
        <v>1601</v>
      </c>
      <c r="AZ2132" t="s">
        <v>2768</v>
      </c>
      <c r="BA2132" s="2">
        <v>43489</v>
      </c>
      <c r="BB2132">
        <v>22</v>
      </c>
      <c r="BC2132" t="s">
        <v>2771</v>
      </c>
      <c r="BD2132" s="3">
        <v>14246</v>
      </c>
      <c r="BE2132" t="s">
        <v>1432</v>
      </c>
      <c r="BF2132" s="2">
        <v>43641</v>
      </c>
      <c r="BG2132">
        <v>22</v>
      </c>
      <c r="BH2132" t="s">
        <v>2785</v>
      </c>
      <c r="BI2132" s="3">
        <v>19391</v>
      </c>
    </row>
    <row r="2133" spans="1:61" x14ac:dyDescent="0.25">
      <c r="A2133" s="1">
        <v>42329</v>
      </c>
      <c r="B2133" t="s">
        <v>123</v>
      </c>
      <c r="C2133" t="s">
        <v>1432</v>
      </c>
      <c r="D2133" t="s">
        <v>62</v>
      </c>
      <c r="E2133" t="s">
        <v>362</v>
      </c>
      <c r="F2133" t="s">
        <v>362</v>
      </c>
      <c r="G2133" t="s">
        <v>942</v>
      </c>
      <c r="H2133" t="s">
        <v>942</v>
      </c>
      <c r="I2133" t="s">
        <v>229</v>
      </c>
      <c r="J2133" t="s">
        <v>496</v>
      </c>
      <c r="K2133" t="s">
        <v>363</v>
      </c>
      <c r="L2133" t="s">
        <v>363</v>
      </c>
      <c r="M2133" t="s">
        <v>364</v>
      </c>
      <c r="N2133" t="s">
        <v>236</v>
      </c>
      <c r="O2133" t="s">
        <v>238</v>
      </c>
      <c r="P2133" t="s">
        <v>363</v>
      </c>
      <c r="Q2133">
        <v>13</v>
      </c>
      <c r="R2133" t="s">
        <v>120</v>
      </c>
      <c r="S2133" t="s">
        <v>67</v>
      </c>
      <c r="T2133">
        <v>16</v>
      </c>
      <c r="U2133">
        <v>16</v>
      </c>
      <c r="V2133">
        <v>15</v>
      </c>
      <c r="W2133" t="s">
        <v>84</v>
      </c>
      <c r="X2133" t="s">
        <v>84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1</v>
      </c>
      <c r="AI2133">
        <v>0</v>
      </c>
      <c r="AJ2133">
        <v>0</v>
      </c>
      <c r="AK2133">
        <v>0</v>
      </c>
      <c r="AL2133" t="e" vm="22">
        <f>_FV(0,"5384615384615384")</f>
        <v>#VALUE!</v>
      </c>
      <c r="AM2133" t="e" vm="22">
        <f>_FV(0,"5384615384615384")</f>
        <v>#VALUE!</v>
      </c>
      <c r="AN2133">
        <v>-1</v>
      </c>
      <c r="AO2133" t="s">
        <v>65</v>
      </c>
      <c r="AP2133" t="e" vm="1">
        <f>_FV(-9,"0")</f>
        <v>#VALUE!</v>
      </c>
      <c r="AQ2133">
        <v>7</v>
      </c>
      <c r="AR2133">
        <v>1</v>
      </c>
      <c r="AS2133" t="s">
        <v>68</v>
      </c>
      <c r="AT2133" t="s">
        <v>68</v>
      </c>
      <c r="AU2133" t="s">
        <v>68</v>
      </c>
      <c r="AV2133" s="2">
        <v>43556</v>
      </c>
      <c r="AW2133" s="3">
        <v>44197</v>
      </c>
      <c r="AX2133">
        <v>1843</v>
      </c>
      <c r="AY2133">
        <v>1601</v>
      </c>
      <c r="AZ2133" t="s">
        <v>123</v>
      </c>
      <c r="BA2133" s="2">
        <v>43669</v>
      </c>
      <c r="BB2133">
        <v>30</v>
      </c>
      <c r="BC2133" t="s">
        <v>2773</v>
      </c>
      <c r="BD2133" s="2">
        <v>43599</v>
      </c>
      <c r="BE2133" t="s">
        <v>1432</v>
      </c>
      <c r="BF2133" s="2">
        <v>43641</v>
      </c>
      <c r="BG2133">
        <v>22</v>
      </c>
      <c r="BH2133" t="s">
        <v>2785</v>
      </c>
      <c r="BI2133" s="3">
        <v>19391</v>
      </c>
    </row>
    <row r="2134" spans="1:61" x14ac:dyDescent="0.25">
      <c r="A2134" s="1">
        <v>42617</v>
      </c>
      <c r="B2134" t="s">
        <v>2233</v>
      </c>
      <c r="C2134" t="s">
        <v>1432</v>
      </c>
      <c r="D2134" t="s">
        <v>62</v>
      </c>
      <c r="E2134" t="s">
        <v>367</v>
      </c>
      <c r="F2134" t="s">
        <v>68</v>
      </c>
      <c r="G2134" s="3">
        <v>447424</v>
      </c>
      <c r="H2134" s="3">
        <v>1817084</v>
      </c>
      <c r="I2134" t="s">
        <v>367</v>
      </c>
      <c r="J2134" t="s">
        <v>400</v>
      </c>
      <c r="K2134" t="s">
        <v>414</v>
      </c>
      <c r="L2134" t="s">
        <v>933</v>
      </c>
      <c r="M2134" t="s">
        <v>1173</v>
      </c>
      <c r="N2134" t="s">
        <v>991</v>
      </c>
      <c r="O2134" t="s">
        <v>933</v>
      </c>
      <c r="P2134" t="s">
        <v>933</v>
      </c>
      <c r="Q2134">
        <v>32</v>
      </c>
      <c r="R2134" t="s">
        <v>110</v>
      </c>
      <c r="S2134" t="s">
        <v>67</v>
      </c>
      <c r="T2134">
        <v>16</v>
      </c>
      <c r="U2134">
        <v>13</v>
      </c>
      <c r="V2134">
        <v>14</v>
      </c>
      <c r="W2134" t="s">
        <v>64</v>
      </c>
      <c r="X2134" t="s">
        <v>66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1</v>
      </c>
      <c r="AI2134">
        <v>0</v>
      </c>
      <c r="AJ2134">
        <v>0</v>
      </c>
      <c r="AK2134">
        <v>0</v>
      </c>
      <c r="AL2134" t="e" vm="14">
        <f>_FV(0,"25")</f>
        <v>#VALUE!</v>
      </c>
      <c r="AM2134" t="e" vm="122">
        <f>_FV(0,"6875")</f>
        <v>#VALUE!</v>
      </c>
      <c r="AN2134">
        <v>6</v>
      </c>
      <c r="AO2134" t="e" vm="1">
        <f>_FV(-2,"0")</f>
        <v>#VALUE!</v>
      </c>
      <c r="AP2134" t="e" vm="1">
        <f>_FV(-4,"0")</f>
        <v>#VALUE!</v>
      </c>
      <c r="AQ2134">
        <v>4</v>
      </c>
      <c r="AR2134">
        <v>4</v>
      </c>
      <c r="AS2134" t="s">
        <v>68</v>
      </c>
      <c r="AT2134" t="s">
        <v>68</v>
      </c>
      <c r="AU2134" t="s">
        <v>68</v>
      </c>
      <c r="AV2134" t="s">
        <v>124</v>
      </c>
      <c r="AW2134" s="3">
        <v>45658</v>
      </c>
      <c r="AX2134">
        <v>1654</v>
      </c>
      <c r="AY2134">
        <v>1601</v>
      </c>
      <c r="AZ2134" t="s">
        <v>2233</v>
      </c>
      <c r="BA2134" s="2">
        <v>43641</v>
      </c>
      <c r="BB2134">
        <v>19</v>
      </c>
      <c r="BC2134" t="s">
        <v>2775</v>
      </c>
      <c r="BD2134" s="3">
        <v>43160</v>
      </c>
      <c r="BE2134" t="s">
        <v>1432</v>
      </c>
      <c r="BF2134" s="2">
        <v>43641</v>
      </c>
      <c r="BG2134">
        <v>22</v>
      </c>
      <c r="BH2134" t="s">
        <v>2785</v>
      </c>
      <c r="BI2134" s="3">
        <v>19391</v>
      </c>
    </row>
    <row r="2135" spans="1:61" x14ac:dyDescent="0.25">
      <c r="A2135" s="1">
        <v>42505</v>
      </c>
      <c r="B2135" t="s">
        <v>127</v>
      </c>
      <c r="C2135" t="s">
        <v>1432</v>
      </c>
      <c r="D2135" t="s">
        <v>62</v>
      </c>
      <c r="E2135" t="s">
        <v>512</v>
      </c>
      <c r="F2135" t="s">
        <v>168</v>
      </c>
      <c r="G2135" t="s">
        <v>1689</v>
      </c>
      <c r="H2135" t="s">
        <v>301</v>
      </c>
      <c r="I2135" t="s">
        <v>680</v>
      </c>
      <c r="J2135" t="s">
        <v>305</v>
      </c>
      <c r="K2135" t="s">
        <v>170</v>
      </c>
      <c r="L2135" t="s">
        <v>174</v>
      </c>
      <c r="M2135" t="s">
        <v>1012</v>
      </c>
      <c r="N2135" t="s">
        <v>842</v>
      </c>
      <c r="O2135" t="s">
        <v>203</v>
      </c>
      <c r="P2135" t="s">
        <v>1014</v>
      </c>
      <c r="Q2135">
        <v>38</v>
      </c>
      <c r="R2135" t="s">
        <v>192</v>
      </c>
      <c r="S2135" t="s">
        <v>67</v>
      </c>
      <c r="T2135">
        <v>16</v>
      </c>
      <c r="U2135">
        <v>12</v>
      </c>
      <c r="V2135">
        <v>19</v>
      </c>
      <c r="W2135" t="s">
        <v>66</v>
      </c>
      <c r="X2135" t="s">
        <v>84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1</v>
      </c>
      <c r="AI2135">
        <v>0</v>
      </c>
      <c r="AJ2135">
        <v>0</v>
      </c>
      <c r="AK2135">
        <v>0</v>
      </c>
      <c r="AL2135" t="s">
        <v>2261</v>
      </c>
      <c r="AM2135" t="e" vm="388">
        <f>_FV(0,"6578947368421053")</f>
        <v>#VALUE!</v>
      </c>
      <c r="AN2135">
        <v>10</v>
      </c>
      <c r="AO2135" t="s">
        <v>68</v>
      </c>
      <c r="AP2135" t="e" vm="1">
        <f>_FV(-8,"0")</f>
        <v>#VALUE!</v>
      </c>
      <c r="AQ2135">
        <v>5</v>
      </c>
      <c r="AR2135">
        <v>2</v>
      </c>
      <c r="AS2135" t="s">
        <v>68</v>
      </c>
      <c r="AT2135" t="s">
        <v>175</v>
      </c>
      <c r="AU2135" t="s">
        <v>68</v>
      </c>
      <c r="AV2135" s="3">
        <v>45658</v>
      </c>
      <c r="AW2135" t="s">
        <v>2897</v>
      </c>
      <c r="AX2135">
        <v>1713</v>
      </c>
      <c r="AY2135">
        <v>1601</v>
      </c>
      <c r="AZ2135" t="s">
        <v>127</v>
      </c>
      <c r="BA2135" s="2">
        <v>43670</v>
      </c>
      <c r="BB2135">
        <v>19</v>
      </c>
      <c r="BC2135" t="s">
        <v>2776</v>
      </c>
      <c r="BD2135" s="3">
        <v>45047</v>
      </c>
      <c r="BE2135" t="s">
        <v>1432</v>
      </c>
      <c r="BF2135" s="2">
        <v>43641</v>
      </c>
      <c r="BG2135">
        <v>22</v>
      </c>
      <c r="BH2135" t="s">
        <v>2785</v>
      </c>
      <c r="BI2135" s="3">
        <v>19391</v>
      </c>
    </row>
    <row r="2136" spans="1:61" x14ac:dyDescent="0.25">
      <c r="A2136" s="1">
        <v>42427</v>
      </c>
      <c r="B2136" t="s">
        <v>2538</v>
      </c>
      <c r="C2136" t="s">
        <v>1432</v>
      </c>
      <c r="D2136" t="s">
        <v>62</v>
      </c>
      <c r="E2136" t="s">
        <v>811</v>
      </c>
      <c r="F2136" t="s">
        <v>92</v>
      </c>
      <c r="G2136" t="s">
        <v>697</v>
      </c>
      <c r="H2136" t="s">
        <v>695</v>
      </c>
      <c r="I2136" t="s">
        <v>1135</v>
      </c>
      <c r="J2136" t="s">
        <v>88</v>
      </c>
      <c r="K2136" t="s">
        <v>356</v>
      </c>
      <c r="L2136" t="s">
        <v>216</v>
      </c>
      <c r="M2136" t="s">
        <v>93</v>
      </c>
      <c r="N2136" t="s">
        <v>1468</v>
      </c>
      <c r="O2136" t="s">
        <v>637</v>
      </c>
      <c r="P2136" t="s">
        <v>216</v>
      </c>
      <c r="Q2136">
        <v>27</v>
      </c>
      <c r="R2136" t="s">
        <v>68</v>
      </c>
      <c r="S2136" t="s">
        <v>67</v>
      </c>
      <c r="T2136">
        <v>16</v>
      </c>
      <c r="U2136">
        <v>1</v>
      </c>
      <c r="V2136">
        <v>15</v>
      </c>
      <c r="W2136" t="s">
        <v>120</v>
      </c>
      <c r="X2136" t="s">
        <v>68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1</v>
      </c>
      <c r="AI2136">
        <v>0</v>
      </c>
      <c r="AJ2136">
        <v>0</v>
      </c>
      <c r="AK2136">
        <v>0</v>
      </c>
      <c r="AL2136" t="s">
        <v>1480</v>
      </c>
      <c r="AM2136" t="e" vm="344">
        <f>_FV(0,"7407407407407407")</f>
        <v>#VALUE!</v>
      </c>
      <c r="AN2136">
        <v>29</v>
      </c>
      <c r="AO2136" t="s">
        <v>83</v>
      </c>
      <c r="AP2136" t="e" vm="1">
        <f>_FV(-18,"0")</f>
        <v>#VALUE!</v>
      </c>
      <c r="AQ2136">
        <v>3</v>
      </c>
      <c r="AR2136">
        <v>0</v>
      </c>
      <c r="AS2136" t="s">
        <v>68</v>
      </c>
      <c r="AT2136" t="s">
        <v>68</v>
      </c>
      <c r="AU2136" t="s">
        <v>68</v>
      </c>
      <c r="AV2136" s="3">
        <v>45658</v>
      </c>
      <c r="AW2136" s="3">
        <v>42005</v>
      </c>
      <c r="AX2136">
        <v>1643</v>
      </c>
      <c r="AY2136">
        <v>1601</v>
      </c>
      <c r="AZ2136" t="s">
        <v>2538</v>
      </c>
      <c r="BA2136" s="2">
        <v>43733</v>
      </c>
      <c r="BB2136">
        <v>19</v>
      </c>
      <c r="BC2136" t="s">
        <v>2777</v>
      </c>
      <c r="BD2136" s="3">
        <v>22313</v>
      </c>
      <c r="BE2136" t="s">
        <v>1432</v>
      </c>
      <c r="BF2136" s="2">
        <v>43641</v>
      </c>
      <c r="BG2136">
        <v>22</v>
      </c>
      <c r="BH2136" t="s">
        <v>2785</v>
      </c>
      <c r="BI2136" s="3">
        <v>19391</v>
      </c>
    </row>
    <row r="2137" spans="1:61" x14ac:dyDescent="0.25">
      <c r="A2137" s="1">
        <v>42267</v>
      </c>
      <c r="B2137" t="s">
        <v>150</v>
      </c>
      <c r="C2137" t="s">
        <v>1432</v>
      </c>
      <c r="D2137" t="s">
        <v>101</v>
      </c>
      <c r="E2137" t="s">
        <v>63</v>
      </c>
      <c r="F2137" t="s">
        <v>90</v>
      </c>
      <c r="G2137" t="s">
        <v>68</v>
      </c>
      <c r="H2137" s="2">
        <v>43586</v>
      </c>
      <c r="I2137" t="s">
        <v>76</v>
      </c>
      <c r="J2137" t="s">
        <v>76</v>
      </c>
      <c r="K2137" t="s">
        <v>80</v>
      </c>
      <c r="L2137" t="s">
        <v>80</v>
      </c>
      <c r="M2137" t="s">
        <v>80</v>
      </c>
      <c r="N2137" t="s">
        <v>80</v>
      </c>
      <c r="O2137" t="s">
        <v>82</v>
      </c>
      <c r="P2137" t="s">
        <v>82</v>
      </c>
      <c r="Q2137">
        <v>6</v>
      </c>
      <c r="R2137" t="s">
        <v>121</v>
      </c>
      <c r="S2137" t="s">
        <v>67</v>
      </c>
      <c r="T2137">
        <v>16</v>
      </c>
      <c r="U2137">
        <v>10</v>
      </c>
      <c r="V2137">
        <v>9</v>
      </c>
      <c r="W2137" t="s">
        <v>85</v>
      </c>
      <c r="X2137" t="s">
        <v>85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 t="e" vm="3">
        <f>_FV(0,"5")</f>
        <v>#VALUE!</v>
      </c>
      <c r="AM2137" t="e" vm="68">
        <f>_FV(0,"16666666666666666")</f>
        <v>#VALUE!</v>
      </c>
      <c r="AN2137">
        <v>0</v>
      </c>
      <c r="AO2137" t="s">
        <v>65</v>
      </c>
      <c r="AP2137" t="e" vm="1">
        <f>_FV(-11,"0")</f>
        <v>#VALUE!</v>
      </c>
      <c r="AQ2137">
        <v>9</v>
      </c>
      <c r="AR2137">
        <v>0</v>
      </c>
      <c r="AS2137" t="s">
        <v>68</v>
      </c>
      <c r="AT2137" t="s">
        <v>1200</v>
      </c>
      <c r="AU2137" t="s">
        <v>68</v>
      </c>
      <c r="AV2137" t="s">
        <v>68</v>
      </c>
      <c r="AW2137" t="s">
        <v>2937</v>
      </c>
      <c r="AX2137">
        <v>1721</v>
      </c>
      <c r="AY2137">
        <v>1601</v>
      </c>
      <c r="AZ2137" t="s">
        <v>150</v>
      </c>
      <c r="BA2137" s="2">
        <v>43607</v>
      </c>
      <c r="BB2137">
        <v>25</v>
      </c>
      <c r="BC2137" t="s">
        <v>2779</v>
      </c>
      <c r="BD2137" s="3">
        <v>14427</v>
      </c>
      <c r="BE2137" t="s">
        <v>1432</v>
      </c>
      <c r="BF2137" s="2">
        <v>43641</v>
      </c>
      <c r="BG2137">
        <v>22</v>
      </c>
      <c r="BH2137" t="s">
        <v>2785</v>
      </c>
      <c r="BI2137" s="3">
        <v>19391</v>
      </c>
    </row>
    <row r="2138" spans="1:61" x14ac:dyDescent="0.25">
      <c r="A2138" s="1">
        <v>42308</v>
      </c>
      <c r="B2138" t="s">
        <v>158</v>
      </c>
      <c r="C2138" t="s">
        <v>1432</v>
      </c>
      <c r="D2138" t="s">
        <v>62</v>
      </c>
      <c r="E2138" t="s">
        <v>853</v>
      </c>
      <c r="F2138" t="s">
        <v>222</v>
      </c>
      <c r="G2138" t="s">
        <v>852</v>
      </c>
      <c r="H2138" t="s">
        <v>1037</v>
      </c>
      <c r="I2138" t="s">
        <v>64</v>
      </c>
      <c r="J2138" t="s">
        <v>801</v>
      </c>
      <c r="K2138" t="s">
        <v>538</v>
      </c>
      <c r="L2138" t="s">
        <v>226</v>
      </c>
      <c r="M2138" t="s">
        <v>226</v>
      </c>
      <c r="N2138" t="s">
        <v>337</v>
      </c>
      <c r="O2138" t="s">
        <v>540</v>
      </c>
      <c r="P2138" t="s">
        <v>223</v>
      </c>
      <c r="Q2138">
        <v>11</v>
      </c>
      <c r="R2138" t="s">
        <v>66</v>
      </c>
      <c r="S2138" t="s">
        <v>67</v>
      </c>
      <c r="T2138">
        <v>16</v>
      </c>
      <c r="U2138">
        <v>1</v>
      </c>
      <c r="V2138">
        <v>16</v>
      </c>
      <c r="W2138" t="s">
        <v>85</v>
      </c>
      <c r="X2138" t="s">
        <v>64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 t="s">
        <v>644</v>
      </c>
      <c r="AM2138" t="e" vm="193">
        <f>_FV(0,"6363636363636364")</f>
        <v>#VALUE!</v>
      </c>
      <c r="AN2138">
        <v>13</v>
      </c>
      <c r="AO2138" t="s">
        <v>132</v>
      </c>
      <c r="AP2138" t="e" vm="1">
        <f>_FV(-15,"0")</f>
        <v>#VALUE!</v>
      </c>
      <c r="AQ2138">
        <v>4</v>
      </c>
      <c r="AR2138">
        <v>4</v>
      </c>
      <c r="AS2138" t="s">
        <v>68</v>
      </c>
      <c r="AT2138" t="s">
        <v>1090</v>
      </c>
      <c r="AU2138" t="s">
        <v>68</v>
      </c>
      <c r="AV2138" t="s">
        <v>2938</v>
      </c>
      <c r="AW2138" t="s">
        <v>2939</v>
      </c>
      <c r="AX2138">
        <v>1870</v>
      </c>
      <c r="AY2138">
        <v>1601</v>
      </c>
      <c r="AZ2138" t="s">
        <v>158</v>
      </c>
      <c r="BA2138" s="2">
        <v>43579</v>
      </c>
      <c r="BB2138">
        <v>27</v>
      </c>
      <c r="BC2138" t="s">
        <v>2780</v>
      </c>
      <c r="BD2138" s="3">
        <v>33543</v>
      </c>
      <c r="BE2138" t="s">
        <v>1432</v>
      </c>
      <c r="BF2138" s="2">
        <v>43641</v>
      </c>
      <c r="BG2138">
        <v>22</v>
      </c>
      <c r="BH2138" t="s">
        <v>2785</v>
      </c>
      <c r="BI2138" s="3">
        <v>19391</v>
      </c>
    </row>
    <row r="2139" spans="1:61" x14ac:dyDescent="0.25">
      <c r="A2139" s="1">
        <v>42357</v>
      </c>
      <c r="B2139" t="s">
        <v>163</v>
      </c>
      <c r="C2139" t="s">
        <v>1432</v>
      </c>
      <c r="D2139" t="s">
        <v>151</v>
      </c>
      <c r="E2139" t="s">
        <v>183</v>
      </c>
      <c r="F2139" t="s">
        <v>310</v>
      </c>
      <c r="G2139" t="s">
        <v>531</v>
      </c>
      <c r="H2139" t="s">
        <v>945</v>
      </c>
      <c r="I2139" t="s">
        <v>185</v>
      </c>
      <c r="J2139" t="s">
        <v>545</v>
      </c>
      <c r="K2139" t="s">
        <v>278</v>
      </c>
      <c r="L2139" t="s">
        <v>189</v>
      </c>
      <c r="M2139" t="s">
        <v>189</v>
      </c>
      <c r="N2139" t="s">
        <v>278</v>
      </c>
      <c r="O2139" t="s">
        <v>280</v>
      </c>
      <c r="P2139" t="s">
        <v>280</v>
      </c>
      <c r="Q2139">
        <v>17</v>
      </c>
      <c r="R2139" t="s">
        <v>132</v>
      </c>
      <c r="S2139" t="s">
        <v>67</v>
      </c>
      <c r="T2139">
        <v>16</v>
      </c>
      <c r="U2139">
        <v>4</v>
      </c>
      <c r="V2139">
        <v>18</v>
      </c>
      <c r="W2139" t="s">
        <v>121</v>
      </c>
      <c r="X2139" t="s">
        <v>132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 t="s">
        <v>533</v>
      </c>
      <c r="AM2139" t="e" vm="110">
        <f>_FV(0,"5882352941176471")</f>
        <v>#VALUE!</v>
      </c>
      <c r="AN2139">
        <v>15</v>
      </c>
      <c r="AO2139" t="s">
        <v>84</v>
      </c>
      <c r="AP2139" t="e" vm="1">
        <f>_FV(-14,"0")</f>
        <v>#VALUE!</v>
      </c>
      <c r="AQ2139">
        <v>9</v>
      </c>
      <c r="AR2139">
        <v>0</v>
      </c>
      <c r="AS2139" t="s">
        <v>68</v>
      </c>
      <c r="AT2139" t="s">
        <v>1902</v>
      </c>
      <c r="AU2139" t="s">
        <v>68</v>
      </c>
      <c r="AV2139" s="3">
        <v>45658</v>
      </c>
      <c r="AW2139" t="s">
        <v>2940</v>
      </c>
      <c r="AX2139">
        <v>1793</v>
      </c>
      <c r="AY2139">
        <v>1601</v>
      </c>
      <c r="AZ2139" t="s">
        <v>163</v>
      </c>
      <c r="BA2139" s="2">
        <v>43607</v>
      </c>
      <c r="BB2139">
        <v>23</v>
      </c>
      <c r="BC2139" t="s">
        <v>2783</v>
      </c>
      <c r="BD2139" s="2">
        <v>43593</v>
      </c>
      <c r="BE2139" t="s">
        <v>1432</v>
      </c>
      <c r="BF2139" s="2">
        <v>43641</v>
      </c>
      <c r="BG2139">
        <v>22</v>
      </c>
      <c r="BH2139" t="s">
        <v>2785</v>
      </c>
      <c r="BI2139" s="3">
        <v>19391</v>
      </c>
    </row>
    <row r="2140" spans="1:61" x14ac:dyDescent="0.25">
      <c r="A2140" s="1">
        <v>42295</v>
      </c>
      <c r="B2140" t="s">
        <v>178</v>
      </c>
      <c r="C2140" t="s">
        <v>1432</v>
      </c>
      <c r="D2140" t="s">
        <v>62</v>
      </c>
      <c r="E2140" t="s">
        <v>355</v>
      </c>
      <c r="F2140" t="s">
        <v>90</v>
      </c>
      <c r="G2140" t="s">
        <v>606</v>
      </c>
      <c r="H2140" t="s">
        <v>212</v>
      </c>
      <c r="I2140" t="s">
        <v>80</v>
      </c>
      <c r="J2140" t="s">
        <v>68</v>
      </c>
      <c r="K2140" t="s">
        <v>65</v>
      </c>
      <c r="L2140" t="s">
        <v>216</v>
      </c>
      <c r="M2140" t="s">
        <v>356</v>
      </c>
      <c r="N2140" t="s">
        <v>80</v>
      </c>
      <c r="O2140" t="s">
        <v>80</v>
      </c>
      <c r="P2140" t="s">
        <v>80</v>
      </c>
      <c r="Q2140">
        <v>9</v>
      </c>
      <c r="R2140" t="s">
        <v>95</v>
      </c>
      <c r="S2140" t="s">
        <v>67</v>
      </c>
      <c r="T2140">
        <v>16</v>
      </c>
      <c r="U2140">
        <v>20</v>
      </c>
      <c r="V2140">
        <v>13</v>
      </c>
      <c r="W2140" t="s">
        <v>68</v>
      </c>
      <c r="X2140" t="s">
        <v>132</v>
      </c>
      <c r="Y2140">
        <v>0</v>
      </c>
      <c r="Z2140">
        <v>0</v>
      </c>
      <c r="AA2140">
        <v>0</v>
      </c>
      <c r="AB2140">
        <v>1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 t="e" vm="305">
        <f>_FV(-1,"2222222222222223")</f>
        <v>#VALUE!</v>
      </c>
      <c r="AM2140" t="e" vm="82">
        <f>_FV(0,"2222222222222222")</f>
        <v>#VALUE!</v>
      </c>
      <c r="AN2140">
        <v>-6</v>
      </c>
      <c r="AO2140" t="e" vm="1">
        <f>_FV(-4,"0")</f>
        <v>#VALUE!</v>
      </c>
      <c r="AP2140" t="e" vm="1">
        <f>_FV(-1,"0")</f>
        <v>#VALUE!</v>
      </c>
      <c r="AQ2140">
        <v>5</v>
      </c>
      <c r="AR2140">
        <v>2</v>
      </c>
      <c r="AS2140" t="s">
        <v>68</v>
      </c>
      <c r="AT2140" t="s">
        <v>68</v>
      </c>
      <c r="AU2140" t="s">
        <v>68</v>
      </c>
      <c r="AV2140" s="2">
        <v>43556</v>
      </c>
      <c r="AW2140" s="3">
        <v>44562</v>
      </c>
      <c r="AX2140">
        <v>1553</v>
      </c>
      <c r="AY2140">
        <v>1601</v>
      </c>
      <c r="AZ2140" t="s">
        <v>178</v>
      </c>
      <c r="BA2140" s="2">
        <v>43639</v>
      </c>
      <c r="BB2140">
        <v>27</v>
      </c>
      <c r="BC2140" t="s">
        <v>2784</v>
      </c>
      <c r="BD2140" s="3">
        <v>28581</v>
      </c>
      <c r="BE2140" t="s">
        <v>1432</v>
      </c>
      <c r="BF2140" s="2">
        <v>43641</v>
      </c>
      <c r="BG2140">
        <v>22</v>
      </c>
      <c r="BH2140" t="s">
        <v>2785</v>
      </c>
      <c r="BI2140" s="3">
        <v>19391</v>
      </c>
    </row>
    <row r="2141" spans="1:61" x14ac:dyDescent="0.25">
      <c r="A2141" s="1">
        <v>42246</v>
      </c>
      <c r="B2141" t="s">
        <v>1917</v>
      </c>
      <c r="C2141" t="s">
        <v>1432</v>
      </c>
      <c r="D2141" t="s">
        <v>62</v>
      </c>
      <c r="E2141" t="s">
        <v>63</v>
      </c>
      <c r="F2141" s="3">
        <v>45658</v>
      </c>
      <c r="G2141" s="3">
        <v>45658</v>
      </c>
      <c r="H2141" s="3">
        <v>45658</v>
      </c>
      <c r="I2141" t="s">
        <v>63</v>
      </c>
      <c r="J2141" t="s">
        <v>68</v>
      </c>
      <c r="K2141" t="s">
        <v>65</v>
      </c>
      <c r="L2141" t="s">
        <v>79</v>
      </c>
      <c r="M2141" t="s">
        <v>79</v>
      </c>
      <c r="N2141" t="s">
        <v>79</v>
      </c>
      <c r="O2141" t="s">
        <v>63</v>
      </c>
      <c r="P2141" t="s">
        <v>79</v>
      </c>
      <c r="Q2141">
        <v>4</v>
      </c>
      <c r="R2141" t="s">
        <v>96</v>
      </c>
      <c r="S2141" t="s">
        <v>67</v>
      </c>
      <c r="T2141">
        <v>16</v>
      </c>
      <c r="U2141">
        <v>18</v>
      </c>
      <c r="V2141">
        <v>8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 t="e" vm="89">
        <f>_FV(0,"75")</f>
        <v>#VALUE!</v>
      </c>
      <c r="AM2141" t="s">
        <v>65</v>
      </c>
      <c r="AN2141">
        <v>-2</v>
      </c>
      <c r="AP2141" t="e" vm="1">
        <f>_FV(-13,"0")</f>
        <v>#VALUE!</v>
      </c>
      <c r="AQ2141">
        <v>4</v>
      </c>
      <c r="AR2141">
        <v>4</v>
      </c>
      <c r="AS2141" t="s">
        <v>68</v>
      </c>
      <c r="AT2141" t="s">
        <v>68</v>
      </c>
      <c r="AU2141" t="s">
        <v>68</v>
      </c>
      <c r="AV2141" s="2">
        <v>43587</v>
      </c>
      <c r="AW2141" s="3">
        <v>41275</v>
      </c>
      <c r="AX2141">
        <v>1671</v>
      </c>
      <c r="AY2141">
        <v>1601</v>
      </c>
      <c r="AZ2141" t="s">
        <v>1917</v>
      </c>
      <c r="BA2141" s="2">
        <v>43489</v>
      </c>
      <c r="BB2141">
        <v>19</v>
      </c>
      <c r="BC2141" t="s">
        <v>2786</v>
      </c>
      <c r="BD2141" s="3">
        <v>13271</v>
      </c>
      <c r="BE2141" t="s">
        <v>1432</v>
      </c>
      <c r="BF2141" s="2">
        <v>43641</v>
      </c>
      <c r="BG2141">
        <v>22</v>
      </c>
      <c r="BH2141" t="s">
        <v>2785</v>
      </c>
      <c r="BI2141" s="3">
        <v>19391</v>
      </c>
    </row>
    <row r="2142" spans="1:61" x14ac:dyDescent="0.25">
      <c r="A2142" s="1">
        <v>42382</v>
      </c>
      <c r="B2142" t="s">
        <v>182</v>
      </c>
      <c r="C2142" t="s">
        <v>1432</v>
      </c>
      <c r="D2142" t="s">
        <v>62</v>
      </c>
      <c r="E2142" t="s">
        <v>68</v>
      </c>
      <c r="F2142" t="s">
        <v>707</v>
      </c>
      <c r="G2142" t="s">
        <v>68</v>
      </c>
      <c r="H2142" t="s">
        <v>892</v>
      </c>
      <c r="I2142" t="s">
        <v>457</v>
      </c>
      <c r="J2142" t="s">
        <v>707</v>
      </c>
      <c r="K2142" t="s">
        <v>460</v>
      </c>
      <c r="L2142" t="s">
        <v>155</v>
      </c>
      <c r="M2142" t="s">
        <v>80</v>
      </c>
      <c r="N2142" t="s">
        <v>156</v>
      </c>
      <c r="O2142" t="s">
        <v>889</v>
      </c>
      <c r="P2142" t="s">
        <v>889</v>
      </c>
      <c r="Q2142">
        <v>21</v>
      </c>
      <c r="R2142" t="s">
        <v>83</v>
      </c>
      <c r="S2142" t="s">
        <v>67</v>
      </c>
      <c r="T2142">
        <v>16</v>
      </c>
      <c r="U2142">
        <v>10</v>
      </c>
      <c r="V2142">
        <v>15</v>
      </c>
      <c r="W2142" t="s">
        <v>85</v>
      </c>
      <c r="X2142" t="s">
        <v>120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 t="s">
        <v>65</v>
      </c>
      <c r="AM2142" t="e" vm="12">
        <f>_FV(0,"42857142857142855")</f>
        <v>#VALUE!</v>
      </c>
      <c r="AN2142">
        <v>6</v>
      </c>
      <c r="AO2142" t="e" vm="1">
        <f>_FV(-3,"0")</f>
        <v>#VALUE!</v>
      </c>
      <c r="AP2142" t="e" vm="1">
        <f>_FV(-10,"0")</f>
        <v>#VALUE!</v>
      </c>
      <c r="AQ2142">
        <v>2</v>
      </c>
      <c r="AR2142">
        <v>5</v>
      </c>
      <c r="AS2142" t="s">
        <v>68</v>
      </c>
      <c r="AT2142" t="s">
        <v>2335</v>
      </c>
      <c r="AU2142" t="s">
        <v>68</v>
      </c>
      <c r="AV2142" t="s">
        <v>2522</v>
      </c>
      <c r="AW2142" t="s">
        <v>2941</v>
      </c>
      <c r="AX2142">
        <v>1658</v>
      </c>
      <c r="AY2142">
        <v>1601</v>
      </c>
      <c r="AZ2142" t="s">
        <v>182</v>
      </c>
      <c r="BA2142" s="2">
        <v>43550</v>
      </c>
      <c r="BB2142">
        <v>24</v>
      </c>
      <c r="BC2142" t="s">
        <v>2787</v>
      </c>
      <c r="BD2142" s="2">
        <v>43469</v>
      </c>
      <c r="BE2142" t="s">
        <v>1432</v>
      </c>
      <c r="BF2142" s="2">
        <v>43641</v>
      </c>
      <c r="BG2142">
        <v>22</v>
      </c>
      <c r="BH2142" t="s">
        <v>2785</v>
      </c>
      <c r="BI2142" s="3">
        <v>19391</v>
      </c>
    </row>
    <row r="2143" spans="1:61" x14ac:dyDescent="0.25">
      <c r="A2143" s="1">
        <v>42231</v>
      </c>
      <c r="B2143" t="s">
        <v>195</v>
      </c>
      <c r="C2143" t="s">
        <v>1432</v>
      </c>
      <c r="D2143" t="s">
        <v>151</v>
      </c>
      <c r="E2143" t="s">
        <v>68</v>
      </c>
      <c r="F2143" t="s">
        <v>63</v>
      </c>
      <c r="G2143" t="s">
        <v>64</v>
      </c>
      <c r="H2143" s="2">
        <v>43586</v>
      </c>
      <c r="I2143" t="s">
        <v>65</v>
      </c>
      <c r="J2143" t="s">
        <v>65</v>
      </c>
      <c r="K2143" t="s">
        <v>65</v>
      </c>
      <c r="L2143" t="s">
        <v>65</v>
      </c>
      <c r="M2143" t="s">
        <v>63</v>
      </c>
      <c r="N2143" t="s">
        <v>63</v>
      </c>
      <c r="O2143" t="s">
        <v>65</v>
      </c>
      <c r="P2143" t="s">
        <v>65</v>
      </c>
      <c r="Q2143">
        <v>2</v>
      </c>
      <c r="R2143" t="s">
        <v>255</v>
      </c>
      <c r="S2143" t="s">
        <v>67</v>
      </c>
      <c r="T2143">
        <v>16</v>
      </c>
      <c r="U2143">
        <v>17</v>
      </c>
      <c r="V2143">
        <v>18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 t="e" vm="1">
        <f>_FV(-1,"0")</f>
        <v>#VALUE!</v>
      </c>
      <c r="AM2143" t="e" vm="1">
        <f>_FV(-1,"0")</f>
        <v>#VALUE!</v>
      </c>
      <c r="AN2143">
        <v>0</v>
      </c>
      <c r="AP2143" t="e" vm="1">
        <f>_FV(-2,"0")</f>
        <v>#VALUE!</v>
      </c>
      <c r="AQ2143">
        <v>2</v>
      </c>
      <c r="AR2143">
        <v>5</v>
      </c>
      <c r="AS2143" t="s">
        <v>68</v>
      </c>
      <c r="AT2143" s="2">
        <v>43617</v>
      </c>
      <c r="AU2143" t="s">
        <v>68</v>
      </c>
      <c r="AV2143" t="s">
        <v>68</v>
      </c>
      <c r="AW2143" t="s">
        <v>2827</v>
      </c>
      <c r="AX2143">
        <v>1555</v>
      </c>
      <c r="AY2143">
        <v>1601</v>
      </c>
      <c r="AZ2143" t="s">
        <v>195</v>
      </c>
      <c r="BA2143" s="2">
        <v>43610</v>
      </c>
      <c r="BB2143">
        <v>27</v>
      </c>
      <c r="BC2143" t="s">
        <v>2267</v>
      </c>
      <c r="BD2143" s="2">
        <v>43588</v>
      </c>
      <c r="BE2143" t="s">
        <v>1432</v>
      </c>
      <c r="BF2143" s="2">
        <v>43641</v>
      </c>
      <c r="BG2143">
        <v>22</v>
      </c>
      <c r="BH2143" t="s">
        <v>2785</v>
      </c>
      <c r="BI2143" s="3">
        <v>19391</v>
      </c>
    </row>
    <row r="2144" spans="1:61" x14ac:dyDescent="0.25">
      <c r="A2144" s="1">
        <v>42493</v>
      </c>
      <c r="B2144" t="s">
        <v>1445</v>
      </c>
      <c r="C2144" t="s">
        <v>1432</v>
      </c>
      <c r="D2144" t="s">
        <v>62</v>
      </c>
      <c r="E2144" t="s">
        <v>475</v>
      </c>
      <c r="F2144" t="s">
        <v>478</v>
      </c>
      <c r="G2144" t="s">
        <v>474</v>
      </c>
      <c r="H2144" t="s">
        <v>1554</v>
      </c>
      <c r="I2144" t="s">
        <v>1696</v>
      </c>
      <c r="J2144" t="s">
        <v>830</v>
      </c>
      <c r="K2144" t="s">
        <v>748</v>
      </c>
      <c r="L2144" t="s">
        <v>480</v>
      </c>
      <c r="M2144" t="s">
        <v>481</v>
      </c>
      <c r="N2144" t="s">
        <v>746</v>
      </c>
      <c r="O2144" t="s">
        <v>107</v>
      </c>
      <c r="P2144" t="s">
        <v>480</v>
      </c>
      <c r="Q2144">
        <v>29</v>
      </c>
      <c r="R2144" t="s">
        <v>179</v>
      </c>
      <c r="S2144" t="s">
        <v>67</v>
      </c>
      <c r="T2144">
        <v>16</v>
      </c>
      <c r="U2144">
        <v>12</v>
      </c>
      <c r="V2144">
        <v>14</v>
      </c>
      <c r="W2144" t="s">
        <v>132</v>
      </c>
      <c r="X2144" t="s">
        <v>68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 t="e" vm="397">
        <f>_FV(0,"3448275862068966")</f>
        <v>#VALUE!</v>
      </c>
      <c r="AM2144" t="e" vm="127">
        <f>_FV(0,"7586206896551724")</f>
        <v>#VALUE!</v>
      </c>
      <c r="AN2144">
        <v>6</v>
      </c>
      <c r="AO2144" t="s">
        <v>66</v>
      </c>
      <c r="AP2144" t="e" vm="1">
        <f>_FV(-7,"0")</f>
        <v>#VALUE!</v>
      </c>
      <c r="AQ2144">
        <v>4</v>
      </c>
      <c r="AR2144">
        <v>4</v>
      </c>
      <c r="AS2144" t="s">
        <v>68</v>
      </c>
      <c r="AT2144" t="s">
        <v>68</v>
      </c>
      <c r="AU2144" t="s">
        <v>68</v>
      </c>
      <c r="AV2144" t="s">
        <v>68</v>
      </c>
      <c r="AW2144" s="3">
        <v>43466</v>
      </c>
      <c r="AX2144">
        <v>1667</v>
      </c>
      <c r="AY2144">
        <v>1601</v>
      </c>
      <c r="AZ2144" t="s">
        <v>1445</v>
      </c>
      <c r="BA2144" s="2">
        <v>43701</v>
      </c>
      <c r="BB2144">
        <v>29</v>
      </c>
      <c r="BC2144" t="s">
        <v>2790</v>
      </c>
      <c r="BD2144" s="3">
        <v>30742</v>
      </c>
      <c r="BE2144" t="s">
        <v>1432</v>
      </c>
      <c r="BF2144" s="2">
        <v>43641</v>
      </c>
      <c r="BG2144">
        <v>22</v>
      </c>
      <c r="BH2144" t="s">
        <v>2785</v>
      </c>
      <c r="BI2144" s="3">
        <v>19391</v>
      </c>
    </row>
    <row r="2145" spans="1:61" x14ac:dyDescent="0.25">
      <c r="A2145" s="1">
        <v>42364</v>
      </c>
      <c r="B2145" t="s">
        <v>209</v>
      </c>
      <c r="C2145" t="s">
        <v>1432</v>
      </c>
      <c r="D2145" t="s">
        <v>62</v>
      </c>
      <c r="E2145" t="s">
        <v>212</v>
      </c>
      <c r="F2145" t="s">
        <v>92</v>
      </c>
      <c r="G2145" t="s">
        <v>91</v>
      </c>
      <c r="H2145" t="s">
        <v>384</v>
      </c>
      <c r="I2145" t="s">
        <v>384</v>
      </c>
      <c r="J2145" t="s">
        <v>433</v>
      </c>
      <c r="K2145" t="s">
        <v>214</v>
      </c>
      <c r="L2145" t="s">
        <v>216</v>
      </c>
      <c r="M2145" t="s">
        <v>93</v>
      </c>
      <c r="N2145" t="s">
        <v>94</v>
      </c>
      <c r="O2145" t="s">
        <v>94</v>
      </c>
      <c r="P2145" t="s">
        <v>341</v>
      </c>
      <c r="Q2145">
        <v>18</v>
      </c>
      <c r="R2145" t="s">
        <v>84</v>
      </c>
      <c r="S2145" t="s">
        <v>67</v>
      </c>
      <c r="T2145">
        <v>16</v>
      </c>
      <c r="U2145">
        <v>4</v>
      </c>
      <c r="V2145">
        <v>16</v>
      </c>
      <c r="W2145" t="s">
        <v>121</v>
      </c>
      <c r="X2145" t="s">
        <v>132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 t="s">
        <v>91</v>
      </c>
      <c r="AM2145" t="e" vm="3">
        <f>_FV(0,"5")</f>
        <v>#VALUE!</v>
      </c>
      <c r="AN2145">
        <v>12</v>
      </c>
      <c r="AO2145" t="s">
        <v>84</v>
      </c>
      <c r="AP2145" t="e" vm="1">
        <f>_FV(-16,"0")</f>
        <v>#VALUE!</v>
      </c>
      <c r="AQ2145">
        <v>4</v>
      </c>
      <c r="AR2145">
        <v>4</v>
      </c>
      <c r="AS2145" t="s">
        <v>68</v>
      </c>
      <c r="AT2145" t="s">
        <v>68</v>
      </c>
      <c r="AU2145" t="s">
        <v>68</v>
      </c>
      <c r="AV2145" t="s">
        <v>952</v>
      </c>
      <c r="AW2145" s="2">
        <v>43497</v>
      </c>
      <c r="AX2145">
        <v>1713</v>
      </c>
      <c r="AY2145">
        <v>1601</v>
      </c>
      <c r="AZ2145" t="s">
        <v>209</v>
      </c>
      <c r="BA2145" s="2">
        <v>43668</v>
      </c>
      <c r="BB2145">
        <v>16</v>
      </c>
      <c r="BC2145" t="s">
        <v>2792</v>
      </c>
      <c r="BD2145" s="3">
        <v>43678</v>
      </c>
      <c r="BE2145" t="s">
        <v>1432</v>
      </c>
      <c r="BF2145" s="2">
        <v>43641</v>
      </c>
      <c r="BG2145">
        <v>22</v>
      </c>
      <c r="BH2145" t="s">
        <v>2785</v>
      </c>
      <c r="BI2145" s="3">
        <v>19391</v>
      </c>
    </row>
    <row r="2146" spans="1:61" x14ac:dyDescent="0.25">
      <c r="A2146" s="1">
        <v>42136</v>
      </c>
      <c r="B2146" t="s">
        <v>2793</v>
      </c>
      <c r="C2146" t="s">
        <v>1432</v>
      </c>
      <c r="D2146" t="s">
        <v>62</v>
      </c>
      <c r="E2146" t="s">
        <v>68</v>
      </c>
      <c r="F2146" t="s">
        <v>483</v>
      </c>
      <c r="G2146" t="s">
        <v>385</v>
      </c>
      <c r="H2146" t="s">
        <v>340</v>
      </c>
      <c r="I2146" t="s">
        <v>672</v>
      </c>
      <c r="J2146" t="s">
        <v>1251</v>
      </c>
      <c r="K2146" t="s">
        <v>80</v>
      </c>
      <c r="L2146" t="s">
        <v>118</v>
      </c>
      <c r="M2146" t="s">
        <v>80</v>
      </c>
      <c r="N2146" t="s">
        <v>117</v>
      </c>
      <c r="O2146" t="s">
        <v>386</v>
      </c>
      <c r="P2146" t="s">
        <v>386</v>
      </c>
      <c r="Q2146">
        <v>15</v>
      </c>
      <c r="R2146" t="s">
        <v>191</v>
      </c>
      <c r="S2146" t="s">
        <v>67</v>
      </c>
      <c r="T2146">
        <v>16</v>
      </c>
      <c r="U2146">
        <v>11</v>
      </c>
      <c r="V2146">
        <v>16</v>
      </c>
      <c r="W2146" t="s">
        <v>83</v>
      </c>
      <c r="X2146" t="s">
        <v>66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 t="e" vm="168">
        <f>_FV(0,"06666666666666667")</f>
        <v>#VALUE!</v>
      </c>
      <c r="AM2146" t="e" vm="212">
        <f>_FV(0,"5333333333333333")</f>
        <v>#VALUE!</v>
      </c>
      <c r="AN2146">
        <v>6</v>
      </c>
      <c r="AO2146" t="s">
        <v>132</v>
      </c>
      <c r="AP2146" t="e" vm="1">
        <f>_FV(-6,"0")</f>
        <v>#VALUE!</v>
      </c>
      <c r="AQ2146">
        <v>1</v>
      </c>
      <c r="AR2146">
        <v>1</v>
      </c>
      <c r="AS2146" t="s">
        <v>68</v>
      </c>
      <c r="AT2146" t="s">
        <v>68</v>
      </c>
      <c r="AU2146" t="s">
        <v>68</v>
      </c>
      <c r="AV2146" t="s">
        <v>124</v>
      </c>
      <c r="AW2146" s="3">
        <v>44927</v>
      </c>
      <c r="AX2146">
        <v>1582</v>
      </c>
      <c r="AY2146">
        <v>1601</v>
      </c>
      <c r="AZ2146" t="s">
        <v>2793</v>
      </c>
      <c r="BA2146" s="2">
        <v>43581</v>
      </c>
      <c r="BB2146">
        <v>34</v>
      </c>
      <c r="BC2146" t="s">
        <v>2796</v>
      </c>
      <c r="BD2146" s="3">
        <v>29983</v>
      </c>
      <c r="BE2146" t="s">
        <v>1432</v>
      </c>
      <c r="BF2146" s="2">
        <v>43641</v>
      </c>
      <c r="BG2146">
        <v>22</v>
      </c>
      <c r="BH2146" t="s">
        <v>2785</v>
      </c>
      <c r="BI2146" s="3">
        <v>19391</v>
      </c>
    </row>
    <row r="2147" spans="1:61" x14ac:dyDescent="0.25">
      <c r="A2147" s="1">
        <v>42448</v>
      </c>
      <c r="B2147" t="s">
        <v>218</v>
      </c>
      <c r="C2147" t="s">
        <v>1432</v>
      </c>
      <c r="D2147" t="s">
        <v>151</v>
      </c>
      <c r="E2147" t="s">
        <v>68</v>
      </c>
      <c r="F2147" t="s">
        <v>265</v>
      </c>
      <c r="G2147" s="2">
        <v>43497</v>
      </c>
      <c r="H2147" s="2">
        <v>43678</v>
      </c>
      <c r="I2147" s="2">
        <v>43525</v>
      </c>
      <c r="J2147" t="s">
        <v>124</v>
      </c>
      <c r="K2147" t="s">
        <v>80</v>
      </c>
      <c r="L2147" t="s">
        <v>118</v>
      </c>
      <c r="M2147" t="s">
        <v>80</v>
      </c>
      <c r="N2147" t="s">
        <v>324</v>
      </c>
      <c r="O2147" t="s">
        <v>266</v>
      </c>
      <c r="P2147" t="s">
        <v>118</v>
      </c>
      <c r="Q2147">
        <v>30</v>
      </c>
      <c r="R2147" t="s">
        <v>119</v>
      </c>
      <c r="S2147" t="s">
        <v>67</v>
      </c>
      <c r="T2147">
        <v>16</v>
      </c>
      <c r="U2147">
        <v>10</v>
      </c>
      <c r="V2147">
        <v>15</v>
      </c>
      <c r="W2147" t="s">
        <v>120</v>
      </c>
      <c r="X2147" t="s">
        <v>68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 t="e" vm="26">
        <f>_FV(0,"2")</f>
        <v>#VALUE!</v>
      </c>
      <c r="AM2147" t="e" vm="72">
        <f>_FV(0,"7666666666666667")</f>
        <v>#VALUE!</v>
      </c>
      <c r="AN2147">
        <v>15</v>
      </c>
      <c r="AO2147" t="s">
        <v>83</v>
      </c>
      <c r="AP2147" t="e" vm="1">
        <f>_FV(-5,"0")</f>
        <v>#VALUE!</v>
      </c>
      <c r="AQ2147">
        <v>6</v>
      </c>
      <c r="AR2147">
        <v>3</v>
      </c>
      <c r="AS2147" t="s">
        <v>68</v>
      </c>
      <c r="AT2147" t="s">
        <v>68</v>
      </c>
      <c r="AU2147" t="s">
        <v>68</v>
      </c>
      <c r="AV2147" s="2">
        <v>43556</v>
      </c>
      <c r="AW2147" s="3">
        <v>44562</v>
      </c>
      <c r="AX2147">
        <v>1629</v>
      </c>
      <c r="AY2147">
        <v>1601</v>
      </c>
      <c r="AZ2147" t="s">
        <v>218</v>
      </c>
      <c r="BA2147" s="2">
        <v>43580</v>
      </c>
      <c r="BB2147">
        <v>22</v>
      </c>
      <c r="BC2147" t="s">
        <v>2797</v>
      </c>
      <c r="BD2147" s="3">
        <v>12479</v>
      </c>
      <c r="BE2147" t="s">
        <v>1432</v>
      </c>
      <c r="BF2147" s="2">
        <v>43641</v>
      </c>
      <c r="BG2147">
        <v>22</v>
      </c>
      <c r="BH2147" t="s">
        <v>2785</v>
      </c>
      <c r="BI2147" s="3">
        <v>19391</v>
      </c>
    </row>
    <row r="2148" spans="1:61" x14ac:dyDescent="0.25">
      <c r="A2148" s="1">
        <v>42273</v>
      </c>
      <c r="B2148" t="s">
        <v>228</v>
      </c>
      <c r="C2148" t="s">
        <v>1432</v>
      </c>
      <c r="D2148" t="s">
        <v>101</v>
      </c>
      <c r="E2148" t="s">
        <v>370</v>
      </c>
      <c r="F2148" t="s">
        <v>153</v>
      </c>
      <c r="G2148" t="s">
        <v>68</v>
      </c>
      <c r="H2148" t="s">
        <v>353</v>
      </c>
      <c r="I2148" t="s">
        <v>391</v>
      </c>
      <c r="J2148" t="s">
        <v>250</v>
      </c>
      <c r="K2148" t="s">
        <v>252</v>
      </c>
      <c r="L2148" t="s">
        <v>155</v>
      </c>
      <c r="M2148" t="s">
        <v>155</v>
      </c>
      <c r="N2148" t="s">
        <v>155</v>
      </c>
      <c r="O2148" t="s">
        <v>65</v>
      </c>
      <c r="P2148" t="s">
        <v>155</v>
      </c>
      <c r="Q2148">
        <v>7</v>
      </c>
      <c r="R2148" t="s">
        <v>85</v>
      </c>
      <c r="S2148" t="s">
        <v>67</v>
      </c>
      <c r="T2148">
        <v>16</v>
      </c>
      <c r="U2148">
        <v>3</v>
      </c>
      <c r="V2148">
        <v>11</v>
      </c>
      <c r="W2148" t="s">
        <v>83</v>
      </c>
      <c r="X2148" t="s">
        <v>121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 t="s">
        <v>152</v>
      </c>
      <c r="AM2148" t="e" vm="33">
        <f>_FV(0,"14285714285714285")</f>
        <v>#VALUE!</v>
      </c>
      <c r="AN2148">
        <v>4</v>
      </c>
      <c r="AO2148" t="s">
        <v>68</v>
      </c>
      <c r="AP2148" t="e" vm="1">
        <f>_FV(-12,"0")</f>
        <v>#VALUE!</v>
      </c>
      <c r="AQ2148">
        <v>6</v>
      </c>
      <c r="AR2148">
        <v>3</v>
      </c>
      <c r="AS2148" t="s">
        <v>68</v>
      </c>
      <c r="AT2148" t="s">
        <v>68</v>
      </c>
      <c r="AU2148" t="s">
        <v>68</v>
      </c>
      <c r="AV2148" s="2">
        <v>43617</v>
      </c>
      <c r="AW2148" s="2">
        <v>43617</v>
      </c>
      <c r="AX2148">
        <v>1630</v>
      </c>
      <c r="AY2148">
        <v>1601</v>
      </c>
      <c r="AZ2148" t="s">
        <v>228</v>
      </c>
      <c r="BA2148" s="2">
        <v>43519</v>
      </c>
      <c r="BB2148">
        <v>26</v>
      </c>
      <c r="BC2148" t="s">
        <v>2766</v>
      </c>
      <c r="BD2148" s="2">
        <v>43649</v>
      </c>
      <c r="BE2148" t="s">
        <v>1432</v>
      </c>
      <c r="BF2148" s="2">
        <v>43641</v>
      </c>
      <c r="BG2148">
        <v>22</v>
      </c>
      <c r="BH2148" t="s">
        <v>2785</v>
      </c>
      <c r="BI2148" s="3">
        <v>19391</v>
      </c>
    </row>
    <row r="2149" spans="1:61" x14ac:dyDescent="0.25">
      <c r="A2149" s="1">
        <v>42505</v>
      </c>
      <c r="B2149" t="s">
        <v>60</v>
      </c>
      <c r="C2149" t="s">
        <v>73</v>
      </c>
      <c r="D2149" t="s">
        <v>62</v>
      </c>
      <c r="E2149" t="s">
        <v>1011</v>
      </c>
      <c r="F2149" t="s">
        <v>1655</v>
      </c>
      <c r="G2149" t="s">
        <v>198</v>
      </c>
      <c r="H2149" t="s">
        <v>1771</v>
      </c>
      <c r="I2149" t="s">
        <v>403</v>
      </c>
      <c r="J2149" t="s">
        <v>1013</v>
      </c>
      <c r="K2149" t="s">
        <v>63</v>
      </c>
      <c r="L2149" t="s">
        <v>2752</v>
      </c>
      <c r="M2149" t="s">
        <v>1014</v>
      </c>
      <c r="N2149" t="s">
        <v>1068</v>
      </c>
      <c r="O2149" t="s">
        <v>173</v>
      </c>
      <c r="P2149" t="s">
        <v>205</v>
      </c>
      <c r="Q2149">
        <v>38</v>
      </c>
      <c r="R2149" t="s">
        <v>64</v>
      </c>
      <c r="S2149" t="s">
        <v>239</v>
      </c>
      <c r="T2149">
        <v>16</v>
      </c>
      <c r="U2149">
        <v>3</v>
      </c>
      <c r="V2149">
        <v>20</v>
      </c>
      <c r="W2149" t="s">
        <v>83</v>
      </c>
      <c r="X2149" t="s">
        <v>68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1</v>
      </c>
      <c r="AI2149">
        <v>0</v>
      </c>
      <c r="AJ2149">
        <v>0</v>
      </c>
      <c r="AK2149">
        <v>0</v>
      </c>
      <c r="AL2149" t="s">
        <v>920</v>
      </c>
      <c r="AM2149" t="e" vm="366">
        <f>_FV(-1,"1842105263157894")</f>
        <v>#VALUE!</v>
      </c>
      <c r="AN2149">
        <v>51</v>
      </c>
      <c r="AO2149" t="s">
        <v>121</v>
      </c>
      <c r="AP2149" t="e" vm="1">
        <f>_FV(-18,"0")</f>
        <v>#VALUE!</v>
      </c>
      <c r="AQ2149">
        <v>9</v>
      </c>
      <c r="AR2149">
        <v>0</v>
      </c>
      <c r="AS2149" t="s">
        <v>68</v>
      </c>
      <c r="AT2149" t="s">
        <v>2760</v>
      </c>
      <c r="AU2149" t="s">
        <v>68</v>
      </c>
      <c r="AV2149" s="2">
        <v>43678</v>
      </c>
      <c r="AW2149" t="s">
        <v>2942</v>
      </c>
      <c r="AX2149">
        <v>1804</v>
      </c>
      <c r="AY2149">
        <v>1549</v>
      </c>
      <c r="AZ2149" t="s">
        <v>60</v>
      </c>
      <c r="BA2149" s="2">
        <v>43669</v>
      </c>
      <c r="BB2149">
        <v>29</v>
      </c>
      <c r="BC2149" t="s">
        <v>2765</v>
      </c>
      <c r="BD2149" s="3">
        <v>35674</v>
      </c>
      <c r="BE2149" t="s">
        <v>73</v>
      </c>
      <c r="BF2149" s="2">
        <v>43608</v>
      </c>
      <c r="BG2149">
        <v>23</v>
      </c>
      <c r="BH2149" t="s">
        <v>2767</v>
      </c>
      <c r="BI2149" s="3">
        <v>20121</v>
      </c>
    </row>
    <row r="2150" spans="1:61" x14ac:dyDescent="0.25">
      <c r="A2150" s="1">
        <v>42224</v>
      </c>
      <c r="B2150" t="s">
        <v>2768</v>
      </c>
      <c r="C2150" t="s">
        <v>73</v>
      </c>
      <c r="D2150" t="s">
        <v>151</v>
      </c>
      <c r="E2150" t="s">
        <v>65</v>
      </c>
      <c r="F2150" t="s">
        <v>65</v>
      </c>
      <c r="G2150" t="s">
        <v>65</v>
      </c>
      <c r="H2150" t="s">
        <v>65</v>
      </c>
      <c r="I2150" t="s">
        <v>65</v>
      </c>
      <c r="J2150" t="s">
        <v>65</v>
      </c>
      <c r="K2150" t="s">
        <v>65</v>
      </c>
      <c r="L2150" t="s">
        <v>65</v>
      </c>
      <c r="M2150" t="s">
        <v>65</v>
      </c>
      <c r="N2150" t="s">
        <v>65</v>
      </c>
      <c r="O2150" t="s">
        <v>65</v>
      </c>
      <c r="P2150" t="s">
        <v>65</v>
      </c>
      <c r="Q2150">
        <v>1</v>
      </c>
      <c r="R2150" t="s">
        <v>242</v>
      </c>
      <c r="S2150" t="s">
        <v>239</v>
      </c>
      <c r="T2150">
        <v>16</v>
      </c>
      <c r="U2150">
        <v>1</v>
      </c>
      <c r="V2150">
        <v>11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 t="s">
        <v>65</v>
      </c>
      <c r="AM2150" t="s">
        <v>65</v>
      </c>
      <c r="AN2150">
        <v>0</v>
      </c>
      <c r="AP2150" t="e" vm="1">
        <f>_FV(-4,"0")</f>
        <v>#VALUE!</v>
      </c>
      <c r="AQ2150">
        <v>1</v>
      </c>
      <c r="AR2150">
        <v>1</v>
      </c>
      <c r="AS2150" t="s">
        <v>68</v>
      </c>
      <c r="AT2150" t="s">
        <v>68</v>
      </c>
      <c r="AU2150" t="s">
        <v>68</v>
      </c>
      <c r="AV2150" s="3">
        <v>889763</v>
      </c>
      <c r="AW2150" s="2">
        <v>43556</v>
      </c>
      <c r="AX2150">
        <v>1577</v>
      </c>
      <c r="AY2150">
        <v>1549</v>
      </c>
      <c r="AZ2150" t="s">
        <v>2768</v>
      </c>
      <c r="BA2150" s="2">
        <v>43489</v>
      </c>
      <c r="BB2150">
        <v>22</v>
      </c>
      <c r="BC2150" t="s">
        <v>2771</v>
      </c>
      <c r="BD2150" s="3">
        <v>14246</v>
      </c>
      <c r="BE2150" t="s">
        <v>73</v>
      </c>
      <c r="BF2150" s="2">
        <v>43608</v>
      </c>
      <c r="BG2150">
        <v>23</v>
      </c>
      <c r="BH2150" t="s">
        <v>2767</v>
      </c>
      <c r="BI2150" s="3">
        <v>20121</v>
      </c>
    </row>
    <row r="2151" spans="1:61" x14ac:dyDescent="0.25">
      <c r="A2151" s="1">
        <v>42294</v>
      </c>
      <c r="B2151" t="s">
        <v>123</v>
      </c>
      <c r="C2151" t="s">
        <v>73</v>
      </c>
      <c r="D2151" t="s">
        <v>62</v>
      </c>
      <c r="E2151" t="s">
        <v>90</v>
      </c>
      <c r="F2151" t="s">
        <v>88</v>
      </c>
      <c r="G2151" t="s">
        <v>606</v>
      </c>
      <c r="H2151" t="s">
        <v>89</v>
      </c>
      <c r="I2151" t="s">
        <v>88</v>
      </c>
      <c r="J2151" t="s">
        <v>94</v>
      </c>
      <c r="K2151" t="s">
        <v>216</v>
      </c>
      <c r="L2151" t="s">
        <v>93</v>
      </c>
      <c r="M2151" t="s">
        <v>94</v>
      </c>
      <c r="N2151" t="s">
        <v>355</v>
      </c>
      <c r="O2151" t="s">
        <v>216</v>
      </c>
      <c r="P2151" t="s">
        <v>93</v>
      </c>
      <c r="Q2151">
        <v>9</v>
      </c>
      <c r="R2151" t="s">
        <v>120</v>
      </c>
      <c r="S2151" t="s">
        <v>239</v>
      </c>
      <c r="T2151">
        <v>16</v>
      </c>
      <c r="U2151">
        <v>16</v>
      </c>
      <c r="V2151">
        <v>18</v>
      </c>
      <c r="W2151" t="s">
        <v>66</v>
      </c>
      <c r="X2151" t="s">
        <v>68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 t="e" vm="5">
        <f>_FV(0,"5555555555555556")</f>
        <v>#VALUE!</v>
      </c>
      <c r="AM2151" t="e" vm="5">
        <f>_FV(0,"5555555555555556")</f>
        <v>#VALUE!</v>
      </c>
      <c r="AN2151">
        <v>4</v>
      </c>
      <c r="AO2151" t="s">
        <v>84</v>
      </c>
      <c r="AP2151" t="e" vm="1">
        <f>_FV(-10,"0")</f>
        <v>#VALUE!</v>
      </c>
      <c r="AQ2151">
        <v>6</v>
      </c>
      <c r="AR2151">
        <v>3</v>
      </c>
      <c r="AS2151" t="s">
        <v>68</v>
      </c>
      <c r="AT2151" t="s">
        <v>118</v>
      </c>
      <c r="AU2151" t="s">
        <v>68</v>
      </c>
      <c r="AV2151" t="s">
        <v>147</v>
      </c>
      <c r="AW2151" t="s">
        <v>2943</v>
      </c>
      <c r="AX2151">
        <v>1843</v>
      </c>
      <c r="AY2151">
        <v>1549</v>
      </c>
      <c r="AZ2151" t="s">
        <v>123</v>
      </c>
      <c r="BA2151" s="2">
        <v>43669</v>
      </c>
      <c r="BB2151">
        <v>30</v>
      </c>
      <c r="BC2151" t="s">
        <v>2773</v>
      </c>
      <c r="BD2151" s="2">
        <v>43599</v>
      </c>
      <c r="BE2151" t="s">
        <v>73</v>
      </c>
      <c r="BF2151" s="2">
        <v>43608</v>
      </c>
      <c r="BG2151">
        <v>23</v>
      </c>
      <c r="BH2151" t="s">
        <v>2767</v>
      </c>
      <c r="BI2151" s="3">
        <v>20121</v>
      </c>
    </row>
    <row r="2152" spans="1:61" x14ac:dyDescent="0.25">
      <c r="A2152" s="1">
        <v>42238</v>
      </c>
      <c r="B2152" t="s">
        <v>2233</v>
      </c>
      <c r="C2152" t="s">
        <v>73</v>
      </c>
      <c r="D2152" t="s">
        <v>62</v>
      </c>
      <c r="E2152" t="s">
        <v>90</v>
      </c>
      <c r="F2152" t="s">
        <v>80</v>
      </c>
      <c r="G2152" t="s">
        <v>68</v>
      </c>
      <c r="H2152" t="s">
        <v>80</v>
      </c>
      <c r="I2152" t="s">
        <v>68</v>
      </c>
      <c r="J2152" t="s">
        <v>68</v>
      </c>
      <c r="K2152" t="s">
        <v>80</v>
      </c>
      <c r="L2152" t="s">
        <v>80</v>
      </c>
      <c r="M2152" t="s">
        <v>80</v>
      </c>
      <c r="N2152" t="s">
        <v>80</v>
      </c>
      <c r="O2152" t="s">
        <v>65</v>
      </c>
      <c r="P2152" t="s">
        <v>65</v>
      </c>
      <c r="Q2152">
        <v>3</v>
      </c>
      <c r="R2152" t="s">
        <v>110</v>
      </c>
      <c r="S2152" t="s">
        <v>239</v>
      </c>
      <c r="T2152">
        <v>16</v>
      </c>
      <c r="U2152">
        <v>7</v>
      </c>
      <c r="V2152">
        <v>10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 t="s">
        <v>80</v>
      </c>
      <c r="AM2152" t="s">
        <v>65</v>
      </c>
      <c r="AN2152">
        <v>0</v>
      </c>
      <c r="AP2152" t="e" vm="1">
        <f>_FV(-5,"0")</f>
        <v>#VALUE!</v>
      </c>
      <c r="AQ2152">
        <v>4</v>
      </c>
      <c r="AR2152">
        <v>4</v>
      </c>
      <c r="AS2152" s="2">
        <v>43525</v>
      </c>
      <c r="AT2152" t="s">
        <v>68</v>
      </c>
      <c r="AU2152" s="2">
        <v>43466</v>
      </c>
      <c r="AV2152" t="s">
        <v>2944</v>
      </c>
      <c r="AW2152" t="s">
        <v>2899</v>
      </c>
      <c r="AX2152">
        <v>1654</v>
      </c>
      <c r="AY2152">
        <v>1549</v>
      </c>
      <c r="AZ2152" t="s">
        <v>2233</v>
      </c>
      <c r="BA2152" s="2">
        <v>43641</v>
      </c>
      <c r="BB2152">
        <v>19</v>
      </c>
      <c r="BC2152" t="s">
        <v>2775</v>
      </c>
      <c r="BD2152" s="3">
        <v>43160</v>
      </c>
      <c r="BE2152" t="s">
        <v>73</v>
      </c>
      <c r="BF2152" s="2">
        <v>43608</v>
      </c>
      <c r="BG2152">
        <v>23</v>
      </c>
      <c r="BH2152" t="s">
        <v>2767</v>
      </c>
      <c r="BI2152" s="3">
        <v>20121</v>
      </c>
    </row>
    <row r="2153" spans="1:61" x14ac:dyDescent="0.25">
      <c r="A2153" s="1">
        <v>42329</v>
      </c>
      <c r="B2153" t="s">
        <v>127</v>
      </c>
      <c r="C2153" t="s">
        <v>73</v>
      </c>
      <c r="D2153" t="s">
        <v>62</v>
      </c>
      <c r="E2153" t="s">
        <v>359</v>
      </c>
      <c r="F2153" t="s">
        <v>495</v>
      </c>
      <c r="G2153" t="s">
        <v>362</v>
      </c>
      <c r="H2153" t="s">
        <v>359</v>
      </c>
      <c r="I2153" t="s">
        <v>360</v>
      </c>
      <c r="J2153" t="s">
        <v>237</v>
      </c>
      <c r="K2153" t="s">
        <v>235</v>
      </c>
      <c r="L2153" t="s">
        <v>234</v>
      </c>
      <c r="M2153" t="s">
        <v>363</v>
      </c>
      <c r="N2153" t="s">
        <v>361</v>
      </c>
      <c r="O2153" t="s">
        <v>237</v>
      </c>
      <c r="P2153" t="s">
        <v>238</v>
      </c>
      <c r="Q2153">
        <v>13</v>
      </c>
      <c r="R2153" t="s">
        <v>192</v>
      </c>
      <c r="S2153" t="s">
        <v>239</v>
      </c>
      <c r="T2153">
        <v>16</v>
      </c>
      <c r="U2153">
        <v>9</v>
      </c>
      <c r="V2153">
        <v>20</v>
      </c>
      <c r="W2153" t="s">
        <v>132</v>
      </c>
      <c r="X2153" t="s">
        <v>68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1</v>
      </c>
      <c r="AI2153">
        <v>0</v>
      </c>
      <c r="AJ2153">
        <v>0</v>
      </c>
      <c r="AK2153">
        <v>0</v>
      </c>
      <c r="AL2153" t="s">
        <v>235</v>
      </c>
      <c r="AM2153" t="e" vm="228">
        <f>_FV(0,"7692307692307693")</f>
        <v>#VALUE!</v>
      </c>
      <c r="AN2153">
        <v>12</v>
      </c>
      <c r="AO2153" t="s">
        <v>66</v>
      </c>
      <c r="AP2153" t="e" vm="1">
        <f>_FV(-9,"0")</f>
        <v>#VALUE!</v>
      </c>
      <c r="AQ2153">
        <v>6</v>
      </c>
      <c r="AR2153">
        <v>3</v>
      </c>
      <c r="AS2153" t="s">
        <v>68</v>
      </c>
      <c r="AT2153" t="s">
        <v>68</v>
      </c>
      <c r="AU2153" t="s">
        <v>68</v>
      </c>
      <c r="AV2153" t="s">
        <v>64</v>
      </c>
      <c r="AW2153" s="3">
        <v>44197</v>
      </c>
      <c r="AX2153">
        <v>1713</v>
      </c>
      <c r="AY2153">
        <v>1549</v>
      </c>
      <c r="AZ2153" t="s">
        <v>127</v>
      </c>
      <c r="BA2153" s="2">
        <v>43670</v>
      </c>
      <c r="BB2153">
        <v>19</v>
      </c>
      <c r="BC2153" t="s">
        <v>2776</v>
      </c>
      <c r="BD2153" s="3">
        <v>45047</v>
      </c>
      <c r="BE2153" t="s">
        <v>73</v>
      </c>
      <c r="BF2153" s="2">
        <v>43608</v>
      </c>
      <c r="BG2153">
        <v>23</v>
      </c>
      <c r="BH2153" t="s">
        <v>2767</v>
      </c>
      <c r="BI2153" s="3">
        <v>20121</v>
      </c>
    </row>
    <row r="2154" spans="1:61" x14ac:dyDescent="0.25">
      <c r="A2154" s="1">
        <v>42260</v>
      </c>
      <c r="B2154" t="s">
        <v>2538</v>
      </c>
      <c r="C2154" t="s">
        <v>73</v>
      </c>
      <c r="D2154" t="s">
        <v>62</v>
      </c>
      <c r="E2154" s="2">
        <v>43617</v>
      </c>
      <c r="F2154" t="s">
        <v>124</v>
      </c>
      <c r="G2154" t="s">
        <v>68</v>
      </c>
      <c r="H2154" t="s">
        <v>68</v>
      </c>
      <c r="I2154" s="2">
        <v>43617</v>
      </c>
      <c r="J2154" t="s">
        <v>124</v>
      </c>
      <c r="K2154" t="s">
        <v>116</v>
      </c>
      <c r="L2154" t="s">
        <v>118</v>
      </c>
      <c r="M2154" t="s">
        <v>65</v>
      </c>
      <c r="N2154" t="s">
        <v>116</v>
      </c>
      <c r="O2154" t="s">
        <v>116</v>
      </c>
      <c r="P2154" t="s">
        <v>118</v>
      </c>
      <c r="Q2154">
        <v>5</v>
      </c>
      <c r="R2154" t="s">
        <v>68</v>
      </c>
      <c r="S2154" t="s">
        <v>239</v>
      </c>
      <c r="T2154">
        <v>16</v>
      </c>
      <c r="U2154">
        <v>3</v>
      </c>
      <c r="V2154">
        <v>12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 t="s">
        <v>97</v>
      </c>
      <c r="AM2154" t="e" vm="26">
        <f>_FV(0,"2")</f>
        <v>#VALUE!</v>
      </c>
      <c r="AN2154">
        <v>4</v>
      </c>
      <c r="AP2154" t="e" vm="1">
        <f>_FV(-19,"0")</f>
        <v>#VALUE!</v>
      </c>
      <c r="AQ2154">
        <v>3</v>
      </c>
      <c r="AR2154">
        <v>3</v>
      </c>
      <c r="AS2154" t="s">
        <v>961</v>
      </c>
      <c r="AT2154" t="s">
        <v>68</v>
      </c>
      <c r="AU2154" t="s">
        <v>852</v>
      </c>
      <c r="AV2154" t="s">
        <v>2945</v>
      </c>
      <c r="AW2154" t="s">
        <v>2946</v>
      </c>
      <c r="AX2154">
        <v>1643</v>
      </c>
      <c r="AY2154">
        <v>1549</v>
      </c>
      <c r="AZ2154" t="s">
        <v>2538</v>
      </c>
      <c r="BA2154" s="2">
        <v>43733</v>
      </c>
      <c r="BB2154">
        <v>19</v>
      </c>
      <c r="BC2154" t="s">
        <v>2777</v>
      </c>
      <c r="BD2154" s="3">
        <v>22313</v>
      </c>
      <c r="BE2154" t="s">
        <v>73</v>
      </c>
      <c r="BF2154" s="2">
        <v>43608</v>
      </c>
      <c r="BG2154">
        <v>23</v>
      </c>
      <c r="BH2154" t="s">
        <v>2767</v>
      </c>
      <c r="BI2154" s="3">
        <v>20121</v>
      </c>
    </row>
    <row r="2155" spans="1:61" x14ac:dyDescent="0.25">
      <c r="A2155" s="1">
        <v>42273</v>
      </c>
      <c r="B2155" t="s">
        <v>150</v>
      </c>
      <c r="C2155" t="s">
        <v>73</v>
      </c>
      <c r="D2155" t="s">
        <v>62</v>
      </c>
      <c r="E2155" t="s">
        <v>252</v>
      </c>
      <c r="F2155" t="s">
        <v>152</v>
      </c>
      <c r="G2155" t="s">
        <v>68</v>
      </c>
      <c r="H2155" t="s">
        <v>153</v>
      </c>
      <c r="I2155" t="s">
        <v>250</v>
      </c>
      <c r="J2155" t="s">
        <v>252</v>
      </c>
      <c r="K2155" t="s">
        <v>155</v>
      </c>
      <c r="L2155" t="s">
        <v>154</v>
      </c>
      <c r="M2155" t="s">
        <v>155</v>
      </c>
      <c r="N2155" t="s">
        <v>252</v>
      </c>
      <c r="O2155" t="s">
        <v>155</v>
      </c>
      <c r="P2155" t="s">
        <v>154</v>
      </c>
      <c r="Q2155">
        <v>7</v>
      </c>
      <c r="R2155" t="s">
        <v>121</v>
      </c>
      <c r="S2155" t="s">
        <v>239</v>
      </c>
      <c r="T2155">
        <v>16</v>
      </c>
      <c r="U2155">
        <v>13</v>
      </c>
      <c r="V2155">
        <v>17</v>
      </c>
      <c r="W2155" t="s">
        <v>132</v>
      </c>
      <c r="X2155" t="s">
        <v>68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 t="e" vm="12">
        <f>_FV(0,"42857142857142855")</f>
        <v>#VALUE!</v>
      </c>
      <c r="AM2155" t="e" vm="12">
        <f>_FV(0,"42857142857142855")</f>
        <v>#VALUE!</v>
      </c>
      <c r="AN2155">
        <v>4</v>
      </c>
      <c r="AO2155" t="s">
        <v>66</v>
      </c>
      <c r="AP2155" t="e" vm="1">
        <f>_FV(-12,"0")</f>
        <v>#VALUE!</v>
      </c>
      <c r="AQ2155">
        <v>4</v>
      </c>
      <c r="AR2155">
        <v>4</v>
      </c>
      <c r="AS2155" t="s">
        <v>68</v>
      </c>
      <c r="AT2155" t="s">
        <v>68</v>
      </c>
      <c r="AU2155" t="s">
        <v>68</v>
      </c>
      <c r="AV2155" t="s">
        <v>68</v>
      </c>
      <c r="AW2155" s="2">
        <v>43617</v>
      </c>
      <c r="AX2155">
        <v>1721</v>
      </c>
      <c r="AY2155">
        <v>1549</v>
      </c>
      <c r="AZ2155" t="s">
        <v>150</v>
      </c>
      <c r="BA2155" s="2">
        <v>43607</v>
      </c>
      <c r="BB2155">
        <v>25</v>
      </c>
      <c r="BC2155" t="s">
        <v>2779</v>
      </c>
      <c r="BD2155" s="3">
        <v>14427</v>
      </c>
      <c r="BE2155" t="s">
        <v>73</v>
      </c>
      <c r="BF2155" s="2">
        <v>43608</v>
      </c>
      <c r="BG2155">
        <v>23</v>
      </c>
      <c r="BH2155" t="s">
        <v>2767</v>
      </c>
      <c r="BI2155" s="3">
        <v>20121</v>
      </c>
    </row>
    <row r="2156" spans="1:61" x14ac:dyDescent="0.25">
      <c r="A2156" s="1">
        <v>42493</v>
      </c>
      <c r="B2156" t="s">
        <v>158</v>
      </c>
      <c r="C2156" t="s">
        <v>73</v>
      </c>
      <c r="D2156" t="s">
        <v>62</v>
      </c>
      <c r="E2156" t="s">
        <v>1553</v>
      </c>
      <c r="F2156" t="s">
        <v>1438</v>
      </c>
      <c r="G2156" t="s">
        <v>478</v>
      </c>
      <c r="H2156" t="s">
        <v>829</v>
      </c>
      <c r="I2156" t="s">
        <v>1002</v>
      </c>
      <c r="J2156" t="s">
        <v>746</v>
      </c>
      <c r="K2156" t="s">
        <v>620</v>
      </c>
      <c r="L2156" t="s">
        <v>1699</v>
      </c>
      <c r="M2156" t="s">
        <v>479</v>
      </c>
      <c r="N2156" t="s">
        <v>1555</v>
      </c>
      <c r="O2156" t="s">
        <v>109</v>
      </c>
      <c r="P2156" t="s">
        <v>748</v>
      </c>
      <c r="Q2156">
        <v>29</v>
      </c>
      <c r="R2156" t="s">
        <v>66</v>
      </c>
      <c r="S2156" t="s">
        <v>239</v>
      </c>
      <c r="T2156">
        <v>16</v>
      </c>
      <c r="U2156">
        <v>4</v>
      </c>
      <c r="V2156">
        <v>16</v>
      </c>
      <c r="W2156" t="s">
        <v>96</v>
      </c>
      <c r="X2156" t="s">
        <v>84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 t="s">
        <v>1571</v>
      </c>
      <c r="AM2156" t="e" vm="1">
        <f>_FV(-1,"0")</f>
        <v>#VALUE!</v>
      </c>
      <c r="AN2156">
        <v>34</v>
      </c>
      <c r="AO2156" t="s">
        <v>84</v>
      </c>
      <c r="AP2156" t="e" vm="1">
        <f>_FV(-16,"0")</f>
        <v>#VALUE!</v>
      </c>
      <c r="AQ2156">
        <v>7</v>
      </c>
      <c r="AR2156">
        <v>1</v>
      </c>
      <c r="AS2156" t="s">
        <v>1767</v>
      </c>
      <c r="AT2156" t="s">
        <v>68</v>
      </c>
      <c r="AU2156" t="s">
        <v>1080</v>
      </c>
      <c r="AV2156" t="s">
        <v>2947</v>
      </c>
      <c r="AW2156" t="s">
        <v>2948</v>
      </c>
      <c r="AX2156">
        <v>1870</v>
      </c>
      <c r="AY2156">
        <v>1549</v>
      </c>
      <c r="AZ2156" t="s">
        <v>158</v>
      </c>
      <c r="BA2156" s="2">
        <v>43579</v>
      </c>
      <c r="BB2156">
        <v>27</v>
      </c>
      <c r="BC2156" t="s">
        <v>2780</v>
      </c>
      <c r="BD2156" s="3">
        <v>33543</v>
      </c>
      <c r="BE2156" t="s">
        <v>73</v>
      </c>
      <c r="BF2156" s="2">
        <v>43608</v>
      </c>
      <c r="BG2156">
        <v>23</v>
      </c>
      <c r="BH2156" t="s">
        <v>2767</v>
      </c>
      <c r="BI2156" s="3">
        <v>20121</v>
      </c>
    </row>
    <row r="2157" spans="1:61" x14ac:dyDescent="0.25">
      <c r="A2157" s="1">
        <v>42476</v>
      </c>
      <c r="B2157" t="s">
        <v>163</v>
      </c>
      <c r="C2157" t="s">
        <v>73</v>
      </c>
      <c r="D2157" t="s">
        <v>62</v>
      </c>
      <c r="E2157" t="s">
        <v>219</v>
      </c>
      <c r="F2157" t="s">
        <v>355</v>
      </c>
      <c r="G2157" t="s">
        <v>537</v>
      </c>
      <c r="H2157" t="s">
        <v>2835</v>
      </c>
      <c r="I2157" t="s">
        <v>1137</v>
      </c>
      <c r="J2157" t="s">
        <v>1139</v>
      </c>
      <c r="K2157" t="s">
        <v>337</v>
      </c>
      <c r="L2157" t="s">
        <v>540</v>
      </c>
      <c r="M2157" t="s">
        <v>223</v>
      </c>
      <c r="N2157" t="s">
        <v>355</v>
      </c>
      <c r="O2157" t="s">
        <v>469</v>
      </c>
      <c r="P2157" t="s">
        <v>470</v>
      </c>
      <c r="Q2157">
        <v>33</v>
      </c>
      <c r="R2157" t="s">
        <v>132</v>
      </c>
      <c r="S2157" t="s">
        <v>239</v>
      </c>
      <c r="T2157">
        <v>16</v>
      </c>
      <c r="U2157">
        <v>4</v>
      </c>
      <c r="V2157">
        <v>17</v>
      </c>
      <c r="W2157" t="s">
        <v>83</v>
      </c>
      <c r="X2157" t="s">
        <v>65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1</v>
      </c>
      <c r="AI2157">
        <v>1</v>
      </c>
      <c r="AJ2157">
        <v>0</v>
      </c>
      <c r="AK2157">
        <v>0</v>
      </c>
      <c r="AL2157" t="s">
        <v>223</v>
      </c>
      <c r="AM2157" t="e" vm="420">
        <f>_FV(-1,"2121212121212122")</f>
        <v>#VALUE!</v>
      </c>
      <c r="AN2157">
        <v>37</v>
      </c>
      <c r="AO2157" t="s">
        <v>83</v>
      </c>
      <c r="AP2157" t="e" vm="1">
        <f>_FV(-15,"0")</f>
        <v>#VALUE!</v>
      </c>
      <c r="AQ2157">
        <v>7</v>
      </c>
      <c r="AR2157">
        <v>1</v>
      </c>
      <c r="AS2157" t="s">
        <v>68</v>
      </c>
      <c r="AT2157" t="s">
        <v>1275</v>
      </c>
      <c r="AU2157" t="s">
        <v>68</v>
      </c>
      <c r="AV2157" t="s">
        <v>952</v>
      </c>
      <c r="AW2157" t="s">
        <v>2949</v>
      </c>
      <c r="AX2157">
        <v>1793</v>
      </c>
      <c r="AY2157">
        <v>1549</v>
      </c>
      <c r="AZ2157" t="s">
        <v>163</v>
      </c>
      <c r="BA2157" s="2">
        <v>43607</v>
      </c>
      <c r="BB2157">
        <v>23</v>
      </c>
      <c r="BC2157" t="s">
        <v>2783</v>
      </c>
      <c r="BD2157" s="2">
        <v>43593</v>
      </c>
      <c r="BE2157" t="s">
        <v>73</v>
      </c>
      <c r="BF2157" s="2">
        <v>43608</v>
      </c>
      <c r="BG2157">
        <v>23</v>
      </c>
      <c r="BH2157" t="s">
        <v>2767</v>
      </c>
      <c r="BI2157" s="3">
        <v>20121</v>
      </c>
    </row>
    <row r="2158" spans="1:61" x14ac:dyDescent="0.25">
      <c r="A2158" s="1">
        <v>42357</v>
      </c>
      <c r="B2158" t="s">
        <v>178</v>
      </c>
      <c r="C2158" t="s">
        <v>73</v>
      </c>
      <c r="D2158" t="s">
        <v>101</v>
      </c>
      <c r="E2158" t="s">
        <v>310</v>
      </c>
      <c r="F2158" t="s">
        <v>993</v>
      </c>
      <c r="G2158" t="s">
        <v>420</v>
      </c>
      <c r="H2158" t="s">
        <v>530</v>
      </c>
      <c r="I2158" t="s">
        <v>1018</v>
      </c>
      <c r="J2158" t="s">
        <v>187</v>
      </c>
      <c r="K2158" t="s">
        <v>190</v>
      </c>
      <c r="L2158" t="s">
        <v>1292</v>
      </c>
      <c r="M2158" t="s">
        <v>278</v>
      </c>
      <c r="N2158" t="s">
        <v>531</v>
      </c>
      <c r="O2158" t="s">
        <v>190</v>
      </c>
      <c r="P2158" t="s">
        <v>189</v>
      </c>
      <c r="Q2158">
        <v>17</v>
      </c>
      <c r="R2158" t="s">
        <v>95</v>
      </c>
      <c r="S2158" t="s">
        <v>239</v>
      </c>
      <c r="T2158">
        <v>16</v>
      </c>
      <c r="U2158">
        <v>15</v>
      </c>
      <c r="V2158">
        <v>20</v>
      </c>
      <c r="W2158" t="s">
        <v>83</v>
      </c>
      <c r="X2158" t="s">
        <v>64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 t="e" vm="73">
        <f>_FV(0,"7647058823529411")</f>
        <v>#VALUE!</v>
      </c>
      <c r="AM2158" t="e" vm="1">
        <f>_FV(-1,"0")</f>
        <v>#VALUE!</v>
      </c>
      <c r="AN2158">
        <v>10</v>
      </c>
      <c r="AO2158" t="s">
        <v>85</v>
      </c>
      <c r="AP2158" t="e" vm="1">
        <f>_FV(-2,"0")</f>
        <v>#VALUE!</v>
      </c>
      <c r="AQ2158">
        <v>7</v>
      </c>
      <c r="AR2158">
        <v>1</v>
      </c>
      <c r="AS2158" t="s">
        <v>2130</v>
      </c>
      <c r="AT2158" t="s">
        <v>68</v>
      </c>
      <c r="AU2158" t="s">
        <v>1539</v>
      </c>
      <c r="AV2158" t="s">
        <v>1844</v>
      </c>
      <c r="AW2158" t="s">
        <v>2950</v>
      </c>
      <c r="AX2158">
        <v>1553</v>
      </c>
      <c r="AY2158">
        <v>1549</v>
      </c>
      <c r="AZ2158" t="s">
        <v>178</v>
      </c>
      <c r="BA2158" s="2">
        <v>43639</v>
      </c>
      <c r="BB2158">
        <v>27</v>
      </c>
      <c r="BC2158" t="s">
        <v>2784</v>
      </c>
      <c r="BD2158" s="3">
        <v>28581</v>
      </c>
      <c r="BE2158" t="s">
        <v>73</v>
      </c>
      <c r="BF2158" s="2">
        <v>43608</v>
      </c>
      <c r="BG2158">
        <v>23</v>
      </c>
      <c r="BH2158" t="s">
        <v>2767</v>
      </c>
      <c r="BI2158" s="3">
        <v>20121</v>
      </c>
    </row>
    <row r="2159" spans="1:61" x14ac:dyDescent="0.25">
      <c r="A2159" s="1">
        <v>42366</v>
      </c>
      <c r="B2159" t="s">
        <v>1432</v>
      </c>
      <c r="C2159" t="s">
        <v>73</v>
      </c>
      <c r="D2159" t="s">
        <v>62</v>
      </c>
      <c r="E2159" t="s">
        <v>1067</v>
      </c>
      <c r="F2159" t="s">
        <v>302</v>
      </c>
      <c r="G2159" t="s">
        <v>301</v>
      </c>
      <c r="H2159" t="s">
        <v>301</v>
      </c>
      <c r="I2159" t="s">
        <v>305</v>
      </c>
      <c r="J2159" t="s">
        <v>304</v>
      </c>
      <c r="K2159" t="s">
        <v>205</v>
      </c>
      <c r="L2159" t="s">
        <v>789</v>
      </c>
      <c r="M2159" t="s">
        <v>172</v>
      </c>
      <c r="N2159" t="s">
        <v>1624</v>
      </c>
      <c r="O2159" t="s">
        <v>170</v>
      </c>
      <c r="P2159" t="s">
        <v>170</v>
      </c>
      <c r="Q2159">
        <v>19</v>
      </c>
      <c r="R2159" t="s">
        <v>67</v>
      </c>
      <c r="S2159" t="s">
        <v>239</v>
      </c>
      <c r="T2159">
        <v>16</v>
      </c>
      <c r="U2159">
        <v>17</v>
      </c>
      <c r="V2159">
        <v>20</v>
      </c>
      <c r="W2159" t="s">
        <v>132</v>
      </c>
      <c r="X2159" t="s">
        <v>84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 t="e" vm="164">
        <f>_FV(0,"631578947368421")</f>
        <v>#VALUE!</v>
      </c>
      <c r="AM2159" t="e" vm="335">
        <f>_FV(0,"8947368421052632")</f>
        <v>#VALUE!</v>
      </c>
      <c r="AN2159">
        <v>9</v>
      </c>
      <c r="AO2159" t="s">
        <v>64</v>
      </c>
      <c r="AP2159" t="e" vm="1">
        <f>_FV(-1,"0")</f>
        <v>#VALUE!</v>
      </c>
      <c r="AQ2159">
        <v>0</v>
      </c>
      <c r="AR2159">
        <v>9</v>
      </c>
      <c r="AS2159" t="s">
        <v>1239</v>
      </c>
      <c r="AT2159" t="s">
        <v>68</v>
      </c>
      <c r="AU2159" t="s">
        <v>1382</v>
      </c>
      <c r="AV2159" t="s">
        <v>2951</v>
      </c>
      <c r="AW2159" t="s">
        <v>2952</v>
      </c>
      <c r="AX2159">
        <v>1601</v>
      </c>
      <c r="AY2159">
        <v>1549</v>
      </c>
      <c r="AZ2159" t="s">
        <v>1432</v>
      </c>
      <c r="BA2159" s="2">
        <v>43641</v>
      </c>
      <c r="BB2159">
        <v>22</v>
      </c>
      <c r="BC2159" t="s">
        <v>2785</v>
      </c>
      <c r="BD2159" s="3">
        <v>19391</v>
      </c>
      <c r="BE2159" t="s">
        <v>73</v>
      </c>
      <c r="BF2159" s="2">
        <v>43608</v>
      </c>
      <c r="BG2159">
        <v>23</v>
      </c>
      <c r="BH2159" t="s">
        <v>2767</v>
      </c>
      <c r="BI2159" s="3">
        <v>20121</v>
      </c>
    </row>
    <row r="2160" spans="1:61" x14ac:dyDescent="0.25">
      <c r="A2160" s="1">
        <v>42136</v>
      </c>
      <c r="B2160" t="s">
        <v>1917</v>
      </c>
      <c r="C2160" t="s">
        <v>73</v>
      </c>
      <c r="D2160" t="s">
        <v>101</v>
      </c>
      <c r="E2160" t="s">
        <v>90</v>
      </c>
      <c r="F2160" t="s">
        <v>124</v>
      </c>
      <c r="G2160" t="s">
        <v>483</v>
      </c>
      <c r="H2160" s="2">
        <v>43678</v>
      </c>
      <c r="I2160" t="s">
        <v>90</v>
      </c>
      <c r="J2160" t="s">
        <v>80</v>
      </c>
      <c r="K2160" t="s">
        <v>80</v>
      </c>
      <c r="L2160" t="s">
        <v>268</v>
      </c>
      <c r="M2160" t="s">
        <v>386</v>
      </c>
      <c r="N2160" t="s">
        <v>951</v>
      </c>
      <c r="O2160" t="s">
        <v>80</v>
      </c>
      <c r="P2160" t="s">
        <v>115</v>
      </c>
      <c r="Q2160">
        <v>15</v>
      </c>
      <c r="R2160" t="s">
        <v>96</v>
      </c>
      <c r="S2160" t="s">
        <v>239</v>
      </c>
      <c r="T2160">
        <v>16</v>
      </c>
      <c r="U2160">
        <v>10</v>
      </c>
      <c r="V2160">
        <v>20</v>
      </c>
      <c r="W2160" t="s">
        <v>85</v>
      </c>
      <c r="X2160" t="s">
        <v>68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 t="s">
        <v>118</v>
      </c>
      <c r="AM2160" t="e" vm="1">
        <f>_FV(-1,"0")</f>
        <v>#VALUE!</v>
      </c>
      <c r="AN2160">
        <v>15</v>
      </c>
      <c r="AO2160" t="s">
        <v>96</v>
      </c>
      <c r="AP2160" t="e" vm="1">
        <f>_FV(-14,"0")</f>
        <v>#VALUE!</v>
      </c>
      <c r="AQ2160">
        <v>5</v>
      </c>
      <c r="AR2160">
        <v>2</v>
      </c>
      <c r="AS2160" t="s">
        <v>68</v>
      </c>
      <c r="AT2160" t="s">
        <v>68</v>
      </c>
      <c r="AU2160" t="s">
        <v>68</v>
      </c>
      <c r="AV2160" s="2">
        <v>43678</v>
      </c>
      <c r="AW2160" s="3">
        <v>44927</v>
      </c>
      <c r="AX2160">
        <v>1671</v>
      </c>
      <c r="AY2160">
        <v>1549</v>
      </c>
      <c r="AZ2160" t="s">
        <v>1917</v>
      </c>
      <c r="BA2160" s="2">
        <v>43489</v>
      </c>
      <c r="BB2160">
        <v>19</v>
      </c>
      <c r="BC2160" t="s">
        <v>2786</v>
      </c>
      <c r="BD2160" s="3">
        <v>13271</v>
      </c>
      <c r="BE2160" t="s">
        <v>73</v>
      </c>
      <c r="BF2160" s="2">
        <v>43608</v>
      </c>
      <c r="BG2160">
        <v>23</v>
      </c>
      <c r="BH2160" t="s">
        <v>2767</v>
      </c>
      <c r="BI2160" s="3">
        <v>20121</v>
      </c>
    </row>
    <row r="2161" spans="1:61" x14ac:dyDescent="0.25">
      <c r="A2161" s="1">
        <v>42427</v>
      </c>
      <c r="B2161" t="s">
        <v>182</v>
      </c>
      <c r="C2161" t="s">
        <v>73</v>
      </c>
      <c r="D2161" t="s">
        <v>62</v>
      </c>
      <c r="E2161" t="s">
        <v>68</v>
      </c>
      <c r="F2161" t="s">
        <v>1467</v>
      </c>
      <c r="G2161" t="s">
        <v>636</v>
      </c>
      <c r="H2161" t="s">
        <v>846</v>
      </c>
      <c r="I2161" t="s">
        <v>90</v>
      </c>
      <c r="J2161" t="s">
        <v>1127</v>
      </c>
      <c r="K2161" t="s">
        <v>638</v>
      </c>
      <c r="L2161" t="s">
        <v>93</v>
      </c>
      <c r="M2161" t="s">
        <v>638</v>
      </c>
      <c r="N2161" t="s">
        <v>1127</v>
      </c>
      <c r="O2161" t="s">
        <v>216</v>
      </c>
      <c r="P2161" t="s">
        <v>607</v>
      </c>
      <c r="Q2161">
        <v>27</v>
      </c>
      <c r="R2161" t="s">
        <v>83</v>
      </c>
      <c r="S2161" t="s">
        <v>239</v>
      </c>
      <c r="T2161">
        <v>16</v>
      </c>
      <c r="U2161">
        <v>8</v>
      </c>
      <c r="V2161">
        <v>17</v>
      </c>
      <c r="W2161" t="s">
        <v>66</v>
      </c>
      <c r="X2161" t="s">
        <v>132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 t="e" vm="223">
        <f>_FV(0,"18518518518518517")</f>
        <v>#VALUE!</v>
      </c>
      <c r="AM2161" t="e" vm="408">
        <f>_FV(0,"9629629629629629")</f>
        <v>#VALUE!</v>
      </c>
      <c r="AN2161">
        <v>20</v>
      </c>
      <c r="AO2161" t="e" vm="1">
        <f>_FV(-1,"0")</f>
        <v>#VALUE!</v>
      </c>
      <c r="AP2161" t="e" vm="1">
        <f>_FV(-11,"0")</f>
        <v>#VALUE!</v>
      </c>
      <c r="AQ2161">
        <v>6</v>
      </c>
      <c r="AR2161">
        <v>3</v>
      </c>
      <c r="AS2161" t="s">
        <v>68</v>
      </c>
      <c r="AT2161" t="s">
        <v>1038</v>
      </c>
      <c r="AU2161" t="s">
        <v>68</v>
      </c>
      <c r="AV2161" s="2">
        <v>43497</v>
      </c>
      <c r="AW2161" t="s">
        <v>2953</v>
      </c>
      <c r="AX2161">
        <v>1658</v>
      </c>
      <c r="AY2161">
        <v>1549</v>
      </c>
      <c r="AZ2161" t="s">
        <v>182</v>
      </c>
      <c r="BA2161" s="2">
        <v>43550</v>
      </c>
      <c r="BB2161">
        <v>24</v>
      </c>
      <c r="BC2161" t="s">
        <v>2787</v>
      </c>
      <c r="BD2161" s="2">
        <v>43469</v>
      </c>
      <c r="BE2161" t="s">
        <v>73</v>
      </c>
      <c r="BF2161" s="2">
        <v>43608</v>
      </c>
      <c r="BG2161">
        <v>23</v>
      </c>
      <c r="BH2161" t="s">
        <v>2767</v>
      </c>
      <c r="BI2161" s="3">
        <v>20121</v>
      </c>
    </row>
    <row r="2162" spans="1:61" x14ac:dyDescent="0.25">
      <c r="A2162" s="1">
        <v>42401</v>
      </c>
      <c r="B2162" t="s">
        <v>195</v>
      </c>
      <c r="C2162" t="s">
        <v>73</v>
      </c>
      <c r="D2162" t="s">
        <v>62</v>
      </c>
      <c r="E2162" t="s">
        <v>796</v>
      </c>
      <c r="F2162" t="s">
        <v>180</v>
      </c>
      <c r="G2162" s="2">
        <v>43709</v>
      </c>
      <c r="H2162" s="2">
        <v>43647</v>
      </c>
      <c r="I2162" t="s">
        <v>97</v>
      </c>
      <c r="J2162" t="s">
        <v>116</v>
      </c>
      <c r="K2162" t="s">
        <v>797</v>
      </c>
      <c r="L2162" t="s">
        <v>1254</v>
      </c>
      <c r="M2162" t="s">
        <v>1478</v>
      </c>
      <c r="N2162" t="s">
        <v>1478</v>
      </c>
      <c r="O2162" t="s">
        <v>797</v>
      </c>
      <c r="P2162" t="s">
        <v>79</v>
      </c>
      <c r="Q2162">
        <v>20</v>
      </c>
      <c r="R2162" t="s">
        <v>255</v>
      </c>
      <c r="S2162" t="s">
        <v>239</v>
      </c>
      <c r="T2162">
        <v>16</v>
      </c>
      <c r="U2162">
        <v>19</v>
      </c>
      <c r="V2162">
        <v>20</v>
      </c>
      <c r="W2162" t="s">
        <v>65</v>
      </c>
      <c r="X2162" t="s">
        <v>84</v>
      </c>
      <c r="Y2162">
        <v>0</v>
      </c>
      <c r="Z2162">
        <v>0</v>
      </c>
      <c r="AA2162">
        <v>0</v>
      </c>
      <c r="AB2162">
        <v>1</v>
      </c>
      <c r="AC2162">
        <v>1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 t="e" vm="195">
        <f>_FV(0,"95")</f>
        <v>#VALUE!</v>
      </c>
      <c r="AM2162" t="e" vm="195">
        <f>_FV(0,"95")</f>
        <v>#VALUE!</v>
      </c>
      <c r="AN2162">
        <v>4</v>
      </c>
      <c r="AO2162" t="e" vm="1">
        <f>_FV(-3,"0")</f>
        <v>#VALUE!</v>
      </c>
      <c r="AP2162" t="e" vm="1">
        <f>_FV(-3,"0")</f>
        <v>#VALUE!</v>
      </c>
      <c r="AQ2162">
        <v>2</v>
      </c>
      <c r="AR2162">
        <v>5</v>
      </c>
      <c r="AS2162" t="s">
        <v>68</v>
      </c>
      <c r="AT2162" t="s">
        <v>68</v>
      </c>
      <c r="AU2162" t="s">
        <v>68</v>
      </c>
      <c r="AV2162" t="s">
        <v>68</v>
      </c>
      <c r="AW2162" s="2">
        <v>43586</v>
      </c>
      <c r="AX2162">
        <v>1555</v>
      </c>
      <c r="AY2162">
        <v>1549</v>
      </c>
      <c r="AZ2162" t="s">
        <v>195</v>
      </c>
      <c r="BA2162" s="2">
        <v>43610</v>
      </c>
      <c r="BB2162">
        <v>27</v>
      </c>
      <c r="BC2162" t="s">
        <v>2267</v>
      </c>
      <c r="BD2162" s="2">
        <v>43588</v>
      </c>
      <c r="BE2162" t="s">
        <v>73</v>
      </c>
      <c r="BF2162" s="2">
        <v>43608</v>
      </c>
      <c r="BG2162">
        <v>23</v>
      </c>
      <c r="BH2162" t="s">
        <v>2767</v>
      </c>
      <c r="BI2162" s="3">
        <v>20121</v>
      </c>
    </row>
    <row r="2163" spans="1:61" x14ac:dyDescent="0.25">
      <c r="A2163" s="1">
        <v>42448</v>
      </c>
      <c r="B2163" t="s">
        <v>1445</v>
      </c>
      <c r="C2163" t="s">
        <v>73</v>
      </c>
      <c r="D2163" t="s">
        <v>62</v>
      </c>
      <c r="E2163" t="s">
        <v>263</v>
      </c>
      <c r="F2163" t="s">
        <v>951</v>
      </c>
      <c r="G2163" t="s">
        <v>765</v>
      </c>
      <c r="H2163" t="s">
        <v>366</v>
      </c>
      <c r="I2163" s="2">
        <v>43466</v>
      </c>
      <c r="J2163" t="s">
        <v>484</v>
      </c>
      <c r="K2163" t="s">
        <v>386</v>
      </c>
      <c r="L2163" t="s">
        <v>325</v>
      </c>
      <c r="M2163" t="s">
        <v>116</v>
      </c>
      <c r="N2163" t="s">
        <v>1701</v>
      </c>
      <c r="O2163" t="s">
        <v>266</v>
      </c>
      <c r="P2163" t="s">
        <v>603</v>
      </c>
      <c r="Q2163">
        <v>30</v>
      </c>
      <c r="R2163" t="s">
        <v>179</v>
      </c>
      <c r="S2163" t="s">
        <v>239</v>
      </c>
      <c r="T2163">
        <v>16</v>
      </c>
      <c r="U2163">
        <v>14</v>
      </c>
      <c r="V2163">
        <v>17</v>
      </c>
      <c r="W2163" t="s">
        <v>85</v>
      </c>
      <c r="X2163" t="s">
        <v>84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 t="e" vm="154">
        <f>_FV(0,"3")</f>
        <v>#VALUE!</v>
      </c>
      <c r="AM2163" t="e" vm="124">
        <f>_FV(-1,"1")</f>
        <v>#VALUE!</v>
      </c>
      <c r="AN2163">
        <v>17</v>
      </c>
      <c r="AO2163" t="s">
        <v>66</v>
      </c>
      <c r="AP2163" t="e" vm="1">
        <f>_FV(-8,"0")</f>
        <v>#VALUE!</v>
      </c>
      <c r="AQ2163">
        <v>9</v>
      </c>
      <c r="AR2163">
        <v>0</v>
      </c>
      <c r="AS2163" t="s">
        <v>2954</v>
      </c>
      <c r="AT2163" t="s">
        <v>68</v>
      </c>
      <c r="AU2163" t="s">
        <v>65</v>
      </c>
      <c r="AV2163" t="s">
        <v>65</v>
      </c>
      <c r="AW2163" t="s">
        <v>2955</v>
      </c>
      <c r="AX2163">
        <v>1667</v>
      </c>
      <c r="AY2163">
        <v>1549</v>
      </c>
      <c r="AZ2163" t="s">
        <v>1445</v>
      </c>
      <c r="BA2163" s="2">
        <v>43701</v>
      </c>
      <c r="BB2163">
        <v>29</v>
      </c>
      <c r="BC2163" t="s">
        <v>2790</v>
      </c>
      <c r="BD2163" s="3">
        <v>30742</v>
      </c>
      <c r="BE2163" t="s">
        <v>73</v>
      </c>
      <c r="BF2163" s="2">
        <v>43608</v>
      </c>
      <c r="BG2163">
        <v>23</v>
      </c>
      <c r="BH2163" t="s">
        <v>2767</v>
      </c>
      <c r="BI2163" s="3">
        <v>20121</v>
      </c>
    </row>
    <row r="2164" spans="1:61" x14ac:dyDescent="0.25">
      <c r="A2164" s="1">
        <v>42046</v>
      </c>
      <c r="B2164" t="s">
        <v>209</v>
      </c>
      <c r="C2164" t="s">
        <v>73</v>
      </c>
      <c r="D2164" t="s">
        <v>62</v>
      </c>
      <c r="E2164" t="s">
        <v>644</v>
      </c>
      <c r="F2164" t="s">
        <v>801</v>
      </c>
      <c r="G2164" t="s">
        <v>852</v>
      </c>
      <c r="H2164" t="s">
        <v>677</v>
      </c>
      <c r="I2164" t="s">
        <v>677</v>
      </c>
      <c r="J2164" t="s">
        <v>224</v>
      </c>
      <c r="K2164" t="s">
        <v>224</v>
      </c>
      <c r="L2164" t="s">
        <v>540</v>
      </c>
      <c r="M2164" t="s">
        <v>540</v>
      </c>
      <c r="N2164" t="s">
        <v>852</v>
      </c>
      <c r="O2164" t="s">
        <v>337</v>
      </c>
      <c r="P2164" t="s">
        <v>540</v>
      </c>
      <c r="Q2164">
        <v>11</v>
      </c>
      <c r="R2164" t="s">
        <v>84</v>
      </c>
      <c r="S2164" t="s">
        <v>239</v>
      </c>
      <c r="T2164">
        <v>16</v>
      </c>
      <c r="U2164">
        <v>6</v>
      </c>
      <c r="V2164">
        <v>20</v>
      </c>
      <c r="W2164" t="s">
        <v>192</v>
      </c>
      <c r="X2164" t="s">
        <v>65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1</v>
      </c>
      <c r="AI2164">
        <v>1</v>
      </c>
      <c r="AJ2164">
        <v>0</v>
      </c>
      <c r="AK2164">
        <v>0</v>
      </c>
      <c r="AL2164" t="s">
        <v>852</v>
      </c>
      <c r="AM2164" t="e" vm="184">
        <f>_FV(0,"7272727272727273")</f>
        <v>#VALUE!</v>
      </c>
      <c r="AN2164">
        <v>13</v>
      </c>
      <c r="AO2164" t="s">
        <v>192</v>
      </c>
      <c r="AP2164" t="e" vm="1">
        <f>_FV(-17,"0")</f>
        <v>#VALUE!</v>
      </c>
      <c r="AQ2164">
        <v>6</v>
      </c>
      <c r="AR2164">
        <v>3</v>
      </c>
      <c r="AS2164" t="s">
        <v>973</v>
      </c>
      <c r="AT2164" t="s">
        <v>68</v>
      </c>
      <c r="AU2164" t="s">
        <v>252</v>
      </c>
      <c r="AV2164" t="s">
        <v>2956</v>
      </c>
      <c r="AW2164" t="s">
        <v>2801</v>
      </c>
      <c r="AX2164">
        <v>1713</v>
      </c>
      <c r="AY2164">
        <v>1549</v>
      </c>
      <c r="AZ2164" t="s">
        <v>209</v>
      </c>
      <c r="BA2164" s="2">
        <v>43668</v>
      </c>
      <c r="BB2164">
        <v>16</v>
      </c>
      <c r="BC2164" t="s">
        <v>2792</v>
      </c>
      <c r="BD2164" s="3">
        <v>43678</v>
      </c>
      <c r="BE2164" t="s">
        <v>73</v>
      </c>
      <c r="BF2164" s="2">
        <v>43608</v>
      </c>
      <c r="BG2164">
        <v>23</v>
      </c>
      <c r="BH2164" t="s">
        <v>2767</v>
      </c>
      <c r="BI2164" s="3">
        <v>20121</v>
      </c>
    </row>
    <row r="2165" spans="1:61" x14ac:dyDescent="0.25">
      <c r="A2165" s="1">
        <v>42490</v>
      </c>
      <c r="B2165" t="s">
        <v>2793</v>
      </c>
      <c r="C2165" t="s">
        <v>73</v>
      </c>
      <c r="D2165" t="s">
        <v>62</v>
      </c>
      <c r="E2165" t="s">
        <v>68</v>
      </c>
      <c r="F2165" t="s">
        <v>1682</v>
      </c>
      <c r="G2165" t="s">
        <v>76</v>
      </c>
      <c r="H2165" t="s">
        <v>77</v>
      </c>
      <c r="I2165" t="s">
        <v>210</v>
      </c>
      <c r="J2165" t="s">
        <v>94</v>
      </c>
      <c r="K2165" t="s">
        <v>80</v>
      </c>
      <c r="L2165" t="s">
        <v>308</v>
      </c>
      <c r="M2165" t="s">
        <v>81</v>
      </c>
      <c r="N2165" t="s">
        <v>1682</v>
      </c>
      <c r="O2165" t="s">
        <v>216</v>
      </c>
      <c r="P2165" t="s">
        <v>215</v>
      </c>
      <c r="Q2165">
        <v>36</v>
      </c>
      <c r="R2165" t="s">
        <v>191</v>
      </c>
      <c r="S2165" t="s">
        <v>239</v>
      </c>
      <c r="T2165">
        <v>16</v>
      </c>
      <c r="U2165">
        <v>11</v>
      </c>
      <c r="V2165">
        <v>17</v>
      </c>
      <c r="W2165" t="s">
        <v>85</v>
      </c>
      <c r="X2165" t="s">
        <v>65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1</v>
      </c>
      <c r="AI2165">
        <v>1</v>
      </c>
      <c r="AJ2165">
        <v>0</v>
      </c>
      <c r="AK2165">
        <v>0</v>
      </c>
      <c r="AL2165" t="e" vm="68">
        <f>_FV(0,"16666666666666666")</f>
        <v>#VALUE!</v>
      </c>
      <c r="AM2165" t="e" vm="305">
        <f>_FV(-1,"2222222222222223")</f>
        <v>#VALUE!</v>
      </c>
      <c r="AN2165">
        <v>28</v>
      </c>
      <c r="AO2165" t="s">
        <v>85</v>
      </c>
      <c r="AP2165" t="e" vm="1">
        <f>_FV(-7,"0")</f>
        <v>#VALUE!</v>
      </c>
      <c r="AQ2165">
        <v>3</v>
      </c>
      <c r="AR2165">
        <v>0</v>
      </c>
      <c r="AS2165" t="s">
        <v>1785</v>
      </c>
      <c r="AT2165" t="s">
        <v>68</v>
      </c>
      <c r="AU2165" t="s">
        <v>1786</v>
      </c>
      <c r="AV2165" t="s">
        <v>2808</v>
      </c>
      <c r="AW2165" t="s">
        <v>2957</v>
      </c>
      <c r="AX2165">
        <v>1582</v>
      </c>
      <c r="AY2165">
        <v>1549</v>
      </c>
      <c r="AZ2165" t="s">
        <v>2793</v>
      </c>
      <c r="BA2165" s="2">
        <v>43581</v>
      </c>
      <c r="BB2165">
        <v>34</v>
      </c>
      <c r="BC2165" t="s">
        <v>2796</v>
      </c>
      <c r="BD2165" s="3">
        <v>29983</v>
      </c>
      <c r="BE2165" t="s">
        <v>73</v>
      </c>
      <c r="BF2165" s="2">
        <v>43608</v>
      </c>
      <c r="BG2165">
        <v>23</v>
      </c>
      <c r="BH2165" t="s">
        <v>2767</v>
      </c>
      <c r="BI2165" s="3">
        <v>20121</v>
      </c>
    </row>
    <row r="2166" spans="1:61" x14ac:dyDescent="0.25">
      <c r="A2166" s="1">
        <v>42392</v>
      </c>
      <c r="B2166" t="s">
        <v>218</v>
      </c>
      <c r="C2166" t="s">
        <v>73</v>
      </c>
      <c r="D2166" t="s">
        <v>101</v>
      </c>
      <c r="E2166" t="s">
        <v>566</v>
      </c>
      <c r="F2166" t="s">
        <v>1453</v>
      </c>
      <c r="G2166" t="s">
        <v>1150</v>
      </c>
      <c r="H2166" t="s">
        <v>568</v>
      </c>
      <c r="I2166" t="s">
        <v>567</v>
      </c>
      <c r="J2166" t="s">
        <v>906</v>
      </c>
      <c r="K2166" t="s">
        <v>379</v>
      </c>
      <c r="L2166" t="s">
        <v>1151</v>
      </c>
      <c r="M2166" t="s">
        <v>502</v>
      </c>
      <c r="N2166" t="s">
        <v>1853</v>
      </c>
      <c r="O2166" t="s">
        <v>572</v>
      </c>
      <c r="P2166" t="s">
        <v>572</v>
      </c>
      <c r="Q2166">
        <v>23</v>
      </c>
      <c r="R2166" t="s">
        <v>119</v>
      </c>
      <c r="S2166" t="s">
        <v>239</v>
      </c>
      <c r="T2166">
        <v>16</v>
      </c>
      <c r="U2166">
        <v>13</v>
      </c>
      <c r="V2166">
        <v>20</v>
      </c>
      <c r="W2166" t="s">
        <v>85</v>
      </c>
      <c r="X2166" t="s">
        <v>132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 t="e" vm="401">
        <f>_FV(0,"34782608695652173")</f>
        <v>#VALUE!</v>
      </c>
      <c r="AM2166" t="e" vm="421">
        <f>_FV(0,"8695652173913043")</f>
        <v>#VALUE!</v>
      </c>
      <c r="AN2166">
        <v>15</v>
      </c>
      <c r="AO2166" t="s">
        <v>64</v>
      </c>
      <c r="AP2166" t="e" vm="1">
        <f>_FV(-6,"0")</f>
        <v>#VALUE!</v>
      </c>
      <c r="AQ2166">
        <v>6</v>
      </c>
      <c r="AR2166">
        <v>3</v>
      </c>
      <c r="AS2166" t="s">
        <v>729</v>
      </c>
      <c r="AT2166" t="s">
        <v>68</v>
      </c>
      <c r="AU2166" t="s">
        <v>730</v>
      </c>
      <c r="AV2166" t="s">
        <v>2958</v>
      </c>
      <c r="AW2166" t="s">
        <v>275</v>
      </c>
      <c r="AX2166">
        <v>1629</v>
      </c>
      <c r="AY2166">
        <v>1549</v>
      </c>
      <c r="AZ2166" t="s">
        <v>218</v>
      </c>
      <c r="BA2166" s="2">
        <v>43580</v>
      </c>
      <c r="BB2166">
        <v>22</v>
      </c>
      <c r="BC2166" t="s">
        <v>2797</v>
      </c>
      <c r="BD2166" s="3">
        <v>12479</v>
      </c>
      <c r="BE2166" t="s">
        <v>73</v>
      </c>
      <c r="BF2166" s="2">
        <v>43608</v>
      </c>
      <c r="BG2166">
        <v>23</v>
      </c>
      <c r="BH2166" t="s">
        <v>2767</v>
      </c>
      <c r="BI2166" s="3">
        <v>20121</v>
      </c>
    </row>
    <row r="2167" spans="1:61" x14ac:dyDescent="0.25">
      <c r="A2167" s="1">
        <v>42402</v>
      </c>
      <c r="B2167" t="s">
        <v>228</v>
      </c>
      <c r="C2167" t="s">
        <v>73</v>
      </c>
      <c r="D2167" t="s">
        <v>62</v>
      </c>
      <c r="E2167" s="2">
        <v>43586</v>
      </c>
      <c r="F2167" t="s">
        <v>180</v>
      </c>
      <c r="G2167" t="s">
        <v>76</v>
      </c>
      <c r="H2167" t="s">
        <v>425</v>
      </c>
      <c r="I2167" s="2">
        <v>43586</v>
      </c>
      <c r="J2167" t="s">
        <v>909</v>
      </c>
      <c r="K2167" t="s">
        <v>323</v>
      </c>
      <c r="L2167" t="s">
        <v>308</v>
      </c>
      <c r="M2167" t="s">
        <v>693</v>
      </c>
      <c r="N2167" t="s">
        <v>426</v>
      </c>
      <c r="O2167" t="s">
        <v>323</v>
      </c>
      <c r="P2167" t="s">
        <v>771</v>
      </c>
      <c r="Q2167">
        <v>24</v>
      </c>
      <c r="R2167" t="s">
        <v>85</v>
      </c>
      <c r="S2167" t="s">
        <v>239</v>
      </c>
      <c r="T2167">
        <v>16</v>
      </c>
      <c r="U2167">
        <v>6</v>
      </c>
      <c r="V2167">
        <v>20</v>
      </c>
      <c r="W2167" t="s">
        <v>120</v>
      </c>
      <c r="X2167" t="s">
        <v>132</v>
      </c>
      <c r="Y2167">
        <v>0</v>
      </c>
      <c r="Z2167">
        <v>1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 t="s">
        <v>80</v>
      </c>
      <c r="AM2167" t="e" vm="83">
        <f>_FV(0,"8333333333333334")</f>
        <v>#VALUE!</v>
      </c>
      <c r="AN2167">
        <v>23</v>
      </c>
      <c r="AO2167" t="s">
        <v>132</v>
      </c>
      <c r="AP2167" t="e" vm="1">
        <f>_FV(-13,"0")</f>
        <v>#VALUE!</v>
      </c>
      <c r="AQ2167">
        <v>2</v>
      </c>
      <c r="AR2167">
        <v>5</v>
      </c>
      <c r="AS2167" t="s">
        <v>1385</v>
      </c>
      <c r="AT2167" t="s">
        <v>68</v>
      </c>
      <c r="AU2167" t="s">
        <v>1386</v>
      </c>
      <c r="AV2167" t="s">
        <v>2959</v>
      </c>
      <c r="AW2167" t="s">
        <v>2960</v>
      </c>
      <c r="AX2167">
        <v>1630</v>
      </c>
      <c r="AY2167">
        <v>1549</v>
      </c>
      <c r="AZ2167" t="s">
        <v>228</v>
      </c>
      <c r="BA2167" s="2">
        <v>43519</v>
      </c>
      <c r="BB2167">
        <v>26</v>
      </c>
      <c r="BC2167" t="s">
        <v>2766</v>
      </c>
      <c r="BD2167" s="2">
        <v>43649</v>
      </c>
      <c r="BE2167" t="s">
        <v>73</v>
      </c>
      <c r="BF2167" s="2">
        <v>43608</v>
      </c>
      <c r="BG2167">
        <v>23</v>
      </c>
      <c r="BH2167" t="s">
        <v>2767</v>
      </c>
      <c r="BI2167" s="3">
        <v>20121</v>
      </c>
    </row>
    <row r="2168" spans="1:61" x14ac:dyDescent="0.25">
      <c r="A2168" s="1">
        <v>42596</v>
      </c>
      <c r="B2168" t="s">
        <v>60</v>
      </c>
      <c r="C2168" t="s">
        <v>150</v>
      </c>
      <c r="D2168" t="s">
        <v>151</v>
      </c>
      <c r="E2168" t="s">
        <v>65</v>
      </c>
      <c r="F2168" t="s">
        <v>65</v>
      </c>
      <c r="G2168" t="s">
        <v>65</v>
      </c>
      <c r="H2168" t="s">
        <v>65</v>
      </c>
      <c r="I2168" t="s">
        <v>65</v>
      </c>
      <c r="J2168" t="s">
        <v>65</v>
      </c>
      <c r="K2168" t="s">
        <v>65</v>
      </c>
      <c r="L2168" t="s">
        <v>65</v>
      </c>
      <c r="M2168" t="s">
        <v>65</v>
      </c>
      <c r="N2168" t="s">
        <v>65</v>
      </c>
      <c r="O2168" t="s">
        <v>65</v>
      </c>
      <c r="P2168" t="s">
        <v>65</v>
      </c>
      <c r="Q2168">
        <v>1</v>
      </c>
      <c r="R2168" t="s">
        <v>132</v>
      </c>
      <c r="S2168" t="s">
        <v>66</v>
      </c>
      <c r="T2168">
        <v>17</v>
      </c>
      <c r="U2168">
        <v>8</v>
      </c>
      <c r="V2168">
        <v>18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 t="s">
        <v>65</v>
      </c>
      <c r="AM2168" t="s">
        <v>65</v>
      </c>
      <c r="AN2168">
        <v>0</v>
      </c>
      <c r="AP2168" t="s">
        <v>68</v>
      </c>
      <c r="AQ2168">
        <v>5</v>
      </c>
      <c r="AR2168">
        <v>2</v>
      </c>
      <c r="AS2168" t="s">
        <v>68</v>
      </c>
      <c r="AT2168" t="s">
        <v>68</v>
      </c>
      <c r="AU2168" t="s">
        <v>68</v>
      </c>
      <c r="AV2168" s="2">
        <v>43557</v>
      </c>
      <c r="AW2168" s="3">
        <v>45292</v>
      </c>
      <c r="AX2168">
        <v>1847</v>
      </c>
      <c r="AY2168">
        <v>1813</v>
      </c>
      <c r="AZ2168" t="s">
        <v>60</v>
      </c>
      <c r="BA2168" s="2">
        <v>43669</v>
      </c>
      <c r="BB2168">
        <v>26</v>
      </c>
      <c r="BC2168" t="s">
        <v>2961</v>
      </c>
      <c r="BD2168" s="3">
        <v>16772</v>
      </c>
      <c r="BE2168" t="s">
        <v>150</v>
      </c>
      <c r="BF2168" s="2">
        <v>43578</v>
      </c>
      <c r="BG2168">
        <v>23</v>
      </c>
      <c r="BH2168" t="s">
        <v>2962</v>
      </c>
      <c r="BI2168" s="3">
        <v>13789</v>
      </c>
    </row>
    <row r="2169" spans="1:61" x14ac:dyDescent="0.25">
      <c r="A2169" s="1">
        <v>42472</v>
      </c>
      <c r="B2169" t="s">
        <v>2768</v>
      </c>
      <c r="C2169" t="s">
        <v>150</v>
      </c>
      <c r="D2169" t="s">
        <v>62</v>
      </c>
      <c r="E2169" t="s">
        <v>371</v>
      </c>
      <c r="F2169" t="s">
        <v>1114</v>
      </c>
      <c r="G2169" t="s">
        <v>327</v>
      </c>
      <c r="H2169" t="s">
        <v>68</v>
      </c>
      <c r="I2169" t="s">
        <v>371</v>
      </c>
      <c r="J2169" t="s">
        <v>1332</v>
      </c>
      <c r="K2169" t="s">
        <v>155</v>
      </c>
      <c r="L2169" t="s">
        <v>576</v>
      </c>
      <c r="M2169" t="s">
        <v>156</v>
      </c>
      <c r="N2169" t="s">
        <v>577</v>
      </c>
      <c r="O2169" t="s">
        <v>372</v>
      </c>
      <c r="P2169" t="s">
        <v>372</v>
      </c>
      <c r="Q2169">
        <v>14</v>
      </c>
      <c r="R2169" t="s">
        <v>83</v>
      </c>
      <c r="S2169" t="s">
        <v>66</v>
      </c>
      <c r="T2169">
        <v>17</v>
      </c>
      <c r="U2169">
        <v>12</v>
      </c>
      <c r="V2169">
        <v>2</v>
      </c>
      <c r="W2169" t="s">
        <v>66</v>
      </c>
      <c r="X2169" t="s">
        <v>191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1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 t="e" vm="84">
        <f>_FV(0,"2857142857142857")</f>
        <v>#VALUE!</v>
      </c>
      <c r="AM2169" t="s">
        <v>153</v>
      </c>
      <c r="AN2169">
        <v>-15</v>
      </c>
      <c r="AO2169" t="e" vm="1">
        <f>_FV(-9,"0")</f>
        <v>#VALUE!</v>
      </c>
      <c r="AP2169" t="s">
        <v>132</v>
      </c>
      <c r="AQ2169">
        <v>0</v>
      </c>
      <c r="AR2169">
        <v>6</v>
      </c>
      <c r="AS2169" t="s">
        <v>897</v>
      </c>
      <c r="AT2169" t="s">
        <v>68</v>
      </c>
      <c r="AU2169" t="s">
        <v>1415</v>
      </c>
      <c r="AV2169" t="s">
        <v>2963</v>
      </c>
      <c r="AW2169" t="s">
        <v>2964</v>
      </c>
      <c r="AX2169">
        <v>1609</v>
      </c>
      <c r="AY2169">
        <v>1813</v>
      </c>
      <c r="AZ2169" t="s">
        <v>2768</v>
      </c>
      <c r="BA2169" s="2">
        <v>43578</v>
      </c>
      <c r="BB2169">
        <v>16</v>
      </c>
      <c r="BC2169" t="s">
        <v>2965</v>
      </c>
      <c r="BD2169" s="3">
        <v>19025</v>
      </c>
      <c r="BE2169" t="s">
        <v>150</v>
      </c>
      <c r="BF2169" s="2">
        <v>43578</v>
      </c>
      <c r="BG2169">
        <v>23</v>
      </c>
      <c r="BH2169" t="s">
        <v>2962</v>
      </c>
      <c r="BI2169" s="3">
        <v>13789</v>
      </c>
    </row>
    <row r="2170" spans="1:61" x14ac:dyDescent="0.25">
      <c r="A2170" s="1">
        <v>42602</v>
      </c>
      <c r="B2170" t="s">
        <v>2531</v>
      </c>
      <c r="C2170" t="s">
        <v>150</v>
      </c>
      <c r="D2170" t="s">
        <v>62</v>
      </c>
      <c r="E2170" t="s">
        <v>65</v>
      </c>
      <c r="F2170" t="s">
        <v>64</v>
      </c>
      <c r="G2170" t="s">
        <v>63</v>
      </c>
      <c r="H2170" s="2">
        <v>43586</v>
      </c>
      <c r="I2170" t="s">
        <v>65</v>
      </c>
      <c r="J2170" s="2">
        <v>43586</v>
      </c>
      <c r="K2170" t="s">
        <v>65</v>
      </c>
      <c r="L2170" t="s">
        <v>63</v>
      </c>
      <c r="M2170" t="s">
        <v>63</v>
      </c>
      <c r="N2170" t="s">
        <v>65</v>
      </c>
      <c r="O2170" t="s">
        <v>65</v>
      </c>
      <c r="P2170" t="s">
        <v>65</v>
      </c>
      <c r="Q2170">
        <v>2</v>
      </c>
      <c r="R2170" t="s">
        <v>242</v>
      </c>
      <c r="S2170" t="s">
        <v>66</v>
      </c>
      <c r="T2170">
        <v>17</v>
      </c>
      <c r="U2170">
        <v>18</v>
      </c>
      <c r="V2170">
        <v>2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 t="e" vm="3">
        <f>_FV(0,"5")</f>
        <v>#VALUE!</v>
      </c>
      <c r="AM2170" t="s">
        <v>63</v>
      </c>
      <c r="AN2170">
        <v>-3</v>
      </c>
      <c r="AP2170" t="s">
        <v>179</v>
      </c>
      <c r="AQ2170">
        <v>0</v>
      </c>
      <c r="AR2170">
        <v>9</v>
      </c>
      <c r="AS2170" t="s">
        <v>68</v>
      </c>
      <c r="AT2170" s="2">
        <v>43617</v>
      </c>
      <c r="AU2170" t="s">
        <v>68</v>
      </c>
      <c r="AV2170" t="s">
        <v>65</v>
      </c>
      <c r="AW2170" t="s">
        <v>2966</v>
      </c>
      <c r="AX2170">
        <v>1626</v>
      </c>
      <c r="AY2170">
        <v>1813</v>
      </c>
      <c r="AZ2170" t="s">
        <v>2531</v>
      </c>
      <c r="BA2170" s="2">
        <v>43671</v>
      </c>
      <c r="BB2170">
        <v>14</v>
      </c>
      <c r="BC2170" t="s">
        <v>2967</v>
      </c>
      <c r="BD2170" s="3">
        <v>46419</v>
      </c>
      <c r="BE2170" t="s">
        <v>150</v>
      </c>
      <c r="BF2170" s="2">
        <v>43578</v>
      </c>
      <c r="BG2170">
        <v>23</v>
      </c>
      <c r="BH2170" t="s">
        <v>2962</v>
      </c>
      <c r="BI2170" s="3">
        <v>13789</v>
      </c>
    </row>
    <row r="2171" spans="1:61" x14ac:dyDescent="0.25">
      <c r="A2171" s="1">
        <v>42629</v>
      </c>
      <c r="B2171" t="s">
        <v>123</v>
      </c>
      <c r="C2171" t="s">
        <v>150</v>
      </c>
      <c r="D2171" t="s">
        <v>151</v>
      </c>
      <c r="E2171" s="2">
        <v>43678</v>
      </c>
      <c r="F2171" s="2">
        <v>43678</v>
      </c>
      <c r="G2171" t="s">
        <v>124</v>
      </c>
      <c r="H2171" s="2">
        <v>43556</v>
      </c>
      <c r="I2171" t="s">
        <v>64</v>
      </c>
      <c r="J2171" s="2">
        <v>43556</v>
      </c>
      <c r="K2171" t="s">
        <v>97</v>
      </c>
      <c r="L2171" t="s">
        <v>116</v>
      </c>
      <c r="M2171" t="s">
        <v>65</v>
      </c>
      <c r="N2171" t="s">
        <v>118</v>
      </c>
      <c r="O2171" t="s">
        <v>118</v>
      </c>
      <c r="P2171" t="s">
        <v>118</v>
      </c>
      <c r="Q2171">
        <v>5</v>
      </c>
      <c r="R2171" t="s">
        <v>68</v>
      </c>
      <c r="S2171" t="s">
        <v>66</v>
      </c>
      <c r="T2171">
        <v>17</v>
      </c>
      <c r="U2171">
        <v>2</v>
      </c>
      <c r="V2171">
        <v>6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 t="s">
        <v>68</v>
      </c>
      <c r="AM2171" t="s">
        <v>116</v>
      </c>
      <c r="AN2171">
        <v>3</v>
      </c>
      <c r="AP2171" t="e" vm="1">
        <f>_FV(-3,"0")</f>
        <v>#VALUE!</v>
      </c>
      <c r="AQ2171">
        <v>2</v>
      </c>
      <c r="AR2171">
        <v>5</v>
      </c>
      <c r="AS2171" t="s">
        <v>68</v>
      </c>
      <c r="AT2171" t="s">
        <v>68</v>
      </c>
      <c r="AU2171" t="s">
        <v>68</v>
      </c>
      <c r="AV2171" s="2">
        <v>43617</v>
      </c>
      <c r="AW2171" s="2">
        <v>43525</v>
      </c>
      <c r="AX2171">
        <v>1793</v>
      </c>
      <c r="AY2171">
        <v>1813</v>
      </c>
      <c r="AZ2171" t="s">
        <v>123</v>
      </c>
      <c r="BA2171" s="2">
        <v>43700</v>
      </c>
      <c r="BB2171">
        <v>41</v>
      </c>
      <c r="BC2171" t="s">
        <v>2968</v>
      </c>
      <c r="BD2171" s="3">
        <v>11658</v>
      </c>
      <c r="BE2171" t="s">
        <v>150</v>
      </c>
      <c r="BF2171" s="2">
        <v>43578</v>
      </c>
      <c r="BG2171">
        <v>23</v>
      </c>
      <c r="BH2171" t="s">
        <v>2962</v>
      </c>
      <c r="BI2171" s="3">
        <v>13789</v>
      </c>
    </row>
    <row r="2172" spans="1:61" x14ac:dyDescent="0.25">
      <c r="A2172" s="1">
        <v>42672</v>
      </c>
      <c r="B2172" t="s">
        <v>2233</v>
      </c>
      <c r="C2172" t="s">
        <v>150</v>
      </c>
      <c r="D2172" t="s">
        <v>151</v>
      </c>
      <c r="E2172" s="2">
        <v>43497</v>
      </c>
      <c r="F2172" t="s">
        <v>64</v>
      </c>
      <c r="G2172" s="2">
        <v>43497</v>
      </c>
      <c r="H2172" s="2">
        <v>43466</v>
      </c>
      <c r="I2172" s="2">
        <v>43466</v>
      </c>
      <c r="J2172" t="s">
        <v>64</v>
      </c>
      <c r="K2172" t="s">
        <v>266</v>
      </c>
      <c r="L2172" t="s">
        <v>97</v>
      </c>
      <c r="M2172" t="s">
        <v>116</v>
      </c>
      <c r="N2172" t="s">
        <v>325</v>
      </c>
      <c r="O2172" t="s">
        <v>118</v>
      </c>
      <c r="P2172" t="s">
        <v>118</v>
      </c>
      <c r="Q2172">
        <v>10</v>
      </c>
      <c r="R2172" t="s">
        <v>119</v>
      </c>
      <c r="S2172" t="s">
        <v>66</v>
      </c>
      <c r="T2172">
        <v>17</v>
      </c>
      <c r="U2172">
        <v>11</v>
      </c>
      <c r="V2172">
        <v>3</v>
      </c>
      <c r="W2172" t="s">
        <v>85</v>
      </c>
      <c r="X2172" t="s">
        <v>191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1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 t="s">
        <v>65</v>
      </c>
      <c r="AM2172" t="s">
        <v>444</v>
      </c>
      <c r="AN2172">
        <v>-9</v>
      </c>
      <c r="AO2172" t="e" vm="1">
        <f>_FV(-6,"0")</f>
        <v>#VALUE!</v>
      </c>
      <c r="AP2172" t="s">
        <v>120</v>
      </c>
      <c r="AQ2172">
        <v>6</v>
      </c>
      <c r="AR2172">
        <v>3</v>
      </c>
      <c r="AS2172" t="s">
        <v>68</v>
      </c>
      <c r="AT2172" t="s">
        <v>68</v>
      </c>
      <c r="AU2172" t="s">
        <v>68</v>
      </c>
      <c r="AV2172" s="3">
        <v>45658</v>
      </c>
      <c r="AW2172" s="3">
        <v>42005</v>
      </c>
      <c r="AX2172">
        <v>1637</v>
      </c>
      <c r="AY2172">
        <v>1813</v>
      </c>
      <c r="AZ2172" t="s">
        <v>2233</v>
      </c>
      <c r="BA2172" s="2">
        <v>43490</v>
      </c>
      <c r="BB2172">
        <v>25</v>
      </c>
      <c r="BC2172" t="s">
        <v>2969</v>
      </c>
      <c r="BD2172" s="3">
        <v>28946</v>
      </c>
      <c r="BE2172" t="s">
        <v>150</v>
      </c>
      <c r="BF2172" s="2">
        <v>43578</v>
      </c>
      <c r="BG2172">
        <v>23</v>
      </c>
      <c r="BH2172" t="s">
        <v>2962</v>
      </c>
      <c r="BI2172" s="3">
        <v>13789</v>
      </c>
    </row>
    <row r="2173" spans="1:61" x14ac:dyDescent="0.25">
      <c r="A2173" s="1">
        <v>42723</v>
      </c>
      <c r="B2173" t="s">
        <v>127</v>
      </c>
      <c r="C2173" t="s">
        <v>150</v>
      </c>
      <c r="D2173" t="s">
        <v>151</v>
      </c>
      <c r="E2173" t="s">
        <v>183</v>
      </c>
      <c r="F2173" t="s">
        <v>1353</v>
      </c>
      <c r="G2173" t="s">
        <v>273</v>
      </c>
      <c r="H2173" t="s">
        <v>273</v>
      </c>
      <c r="I2173" t="s">
        <v>276</v>
      </c>
      <c r="J2173" t="s">
        <v>64</v>
      </c>
      <c r="K2173" t="s">
        <v>187</v>
      </c>
      <c r="L2173" t="s">
        <v>532</v>
      </c>
      <c r="M2173" t="s">
        <v>280</v>
      </c>
      <c r="N2173" t="s">
        <v>281</v>
      </c>
      <c r="O2173" t="s">
        <v>280</v>
      </c>
      <c r="P2173" t="s">
        <v>190</v>
      </c>
      <c r="Q2173">
        <v>17</v>
      </c>
      <c r="R2173" t="s">
        <v>85</v>
      </c>
      <c r="S2173" t="s">
        <v>66</v>
      </c>
      <c r="T2173">
        <v>17</v>
      </c>
      <c r="U2173">
        <v>8</v>
      </c>
      <c r="V2173">
        <v>2</v>
      </c>
      <c r="W2173" t="s">
        <v>132</v>
      </c>
      <c r="X2173" t="s">
        <v>121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 t="s">
        <v>1292</v>
      </c>
      <c r="AM2173" t="s">
        <v>273</v>
      </c>
      <c r="AN2173">
        <v>-11</v>
      </c>
      <c r="AO2173" t="e" vm="1">
        <f>_FV(-3,"0")</f>
        <v>#VALUE!</v>
      </c>
      <c r="AP2173" t="s">
        <v>84</v>
      </c>
      <c r="AQ2173">
        <v>2</v>
      </c>
      <c r="AR2173">
        <v>5</v>
      </c>
      <c r="AS2173" t="s">
        <v>68</v>
      </c>
      <c r="AT2173" t="s">
        <v>68</v>
      </c>
      <c r="AU2173" t="s">
        <v>68</v>
      </c>
      <c r="AV2173" s="2">
        <v>43556</v>
      </c>
      <c r="AW2173" s="2">
        <v>43770</v>
      </c>
      <c r="AX2173">
        <v>1725</v>
      </c>
      <c r="AY2173">
        <v>1813</v>
      </c>
      <c r="AZ2173" t="s">
        <v>127</v>
      </c>
      <c r="BA2173" s="2">
        <v>43732</v>
      </c>
      <c r="BB2173">
        <v>22</v>
      </c>
      <c r="BC2173" t="s">
        <v>2970</v>
      </c>
      <c r="BD2173" s="3">
        <v>47300</v>
      </c>
      <c r="BE2173" t="s">
        <v>150</v>
      </c>
      <c r="BF2173" s="2">
        <v>43578</v>
      </c>
      <c r="BG2173">
        <v>23</v>
      </c>
      <c r="BH2173" t="s">
        <v>2962</v>
      </c>
      <c r="BI2173" s="3">
        <v>13789</v>
      </c>
    </row>
    <row r="2174" spans="1:61" x14ac:dyDescent="0.25">
      <c r="A2174" s="1">
        <v>42827</v>
      </c>
      <c r="B2174" t="s">
        <v>2240</v>
      </c>
      <c r="C2174" t="s">
        <v>150</v>
      </c>
      <c r="D2174" t="s">
        <v>62</v>
      </c>
      <c r="E2174" t="s">
        <v>74</v>
      </c>
      <c r="F2174" t="s">
        <v>657</v>
      </c>
      <c r="G2174" t="s">
        <v>1490</v>
      </c>
      <c r="H2174" t="s">
        <v>76</v>
      </c>
      <c r="I2174" t="s">
        <v>1580</v>
      </c>
      <c r="J2174" t="s">
        <v>77</v>
      </c>
      <c r="K2174" t="s">
        <v>82</v>
      </c>
      <c r="L2174" t="s">
        <v>909</v>
      </c>
      <c r="M2174" t="s">
        <v>426</v>
      </c>
      <c r="N2174" t="s">
        <v>322</v>
      </c>
      <c r="O2174" t="s">
        <v>693</v>
      </c>
      <c r="P2174" t="s">
        <v>771</v>
      </c>
      <c r="Q2174">
        <v>24</v>
      </c>
      <c r="R2174" t="s">
        <v>95</v>
      </c>
      <c r="S2174" t="s">
        <v>66</v>
      </c>
      <c r="T2174">
        <v>17</v>
      </c>
      <c r="U2174">
        <v>19</v>
      </c>
      <c r="V2174">
        <v>4</v>
      </c>
      <c r="W2174" t="s">
        <v>132</v>
      </c>
      <c r="X2174" t="s">
        <v>96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 t="e" vm="93">
        <f>_FV(-1,"125")</f>
        <v>#VALUE!</v>
      </c>
      <c r="AM2174" t="s">
        <v>68</v>
      </c>
      <c r="AN2174">
        <v>-29</v>
      </c>
      <c r="AO2174" t="e" vm="1">
        <f>_FV(-1,"0")</f>
        <v>#VALUE!</v>
      </c>
      <c r="AP2174" t="s">
        <v>119</v>
      </c>
      <c r="AQ2174">
        <v>4</v>
      </c>
      <c r="AR2174">
        <v>4</v>
      </c>
      <c r="AS2174" t="s">
        <v>68</v>
      </c>
      <c r="AT2174" t="s">
        <v>2275</v>
      </c>
      <c r="AU2174" t="s">
        <v>68</v>
      </c>
      <c r="AV2174" t="s">
        <v>675</v>
      </c>
      <c r="AW2174" t="s">
        <v>2971</v>
      </c>
      <c r="AX2174">
        <v>1604</v>
      </c>
      <c r="AY2174">
        <v>1813</v>
      </c>
      <c r="AZ2174" t="s">
        <v>2240</v>
      </c>
      <c r="BA2174" t="s">
        <v>1398</v>
      </c>
      <c r="BB2174">
        <v>22</v>
      </c>
      <c r="BC2174" t="s">
        <v>2972</v>
      </c>
      <c r="BD2174" s="3">
        <v>42795</v>
      </c>
      <c r="BE2174" t="s">
        <v>150</v>
      </c>
      <c r="BF2174" s="2">
        <v>43578</v>
      </c>
      <c r="BG2174">
        <v>23</v>
      </c>
      <c r="BH2174" t="s">
        <v>2962</v>
      </c>
      <c r="BI2174" s="3">
        <v>13789</v>
      </c>
    </row>
    <row r="2175" spans="1:61" x14ac:dyDescent="0.25">
      <c r="A2175" s="1">
        <v>42793</v>
      </c>
      <c r="B2175" t="s">
        <v>2538</v>
      </c>
      <c r="C2175" t="s">
        <v>150</v>
      </c>
      <c r="D2175" t="s">
        <v>62</v>
      </c>
      <c r="E2175" t="s">
        <v>496</v>
      </c>
      <c r="F2175" t="s">
        <v>941</v>
      </c>
      <c r="G2175" t="s">
        <v>1083</v>
      </c>
      <c r="H2175" t="s">
        <v>494</v>
      </c>
      <c r="I2175" t="s">
        <v>1585</v>
      </c>
      <c r="J2175" t="s">
        <v>1375</v>
      </c>
      <c r="K2175" t="s">
        <v>519</v>
      </c>
      <c r="L2175" t="s">
        <v>364</v>
      </c>
      <c r="M2175" t="s">
        <v>364</v>
      </c>
      <c r="N2175" t="s">
        <v>238</v>
      </c>
      <c r="O2175" t="s">
        <v>363</v>
      </c>
      <c r="P2175" t="s">
        <v>521</v>
      </c>
      <c r="Q2175">
        <v>26</v>
      </c>
      <c r="R2175" t="s">
        <v>179</v>
      </c>
      <c r="S2175" t="s">
        <v>66</v>
      </c>
      <c r="T2175">
        <v>17</v>
      </c>
      <c r="U2175">
        <v>14</v>
      </c>
      <c r="V2175">
        <v>4</v>
      </c>
      <c r="W2175" t="s">
        <v>65</v>
      </c>
      <c r="X2175" t="s">
        <v>132</v>
      </c>
      <c r="Y2175">
        <v>0</v>
      </c>
      <c r="Z2175">
        <v>0</v>
      </c>
      <c r="AA2175">
        <v>0</v>
      </c>
      <c r="AB2175">
        <v>1</v>
      </c>
      <c r="AC2175">
        <v>1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 t="e" vm="126">
        <f>_FV(0,"7307692307692307")</f>
        <v>#VALUE!</v>
      </c>
      <c r="AM2175" t="s">
        <v>496</v>
      </c>
      <c r="AN2175">
        <v>-28</v>
      </c>
      <c r="AO2175" t="e" vm="1">
        <f>_FV(-5,"0")</f>
        <v>#VALUE!</v>
      </c>
      <c r="AP2175" t="s">
        <v>121</v>
      </c>
      <c r="AQ2175">
        <v>3</v>
      </c>
      <c r="AR2175">
        <v>6</v>
      </c>
      <c r="AS2175" t="s">
        <v>68</v>
      </c>
      <c r="AT2175" t="s">
        <v>68</v>
      </c>
      <c r="AU2175" t="s">
        <v>68</v>
      </c>
      <c r="AV2175" t="s">
        <v>79</v>
      </c>
      <c r="AW2175" s="3">
        <v>44927</v>
      </c>
      <c r="AX2175">
        <v>1803</v>
      </c>
      <c r="AY2175">
        <v>1813</v>
      </c>
      <c r="AZ2175" t="s">
        <v>2538</v>
      </c>
      <c r="BA2175" s="2">
        <v>43641</v>
      </c>
      <c r="BB2175">
        <v>21</v>
      </c>
      <c r="BC2175" t="s">
        <v>2973</v>
      </c>
      <c r="BD2175" s="3">
        <v>23863</v>
      </c>
      <c r="BE2175" t="s">
        <v>150</v>
      </c>
      <c r="BF2175" s="2">
        <v>43578</v>
      </c>
      <c r="BG2175">
        <v>23</v>
      </c>
      <c r="BH2175" t="s">
        <v>2962</v>
      </c>
      <c r="BI2175" s="3">
        <v>13789</v>
      </c>
    </row>
    <row r="2176" spans="1:61" x14ac:dyDescent="0.25">
      <c r="A2176" s="1">
        <v>42813</v>
      </c>
      <c r="B2176" t="s">
        <v>158</v>
      </c>
      <c r="C2176" t="s">
        <v>150</v>
      </c>
      <c r="D2176" t="s">
        <v>101</v>
      </c>
      <c r="E2176" t="s">
        <v>2004</v>
      </c>
      <c r="F2176" t="s">
        <v>1339</v>
      </c>
      <c r="G2176" t="s">
        <v>1696</v>
      </c>
      <c r="H2176" t="s">
        <v>102</v>
      </c>
      <c r="I2176" t="s">
        <v>1766</v>
      </c>
      <c r="J2176" t="s">
        <v>105</v>
      </c>
      <c r="K2176" t="s">
        <v>1340</v>
      </c>
      <c r="L2176" t="s">
        <v>746</v>
      </c>
      <c r="M2176" t="s">
        <v>109</v>
      </c>
      <c r="N2176" t="s">
        <v>109</v>
      </c>
      <c r="O2176" t="s">
        <v>480</v>
      </c>
      <c r="P2176" t="s">
        <v>748</v>
      </c>
      <c r="Q2176">
        <v>29</v>
      </c>
      <c r="R2176" t="s">
        <v>84</v>
      </c>
      <c r="S2176" t="s">
        <v>66</v>
      </c>
      <c r="T2176">
        <v>17</v>
      </c>
      <c r="U2176">
        <v>3</v>
      </c>
      <c r="V2176">
        <v>4</v>
      </c>
      <c r="W2176" t="s">
        <v>192</v>
      </c>
      <c r="X2176" t="s">
        <v>83</v>
      </c>
      <c r="Y2176">
        <v>0</v>
      </c>
      <c r="Z2176">
        <v>1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 t="s">
        <v>830</v>
      </c>
      <c r="AM2176" t="s">
        <v>1000</v>
      </c>
      <c r="AN2176">
        <v>2</v>
      </c>
      <c r="AO2176" t="s">
        <v>64</v>
      </c>
      <c r="AP2176" t="e" vm="1">
        <f>_FV(-1,"0")</f>
        <v>#VALUE!</v>
      </c>
      <c r="AQ2176">
        <v>0</v>
      </c>
      <c r="AR2176">
        <v>9</v>
      </c>
      <c r="AS2176" t="s">
        <v>68</v>
      </c>
      <c r="AT2176" t="s">
        <v>68</v>
      </c>
      <c r="AU2176" t="s">
        <v>68</v>
      </c>
      <c r="AV2176" s="2">
        <v>43586</v>
      </c>
      <c r="AW2176" s="2">
        <v>43497</v>
      </c>
      <c r="AX2176">
        <v>1883</v>
      </c>
      <c r="AY2176">
        <v>1813</v>
      </c>
      <c r="AZ2176" t="s">
        <v>158</v>
      </c>
      <c r="BA2176" s="2">
        <v>43670</v>
      </c>
      <c r="BB2176">
        <v>36</v>
      </c>
      <c r="BC2176" t="s">
        <v>2974</v>
      </c>
      <c r="BD2176" s="2">
        <v>43813</v>
      </c>
      <c r="BE2176" t="s">
        <v>150</v>
      </c>
      <c r="BF2176" s="2">
        <v>43578</v>
      </c>
      <c r="BG2176">
        <v>23</v>
      </c>
      <c r="BH2176" t="s">
        <v>2962</v>
      </c>
      <c r="BI2176" s="3">
        <v>13789</v>
      </c>
    </row>
    <row r="2177" spans="1:61" x14ac:dyDescent="0.25">
      <c r="A2177" s="1">
        <v>42750</v>
      </c>
      <c r="B2177" t="s">
        <v>163</v>
      </c>
      <c r="C2177" t="s">
        <v>150</v>
      </c>
      <c r="D2177" t="s">
        <v>101</v>
      </c>
      <c r="E2177" t="s">
        <v>594</v>
      </c>
      <c r="F2177" t="s">
        <v>1114</v>
      </c>
      <c r="G2177" t="s">
        <v>389</v>
      </c>
      <c r="H2177" t="s">
        <v>707</v>
      </c>
      <c r="I2177" t="s">
        <v>370</v>
      </c>
      <c r="J2177" t="s">
        <v>1167</v>
      </c>
      <c r="K2177" t="s">
        <v>895</v>
      </c>
      <c r="L2177" t="s">
        <v>2159</v>
      </c>
      <c r="M2177" t="s">
        <v>154</v>
      </c>
      <c r="N2177" t="s">
        <v>1823</v>
      </c>
      <c r="O2177" t="s">
        <v>155</v>
      </c>
      <c r="P2177" t="s">
        <v>889</v>
      </c>
      <c r="Q2177">
        <v>21</v>
      </c>
      <c r="R2177" t="s">
        <v>96</v>
      </c>
      <c r="S2177" t="s">
        <v>66</v>
      </c>
      <c r="T2177">
        <v>17</v>
      </c>
      <c r="U2177">
        <v>6</v>
      </c>
      <c r="V2177">
        <v>2</v>
      </c>
      <c r="W2177" t="s">
        <v>110</v>
      </c>
      <c r="X2177" t="s">
        <v>191</v>
      </c>
      <c r="Y2177">
        <v>1</v>
      </c>
      <c r="Z2177">
        <v>1</v>
      </c>
      <c r="AA2177">
        <v>1</v>
      </c>
      <c r="AB2177">
        <v>0</v>
      </c>
      <c r="AC2177">
        <v>0</v>
      </c>
      <c r="AD2177">
        <v>0</v>
      </c>
      <c r="AE2177">
        <v>0</v>
      </c>
      <c r="AF2177">
        <v>1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 t="s">
        <v>252</v>
      </c>
      <c r="AM2177" t="s">
        <v>459</v>
      </c>
      <c r="AN2177">
        <v>-5</v>
      </c>
      <c r="AO2177" t="s">
        <v>64</v>
      </c>
      <c r="AP2177" t="s">
        <v>64</v>
      </c>
      <c r="AQ2177">
        <v>7</v>
      </c>
      <c r="AR2177">
        <v>1</v>
      </c>
      <c r="AS2177" t="s">
        <v>986</v>
      </c>
      <c r="AT2177" t="s">
        <v>1169</v>
      </c>
      <c r="AU2177" t="s">
        <v>486</v>
      </c>
      <c r="AV2177" t="s">
        <v>1281</v>
      </c>
      <c r="AW2177" t="s">
        <v>2975</v>
      </c>
      <c r="AX2177">
        <v>1770</v>
      </c>
      <c r="AY2177">
        <v>1813</v>
      </c>
      <c r="AZ2177" t="s">
        <v>163</v>
      </c>
      <c r="BA2177" s="2">
        <v>43608</v>
      </c>
      <c r="BB2177">
        <v>24</v>
      </c>
      <c r="BC2177" t="s">
        <v>2976</v>
      </c>
      <c r="BD2177" s="2">
        <v>43658</v>
      </c>
      <c r="BE2177" t="s">
        <v>150</v>
      </c>
      <c r="BF2177" s="2">
        <v>43578</v>
      </c>
      <c r="BG2177">
        <v>23</v>
      </c>
      <c r="BH2177" t="s">
        <v>2962</v>
      </c>
      <c r="BI2177" s="3">
        <v>13789</v>
      </c>
    </row>
    <row r="2178" spans="1:61" x14ac:dyDescent="0.25">
      <c r="A2178" s="1">
        <v>42718</v>
      </c>
      <c r="B2178" t="s">
        <v>2977</v>
      </c>
      <c r="C2178" t="s">
        <v>150</v>
      </c>
      <c r="D2178" t="s">
        <v>151</v>
      </c>
      <c r="E2178" t="s">
        <v>1400</v>
      </c>
      <c r="F2178" s="3">
        <v>447455</v>
      </c>
      <c r="G2178" t="s">
        <v>68</v>
      </c>
      <c r="H2178" s="3">
        <v>45658</v>
      </c>
      <c r="I2178" t="s">
        <v>750</v>
      </c>
      <c r="J2178" s="3">
        <v>2730190</v>
      </c>
      <c r="K2178" t="s">
        <v>321</v>
      </c>
      <c r="L2178" t="s">
        <v>751</v>
      </c>
      <c r="M2178" t="s">
        <v>323</v>
      </c>
      <c r="N2178" t="s">
        <v>322</v>
      </c>
      <c r="O2178" t="s">
        <v>323</v>
      </c>
      <c r="P2178" t="s">
        <v>79</v>
      </c>
      <c r="Q2178">
        <v>16</v>
      </c>
      <c r="R2178" t="s">
        <v>67</v>
      </c>
      <c r="S2178" t="s">
        <v>66</v>
      </c>
      <c r="T2178">
        <v>17</v>
      </c>
      <c r="U2178">
        <v>16</v>
      </c>
      <c r="V2178">
        <v>3</v>
      </c>
      <c r="W2178" t="s">
        <v>132</v>
      </c>
      <c r="X2178" t="s">
        <v>121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 t="e" vm="103">
        <f>_FV(0,"1875")</f>
        <v>#VALUE!</v>
      </c>
      <c r="AM2178" t="s">
        <v>367</v>
      </c>
      <c r="AN2178">
        <v>-16</v>
      </c>
      <c r="AO2178" t="e" vm="1">
        <f>_FV(-3,"0")</f>
        <v>#VALUE!</v>
      </c>
      <c r="AP2178" t="s">
        <v>110</v>
      </c>
      <c r="AQ2178">
        <v>1</v>
      </c>
      <c r="AR2178">
        <v>1</v>
      </c>
      <c r="AS2178" t="s">
        <v>68</v>
      </c>
      <c r="AT2178" t="s">
        <v>68</v>
      </c>
      <c r="AU2178" t="s">
        <v>68</v>
      </c>
      <c r="AV2178" t="s">
        <v>124</v>
      </c>
      <c r="AW2178" s="3">
        <v>42736</v>
      </c>
      <c r="AX2178">
        <v>1590</v>
      </c>
      <c r="AY2178">
        <v>1813</v>
      </c>
      <c r="AZ2178" t="s">
        <v>2977</v>
      </c>
      <c r="BA2178" s="2">
        <v>43550</v>
      </c>
      <c r="BB2178">
        <v>21</v>
      </c>
      <c r="BC2178" t="s">
        <v>2978</v>
      </c>
      <c r="BD2178" s="3">
        <v>17593</v>
      </c>
      <c r="BE2178" t="s">
        <v>150</v>
      </c>
      <c r="BF2178" s="2">
        <v>43578</v>
      </c>
      <c r="BG2178">
        <v>23</v>
      </c>
      <c r="BH2178" t="s">
        <v>2962</v>
      </c>
      <c r="BI2178" s="3">
        <v>13789</v>
      </c>
    </row>
    <row r="2179" spans="1:61" x14ac:dyDescent="0.25">
      <c r="A2179" s="1">
        <v>42693</v>
      </c>
      <c r="B2179" t="s">
        <v>1917</v>
      </c>
      <c r="C2179" t="s">
        <v>150</v>
      </c>
      <c r="D2179" t="s">
        <v>101</v>
      </c>
      <c r="E2179" t="s">
        <v>68</v>
      </c>
      <c r="F2179" s="2">
        <v>43587</v>
      </c>
      <c r="G2179" t="s">
        <v>68</v>
      </c>
      <c r="H2179" t="s">
        <v>76</v>
      </c>
      <c r="I2179" t="s">
        <v>78</v>
      </c>
      <c r="J2179" t="s">
        <v>657</v>
      </c>
      <c r="K2179" t="s">
        <v>79</v>
      </c>
      <c r="L2179" t="s">
        <v>355</v>
      </c>
      <c r="M2179" t="s">
        <v>80</v>
      </c>
      <c r="N2179" t="s">
        <v>308</v>
      </c>
      <c r="O2179" t="s">
        <v>80</v>
      </c>
      <c r="P2179" t="s">
        <v>82</v>
      </c>
      <c r="Q2179">
        <v>12</v>
      </c>
      <c r="R2179" t="s">
        <v>121</v>
      </c>
      <c r="S2179" t="s">
        <v>66</v>
      </c>
      <c r="T2179">
        <v>17</v>
      </c>
      <c r="U2179">
        <v>10</v>
      </c>
      <c r="V2179">
        <v>1</v>
      </c>
      <c r="W2179" t="s">
        <v>132</v>
      </c>
      <c r="X2179" t="s">
        <v>191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 t="s">
        <v>65</v>
      </c>
      <c r="AM2179" t="s">
        <v>90</v>
      </c>
      <c r="AN2179">
        <v>-13</v>
      </c>
      <c r="AO2179" t="e" vm="1">
        <f>_FV(-8,"0")</f>
        <v>#VALUE!</v>
      </c>
      <c r="AP2179" t="s">
        <v>66</v>
      </c>
      <c r="AQ2179">
        <v>4</v>
      </c>
      <c r="AR2179">
        <v>4</v>
      </c>
      <c r="AS2179" t="s">
        <v>68</v>
      </c>
      <c r="AT2179" t="s">
        <v>68</v>
      </c>
      <c r="AU2179" t="s">
        <v>68</v>
      </c>
      <c r="AV2179" s="3">
        <v>45658</v>
      </c>
      <c r="AW2179" s="3">
        <v>44197</v>
      </c>
      <c r="AX2179">
        <v>1762</v>
      </c>
      <c r="AY2179">
        <v>1813</v>
      </c>
      <c r="AZ2179" t="s">
        <v>1917</v>
      </c>
      <c r="BA2179" s="2">
        <v>43579</v>
      </c>
      <c r="BB2179">
        <v>19</v>
      </c>
      <c r="BC2179" t="s">
        <v>2979</v>
      </c>
      <c r="BD2179" s="3">
        <v>34820</v>
      </c>
      <c r="BE2179" t="s">
        <v>150</v>
      </c>
      <c r="BF2179" s="2">
        <v>43578</v>
      </c>
      <c r="BG2179">
        <v>23</v>
      </c>
      <c r="BH2179" t="s">
        <v>2962</v>
      </c>
      <c r="BI2179" s="3">
        <v>13789</v>
      </c>
    </row>
    <row r="2180" spans="1:61" x14ac:dyDescent="0.25">
      <c r="A2180" s="1">
        <v>42951</v>
      </c>
      <c r="B2180" t="s">
        <v>182</v>
      </c>
      <c r="C2180" t="s">
        <v>150</v>
      </c>
      <c r="D2180" t="s">
        <v>151</v>
      </c>
      <c r="E2180" t="s">
        <v>137</v>
      </c>
      <c r="F2180" t="s">
        <v>1358</v>
      </c>
      <c r="G2180" t="s">
        <v>1111</v>
      </c>
      <c r="H2180" t="s">
        <v>867</v>
      </c>
      <c r="I2180" t="s">
        <v>553</v>
      </c>
      <c r="J2180" t="s">
        <v>2679</v>
      </c>
      <c r="K2180" t="s">
        <v>142</v>
      </c>
      <c r="L2180" t="s">
        <v>1941</v>
      </c>
      <c r="M2180" t="s">
        <v>558</v>
      </c>
      <c r="N2180" t="s">
        <v>1112</v>
      </c>
      <c r="O2180" t="s">
        <v>142</v>
      </c>
      <c r="P2180" t="s">
        <v>1203</v>
      </c>
      <c r="Q2180">
        <v>31</v>
      </c>
      <c r="R2180" t="s">
        <v>191</v>
      </c>
      <c r="S2180" t="s">
        <v>66</v>
      </c>
      <c r="T2180">
        <v>17</v>
      </c>
      <c r="U2180">
        <v>8</v>
      </c>
      <c r="V2180">
        <v>3</v>
      </c>
      <c r="W2180" t="s">
        <v>66</v>
      </c>
      <c r="X2180" t="s">
        <v>120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 t="e" vm="422">
        <f>_FV(0,"3548387096774194")</f>
        <v>#VALUE!</v>
      </c>
      <c r="AM2180" t="s">
        <v>1201</v>
      </c>
      <c r="AN2180">
        <v>-23</v>
      </c>
      <c r="AO2180" t="e" vm="1">
        <f>_FV(-6,"0")</f>
        <v>#VALUE!</v>
      </c>
      <c r="AP2180" t="s">
        <v>83</v>
      </c>
      <c r="AQ2180">
        <v>0</v>
      </c>
      <c r="AR2180">
        <v>9</v>
      </c>
      <c r="AS2180" t="s">
        <v>1300</v>
      </c>
      <c r="AT2180" t="s">
        <v>68</v>
      </c>
      <c r="AU2180" t="s">
        <v>329</v>
      </c>
      <c r="AV2180" t="s">
        <v>2088</v>
      </c>
      <c r="AW2180" t="s">
        <v>1430</v>
      </c>
      <c r="AX2180">
        <v>1637</v>
      </c>
      <c r="AY2180">
        <v>1813</v>
      </c>
      <c r="AZ2180" t="s">
        <v>182</v>
      </c>
      <c r="BA2180" s="2">
        <v>43491</v>
      </c>
      <c r="BB2180">
        <v>27</v>
      </c>
      <c r="BC2180" t="s">
        <v>2980</v>
      </c>
      <c r="BD2180" s="3">
        <v>24959</v>
      </c>
      <c r="BE2180" t="s">
        <v>150</v>
      </c>
      <c r="BF2180" s="2">
        <v>43578</v>
      </c>
      <c r="BG2180">
        <v>23</v>
      </c>
      <c r="BH2180" t="s">
        <v>2962</v>
      </c>
      <c r="BI2180" s="3">
        <v>13789</v>
      </c>
    </row>
    <row r="2181" spans="1:61" x14ac:dyDescent="0.25">
      <c r="A2181" s="1">
        <v>42767</v>
      </c>
      <c r="B2181" t="s">
        <v>195</v>
      </c>
      <c r="C2181" t="s">
        <v>150</v>
      </c>
      <c r="D2181" t="s">
        <v>101</v>
      </c>
      <c r="E2181" t="s">
        <v>681</v>
      </c>
      <c r="F2181" s="2">
        <v>43526</v>
      </c>
      <c r="G2181" s="3">
        <v>27395</v>
      </c>
      <c r="H2181" s="2">
        <v>43586</v>
      </c>
      <c r="I2181" t="s">
        <v>534</v>
      </c>
      <c r="J2181" s="3">
        <v>42036</v>
      </c>
      <c r="K2181" t="s">
        <v>118</v>
      </c>
      <c r="L2181" t="s">
        <v>1478</v>
      </c>
      <c r="M2181" t="s">
        <v>1478</v>
      </c>
      <c r="N2181" t="s">
        <v>325</v>
      </c>
      <c r="O2181" t="s">
        <v>325</v>
      </c>
      <c r="P2181" t="s">
        <v>118</v>
      </c>
      <c r="Q2181">
        <v>20</v>
      </c>
      <c r="R2181" t="s">
        <v>239</v>
      </c>
      <c r="S2181" t="s">
        <v>66</v>
      </c>
      <c r="T2181">
        <v>17</v>
      </c>
      <c r="U2181">
        <v>18</v>
      </c>
      <c r="V2181">
        <v>2</v>
      </c>
      <c r="W2181" t="s">
        <v>84</v>
      </c>
      <c r="X2181" t="s">
        <v>191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 t="e" vm="125">
        <f>_FV(0,"9")</f>
        <v>#VALUE!</v>
      </c>
      <c r="AM2181" s="3">
        <v>45658</v>
      </c>
      <c r="AN2181">
        <v>-29</v>
      </c>
      <c r="AO2181" t="e" vm="1">
        <f>_FV(-10,"0")</f>
        <v>#VALUE!</v>
      </c>
      <c r="AP2181" t="s">
        <v>242</v>
      </c>
      <c r="AQ2181">
        <v>1</v>
      </c>
      <c r="AR2181">
        <v>7</v>
      </c>
      <c r="AS2181" t="s">
        <v>1408</v>
      </c>
      <c r="AT2181" t="s">
        <v>68</v>
      </c>
      <c r="AU2181" t="s">
        <v>1419</v>
      </c>
      <c r="AV2181" t="s">
        <v>2981</v>
      </c>
      <c r="AW2181" t="s">
        <v>2982</v>
      </c>
      <c r="AX2181">
        <v>1625</v>
      </c>
      <c r="AY2181">
        <v>1813</v>
      </c>
      <c r="AZ2181" t="s">
        <v>195</v>
      </c>
      <c r="BA2181" s="2">
        <v>43548</v>
      </c>
      <c r="BB2181">
        <v>26</v>
      </c>
      <c r="BC2181" t="s">
        <v>2983</v>
      </c>
      <c r="BD2181" s="3">
        <v>24869</v>
      </c>
      <c r="BE2181" t="s">
        <v>150</v>
      </c>
      <c r="BF2181" s="2">
        <v>43578</v>
      </c>
      <c r="BG2181">
        <v>23</v>
      </c>
      <c r="BH2181" t="s">
        <v>2962</v>
      </c>
      <c r="BI2181" s="3">
        <v>13789</v>
      </c>
    </row>
    <row r="2182" spans="1:61" x14ac:dyDescent="0.25">
      <c r="A2182" s="1">
        <v>42379</v>
      </c>
      <c r="B2182" t="s">
        <v>1445</v>
      </c>
      <c r="C2182" t="s">
        <v>150</v>
      </c>
      <c r="D2182" t="s">
        <v>151</v>
      </c>
      <c r="E2182" t="s">
        <v>670</v>
      </c>
      <c r="F2182" t="s">
        <v>1114</v>
      </c>
      <c r="G2182" t="s">
        <v>353</v>
      </c>
      <c r="H2182" t="s">
        <v>153</v>
      </c>
      <c r="I2182" t="s">
        <v>252</v>
      </c>
      <c r="J2182" t="s">
        <v>370</v>
      </c>
      <c r="K2182" t="s">
        <v>154</v>
      </c>
      <c r="L2182" t="s">
        <v>252</v>
      </c>
      <c r="M2182" t="s">
        <v>252</v>
      </c>
      <c r="N2182" t="s">
        <v>154</v>
      </c>
      <c r="O2182" t="s">
        <v>154</v>
      </c>
      <c r="P2182" t="s">
        <v>154</v>
      </c>
      <c r="Q2182">
        <v>7</v>
      </c>
      <c r="R2182" t="s">
        <v>110</v>
      </c>
      <c r="S2182" t="s">
        <v>66</v>
      </c>
      <c r="T2182">
        <v>17</v>
      </c>
      <c r="U2182">
        <v>17</v>
      </c>
      <c r="V2182">
        <v>4</v>
      </c>
      <c r="W2182" t="s">
        <v>68</v>
      </c>
      <c r="X2182" t="s">
        <v>120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 t="e" vm="13">
        <f>_FV(0,"7142857142857143")</f>
        <v>#VALUE!</v>
      </c>
      <c r="AM2182" t="s">
        <v>68</v>
      </c>
      <c r="AN2182">
        <v>-9</v>
      </c>
      <c r="AO2182" t="e" vm="1">
        <f>_FV(-9,"0")</f>
        <v>#VALUE!</v>
      </c>
      <c r="AP2182" t="s">
        <v>192</v>
      </c>
      <c r="AQ2182">
        <v>3</v>
      </c>
      <c r="AR2182">
        <v>6</v>
      </c>
      <c r="AS2182" t="s">
        <v>68</v>
      </c>
      <c r="AT2182" t="s">
        <v>68</v>
      </c>
      <c r="AU2182" t="s">
        <v>68</v>
      </c>
      <c r="AV2182" s="2">
        <v>43556</v>
      </c>
      <c r="AW2182" s="3">
        <v>47119</v>
      </c>
      <c r="AX2182">
        <v>1668</v>
      </c>
      <c r="AY2182">
        <v>1813</v>
      </c>
      <c r="AZ2182" t="s">
        <v>1445</v>
      </c>
      <c r="BA2182" s="2">
        <v>43733</v>
      </c>
      <c r="BB2182">
        <v>34</v>
      </c>
      <c r="BC2182" t="s">
        <v>2984</v>
      </c>
      <c r="BD2182" s="3">
        <v>25993</v>
      </c>
      <c r="BE2182" t="s">
        <v>150</v>
      </c>
      <c r="BF2182" s="2">
        <v>43578</v>
      </c>
      <c r="BG2182">
        <v>23</v>
      </c>
      <c r="BH2182" t="s">
        <v>2962</v>
      </c>
      <c r="BI2182" s="3">
        <v>13789</v>
      </c>
    </row>
    <row r="2183" spans="1:61" x14ac:dyDescent="0.25">
      <c r="A2183" s="1">
        <v>42609</v>
      </c>
      <c r="B2183" t="s">
        <v>209</v>
      </c>
      <c r="C2183" t="s">
        <v>150</v>
      </c>
      <c r="D2183" t="s">
        <v>101</v>
      </c>
      <c r="E2183" t="s">
        <v>355</v>
      </c>
      <c r="F2183" t="s">
        <v>90</v>
      </c>
      <c r="G2183" t="s">
        <v>80</v>
      </c>
      <c r="H2183" t="s">
        <v>340</v>
      </c>
      <c r="I2183" t="s">
        <v>90</v>
      </c>
      <c r="J2183" t="s">
        <v>68</v>
      </c>
      <c r="K2183" t="s">
        <v>80</v>
      </c>
      <c r="L2183" t="s">
        <v>80</v>
      </c>
      <c r="M2183" t="s">
        <v>65</v>
      </c>
      <c r="N2183" t="s">
        <v>80</v>
      </c>
      <c r="O2183" t="s">
        <v>80</v>
      </c>
      <c r="P2183" t="s">
        <v>65</v>
      </c>
      <c r="Q2183">
        <v>3</v>
      </c>
      <c r="R2183" t="s">
        <v>64</v>
      </c>
      <c r="S2183" t="s">
        <v>66</v>
      </c>
      <c r="T2183">
        <v>17</v>
      </c>
      <c r="U2183">
        <v>7</v>
      </c>
      <c r="V2183">
        <v>11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 t="s">
        <v>80</v>
      </c>
      <c r="AM2183" t="e" vm="2">
        <f>_FV(0,"3333333333333333")</f>
        <v>#VALUE!</v>
      </c>
      <c r="AN2183">
        <v>1</v>
      </c>
      <c r="AP2183" t="e" vm="1">
        <f>_FV(-2,"0")</f>
        <v>#VALUE!</v>
      </c>
      <c r="AQ2183">
        <v>2</v>
      </c>
      <c r="AR2183">
        <v>5</v>
      </c>
      <c r="AS2183" t="s">
        <v>461</v>
      </c>
      <c r="AT2183" t="s">
        <v>68</v>
      </c>
      <c r="AU2183" t="s">
        <v>629</v>
      </c>
      <c r="AV2183" t="s">
        <v>2985</v>
      </c>
      <c r="AW2183" t="s">
        <v>2986</v>
      </c>
      <c r="AX2183">
        <v>1803</v>
      </c>
      <c r="AY2183">
        <v>1813</v>
      </c>
      <c r="AZ2183" t="s">
        <v>209</v>
      </c>
      <c r="BA2183" s="2">
        <v>43668</v>
      </c>
      <c r="BB2183">
        <v>20</v>
      </c>
      <c r="BC2183" t="s">
        <v>2987</v>
      </c>
      <c r="BD2183" s="3">
        <v>41913</v>
      </c>
      <c r="BE2183" t="s">
        <v>150</v>
      </c>
      <c r="BF2183" s="2">
        <v>43578</v>
      </c>
      <c r="BG2183">
        <v>23</v>
      </c>
      <c r="BH2183" t="s">
        <v>2962</v>
      </c>
      <c r="BI2183" s="3">
        <v>13789</v>
      </c>
    </row>
    <row r="2184" spans="1:61" x14ac:dyDescent="0.25">
      <c r="A2184" s="1">
        <v>42740</v>
      </c>
      <c r="B2184" t="s">
        <v>2793</v>
      </c>
      <c r="C2184" t="s">
        <v>150</v>
      </c>
      <c r="D2184" t="s">
        <v>151</v>
      </c>
      <c r="E2184" t="s">
        <v>705</v>
      </c>
      <c r="F2184" t="s">
        <v>64</v>
      </c>
      <c r="G2184" t="s">
        <v>352</v>
      </c>
      <c r="H2184" s="2">
        <v>43497</v>
      </c>
      <c r="I2184" t="s">
        <v>250</v>
      </c>
      <c r="J2184" t="s">
        <v>2379</v>
      </c>
      <c r="K2184" t="s">
        <v>587</v>
      </c>
      <c r="L2184" t="s">
        <v>1094</v>
      </c>
      <c r="M2184" t="s">
        <v>586</v>
      </c>
      <c r="N2184" t="s">
        <v>1095</v>
      </c>
      <c r="O2184" t="s">
        <v>118</v>
      </c>
      <c r="P2184" t="s">
        <v>793</v>
      </c>
      <c r="Q2184">
        <v>35</v>
      </c>
      <c r="R2184" t="s">
        <v>255</v>
      </c>
      <c r="S2184" t="s">
        <v>66</v>
      </c>
      <c r="T2184">
        <v>17</v>
      </c>
      <c r="U2184">
        <v>8</v>
      </c>
      <c r="V2184">
        <v>2</v>
      </c>
      <c r="W2184" t="s">
        <v>96</v>
      </c>
      <c r="X2184" t="s">
        <v>120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 t="e" vm="392">
        <f>_FV(0,"5142857142857142")</f>
        <v>#VALUE!</v>
      </c>
      <c r="AM2184" t="s">
        <v>124</v>
      </c>
      <c r="AN2184">
        <v>-26</v>
      </c>
      <c r="AO2184" t="e" vm="1">
        <f>_FV(-4,"0")</f>
        <v>#VALUE!</v>
      </c>
      <c r="AP2184" t="s">
        <v>191</v>
      </c>
      <c r="AQ2184">
        <v>3</v>
      </c>
      <c r="AR2184">
        <v>6</v>
      </c>
      <c r="AS2184" t="s">
        <v>68</v>
      </c>
      <c r="AT2184" t="s">
        <v>68</v>
      </c>
      <c r="AU2184" t="s">
        <v>68</v>
      </c>
      <c r="AV2184" s="2">
        <v>43617</v>
      </c>
      <c r="AW2184" s="2">
        <v>43497</v>
      </c>
      <c r="AX2184">
        <v>1645</v>
      </c>
      <c r="AY2184">
        <v>1813</v>
      </c>
      <c r="AZ2184" t="s">
        <v>2793</v>
      </c>
      <c r="BA2184" s="2">
        <v>43702</v>
      </c>
      <c r="BB2184">
        <v>36</v>
      </c>
      <c r="BC2184" t="s">
        <v>2988</v>
      </c>
      <c r="BD2184" s="2">
        <v>43803</v>
      </c>
      <c r="BE2184" t="s">
        <v>150</v>
      </c>
      <c r="BF2184" s="2">
        <v>43578</v>
      </c>
      <c r="BG2184">
        <v>23</v>
      </c>
      <c r="BH2184" t="s">
        <v>2962</v>
      </c>
      <c r="BI2184" s="3">
        <v>13789</v>
      </c>
    </row>
    <row r="2185" spans="1:61" x14ac:dyDescent="0.25">
      <c r="A2185" s="1">
        <v>42841</v>
      </c>
      <c r="B2185" t="s">
        <v>218</v>
      </c>
      <c r="C2185" t="s">
        <v>150</v>
      </c>
      <c r="D2185" t="s">
        <v>151</v>
      </c>
      <c r="E2185" t="s">
        <v>219</v>
      </c>
      <c r="F2185" t="s">
        <v>2218</v>
      </c>
      <c r="G2185" t="s">
        <v>1241</v>
      </c>
      <c r="H2185" t="s">
        <v>1136</v>
      </c>
      <c r="I2185" t="s">
        <v>90</v>
      </c>
      <c r="J2185" t="s">
        <v>1037</v>
      </c>
      <c r="K2185" t="s">
        <v>224</v>
      </c>
      <c r="L2185" t="s">
        <v>468</v>
      </c>
      <c r="M2185" t="s">
        <v>224</v>
      </c>
      <c r="N2185" t="s">
        <v>1140</v>
      </c>
      <c r="O2185" t="s">
        <v>469</v>
      </c>
      <c r="P2185" t="s">
        <v>223</v>
      </c>
      <c r="Q2185">
        <v>33</v>
      </c>
      <c r="R2185" t="s">
        <v>120</v>
      </c>
      <c r="S2185" t="s">
        <v>66</v>
      </c>
      <c r="T2185">
        <v>17</v>
      </c>
      <c r="U2185">
        <v>6</v>
      </c>
      <c r="V2185">
        <v>2</v>
      </c>
      <c r="W2185" t="s">
        <v>66</v>
      </c>
      <c r="X2185" t="s">
        <v>192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 t="e" vm="403">
        <f>_FV(0,"06060606060606061")</f>
        <v>#VALUE!</v>
      </c>
      <c r="AM2185" t="s">
        <v>1404</v>
      </c>
      <c r="AN2185">
        <v>-19</v>
      </c>
      <c r="AO2185" t="e" vm="1">
        <f>_FV(-7,"0")</f>
        <v>#VALUE!</v>
      </c>
      <c r="AP2185" t="s">
        <v>96</v>
      </c>
      <c r="AQ2185">
        <v>2</v>
      </c>
      <c r="AR2185">
        <v>5</v>
      </c>
      <c r="AS2185" t="s">
        <v>1275</v>
      </c>
      <c r="AT2185" t="s">
        <v>68</v>
      </c>
      <c r="AU2185" t="s">
        <v>1155</v>
      </c>
      <c r="AV2185" t="s">
        <v>1405</v>
      </c>
      <c r="AW2185" t="s">
        <v>2989</v>
      </c>
      <c r="AX2185">
        <v>1643</v>
      </c>
      <c r="AY2185">
        <v>1813</v>
      </c>
      <c r="AZ2185" t="s">
        <v>218</v>
      </c>
      <c r="BA2185" s="2">
        <v>43550</v>
      </c>
      <c r="BB2185">
        <v>17</v>
      </c>
      <c r="BC2185" t="s">
        <v>2990</v>
      </c>
      <c r="BD2185" s="3">
        <v>30742</v>
      </c>
      <c r="BE2185" t="s">
        <v>150</v>
      </c>
      <c r="BF2185" s="2">
        <v>43578</v>
      </c>
      <c r="BG2185">
        <v>23</v>
      </c>
      <c r="BH2185" t="s">
        <v>2962</v>
      </c>
      <c r="BI2185" s="3">
        <v>13789</v>
      </c>
    </row>
    <row r="2186" spans="1:61" x14ac:dyDescent="0.25">
      <c r="A2186" s="1">
        <v>42869</v>
      </c>
      <c r="B2186" t="s">
        <v>228</v>
      </c>
      <c r="C2186" t="s">
        <v>150</v>
      </c>
      <c r="D2186" t="s">
        <v>151</v>
      </c>
      <c r="E2186" t="s">
        <v>710</v>
      </c>
      <c r="F2186" t="s">
        <v>288</v>
      </c>
      <c r="G2186" t="s">
        <v>614</v>
      </c>
      <c r="H2186" t="s">
        <v>1324</v>
      </c>
      <c r="I2186" t="s">
        <v>1324</v>
      </c>
      <c r="J2186" t="s">
        <v>653</v>
      </c>
      <c r="K2186" t="s">
        <v>655</v>
      </c>
      <c r="L2186" t="s">
        <v>1549</v>
      </c>
      <c r="M2186" t="s">
        <v>1159</v>
      </c>
      <c r="N2186" t="s">
        <v>713</v>
      </c>
      <c r="O2186" t="s">
        <v>292</v>
      </c>
      <c r="P2186" t="s">
        <v>296</v>
      </c>
      <c r="Q2186">
        <v>37</v>
      </c>
      <c r="R2186" t="s">
        <v>192</v>
      </c>
      <c r="S2186" t="s">
        <v>66</v>
      </c>
      <c r="T2186">
        <v>17</v>
      </c>
      <c r="U2186">
        <v>10</v>
      </c>
      <c r="V2186">
        <v>4</v>
      </c>
      <c r="W2186" t="s">
        <v>83</v>
      </c>
      <c r="X2186" t="s">
        <v>120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 t="e" vm="177">
        <f>_FV(0,"3783783783783784")</f>
        <v>#VALUE!</v>
      </c>
      <c r="AM2186" t="s">
        <v>2036</v>
      </c>
      <c r="AN2186">
        <v>-28</v>
      </c>
      <c r="AO2186" t="e" vm="1">
        <f>_FV(-1,"0")</f>
        <v>#VALUE!</v>
      </c>
      <c r="AP2186" t="s">
        <v>85</v>
      </c>
      <c r="AQ2186">
        <v>7</v>
      </c>
      <c r="AR2186">
        <v>1</v>
      </c>
      <c r="AS2186" t="s">
        <v>68</v>
      </c>
      <c r="AT2186" t="s">
        <v>68</v>
      </c>
      <c r="AU2186" t="s">
        <v>68</v>
      </c>
      <c r="AV2186" t="s">
        <v>68</v>
      </c>
      <c r="AW2186" s="2">
        <v>43525</v>
      </c>
      <c r="AX2186">
        <v>1666</v>
      </c>
      <c r="AY2186">
        <v>1813</v>
      </c>
      <c r="AZ2186" t="s">
        <v>228</v>
      </c>
      <c r="BA2186" s="2">
        <v>43669</v>
      </c>
      <c r="BB2186">
        <v>27</v>
      </c>
      <c r="BC2186" t="s">
        <v>2991</v>
      </c>
      <c r="BD2186" s="3">
        <v>17288</v>
      </c>
      <c r="BE2186" t="s">
        <v>150</v>
      </c>
      <c r="BF2186" s="2">
        <v>43578</v>
      </c>
      <c r="BG2186">
        <v>23</v>
      </c>
      <c r="BH2186" t="s">
        <v>2962</v>
      </c>
      <c r="BI2186" s="3">
        <v>13789</v>
      </c>
    </row>
    <row r="2187" spans="1:61" x14ac:dyDescent="0.25">
      <c r="A2187" s="1">
        <v>42652</v>
      </c>
      <c r="B2187" t="s">
        <v>60</v>
      </c>
      <c r="C2187" t="s">
        <v>1917</v>
      </c>
      <c r="D2187" t="s">
        <v>62</v>
      </c>
      <c r="E2187" s="2">
        <v>43586</v>
      </c>
      <c r="F2187" t="s">
        <v>63</v>
      </c>
      <c r="G2187" s="3">
        <v>45658</v>
      </c>
      <c r="H2187" t="s">
        <v>68</v>
      </c>
      <c r="I2187" t="s">
        <v>68</v>
      </c>
      <c r="J2187" t="s">
        <v>63</v>
      </c>
      <c r="K2187" t="s">
        <v>79</v>
      </c>
      <c r="L2187" t="s">
        <v>65</v>
      </c>
      <c r="M2187" t="s">
        <v>79</v>
      </c>
      <c r="N2187" t="s">
        <v>79</v>
      </c>
      <c r="O2187" t="s">
        <v>79</v>
      </c>
      <c r="P2187" t="s">
        <v>63</v>
      </c>
      <c r="Q2187">
        <v>4</v>
      </c>
      <c r="R2187" t="s">
        <v>132</v>
      </c>
      <c r="S2187" t="s">
        <v>121</v>
      </c>
      <c r="T2187">
        <v>17</v>
      </c>
      <c r="U2187">
        <v>8</v>
      </c>
      <c r="V2187">
        <v>15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 t="s">
        <v>79</v>
      </c>
      <c r="AM2187" t="e" vm="3">
        <f>_FV(0,"5")</f>
        <v>#VALUE!</v>
      </c>
      <c r="AN2187">
        <v>2</v>
      </c>
      <c r="AP2187" t="e" vm="1">
        <f>_FV(-3,"0")</f>
        <v>#VALUE!</v>
      </c>
      <c r="AQ2187">
        <v>1</v>
      </c>
      <c r="AR2187">
        <v>7</v>
      </c>
      <c r="AS2187" t="s">
        <v>68</v>
      </c>
      <c r="AT2187" t="s">
        <v>68</v>
      </c>
      <c r="AU2187" t="s">
        <v>68</v>
      </c>
      <c r="AV2187" s="2">
        <v>43498</v>
      </c>
      <c r="AW2187" s="2">
        <v>43497</v>
      </c>
      <c r="AX2187">
        <v>1847</v>
      </c>
      <c r="AY2187">
        <v>1762</v>
      </c>
      <c r="AZ2187" t="s">
        <v>60</v>
      </c>
      <c r="BA2187" s="2">
        <v>43669</v>
      </c>
      <c r="BB2187">
        <v>26</v>
      </c>
      <c r="BC2187" t="s">
        <v>2961</v>
      </c>
      <c r="BD2187" s="3">
        <v>16772</v>
      </c>
      <c r="BE2187" t="s">
        <v>1917</v>
      </c>
      <c r="BF2187" s="2">
        <v>43579</v>
      </c>
      <c r="BG2187">
        <v>19</v>
      </c>
      <c r="BH2187" t="s">
        <v>2979</v>
      </c>
      <c r="BI2187" s="3">
        <v>34820</v>
      </c>
    </row>
    <row r="2188" spans="1:61" x14ac:dyDescent="0.25">
      <c r="A2188" s="1">
        <v>42722</v>
      </c>
      <c r="B2188" t="s">
        <v>2768</v>
      </c>
      <c r="C2188" t="s">
        <v>1917</v>
      </c>
      <c r="D2188" t="s">
        <v>151</v>
      </c>
      <c r="E2188" t="s">
        <v>186</v>
      </c>
      <c r="F2188" t="s">
        <v>545</v>
      </c>
      <c r="G2188" t="s">
        <v>546</v>
      </c>
      <c r="H2188" t="s">
        <v>259</v>
      </c>
      <c r="I2188" t="s">
        <v>183</v>
      </c>
      <c r="J2188" t="s">
        <v>183</v>
      </c>
      <c r="K2188" t="s">
        <v>187</v>
      </c>
      <c r="L2188" t="s">
        <v>280</v>
      </c>
      <c r="M2188" t="s">
        <v>188</v>
      </c>
      <c r="N2188" t="s">
        <v>280</v>
      </c>
      <c r="O2188" t="s">
        <v>189</v>
      </c>
      <c r="P2188" t="s">
        <v>187</v>
      </c>
      <c r="Q2188">
        <v>17</v>
      </c>
      <c r="R2188" t="s">
        <v>83</v>
      </c>
      <c r="S2188" t="s">
        <v>121</v>
      </c>
      <c r="T2188">
        <v>17</v>
      </c>
      <c r="U2188">
        <v>10</v>
      </c>
      <c r="V2188">
        <v>9</v>
      </c>
      <c r="W2188" t="s">
        <v>83</v>
      </c>
      <c r="X2188" t="s">
        <v>121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 t="e" vm="275">
        <f>_FV(0,"17647058823529413")</f>
        <v>#VALUE!</v>
      </c>
      <c r="AM2188" t="e" vm="171">
        <f>_FV(0,"058823529411764705")</f>
        <v>#VALUE!</v>
      </c>
      <c r="AN2188">
        <v>0</v>
      </c>
      <c r="AO2188" t="s">
        <v>68</v>
      </c>
      <c r="AP2188" t="s">
        <v>68</v>
      </c>
      <c r="AQ2188">
        <v>3</v>
      </c>
      <c r="AR2188">
        <v>3</v>
      </c>
      <c r="AS2188" t="s">
        <v>68</v>
      </c>
      <c r="AT2188" t="s">
        <v>68</v>
      </c>
      <c r="AU2188" t="s">
        <v>68</v>
      </c>
      <c r="AV2188" s="2">
        <v>43557</v>
      </c>
      <c r="AW2188" s="2">
        <v>43770</v>
      </c>
      <c r="AX2188">
        <v>1609</v>
      </c>
      <c r="AY2188">
        <v>1762</v>
      </c>
      <c r="AZ2188" t="s">
        <v>2768</v>
      </c>
      <c r="BA2188" s="2">
        <v>43578</v>
      </c>
      <c r="BB2188">
        <v>16</v>
      </c>
      <c r="BC2188" t="s">
        <v>2965</v>
      </c>
      <c r="BD2188" s="3">
        <v>19025</v>
      </c>
      <c r="BE2188" t="s">
        <v>1917</v>
      </c>
      <c r="BF2188" s="2">
        <v>43579</v>
      </c>
      <c r="BG2188">
        <v>19</v>
      </c>
      <c r="BH2188" t="s">
        <v>2979</v>
      </c>
      <c r="BI2188" s="3">
        <v>34820</v>
      </c>
    </row>
    <row r="2189" spans="1:61" x14ac:dyDescent="0.25">
      <c r="A2189" s="1">
        <v>42749</v>
      </c>
      <c r="B2189" t="s">
        <v>2531</v>
      </c>
      <c r="C2189" t="s">
        <v>1917</v>
      </c>
      <c r="D2189" t="s">
        <v>62</v>
      </c>
      <c r="E2189" t="s">
        <v>392</v>
      </c>
      <c r="F2189" t="s">
        <v>389</v>
      </c>
      <c r="G2189" t="s">
        <v>594</v>
      </c>
      <c r="H2189" t="s">
        <v>459</v>
      </c>
      <c r="I2189" t="s">
        <v>707</v>
      </c>
      <c r="J2189" t="s">
        <v>250</v>
      </c>
      <c r="K2189" t="s">
        <v>80</v>
      </c>
      <c r="L2189" t="s">
        <v>155</v>
      </c>
      <c r="M2189" t="s">
        <v>895</v>
      </c>
      <c r="N2189" t="s">
        <v>460</v>
      </c>
      <c r="O2189" t="s">
        <v>1823</v>
      </c>
      <c r="P2189" t="s">
        <v>155</v>
      </c>
      <c r="Q2189">
        <v>21</v>
      </c>
      <c r="R2189" t="s">
        <v>242</v>
      </c>
      <c r="S2189" t="s">
        <v>121</v>
      </c>
      <c r="T2189">
        <v>17</v>
      </c>
      <c r="U2189">
        <v>12</v>
      </c>
      <c r="V2189">
        <v>10</v>
      </c>
      <c r="W2189" t="s">
        <v>96</v>
      </c>
      <c r="X2189" t="s">
        <v>66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 t="e" vm="12">
        <f>_FV(0,"42857142857142855")</f>
        <v>#VALUE!</v>
      </c>
      <c r="AM2189" t="e" vm="84">
        <f>_FV(0,"2857142857142857")</f>
        <v>#VALUE!</v>
      </c>
      <c r="AN2189">
        <v>-1</v>
      </c>
      <c r="AO2189" t="s">
        <v>64</v>
      </c>
      <c r="AP2189" t="s">
        <v>121</v>
      </c>
      <c r="AQ2189">
        <v>3</v>
      </c>
      <c r="AR2189">
        <v>6</v>
      </c>
      <c r="AS2189" t="s">
        <v>68</v>
      </c>
      <c r="AT2189" t="s">
        <v>68</v>
      </c>
      <c r="AU2189" t="s">
        <v>68</v>
      </c>
      <c r="AV2189" s="2">
        <v>43557</v>
      </c>
      <c r="AW2189" s="3">
        <v>44927</v>
      </c>
      <c r="AX2189">
        <v>1626</v>
      </c>
      <c r="AY2189">
        <v>1762</v>
      </c>
      <c r="AZ2189" t="s">
        <v>2531</v>
      </c>
      <c r="BA2189" s="2">
        <v>43671</v>
      </c>
      <c r="BB2189">
        <v>14</v>
      </c>
      <c r="BC2189" t="s">
        <v>2967</v>
      </c>
      <c r="BD2189" s="3">
        <v>46419</v>
      </c>
      <c r="BE2189" t="s">
        <v>1917</v>
      </c>
      <c r="BF2189" s="2">
        <v>43579</v>
      </c>
      <c r="BG2189">
        <v>19</v>
      </c>
      <c r="BH2189" t="s">
        <v>2979</v>
      </c>
      <c r="BI2189" s="3">
        <v>34820</v>
      </c>
    </row>
    <row r="2190" spans="1:61" x14ac:dyDescent="0.25">
      <c r="A2190" s="1">
        <v>42850</v>
      </c>
      <c r="B2190" t="s">
        <v>123</v>
      </c>
      <c r="C2190" t="s">
        <v>1917</v>
      </c>
      <c r="D2190" t="s">
        <v>62</v>
      </c>
      <c r="E2190" t="s">
        <v>1487</v>
      </c>
      <c r="F2190" t="s">
        <v>219</v>
      </c>
      <c r="G2190" t="s">
        <v>801</v>
      </c>
      <c r="H2190" t="s">
        <v>90</v>
      </c>
      <c r="I2190" t="s">
        <v>851</v>
      </c>
      <c r="J2190" t="s">
        <v>1136</v>
      </c>
      <c r="K2190" t="s">
        <v>852</v>
      </c>
      <c r="L2190" t="s">
        <v>80</v>
      </c>
      <c r="M2190" t="s">
        <v>1140</v>
      </c>
      <c r="N2190" t="s">
        <v>472</v>
      </c>
      <c r="O2190" t="s">
        <v>540</v>
      </c>
      <c r="P2190" t="s">
        <v>470</v>
      </c>
      <c r="Q2190">
        <v>33</v>
      </c>
      <c r="R2190" t="s">
        <v>68</v>
      </c>
      <c r="S2190" t="s">
        <v>121</v>
      </c>
      <c r="T2190">
        <v>17</v>
      </c>
      <c r="U2190">
        <v>1</v>
      </c>
      <c r="V2190">
        <v>7</v>
      </c>
      <c r="W2190" t="s">
        <v>83</v>
      </c>
      <c r="X2190" t="s">
        <v>85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 t="s">
        <v>467</v>
      </c>
      <c r="AM2190" t="e" vm="423">
        <f>_FV(0,"15151515151515152")</f>
        <v>#VALUE!</v>
      </c>
      <c r="AN2190">
        <v>35</v>
      </c>
      <c r="AO2190" t="s">
        <v>64</v>
      </c>
      <c r="AP2190" t="e" vm="1">
        <f>_FV(-7,"0")</f>
        <v>#VALUE!</v>
      </c>
      <c r="AQ2190">
        <v>6</v>
      </c>
      <c r="AR2190">
        <v>3</v>
      </c>
      <c r="AS2190" t="s">
        <v>68</v>
      </c>
      <c r="AT2190" t="s">
        <v>68</v>
      </c>
      <c r="AU2190" t="s">
        <v>68</v>
      </c>
      <c r="AV2190" s="3">
        <v>45689</v>
      </c>
      <c r="AW2190" s="3">
        <v>41275</v>
      </c>
      <c r="AX2190">
        <v>1793</v>
      </c>
      <c r="AY2190">
        <v>1762</v>
      </c>
      <c r="AZ2190" t="s">
        <v>123</v>
      </c>
      <c r="BA2190" s="2">
        <v>43700</v>
      </c>
      <c r="BB2190">
        <v>41</v>
      </c>
      <c r="BC2190" t="s">
        <v>2968</v>
      </c>
      <c r="BD2190" s="3">
        <v>11658</v>
      </c>
      <c r="BE2190" t="s">
        <v>1917</v>
      </c>
      <c r="BF2190" s="2">
        <v>43579</v>
      </c>
      <c r="BG2190">
        <v>19</v>
      </c>
      <c r="BH2190" t="s">
        <v>2979</v>
      </c>
      <c r="BI2190" s="3">
        <v>34820</v>
      </c>
    </row>
    <row r="2191" spans="1:61" x14ac:dyDescent="0.25">
      <c r="A2191" s="1">
        <v>42441</v>
      </c>
      <c r="B2191" t="s">
        <v>2233</v>
      </c>
      <c r="C2191" t="s">
        <v>1917</v>
      </c>
      <c r="D2191" t="s">
        <v>62</v>
      </c>
      <c r="E2191" s="2">
        <v>43586</v>
      </c>
      <c r="F2191" t="s">
        <v>369</v>
      </c>
      <c r="G2191" t="s">
        <v>370</v>
      </c>
      <c r="H2191" t="s">
        <v>152</v>
      </c>
      <c r="I2191" t="s">
        <v>575</v>
      </c>
      <c r="J2191" t="s">
        <v>408</v>
      </c>
      <c r="K2191" t="s">
        <v>372</v>
      </c>
      <c r="L2191" t="s">
        <v>155</v>
      </c>
      <c r="M2191" t="s">
        <v>252</v>
      </c>
      <c r="N2191" t="s">
        <v>155</v>
      </c>
      <c r="O2191" t="s">
        <v>154</v>
      </c>
      <c r="P2191" t="s">
        <v>329</v>
      </c>
      <c r="Q2191">
        <v>14</v>
      </c>
      <c r="R2191" t="s">
        <v>119</v>
      </c>
      <c r="S2191" t="s">
        <v>121</v>
      </c>
      <c r="T2191">
        <v>17</v>
      </c>
      <c r="U2191">
        <v>17</v>
      </c>
      <c r="V2191">
        <v>10</v>
      </c>
      <c r="W2191" t="s">
        <v>65</v>
      </c>
      <c r="X2191" t="s">
        <v>132</v>
      </c>
      <c r="Y2191">
        <v>0</v>
      </c>
      <c r="Z2191">
        <v>0</v>
      </c>
      <c r="AA2191">
        <v>0</v>
      </c>
      <c r="AB2191">
        <v>1</v>
      </c>
      <c r="AC2191">
        <v>1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 t="e" vm="315">
        <f>_FV(0,"35714285714285715")</f>
        <v>#VALUE!</v>
      </c>
      <c r="AM2191" t="s">
        <v>577</v>
      </c>
      <c r="AN2191">
        <v>-6</v>
      </c>
      <c r="AO2191" t="e" vm="1">
        <f>_FV(-5,"0")</f>
        <v>#VALUE!</v>
      </c>
      <c r="AP2191" t="s">
        <v>96</v>
      </c>
      <c r="AQ2191">
        <v>3</v>
      </c>
      <c r="AR2191">
        <v>6</v>
      </c>
      <c r="AS2191" t="s">
        <v>68</v>
      </c>
      <c r="AT2191" t="s">
        <v>68</v>
      </c>
      <c r="AU2191" t="s">
        <v>68</v>
      </c>
      <c r="AV2191" t="s">
        <v>2934</v>
      </c>
      <c r="AW2191" s="3">
        <v>44562</v>
      </c>
      <c r="AX2191">
        <v>1637</v>
      </c>
      <c r="AY2191">
        <v>1762</v>
      </c>
      <c r="AZ2191" t="s">
        <v>2233</v>
      </c>
      <c r="BA2191" s="2">
        <v>43490</v>
      </c>
      <c r="BB2191">
        <v>25</v>
      </c>
      <c r="BC2191" t="s">
        <v>2969</v>
      </c>
      <c r="BD2191" s="3">
        <v>28946</v>
      </c>
      <c r="BE2191" t="s">
        <v>1917</v>
      </c>
      <c r="BF2191" s="2">
        <v>43579</v>
      </c>
      <c r="BG2191">
        <v>19</v>
      </c>
      <c r="BH2191" t="s">
        <v>2979</v>
      </c>
      <c r="BI2191" s="3">
        <v>34820</v>
      </c>
    </row>
    <row r="2192" spans="1:61" x14ac:dyDescent="0.25">
      <c r="A2192" s="1">
        <v>42767</v>
      </c>
      <c r="B2192" t="s">
        <v>127</v>
      </c>
      <c r="C2192" t="s">
        <v>1917</v>
      </c>
      <c r="D2192" t="s">
        <v>62</v>
      </c>
      <c r="E2192" s="3">
        <v>45658</v>
      </c>
      <c r="F2192" t="s">
        <v>796</v>
      </c>
      <c r="G2192" s="3">
        <v>42005</v>
      </c>
      <c r="H2192" s="2">
        <v>43466</v>
      </c>
      <c r="I2192" s="3">
        <v>12785</v>
      </c>
      <c r="J2192" s="2">
        <v>43497</v>
      </c>
      <c r="K2192" t="s">
        <v>159</v>
      </c>
      <c r="L2192" t="s">
        <v>266</v>
      </c>
      <c r="M2192" t="s">
        <v>266</v>
      </c>
      <c r="N2192" t="s">
        <v>159</v>
      </c>
      <c r="O2192" t="s">
        <v>266</v>
      </c>
      <c r="P2192" t="s">
        <v>266</v>
      </c>
      <c r="Q2192">
        <v>20</v>
      </c>
      <c r="R2192" t="s">
        <v>85</v>
      </c>
      <c r="S2192" t="s">
        <v>121</v>
      </c>
      <c r="T2192">
        <v>17</v>
      </c>
      <c r="U2192">
        <v>7</v>
      </c>
      <c r="V2192">
        <v>9</v>
      </c>
      <c r="W2192" t="s">
        <v>85</v>
      </c>
      <c r="X2192" t="s">
        <v>85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 t="s">
        <v>325</v>
      </c>
      <c r="AM2192" t="e" vm="98">
        <f>_FV(0,"15")</f>
        <v>#VALUE!</v>
      </c>
      <c r="AN2192">
        <v>3</v>
      </c>
      <c r="AO2192" t="s">
        <v>65</v>
      </c>
      <c r="AP2192" t="e" vm="1">
        <f>_FV(-1,"0")</f>
        <v>#VALUE!</v>
      </c>
      <c r="AQ2192">
        <v>4</v>
      </c>
      <c r="AR2192">
        <v>4</v>
      </c>
      <c r="AS2192" t="s">
        <v>68</v>
      </c>
      <c r="AT2192" t="s">
        <v>68</v>
      </c>
      <c r="AU2192" t="s">
        <v>68</v>
      </c>
      <c r="AV2192" s="2">
        <v>43497</v>
      </c>
      <c r="AW2192" s="3">
        <v>46753</v>
      </c>
      <c r="AX2192">
        <v>1725</v>
      </c>
      <c r="AY2192">
        <v>1762</v>
      </c>
      <c r="AZ2192" t="s">
        <v>127</v>
      </c>
      <c r="BA2192" s="2">
        <v>43732</v>
      </c>
      <c r="BB2192">
        <v>22</v>
      </c>
      <c r="BC2192" t="s">
        <v>2970</v>
      </c>
      <c r="BD2192" s="3">
        <v>47300</v>
      </c>
      <c r="BE2192" t="s">
        <v>1917</v>
      </c>
      <c r="BF2192" s="2">
        <v>43579</v>
      </c>
      <c r="BG2192">
        <v>19</v>
      </c>
      <c r="BH2192" t="s">
        <v>2979</v>
      </c>
      <c r="BI2192" s="3">
        <v>34820</v>
      </c>
    </row>
    <row r="2193" spans="1:61" x14ac:dyDescent="0.25">
      <c r="A2193" s="1">
        <v>42532</v>
      </c>
      <c r="B2193" t="s">
        <v>2240</v>
      </c>
      <c r="C2193" t="s">
        <v>1917</v>
      </c>
      <c r="D2193" t="s">
        <v>62</v>
      </c>
      <c r="E2193" t="s">
        <v>852</v>
      </c>
      <c r="F2193" t="s">
        <v>68</v>
      </c>
      <c r="G2193" t="s">
        <v>1346</v>
      </c>
      <c r="H2193" t="s">
        <v>537</v>
      </c>
      <c r="I2193" t="s">
        <v>538</v>
      </c>
      <c r="J2193" t="s">
        <v>219</v>
      </c>
      <c r="K2193" t="s">
        <v>226</v>
      </c>
      <c r="L2193" t="s">
        <v>223</v>
      </c>
      <c r="M2193" t="s">
        <v>538</v>
      </c>
      <c r="N2193" t="s">
        <v>223</v>
      </c>
      <c r="O2193" t="s">
        <v>540</v>
      </c>
      <c r="P2193" t="s">
        <v>224</v>
      </c>
      <c r="Q2193">
        <v>11</v>
      </c>
      <c r="R2193" t="s">
        <v>95</v>
      </c>
      <c r="S2193" t="s">
        <v>121</v>
      </c>
      <c r="T2193">
        <v>17</v>
      </c>
      <c r="U2193">
        <v>18</v>
      </c>
      <c r="V2193">
        <v>9</v>
      </c>
      <c r="W2193" t="s">
        <v>65</v>
      </c>
      <c r="X2193" t="s">
        <v>121</v>
      </c>
      <c r="Y2193">
        <v>0</v>
      </c>
      <c r="Z2193">
        <v>0</v>
      </c>
      <c r="AA2193">
        <v>0</v>
      </c>
      <c r="AB2193">
        <v>1</v>
      </c>
      <c r="AC2193">
        <v>1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 t="e" vm="357">
        <f>_FV(-1,"3636363636363635")</f>
        <v>#VALUE!</v>
      </c>
      <c r="AM2193" t="s">
        <v>540</v>
      </c>
      <c r="AN2193">
        <v>-6</v>
      </c>
      <c r="AO2193" t="e" vm="1">
        <f>_FV(-8,"0")</f>
        <v>#VALUE!</v>
      </c>
      <c r="AP2193" t="s">
        <v>120</v>
      </c>
      <c r="AQ2193">
        <v>0</v>
      </c>
      <c r="AR2193">
        <v>9</v>
      </c>
      <c r="AS2193" t="s">
        <v>68</v>
      </c>
      <c r="AT2193" t="s">
        <v>68</v>
      </c>
      <c r="AU2193" t="s">
        <v>68</v>
      </c>
      <c r="AV2193" t="s">
        <v>97</v>
      </c>
      <c r="AW2193" s="3">
        <v>44562</v>
      </c>
      <c r="AX2193">
        <v>1604</v>
      </c>
      <c r="AY2193">
        <v>1762</v>
      </c>
      <c r="AZ2193" t="s">
        <v>2240</v>
      </c>
      <c r="BA2193" t="s">
        <v>1398</v>
      </c>
      <c r="BB2193">
        <v>22</v>
      </c>
      <c r="BC2193" t="s">
        <v>2972</v>
      </c>
      <c r="BD2193" s="3">
        <v>42795</v>
      </c>
      <c r="BE2193" t="s">
        <v>1917</v>
      </c>
      <c r="BF2193" s="2">
        <v>43579</v>
      </c>
      <c r="BG2193">
        <v>19</v>
      </c>
      <c r="BH2193" t="s">
        <v>2979</v>
      </c>
      <c r="BI2193" s="3">
        <v>34820</v>
      </c>
    </row>
    <row r="2194" spans="1:61" x14ac:dyDescent="0.25">
      <c r="A2194" s="1">
        <v>42410</v>
      </c>
      <c r="B2194" t="s">
        <v>2538</v>
      </c>
      <c r="C2194" t="s">
        <v>1917</v>
      </c>
      <c r="D2194" t="s">
        <v>101</v>
      </c>
      <c r="E2194" t="s">
        <v>250</v>
      </c>
      <c r="F2194" t="s">
        <v>68</v>
      </c>
      <c r="G2194" t="s">
        <v>352</v>
      </c>
      <c r="H2194" t="s">
        <v>152</v>
      </c>
      <c r="I2194" t="s">
        <v>68</v>
      </c>
      <c r="J2194" t="s">
        <v>250</v>
      </c>
      <c r="K2194" t="s">
        <v>155</v>
      </c>
      <c r="L2194" t="s">
        <v>155</v>
      </c>
      <c r="M2194" t="s">
        <v>156</v>
      </c>
      <c r="N2194" t="s">
        <v>155</v>
      </c>
      <c r="O2194" t="s">
        <v>154</v>
      </c>
      <c r="P2194" t="s">
        <v>155</v>
      </c>
      <c r="Q2194">
        <v>7</v>
      </c>
      <c r="R2194" t="s">
        <v>179</v>
      </c>
      <c r="S2194" t="s">
        <v>121</v>
      </c>
      <c r="T2194">
        <v>17</v>
      </c>
      <c r="U2194">
        <v>12</v>
      </c>
      <c r="V2194">
        <v>10</v>
      </c>
      <c r="W2194" t="s">
        <v>85</v>
      </c>
      <c r="X2194" t="s">
        <v>85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 t="e" vm="12">
        <f>_FV(0,"42857142857142855")</f>
        <v>#VALUE!</v>
      </c>
      <c r="AM2194" t="s">
        <v>154</v>
      </c>
      <c r="AN2194">
        <v>-1</v>
      </c>
      <c r="AO2194" t="s">
        <v>65</v>
      </c>
      <c r="AP2194" t="s">
        <v>66</v>
      </c>
      <c r="AQ2194">
        <v>7</v>
      </c>
      <c r="AR2194">
        <v>1</v>
      </c>
      <c r="AS2194" t="s">
        <v>68</v>
      </c>
      <c r="AT2194" t="s">
        <v>68</v>
      </c>
      <c r="AU2194" t="s">
        <v>68</v>
      </c>
      <c r="AV2194" s="2">
        <v>43557</v>
      </c>
      <c r="AW2194" s="3">
        <v>47119</v>
      </c>
      <c r="AX2194">
        <v>1803</v>
      </c>
      <c r="AY2194">
        <v>1762</v>
      </c>
      <c r="AZ2194" t="s">
        <v>2538</v>
      </c>
      <c r="BA2194" s="2">
        <v>43641</v>
      </c>
      <c r="BB2194">
        <v>21</v>
      </c>
      <c r="BC2194" t="s">
        <v>2973</v>
      </c>
      <c r="BD2194" s="3">
        <v>23863</v>
      </c>
      <c r="BE2194" t="s">
        <v>1917</v>
      </c>
      <c r="BF2194" s="2">
        <v>43579</v>
      </c>
      <c r="BG2194">
        <v>19</v>
      </c>
      <c r="BH2194" t="s">
        <v>2979</v>
      </c>
      <c r="BI2194" s="3">
        <v>34820</v>
      </c>
    </row>
    <row r="2195" spans="1:61" x14ac:dyDescent="0.25">
      <c r="A2195" s="1">
        <v>42921</v>
      </c>
      <c r="B2195" t="s">
        <v>150</v>
      </c>
      <c r="C2195" t="s">
        <v>1917</v>
      </c>
      <c r="D2195" t="s">
        <v>101</v>
      </c>
      <c r="E2195" t="s">
        <v>855</v>
      </c>
      <c r="F2195" t="s">
        <v>78</v>
      </c>
      <c r="G2195" t="s">
        <v>76</v>
      </c>
      <c r="H2195" t="s">
        <v>1193</v>
      </c>
      <c r="I2195" t="s">
        <v>77</v>
      </c>
      <c r="J2195" t="s">
        <v>76</v>
      </c>
      <c r="K2195" t="s">
        <v>356</v>
      </c>
      <c r="L2195" t="s">
        <v>435</v>
      </c>
      <c r="M2195" t="s">
        <v>82</v>
      </c>
      <c r="N2195" t="s">
        <v>81</v>
      </c>
      <c r="O2195" t="s">
        <v>79</v>
      </c>
      <c r="P2195" t="s">
        <v>79</v>
      </c>
      <c r="Q2195">
        <v>36</v>
      </c>
      <c r="R2195" t="s">
        <v>66</v>
      </c>
      <c r="S2195" t="s">
        <v>121</v>
      </c>
      <c r="T2195">
        <v>17</v>
      </c>
      <c r="U2195">
        <v>3</v>
      </c>
      <c r="V2195">
        <v>9</v>
      </c>
      <c r="W2195" t="s">
        <v>120</v>
      </c>
      <c r="X2195" t="s">
        <v>64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 t="s">
        <v>2992</v>
      </c>
      <c r="AM2195" t="e" vm="424">
        <f>_FV(0,"19444444444444445")</f>
        <v>#VALUE!</v>
      </c>
      <c r="AN2195">
        <v>27</v>
      </c>
      <c r="AO2195" t="s">
        <v>121</v>
      </c>
      <c r="AP2195" t="e" vm="1">
        <f>_FV(-4,"0")</f>
        <v>#VALUE!</v>
      </c>
      <c r="AQ2195">
        <v>2</v>
      </c>
      <c r="AR2195">
        <v>5</v>
      </c>
      <c r="AS2195" t="s">
        <v>68</v>
      </c>
      <c r="AT2195" t="s">
        <v>68</v>
      </c>
      <c r="AU2195" t="s">
        <v>68</v>
      </c>
      <c r="AV2195" s="2">
        <v>43498</v>
      </c>
      <c r="AW2195" s="2">
        <v>43525</v>
      </c>
      <c r="AX2195">
        <v>1813</v>
      </c>
      <c r="AY2195">
        <v>1762</v>
      </c>
      <c r="AZ2195" t="s">
        <v>150</v>
      </c>
      <c r="BA2195" s="2">
        <v>43578</v>
      </c>
      <c r="BB2195">
        <v>23</v>
      </c>
      <c r="BC2195" t="s">
        <v>2962</v>
      </c>
      <c r="BD2195" s="3">
        <v>13789</v>
      </c>
      <c r="BE2195" t="s">
        <v>1917</v>
      </c>
      <c r="BF2195" s="2">
        <v>43579</v>
      </c>
      <c r="BG2195">
        <v>19</v>
      </c>
      <c r="BH2195" t="s">
        <v>2979</v>
      </c>
      <c r="BI2195" s="3">
        <v>34820</v>
      </c>
    </row>
    <row r="2196" spans="1:61" x14ac:dyDescent="0.25">
      <c r="A2196" s="1">
        <v>42666</v>
      </c>
      <c r="B2196" t="s">
        <v>158</v>
      </c>
      <c r="C2196" t="s">
        <v>1917</v>
      </c>
      <c r="D2196" t="s">
        <v>101</v>
      </c>
      <c r="E2196" t="s">
        <v>1102</v>
      </c>
      <c r="F2196" t="s">
        <v>92</v>
      </c>
      <c r="G2196" t="s">
        <v>88</v>
      </c>
      <c r="H2196" t="s">
        <v>91</v>
      </c>
      <c r="I2196" t="s">
        <v>1102</v>
      </c>
      <c r="J2196" t="s">
        <v>90</v>
      </c>
      <c r="K2196" t="s">
        <v>355</v>
      </c>
      <c r="L2196" t="s">
        <v>80</v>
      </c>
      <c r="M2196" t="s">
        <v>93</v>
      </c>
      <c r="N2196" t="s">
        <v>216</v>
      </c>
      <c r="O2196" t="s">
        <v>93</v>
      </c>
      <c r="P2196" t="s">
        <v>80</v>
      </c>
      <c r="Q2196">
        <v>9</v>
      </c>
      <c r="R2196" t="s">
        <v>84</v>
      </c>
      <c r="S2196" t="s">
        <v>121</v>
      </c>
      <c r="T2196">
        <v>17</v>
      </c>
      <c r="U2196">
        <v>1</v>
      </c>
      <c r="V2196">
        <v>8</v>
      </c>
      <c r="W2196" t="s">
        <v>120</v>
      </c>
      <c r="X2196" t="s">
        <v>120</v>
      </c>
      <c r="Y2196">
        <v>0</v>
      </c>
      <c r="Z2196">
        <v>1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 t="s">
        <v>210</v>
      </c>
      <c r="AM2196" t="s">
        <v>80</v>
      </c>
      <c r="AN2196">
        <v>7</v>
      </c>
      <c r="AO2196" t="s">
        <v>65</v>
      </c>
      <c r="AP2196" t="e" vm="1">
        <f>_FV(-5,"0")</f>
        <v>#VALUE!</v>
      </c>
      <c r="AQ2196">
        <v>6</v>
      </c>
      <c r="AR2196">
        <v>3</v>
      </c>
      <c r="AS2196" t="s">
        <v>68</v>
      </c>
      <c r="AT2196" t="s">
        <v>68</v>
      </c>
      <c r="AU2196" t="s">
        <v>68</v>
      </c>
      <c r="AV2196" s="2">
        <v>43557</v>
      </c>
      <c r="AW2196" s="3">
        <v>45658</v>
      </c>
      <c r="AX2196">
        <v>1883</v>
      </c>
      <c r="AY2196">
        <v>1762</v>
      </c>
      <c r="AZ2196" t="s">
        <v>158</v>
      </c>
      <c r="BA2196" s="2">
        <v>43670</v>
      </c>
      <c r="BB2196">
        <v>36</v>
      </c>
      <c r="BC2196" t="s">
        <v>2974</v>
      </c>
      <c r="BD2196" s="2">
        <v>43813</v>
      </c>
      <c r="BE2196" t="s">
        <v>1917</v>
      </c>
      <c r="BF2196" s="2">
        <v>43579</v>
      </c>
      <c r="BG2196">
        <v>19</v>
      </c>
      <c r="BH2196" t="s">
        <v>2979</v>
      </c>
      <c r="BI2196" s="3">
        <v>34820</v>
      </c>
    </row>
    <row r="2197" spans="1:61" x14ac:dyDescent="0.25">
      <c r="A2197" s="1">
        <v>42601</v>
      </c>
      <c r="B2197" t="s">
        <v>163</v>
      </c>
      <c r="C2197" t="s">
        <v>1917</v>
      </c>
      <c r="D2197" t="s">
        <v>62</v>
      </c>
      <c r="E2197" s="2">
        <v>43586</v>
      </c>
      <c r="F2197" t="s">
        <v>63</v>
      </c>
      <c r="G2197" t="s">
        <v>63</v>
      </c>
      <c r="H2197" t="s">
        <v>63</v>
      </c>
      <c r="I2197" s="2">
        <v>43586</v>
      </c>
      <c r="J2197" t="s">
        <v>63</v>
      </c>
      <c r="K2197" t="s">
        <v>63</v>
      </c>
      <c r="L2197" t="s">
        <v>65</v>
      </c>
      <c r="M2197" t="s">
        <v>65</v>
      </c>
      <c r="N2197" t="s">
        <v>65</v>
      </c>
      <c r="O2197" t="s">
        <v>65</v>
      </c>
      <c r="P2197" t="s">
        <v>63</v>
      </c>
      <c r="Q2197">
        <v>2</v>
      </c>
      <c r="R2197" t="s">
        <v>96</v>
      </c>
      <c r="S2197" t="s">
        <v>121</v>
      </c>
      <c r="T2197">
        <v>17</v>
      </c>
      <c r="U2197">
        <v>1</v>
      </c>
      <c r="V2197">
        <v>11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 t="s">
        <v>68</v>
      </c>
      <c r="AM2197" t="s">
        <v>65</v>
      </c>
      <c r="AN2197">
        <v>2</v>
      </c>
      <c r="AP2197" t="e" vm="1">
        <f>_FV(-2,"0")</f>
        <v>#VALUE!</v>
      </c>
      <c r="AQ2197">
        <v>3</v>
      </c>
      <c r="AR2197">
        <v>6</v>
      </c>
      <c r="AS2197" t="s">
        <v>68</v>
      </c>
      <c r="AT2197" t="s">
        <v>68</v>
      </c>
      <c r="AU2197" t="s">
        <v>68</v>
      </c>
      <c r="AV2197" s="2">
        <v>43617</v>
      </c>
      <c r="AW2197" s="3">
        <v>46753</v>
      </c>
      <c r="AX2197">
        <v>1770</v>
      </c>
      <c r="AY2197">
        <v>1762</v>
      </c>
      <c r="AZ2197" t="s">
        <v>163</v>
      </c>
      <c r="BA2197" s="2">
        <v>43608</v>
      </c>
      <c r="BB2197">
        <v>24</v>
      </c>
      <c r="BC2197" t="s">
        <v>2976</v>
      </c>
      <c r="BD2197" s="2">
        <v>43658</v>
      </c>
      <c r="BE2197" t="s">
        <v>1917</v>
      </c>
      <c r="BF2197" s="2">
        <v>43579</v>
      </c>
      <c r="BG2197">
        <v>19</v>
      </c>
      <c r="BH2197" t="s">
        <v>2979</v>
      </c>
      <c r="BI2197" s="3">
        <v>34820</v>
      </c>
    </row>
    <row r="2198" spans="1:61" x14ac:dyDescent="0.25">
      <c r="A2198" s="1">
        <v>42868</v>
      </c>
      <c r="B2198" t="s">
        <v>2977</v>
      </c>
      <c r="C2198" t="s">
        <v>1917</v>
      </c>
      <c r="D2198" t="s">
        <v>151</v>
      </c>
      <c r="E2198" t="s">
        <v>948</v>
      </c>
      <c r="F2198" t="s">
        <v>78</v>
      </c>
      <c r="G2198" s="3">
        <v>45658</v>
      </c>
      <c r="H2198" t="s">
        <v>1193</v>
      </c>
      <c r="I2198" t="s">
        <v>91</v>
      </c>
      <c r="J2198" t="s">
        <v>76</v>
      </c>
      <c r="K2198" t="s">
        <v>928</v>
      </c>
      <c r="L2198" t="s">
        <v>435</v>
      </c>
      <c r="M2198" t="s">
        <v>1265</v>
      </c>
      <c r="N2198" t="s">
        <v>81</v>
      </c>
      <c r="O2198" t="s">
        <v>1194</v>
      </c>
      <c r="P2198" t="s">
        <v>79</v>
      </c>
      <c r="Q2198">
        <v>36</v>
      </c>
      <c r="R2198" t="s">
        <v>67</v>
      </c>
      <c r="S2198" t="s">
        <v>121</v>
      </c>
      <c r="T2198">
        <v>17</v>
      </c>
      <c r="U2198">
        <v>14</v>
      </c>
      <c r="V2198">
        <v>9</v>
      </c>
      <c r="W2198" t="s">
        <v>132</v>
      </c>
      <c r="X2198" t="s">
        <v>64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 t="e" vm="418">
        <f>_FV(0,"5277777777777778")</f>
        <v>#VALUE!</v>
      </c>
      <c r="AM2198" t="e" vm="424">
        <f>_FV(0,"19444444444444445")</f>
        <v>#VALUE!</v>
      </c>
      <c r="AN2198">
        <v>-14</v>
      </c>
      <c r="AO2198" t="s">
        <v>84</v>
      </c>
      <c r="AP2198" t="s">
        <v>192</v>
      </c>
      <c r="AQ2198">
        <v>0</v>
      </c>
      <c r="AR2198">
        <v>3</v>
      </c>
      <c r="AS2198" t="s">
        <v>68</v>
      </c>
      <c r="AT2198" t="s">
        <v>68</v>
      </c>
      <c r="AU2198" t="s">
        <v>68</v>
      </c>
      <c r="AV2198" t="s">
        <v>68</v>
      </c>
      <c r="AW2198" s="2">
        <v>43525</v>
      </c>
      <c r="AX2198">
        <v>1590</v>
      </c>
      <c r="AY2198">
        <v>1762</v>
      </c>
      <c r="AZ2198" t="s">
        <v>2977</v>
      </c>
      <c r="BA2198" s="2">
        <v>43550</v>
      </c>
      <c r="BB2198">
        <v>21</v>
      </c>
      <c r="BC2198" t="s">
        <v>2978</v>
      </c>
      <c r="BD2198" s="3">
        <v>17593</v>
      </c>
      <c r="BE2198" t="s">
        <v>1917</v>
      </c>
      <c r="BF2198" s="2">
        <v>43579</v>
      </c>
      <c r="BG2198">
        <v>19</v>
      </c>
      <c r="BH2198" t="s">
        <v>2979</v>
      </c>
      <c r="BI2198" s="3">
        <v>34820</v>
      </c>
    </row>
    <row r="2199" spans="1:61" x14ac:dyDescent="0.25">
      <c r="A2199" s="1">
        <v>42718</v>
      </c>
      <c r="B2199" t="s">
        <v>182</v>
      </c>
      <c r="C2199" t="s">
        <v>1917</v>
      </c>
      <c r="D2199" t="s">
        <v>101</v>
      </c>
      <c r="E2199" t="s">
        <v>367</v>
      </c>
      <c r="F2199" t="s">
        <v>400</v>
      </c>
      <c r="G2199" t="s">
        <v>317</v>
      </c>
      <c r="H2199" t="s">
        <v>750</v>
      </c>
      <c r="I2199" t="s">
        <v>368</v>
      </c>
      <c r="J2199" s="3">
        <v>45658</v>
      </c>
      <c r="K2199" t="s">
        <v>320</v>
      </c>
      <c r="L2199" t="s">
        <v>320</v>
      </c>
      <c r="M2199" t="s">
        <v>323</v>
      </c>
      <c r="N2199" t="s">
        <v>320</v>
      </c>
      <c r="O2199" t="s">
        <v>79</v>
      </c>
      <c r="P2199" t="s">
        <v>320</v>
      </c>
      <c r="Q2199">
        <v>16</v>
      </c>
      <c r="R2199" t="s">
        <v>191</v>
      </c>
      <c r="S2199" t="s">
        <v>121</v>
      </c>
      <c r="T2199">
        <v>17</v>
      </c>
      <c r="U2199">
        <v>11</v>
      </c>
      <c r="V2199">
        <v>10</v>
      </c>
      <c r="W2199" t="s">
        <v>85</v>
      </c>
      <c r="X2199" t="s">
        <v>85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 t="e" vm="280">
        <f>_FV(0,"3125")</f>
        <v>#VALUE!</v>
      </c>
      <c r="AM2199" t="e" vm="156">
        <f>_FV(0,"0625")</f>
        <v>#VALUE!</v>
      </c>
      <c r="AN2199">
        <v>-1</v>
      </c>
      <c r="AO2199" t="s">
        <v>65</v>
      </c>
      <c r="AP2199" t="s">
        <v>132</v>
      </c>
      <c r="AQ2199">
        <v>6</v>
      </c>
      <c r="AR2199">
        <v>3</v>
      </c>
      <c r="AS2199" t="s">
        <v>68</v>
      </c>
      <c r="AT2199" t="s">
        <v>1096</v>
      </c>
      <c r="AU2199" t="s">
        <v>68</v>
      </c>
      <c r="AV2199" s="2">
        <v>43617</v>
      </c>
      <c r="AW2199" t="s">
        <v>2993</v>
      </c>
      <c r="AX2199">
        <v>1637</v>
      </c>
      <c r="AY2199">
        <v>1762</v>
      </c>
      <c r="AZ2199" t="s">
        <v>182</v>
      </c>
      <c r="BA2199" s="2">
        <v>43491</v>
      </c>
      <c r="BB2199">
        <v>27</v>
      </c>
      <c r="BC2199" t="s">
        <v>2980</v>
      </c>
      <c r="BD2199" s="3">
        <v>24959</v>
      </c>
      <c r="BE2199" t="s">
        <v>1917</v>
      </c>
      <c r="BF2199" s="2">
        <v>43579</v>
      </c>
      <c r="BG2199">
        <v>19</v>
      </c>
      <c r="BH2199" t="s">
        <v>2979</v>
      </c>
      <c r="BI2199" s="3">
        <v>34820</v>
      </c>
    </row>
    <row r="2200" spans="1:61" x14ac:dyDescent="0.25">
      <c r="A2200" s="1">
        <v>43041</v>
      </c>
      <c r="B2200" t="s">
        <v>195</v>
      </c>
      <c r="C2200" t="s">
        <v>1917</v>
      </c>
      <c r="D2200" t="s">
        <v>151</v>
      </c>
      <c r="E2200" t="s">
        <v>354</v>
      </c>
      <c r="F2200" t="s">
        <v>354</v>
      </c>
      <c r="G2200" s="3">
        <v>24838</v>
      </c>
      <c r="H2200" s="3">
        <v>45292</v>
      </c>
      <c r="I2200" t="s">
        <v>1764</v>
      </c>
      <c r="J2200" s="2">
        <v>43678</v>
      </c>
      <c r="K2200" t="s">
        <v>118</v>
      </c>
      <c r="L2200" t="s">
        <v>129</v>
      </c>
      <c r="M2200" t="s">
        <v>97</v>
      </c>
      <c r="N2200" t="s">
        <v>346</v>
      </c>
      <c r="O2200" t="s">
        <v>131</v>
      </c>
      <c r="P2200" t="s">
        <v>397</v>
      </c>
      <c r="Q2200">
        <v>25</v>
      </c>
      <c r="R2200" t="s">
        <v>239</v>
      </c>
      <c r="S2200" t="s">
        <v>121</v>
      </c>
      <c r="T2200">
        <v>17</v>
      </c>
      <c r="U2200">
        <v>20</v>
      </c>
      <c r="V2200">
        <v>13</v>
      </c>
      <c r="W2200" t="s">
        <v>132</v>
      </c>
      <c r="X2200" t="s">
        <v>84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 t="e" vm="141">
        <f>_FV(0,"72")</f>
        <v>#VALUE!</v>
      </c>
      <c r="AM2200" t="e" vm="356">
        <f>_FV(0,"28")</f>
        <v>#VALUE!</v>
      </c>
      <c r="AN2200">
        <v>-8</v>
      </c>
      <c r="AO2200" t="s">
        <v>64</v>
      </c>
      <c r="AP2200" t="s">
        <v>179</v>
      </c>
      <c r="AQ2200">
        <v>2</v>
      </c>
      <c r="AR2200">
        <v>5</v>
      </c>
      <c r="AS2200" t="s">
        <v>68</v>
      </c>
      <c r="AT2200" t="s">
        <v>68</v>
      </c>
      <c r="AU2200" t="s">
        <v>68</v>
      </c>
      <c r="AV2200" t="s">
        <v>124</v>
      </c>
      <c r="AW2200" s="3">
        <v>46023</v>
      </c>
      <c r="AX2200">
        <v>1625</v>
      </c>
      <c r="AY2200">
        <v>1762</v>
      </c>
      <c r="AZ2200" t="s">
        <v>195</v>
      </c>
      <c r="BA2200" s="2">
        <v>43548</v>
      </c>
      <c r="BB2200">
        <v>26</v>
      </c>
      <c r="BC2200" t="s">
        <v>2983</v>
      </c>
      <c r="BD2200" s="3">
        <v>24869</v>
      </c>
      <c r="BE2200" t="s">
        <v>1917</v>
      </c>
      <c r="BF2200" s="2">
        <v>43579</v>
      </c>
      <c r="BG2200">
        <v>19</v>
      </c>
      <c r="BH2200" t="s">
        <v>2979</v>
      </c>
      <c r="BI2200" s="3">
        <v>34820</v>
      </c>
    </row>
    <row r="2201" spans="1:61" x14ac:dyDescent="0.25">
      <c r="A2201" s="1">
        <v>42766</v>
      </c>
      <c r="B2201" t="s">
        <v>1445</v>
      </c>
      <c r="C2201" t="s">
        <v>1917</v>
      </c>
      <c r="D2201" t="s">
        <v>62</v>
      </c>
      <c r="E2201" t="s">
        <v>569</v>
      </c>
      <c r="F2201" t="s">
        <v>566</v>
      </c>
      <c r="G2201" t="s">
        <v>1543</v>
      </c>
      <c r="H2201" t="s">
        <v>569</v>
      </c>
      <c r="I2201" t="s">
        <v>1453</v>
      </c>
      <c r="J2201" t="s">
        <v>567</v>
      </c>
      <c r="K2201" t="s">
        <v>571</v>
      </c>
      <c r="L2201" t="s">
        <v>379</v>
      </c>
      <c r="M2201" t="s">
        <v>1853</v>
      </c>
      <c r="N2201" t="s">
        <v>502</v>
      </c>
      <c r="O2201" t="s">
        <v>728</v>
      </c>
      <c r="P2201" t="s">
        <v>572</v>
      </c>
      <c r="Q2201">
        <v>23</v>
      </c>
      <c r="R2201" t="s">
        <v>110</v>
      </c>
      <c r="S2201" t="s">
        <v>121</v>
      </c>
      <c r="T2201">
        <v>17</v>
      </c>
      <c r="U2201">
        <v>17</v>
      </c>
      <c r="V2201">
        <v>11</v>
      </c>
      <c r="W2201" t="s">
        <v>96</v>
      </c>
      <c r="X2201" t="s">
        <v>84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1</v>
      </c>
      <c r="AI2201">
        <v>0</v>
      </c>
      <c r="AJ2201">
        <v>0</v>
      </c>
      <c r="AK2201">
        <v>0</v>
      </c>
      <c r="AL2201" t="e" vm="329">
        <f>_FV(-1,"0869565217391304")</f>
        <v>#VALUE!</v>
      </c>
      <c r="AM2201" t="e" vm="175">
        <f>_FV(0,"17391304347826086")</f>
        <v>#VALUE!</v>
      </c>
      <c r="AN2201">
        <v>-9</v>
      </c>
      <c r="AO2201" t="s">
        <v>84</v>
      </c>
      <c r="AP2201" t="s">
        <v>85</v>
      </c>
      <c r="AQ2201">
        <v>0</v>
      </c>
      <c r="AR2201">
        <v>9</v>
      </c>
      <c r="AS2201" t="s">
        <v>68</v>
      </c>
      <c r="AT2201" t="s">
        <v>68</v>
      </c>
      <c r="AU2201" t="s">
        <v>68</v>
      </c>
      <c r="AV2201" t="s">
        <v>845</v>
      </c>
      <c r="AW2201" s="3">
        <v>45658</v>
      </c>
      <c r="AX2201">
        <v>1668</v>
      </c>
      <c r="AY2201">
        <v>1762</v>
      </c>
      <c r="AZ2201" t="s">
        <v>1445</v>
      </c>
      <c r="BA2201" s="2">
        <v>43733</v>
      </c>
      <c r="BB2201">
        <v>34</v>
      </c>
      <c r="BC2201" t="s">
        <v>2984</v>
      </c>
      <c r="BD2201" s="3">
        <v>25993</v>
      </c>
      <c r="BE2201" t="s">
        <v>1917</v>
      </c>
      <c r="BF2201" s="2">
        <v>43579</v>
      </c>
      <c r="BG2201">
        <v>19</v>
      </c>
      <c r="BH2201" t="s">
        <v>2979</v>
      </c>
      <c r="BI2201" s="3">
        <v>34820</v>
      </c>
    </row>
    <row r="2202" spans="1:61" x14ac:dyDescent="0.25">
      <c r="A2202" s="1">
        <v>42813</v>
      </c>
      <c r="B2202" t="s">
        <v>209</v>
      </c>
      <c r="C2202" t="s">
        <v>1917</v>
      </c>
      <c r="D2202" t="s">
        <v>62</v>
      </c>
      <c r="E2202" t="s">
        <v>105</v>
      </c>
      <c r="F2202" t="s">
        <v>1089</v>
      </c>
      <c r="G2202" t="s">
        <v>1571</v>
      </c>
      <c r="H2202" t="s">
        <v>477</v>
      </c>
      <c r="I2202" t="s">
        <v>2039</v>
      </c>
      <c r="J2202" t="s">
        <v>743</v>
      </c>
      <c r="K2202" t="s">
        <v>1340</v>
      </c>
      <c r="L2202" t="s">
        <v>107</v>
      </c>
      <c r="M2202" t="s">
        <v>1699</v>
      </c>
      <c r="N2202" t="s">
        <v>481</v>
      </c>
      <c r="O2202" t="s">
        <v>479</v>
      </c>
      <c r="P2202" t="s">
        <v>748</v>
      </c>
      <c r="Q2202">
        <v>29</v>
      </c>
      <c r="R2202" t="s">
        <v>64</v>
      </c>
      <c r="S2202" t="s">
        <v>121</v>
      </c>
      <c r="T2202">
        <v>17</v>
      </c>
      <c r="U2202">
        <v>2</v>
      </c>
      <c r="V2202">
        <v>9</v>
      </c>
      <c r="W2202" t="s">
        <v>179</v>
      </c>
      <c r="X2202" t="s">
        <v>85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 t="s">
        <v>743</v>
      </c>
      <c r="AM2202" t="e" vm="158">
        <f>_FV(0,"10344827586206896")</f>
        <v>#VALUE!</v>
      </c>
      <c r="AN2202">
        <v>25</v>
      </c>
      <c r="AO2202" t="s">
        <v>132</v>
      </c>
      <c r="AP2202" t="e" vm="1">
        <f>_FV(-6,"0")</f>
        <v>#VALUE!</v>
      </c>
      <c r="AQ2202">
        <v>6</v>
      </c>
      <c r="AR2202">
        <v>3</v>
      </c>
      <c r="AS2202" t="s">
        <v>68</v>
      </c>
      <c r="AT2202" t="s">
        <v>1556</v>
      </c>
      <c r="AU2202" t="s">
        <v>68</v>
      </c>
      <c r="AV2202" s="2">
        <v>43679</v>
      </c>
      <c r="AW2202" t="s">
        <v>2994</v>
      </c>
      <c r="AX2202">
        <v>1803</v>
      </c>
      <c r="AY2202">
        <v>1762</v>
      </c>
      <c r="AZ2202" t="s">
        <v>209</v>
      </c>
      <c r="BA2202" s="2">
        <v>43668</v>
      </c>
      <c r="BB2202">
        <v>20</v>
      </c>
      <c r="BC2202" t="s">
        <v>2987</v>
      </c>
      <c r="BD2202" s="3">
        <v>41913</v>
      </c>
      <c r="BE2202" t="s">
        <v>1917</v>
      </c>
      <c r="BF2202" s="2">
        <v>43579</v>
      </c>
      <c r="BG2202">
        <v>19</v>
      </c>
      <c r="BH2202" t="s">
        <v>2979</v>
      </c>
      <c r="BI2202" s="3">
        <v>34820</v>
      </c>
    </row>
    <row r="2203" spans="1:61" x14ac:dyDescent="0.25">
      <c r="A2203" s="1">
        <v>42828</v>
      </c>
      <c r="B2203" t="s">
        <v>2793</v>
      </c>
      <c r="C2203" t="s">
        <v>1917</v>
      </c>
      <c r="D2203" t="s">
        <v>151</v>
      </c>
      <c r="E2203" t="s">
        <v>92</v>
      </c>
      <c r="F2203" t="s">
        <v>636</v>
      </c>
      <c r="G2203" t="s">
        <v>1524</v>
      </c>
      <c r="H2203" t="s">
        <v>605</v>
      </c>
      <c r="I2203" t="s">
        <v>732</v>
      </c>
      <c r="J2203" t="s">
        <v>210</v>
      </c>
      <c r="K2203" t="s">
        <v>637</v>
      </c>
      <c r="L2203" t="s">
        <v>80</v>
      </c>
      <c r="M2203" t="s">
        <v>1232</v>
      </c>
      <c r="N2203" t="s">
        <v>1232</v>
      </c>
      <c r="O2203" t="s">
        <v>607</v>
      </c>
      <c r="P2203" t="s">
        <v>216</v>
      </c>
      <c r="Q2203">
        <v>27</v>
      </c>
      <c r="R2203" t="s">
        <v>255</v>
      </c>
      <c r="S2203" t="s">
        <v>121</v>
      </c>
      <c r="T2203">
        <v>17</v>
      </c>
      <c r="U2203">
        <v>11</v>
      </c>
      <c r="V2203">
        <v>7</v>
      </c>
      <c r="W2203" t="s">
        <v>121</v>
      </c>
      <c r="X2203" t="s">
        <v>83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 t="e" vm="425">
        <f>_FV(0,"48148148148148145")</f>
        <v>#VALUE!</v>
      </c>
      <c r="AM2203" t="e" vm="152">
        <f>_FV(0,"07407407407407407")</f>
        <v>#VALUE!</v>
      </c>
      <c r="AN2203">
        <v>-2</v>
      </c>
      <c r="AO2203" t="e" vm="1">
        <f>_FV(-1,"0")</f>
        <v>#VALUE!</v>
      </c>
      <c r="AP2203" t="s">
        <v>83</v>
      </c>
      <c r="AQ2203">
        <v>2</v>
      </c>
      <c r="AR2203">
        <v>5</v>
      </c>
      <c r="AS2203" t="s">
        <v>68</v>
      </c>
      <c r="AT2203" t="s">
        <v>68</v>
      </c>
      <c r="AU2203" t="s">
        <v>68</v>
      </c>
      <c r="AV2203" t="s">
        <v>68</v>
      </c>
      <c r="AW2203" s="3">
        <v>44562</v>
      </c>
      <c r="AX2203">
        <v>1645</v>
      </c>
      <c r="AY2203">
        <v>1762</v>
      </c>
      <c r="AZ2203" t="s">
        <v>2793</v>
      </c>
      <c r="BA2203" s="2">
        <v>43702</v>
      </c>
      <c r="BB2203">
        <v>36</v>
      </c>
      <c r="BC2203" t="s">
        <v>2988</v>
      </c>
      <c r="BD2203" s="2">
        <v>43803</v>
      </c>
      <c r="BE2203" t="s">
        <v>1917</v>
      </c>
      <c r="BF2203" s="2">
        <v>43579</v>
      </c>
      <c r="BG2203">
        <v>19</v>
      </c>
      <c r="BH2203" t="s">
        <v>2979</v>
      </c>
      <c r="BI2203" s="3">
        <v>34820</v>
      </c>
    </row>
    <row r="2204" spans="1:61" x14ac:dyDescent="0.25">
      <c r="A2204" s="1">
        <v>42951</v>
      </c>
      <c r="B2204" t="s">
        <v>218</v>
      </c>
      <c r="C2204" t="s">
        <v>1917</v>
      </c>
      <c r="D2204" t="s">
        <v>151</v>
      </c>
      <c r="E2204" t="s">
        <v>445</v>
      </c>
      <c r="F2204" t="s">
        <v>867</v>
      </c>
      <c r="G2204" t="s">
        <v>865</v>
      </c>
      <c r="H2204" t="s">
        <v>867</v>
      </c>
      <c r="I2204" t="s">
        <v>1111</v>
      </c>
      <c r="J2204" t="s">
        <v>556</v>
      </c>
      <c r="K2204" t="s">
        <v>558</v>
      </c>
      <c r="L2204" t="s">
        <v>559</v>
      </c>
      <c r="M2204" t="s">
        <v>450</v>
      </c>
      <c r="N2204" t="s">
        <v>558</v>
      </c>
      <c r="O2204" t="s">
        <v>1203</v>
      </c>
      <c r="P2204" t="s">
        <v>141</v>
      </c>
      <c r="Q2204">
        <v>31</v>
      </c>
      <c r="R2204" t="s">
        <v>120</v>
      </c>
      <c r="S2204" t="s">
        <v>121</v>
      </c>
      <c r="T2204">
        <v>17</v>
      </c>
      <c r="U2204">
        <v>5</v>
      </c>
      <c r="V2204">
        <v>6</v>
      </c>
      <c r="W2204" t="s">
        <v>85</v>
      </c>
      <c r="X2204" t="s">
        <v>120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 t="s">
        <v>560</v>
      </c>
      <c r="AM2204" t="s">
        <v>65</v>
      </c>
      <c r="AN2204">
        <v>4</v>
      </c>
      <c r="AO2204" t="e" vm="1">
        <f>_FV(-3,"0")</f>
        <v>#VALUE!</v>
      </c>
      <c r="AP2204" t="s">
        <v>64</v>
      </c>
      <c r="AQ2204">
        <v>4</v>
      </c>
      <c r="AR2204">
        <v>4</v>
      </c>
      <c r="AS2204" t="s">
        <v>68</v>
      </c>
      <c r="AT2204" t="s">
        <v>68</v>
      </c>
      <c r="AU2204" t="s">
        <v>68</v>
      </c>
      <c r="AV2204" s="2">
        <v>43617</v>
      </c>
      <c r="AW2204" s="2">
        <v>43770</v>
      </c>
      <c r="AX2204">
        <v>1643</v>
      </c>
      <c r="AY2204">
        <v>1762</v>
      </c>
      <c r="AZ2204" t="s">
        <v>218</v>
      </c>
      <c r="BA2204" s="2">
        <v>43550</v>
      </c>
      <c r="BB2204">
        <v>17</v>
      </c>
      <c r="BC2204" t="s">
        <v>2990</v>
      </c>
      <c r="BD2204" s="3">
        <v>30742</v>
      </c>
      <c r="BE2204" t="s">
        <v>1917</v>
      </c>
      <c r="BF2204" s="2">
        <v>43579</v>
      </c>
      <c r="BG2204">
        <v>19</v>
      </c>
      <c r="BH2204" t="s">
        <v>2979</v>
      </c>
      <c r="BI2204" s="3">
        <v>34820</v>
      </c>
    </row>
    <row r="2205" spans="1:61" x14ac:dyDescent="0.25">
      <c r="A2205" s="1">
        <v>42638</v>
      </c>
      <c r="B2205" t="s">
        <v>228</v>
      </c>
      <c r="C2205" t="s">
        <v>1917</v>
      </c>
      <c r="D2205" t="s">
        <v>151</v>
      </c>
      <c r="E2205" t="s">
        <v>76</v>
      </c>
      <c r="F2205" t="s">
        <v>355</v>
      </c>
      <c r="G2205" t="s">
        <v>657</v>
      </c>
      <c r="H2205" t="s">
        <v>68</v>
      </c>
      <c r="I2205" t="s">
        <v>63</v>
      </c>
      <c r="J2205" t="s">
        <v>74</v>
      </c>
      <c r="K2205" t="s">
        <v>82</v>
      </c>
      <c r="L2205" t="s">
        <v>82</v>
      </c>
      <c r="M2205" t="s">
        <v>355</v>
      </c>
      <c r="N2205" t="s">
        <v>80</v>
      </c>
      <c r="O2205" t="s">
        <v>65</v>
      </c>
      <c r="P2205" t="s">
        <v>80</v>
      </c>
      <c r="Q2205">
        <v>6</v>
      </c>
      <c r="R2205" t="s">
        <v>192</v>
      </c>
      <c r="S2205" t="s">
        <v>121</v>
      </c>
      <c r="T2205">
        <v>17</v>
      </c>
      <c r="U2205">
        <v>18</v>
      </c>
      <c r="V2205">
        <v>14</v>
      </c>
      <c r="W2205" t="s">
        <v>84</v>
      </c>
      <c r="X2205" t="s">
        <v>132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 t="e" vm="1">
        <f>_FV(-1,"0")</f>
        <v>#VALUE!</v>
      </c>
      <c r="AM2205" t="e" vm="2">
        <f>_FV(0,"3333333333333333")</f>
        <v>#VALUE!</v>
      </c>
      <c r="AN2205">
        <v>-2</v>
      </c>
      <c r="AO2205" t="e" vm="1">
        <f>_FV(-2,"0")</f>
        <v>#VALUE!</v>
      </c>
      <c r="AP2205" t="s">
        <v>84</v>
      </c>
      <c r="AQ2205">
        <v>4</v>
      </c>
      <c r="AR2205">
        <v>4</v>
      </c>
      <c r="AS2205" t="s">
        <v>68</v>
      </c>
      <c r="AT2205" t="s">
        <v>736</v>
      </c>
      <c r="AU2205" t="s">
        <v>68</v>
      </c>
      <c r="AV2205" t="s">
        <v>64</v>
      </c>
      <c r="AW2205" t="s">
        <v>2995</v>
      </c>
      <c r="AX2205">
        <v>1666</v>
      </c>
      <c r="AY2205">
        <v>1762</v>
      </c>
      <c r="AZ2205" t="s">
        <v>228</v>
      </c>
      <c r="BA2205" s="2">
        <v>43669</v>
      </c>
      <c r="BB2205">
        <v>27</v>
      </c>
      <c r="BC2205" t="s">
        <v>2991</v>
      </c>
      <c r="BD2205" s="3">
        <v>17288</v>
      </c>
      <c r="BE2205" t="s">
        <v>1917</v>
      </c>
      <c r="BF2205" s="2">
        <v>43579</v>
      </c>
      <c r="BG2205">
        <v>19</v>
      </c>
      <c r="BH2205" t="s">
        <v>2979</v>
      </c>
      <c r="BI2205" s="3">
        <v>34820</v>
      </c>
    </row>
    <row r="2206" spans="1:61" x14ac:dyDescent="0.25">
      <c r="A2206" s="1">
        <v>42637</v>
      </c>
      <c r="B2206" t="s">
        <v>60</v>
      </c>
      <c r="C2206" t="s">
        <v>123</v>
      </c>
      <c r="D2206" t="s">
        <v>62</v>
      </c>
      <c r="E2206" t="s">
        <v>64</v>
      </c>
      <c r="F2206" t="s">
        <v>340</v>
      </c>
      <c r="G2206" t="s">
        <v>76</v>
      </c>
      <c r="H2206" t="s">
        <v>68</v>
      </c>
      <c r="I2206" t="s">
        <v>340</v>
      </c>
      <c r="J2206" t="s">
        <v>340</v>
      </c>
      <c r="K2206" t="s">
        <v>63</v>
      </c>
      <c r="L2206" t="s">
        <v>63</v>
      </c>
      <c r="M2206" t="s">
        <v>82</v>
      </c>
      <c r="N2206" t="s">
        <v>82</v>
      </c>
      <c r="O2206" t="s">
        <v>82</v>
      </c>
      <c r="P2206" t="s">
        <v>82</v>
      </c>
      <c r="Q2206">
        <v>6</v>
      </c>
      <c r="R2206" t="s">
        <v>132</v>
      </c>
      <c r="S2206" t="s">
        <v>68</v>
      </c>
      <c r="T2206">
        <v>17</v>
      </c>
      <c r="U2206">
        <v>4</v>
      </c>
      <c r="V2206">
        <v>5</v>
      </c>
      <c r="W2206" t="s">
        <v>120</v>
      </c>
      <c r="X2206" t="s">
        <v>120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1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 t="s">
        <v>74</v>
      </c>
      <c r="AM2206" t="s">
        <v>355</v>
      </c>
      <c r="AN2206">
        <v>0</v>
      </c>
      <c r="AO2206" t="s">
        <v>65</v>
      </c>
      <c r="AP2206" t="s">
        <v>66</v>
      </c>
      <c r="AQ2206">
        <v>1</v>
      </c>
      <c r="AR2206">
        <v>7</v>
      </c>
      <c r="AS2206" t="s">
        <v>68</v>
      </c>
      <c r="AT2206" t="s">
        <v>68</v>
      </c>
      <c r="AU2206" t="s">
        <v>68</v>
      </c>
      <c r="AV2206" t="s">
        <v>657</v>
      </c>
      <c r="AW2206" s="2">
        <v>43525</v>
      </c>
      <c r="AX2206">
        <v>1847</v>
      </c>
      <c r="AY2206">
        <v>1793</v>
      </c>
      <c r="AZ2206" t="s">
        <v>60</v>
      </c>
      <c r="BA2206" s="2">
        <v>43669</v>
      </c>
      <c r="BB2206">
        <v>26</v>
      </c>
      <c r="BC2206" t="s">
        <v>2961</v>
      </c>
      <c r="BD2206" s="3">
        <v>16772</v>
      </c>
      <c r="BE2206" t="s">
        <v>123</v>
      </c>
      <c r="BF2206" s="2">
        <v>43700</v>
      </c>
      <c r="BG2206">
        <v>41</v>
      </c>
      <c r="BH2206" t="s">
        <v>2968</v>
      </c>
      <c r="BI2206" s="3">
        <v>11658</v>
      </c>
    </row>
    <row r="2207" spans="1:61" x14ac:dyDescent="0.25">
      <c r="A2207" s="1">
        <v>42951</v>
      </c>
      <c r="B2207" t="s">
        <v>2768</v>
      </c>
      <c r="C2207" t="s">
        <v>123</v>
      </c>
      <c r="D2207" t="s">
        <v>151</v>
      </c>
      <c r="E2207" t="s">
        <v>448</v>
      </c>
      <c r="F2207" t="s">
        <v>64</v>
      </c>
      <c r="G2207" t="s">
        <v>864</v>
      </c>
      <c r="H2207" t="s">
        <v>2856</v>
      </c>
      <c r="I2207" t="s">
        <v>449</v>
      </c>
      <c r="J2207" t="s">
        <v>1520</v>
      </c>
      <c r="K2207" t="s">
        <v>142</v>
      </c>
      <c r="L2207" t="s">
        <v>1668</v>
      </c>
      <c r="M2207" t="s">
        <v>144</v>
      </c>
      <c r="N2207" t="s">
        <v>870</v>
      </c>
      <c r="O2207" t="s">
        <v>141</v>
      </c>
      <c r="P2207" t="s">
        <v>1360</v>
      </c>
      <c r="Q2207">
        <v>31</v>
      </c>
      <c r="R2207" t="s">
        <v>83</v>
      </c>
      <c r="S2207" t="s">
        <v>68</v>
      </c>
      <c r="T2207">
        <v>17</v>
      </c>
      <c r="U2207">
        <v>9</v>
      </c>
      <c r="V2207">
        <v>1</v>
      </c>
      <c r="W2207" t="s">
        <v>121</v>
      </c>
      <c r="X2207" t="s">
        <v>179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1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 t="e" vm="58">
        <f>_FV(0,"3870967741935484")</f>
        <v>#VALUE!</v>
      </c>
      <c r="AM2207" t="s">
        <v>865</v>
      </c>
      <c r="AN2207">
        <v>-38</v>
      </c>
      <c r="AO2207" t="e" vm="1">
        <f>_FV(-4,"0")</f>
        <v>#VALUE!</v>
      </c>
      <c r="AP2207" t="s">
        <v>121</v>
      </c>
      <c r="AQ2207">
        <v>3</v>
      </c>
      <c r="AR2207">
        <v>6</v>
      </c>
      <c r="AS2207" t="s">
        <v>871</v>
      </c>
      <c r="AT2207" t="s">
        <v>68</v>
      </c>
      <c r="AU2207" t="s">
        <v>872</v>
      </c>
      <c r="AV2207" t="s">
        <v>525</v>
      </c>
      <c r="AW2207" t="s">
        <v>2996</v>
      </c>
      <c r="AX2207">
        <v>1609</v>
      </c>
      <c r="AY2207">
        <v>1793</v>
      </c>
      <c r="AZ2207" t="s">
        <v>2768</v>
      </c>
      <c r="BA2207" s="2">
        <v>43578</v>
      </c>
      <c r="BB2207">
        <v>16</v>
      </c>
      <c r="BC2207" t="s">
        <v>2965</v>
      </c>
      <c r="BD2207" s="3">
        <v>19025</v>
      </c>
      <c r="BE2207" t="s">
        <v>123</v>
      </c>
      <c r="BF2207" s="2">
        <v>43700</v>
      </c>
      <c r="BG2207">
        <v>41</v>
      </c>
      <c r="BH2207" t="s">
        <v>2968</v>
      </c>
      <c r="BI2207" s="3">
        <v>11658</v>
      </c>
    </row>
    <row r="2208" spans="1:61" x14ac:dyDescent="0.25">
      <c r="A2208" s="1">
        <v>43071</v>
      </c>
      <c r="B2208" t="s">
        <v>2531</v>
      </c>
      <c r="C2208" t="s">
        <v>123</v>
      </c>
      <c r="D2208" t="s">
        <v>101</v>
      </c>
      <c r="E2208" s="2">
        <v>43556</v>
      </c>
      <c r="F2208" s="2">
        <v>43557</v>
      </c>
      <c r="G2208" s="2">
        <v>43556</v>
      </c>
      <c r="H2208" t="s">
        <v>398</v>
      </c>
      <c r="I2208" s="3">
        <v>42370</v>
      </c>
      <c r="J2208" s="3">
        <v>13181</v>
      </c>
      <c r="K2208" t="s">
        <v>347</v>
      </c>
      <c r="L2208" t="s">
        <v>1764</v>
      </c>
      <c r="M2208" t="s">
        <v>396</v>
      </c>
      <c r="N2208" t="s">
        <v>1097</v>
      </c>
      <c r="O2208" t="s">
        <v>658</v>
      </c>
      <c r="P2208" t="s">
        <v>658</v>
      </c>
      <c r="Q2208">
        <v>25</v>
      </c>
      <c r="R2208" t="s">
        <v>242</v>
      </c>
      <c r="S2208" t="s">
        <v>68</v>
      </c>
      <c r="T2208">
        <v>17</v>
      </c>
      <c r="U2208">
        <v>12</v>
      </c>
      <c r="V2208">
        <v>1</v>
      </c>
      <c r="W2208" t="s">
        <v>96</v>
      </c>
      <c r="X2208" t="s">
        <v>120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 t="e" vm="10">
        <f>_FV(0,"36")</f>
        <v>#VALUE!</v>
      </c>
      <c r="AM2208" s="3">
        <v>13150</v>
      </c>
      <c r="AN2208">
        <v>-30</v>
      </c>
      <c r="AO2208" t="e" vm="1">
        <f>_FV(-4,"0")</f>
        <v>#VALUE!</v>
      </c>
      <c r="AP2208" t="s">
        <v>110</v>
      </c>
      <c r="AQ2208">
        <v>1</v>
      </c>
      <c r="AR2208">
        <v>7</v>
      </c>
      <c r="AS2208" t="s">
        <v>348</v>
      </c>
      <c r="AT2208" t="s">
        <v>68</v>
      </c>
      <c r="AU2208" t="s">
        <v>1155</v>
      </c>
      <c r="AV2208" t="s">
        <v>1390</v>
      </c>
      <c r="AW2208" t="s">
        <v>2997</v>
      </c>
      <c r="AX2208">
        <v>1626</v>
      </c>
      <c r="AY2208">
        <v>1793</v>
      </c>
      <c r="AZ2208" t="s">
        <v>2531</v>
      </c>
      <c r="BA2208" s="2">
        <v>43671</v>
      </c>
      <c r="BB2208">
        <v>14</v>
      </c>
      <c r="BC2208" t="s">
        <v>2967</v>
      </c>
      <c r="BD2208" s="3">
        <v>46419</v>
      </c>
      <c r="BE2208" t="s">
        <v>123</v>
      </c>
      <c r="BF2208" s="2">
        <v>43700</v>
      </c>
      <c r="BG2208">
        <v>41</v>
      </c>
      <c r="BH2208" t="s">
        <v>2968</v>
      </c>
      <c r="BI2208" s="3">
        <v>11658</v>
      </c>
    </row>
    <row r="2209" spans="1:61" x14ac:dyDescent="0.25">
      <c r="A2209" s="1">
        <v>42721</v>
      </c>
      <c r="B2209" t="s">
        <v>2233</v>
      </c>
      <c r="C2209" t="s">
        <v>123</v>
      </c>
      <c r="D2209" t="s">
        <v>151</v>
      </c>
      <c r="E2209" t="s">
        <v>945</v>
      </c>
      <c r="F2209" t="s">
        <v>64</v>
      </c>
      <c r="G2209" t="s">
        <v>420</v>
      </c>
      <c r="H2209" t="s">
        <v>877</v>
      </c>
      <c r="I2209" t="s">
        <v>259</v>
      </c>
      <c r="J2209" t="s">
        <v>1353</v>
      </c>
      <c r="K2209" t="s">
        <v>190</v>
      </c>
      <c r="L2209" t="s">
        <v>993</v>
      </c>
      <c r="M2209" t="s">
        <v>533</v>
      </c>
      <c r="N2209" t="s">
        <v>281</v>
      </c>
      <c r="O2209" t="s">
        <v>189</v>
      </c>
      <c r="P2209" t="s">
        <v>1292</v>
      </c>
      <c r="Q2209">
        <v>17</v>
      </c>
      <c r="R2209" t="s">
        <v>119</v>
      </c>
      <c r="S2209" t="s">
        <v>68</v>
      </c>
      <c r="T2209">
        <v>17</v>
      </c>
      <c r="U2209">
        <v>16</v>
      </c>
      <c r="V2209">
        <v>1</v>
      </c>
      <c r="W2209" t="s">
        <v>66</v>
      </c>
      <c r="X2209" t="s">
        <v>110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1</v>
      </c>
      <c r="AG2209">
        <v>1</v>
      </c>
      <c r="AH2209">
        <v>0</v>
      </c>
      <c r="AI2209">
        <v>0</v>
      </c>
      <c r="AJ2209">
        <v>0</v>
      </c>
      <c r="AK2209">
        <v>0</v>
      </c>
      <c r="AL2209" t="e" vm="275">
        <f>_FV(0,"17647058823529413")</f>
        <v>#VALUE!</v>
      </c>
      <c r="AM2209" t="s">
        <v>276</v>
      </c>
      <c r="AN2209">
        <v>-25</v>
      </c>
      <c r="AO2209" t="e" vm="1">
        <f>_FV(-11,"0")</f>
        <v>#VALUE!</v>
      </c>
      <c r="AP2209" t="s">
        <v>191</v>
      </c>
      <c r="AQ2209">
        <v>3</v>
      </c>
      <c r="AR2209">
        <v>6</v>
      </c>
      <c r="AS2209" t="s">
        <v>68</v>
      </c>
      <c r="AT2209" t="s">
        <v>68</v>
      </c>
      <c r="AU2209" t="s">
        <v>68</v>
      </c>
      <c r="AV2209" s="2">
        <v>43556</v>
      </c>
      <c r="AW2209" s="2">
        <v>43770</v>
      </c>
      <c r="AX2209">
        <v>1637</v>
      </c>
      <c r="AY2209">
        <v>1793</v>
      </c>
      <c r="AZ2209" t="s">
        <v>2233</v>
      </c>
      <c r="BA2209" s="2">
        <v>43490</v>
      </c>
      <c r="BB2209">
        <v>25</v>
      </c>
      <c r="BC2209" t="s">
        <v>2969</v>
      </c>
      <c r="BD2209" s="3">
        <v>28946</v>
      </c>
      <c r="BE2209" t="s">
        <v>123</v>
      </c>
      <c r="BF2209" s="2">
        <v>43700</v>
      </c>
      <c r="BG2209">
        <v>41</v>
      </c>
      <c r="BH2209" t="s">
        <v>2968</v>
      </c>
      <c r="BI2209" s="3">
        <v>11658</v>
      </c>
    </row>
    <row r="2210" spans="1:61" x14ac:dyDescent="0.25">
      <c r="A2210" s="1">
        <v>42855</v>
      </c>
      <c r="B2210" t="s">
        <v>127</v>
      </c>
      <c r="C2210" t="s">
        <v>123</v>
      </c>
      <c r="D2210" t="s">
        <v>151</v>
      </c>
      <c r="E2210" t="s">
        <v>530</v>
      </c>
      <c r="F2210" t="s">
        <v>2998</v>
      </c>
      <c r="G2210" t="s">
        <v>309</v>
      </c>
      <c r="H2210" t="s">
        <v>2058</v>
      </c>
      <c r="I2210" t="s">
        <v>806</v>
      </c>
      <c r="J2210" t="s">
        <v>1677</v>
      </c>
      <c r="K2210" t="s">
        <v>278</v>
      </c>
      <c r="L2210" t="s">
        <v>1776</v>
      </c>
      <c r="M2210" t="s">
        <v>190</v>
      </c>
      <c r="N2210" t="s">
        <v>1637</v>
      </c>
      <c r="O2210" t="s">
        <v>277</v>
      </c>
      <c r="P2210" t="s">
        <v>1048</v>
      </c>
      <c r="Q2210">
        <v>34</v>
      </c>
      <c r="R2210" t="s">
        <v>85</v>
      </c>
      <c r="S2210" t="s">
        <v>68</v>
      </c>
      <c r="T2210">
        <v>17</v>
      </c>
      <c r="U2210">
        <v>6</v>
      </c>
      <c r="V2210">
        <v>1</v>
      </c>
      <c r="W2210" t="s">
        <v>120</v>
      </c>
      <c r="X2210" t="s">
        <v>83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 t="s">
        <v>2486</v>
      </c>
      <c r="AM2210" t="s">
        <v>273</v>
      </c>
      <c r="AN2210">
        <v>-21</v>
      </c>
      <c r="AO2210" t="s">
        <v>68</v>
      </c>
      <c r="AP2210" t="s">
        <v>96</v>
      </c>
      <c r="AQ2210">
        <v>4</v>
      </c>
      <c r="AR2210">
        <v>4</v>
      </c>
      <c r="AS2210" t="s">
        <v>68</v>
      </c>
      <c r="AT2210" t="s">
        <v>68</v>
      </c>
      <c r="AU2210" t="s">
        <v>68</v>
      </c>
      <c r="AV2210" t="s">
        <v>2999</v>
      </c>
      <c r="AW2210" s="2">
        <v>43466</v>
      </c>
      <c r="AX2210">
        <v>1725</v>
      </c>
      <c r="AY2210">
        <v>1793</v>
      </c>
      <c r="AZ2210" t="s">
        <v>127</v>
      </c>
      <c r="BA2210" s="2">
        <v>43732</v>
      </c>
      <c r="BB2210">
        <v>22</v>
      </c>
      <c r="BC2210" t="s">
        <v>2970</v>
      </c>
      <c r="BD2210" s="3">
        <v>47300</v>
      </c>
      <c r="BE2210" t="s">
        <v>123</v>
      </c>
      <c r="BF2210" s="2">
        <v>43700</v>
      </c>
      <c r="BG2210">
        <v>41</v>
      </c>
      <c r="BH2210" t="s">
        <v>2968</v>
      </c>
      <c r="BI2210" s="3">
        <v>11658</v>
      </c>
    </row>
    <row r="2211" spans="1:61" x14ac:dyDescent="0.25">
      <c r="A2211" s="1">
        <v>42379</v>
      </c>
      <c r="B2211" t="s">
        <v>2240</v>
      </c>
      <c r="C2211" t="s">
        <v>123</v>
      </c>
      <c r="D2211" t="s">
        <v>151</v>
      </c>
      <c r="E2211" t="s">
        <v>68</v>
      </c>
      <c r="F2211" t="s">
        <v>353</v>
      </c>
      <c r="G2211" t="s">
        <v>391</v>
      </c>
      <c r="H2211" t="s">
        <v>153</v>
      </c>
      <c r="I2211" t="s">
        <v>68</v>
      </c>
      <c r="J2211" t="s">
        <v>353</v>
      </c>
      <c r="K2211" t="s">
        <v>155</v>
      </c>
      <c r="L2211" t="s">
        <v>156</v>
      </c>
      <c r="M2211" t="s">
        <v>156</v>
      </c>
      <c r="N2211" t="s">
        <v>155</v>
      </c>
      <c r="O2211" t="s">
        <v>154</v>
      </c>
      <c r="P2211" t="s">
        <v>154</v>
      </c>
      <c r="Q2211">
        <v>7</v>
      </c>
      <c r="R2211" t="s">
        <v>95</v>
      </c>
      <c r="S2211" t="s">
        <v>68</v>
      </c>
      <c r="T2211">
        <v>17</v>
      </c>
      <c r="U2211">
        <v>14</v>
      </c>
      <c r="V2211">
        <v>8</v>
      </c>
      <c r="W2211" t="s">
        <v>66</v>
      </c>
      <c r="X2211" t="s">
        <v>85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 t="e" vm="13">
        <f>_FV(0,"7142857142857143")</f>
        <v>#VALUE!</v>
      </c>
      <c r="AM2211" t="s">
        <v>154</v>
      </c>
      <c r="AN2211">
        <v>-3</v>
      </c>
      <c r="AO2211" t="e" vm="1">
        <f>_FV(-3,"0")</f>
        <v>#VALUE!</v>
      </c>
      <c r="AP2211" t="s">
        <v>255</v>
      </c>
      <c r="AQ2211">
        <v>0</v>
      </c>
      <c r="AR2211">
        <v>9</v>
      </c>
      <c r="AS2211" t="s">
        <v>1858</v>
      </c>
      <c r="AT2211" t="s">
        <v>199</v>
      </c>
      <c r="AU2211" t="s">
        <v>1350</v>
      </c>
      <c r="AV2211" t="s">
        <v>1350</v>
      </c>
      <c r="AW2211" t="s">
        <v>3000</v>
      </c>
      <c r="AX2211">
        <v>1604</v>
      </c>
      <c r="AY2211">
        <v>1793</v>
      </c>
      <c r="AZ2211" t="s">
        <v>2240</v>
      </c>
      <c r="BA2211" t="s">
        <v>1398</v>
      </c>
      <c r="BB2211">
        <v>22</v>
      </c>
      <c r="BC2211" t="s">
        <v>2972</v>
      </c>
      <c r="BD2211" s="3">
        <v>42795</v>
      </c>
      <c r="BE2211" t="s">
        <v>123</v>
      </c>
      <c r="BF2211" s="2">
        <v>43700</v>
      </c>
      <c r="BG2211">
        <v>41</v>
      </c>
      <c r="BH2211" t="s">
        <v>2968</v>
      </c>
      <c r="BI2211" s="3">
        <v>11658</v>
      </c>
    </row>
    <row r="2212" spans="1:61" x14ac:dyDescent="0.25">
      <c r="A2212" s="1">
        <v>42749</v>
      </c>
      <c r="B2212" t="s">
        <v>2538</v>
      </c>
      <c r="C2212" t="s">
        <v>123</v>
      </c>
      <c r="D2212" t="s">
        <v>151</v>
      </c>
      <c r="E2212" t="s">
        <v>250</v>
      </c>
      <c r="F2212" t="s">
        <v>64</v>
      </c>
      <c r="G2212" t="s">
        <v>594</v>
      </c>
      <c r="H2212" t="s">
        <v>670</v>
      </c>
      <c r="I2212" t="s">
        <v>68</v>
      </c>
      <c r="J2212" t="s">
        <v>365</v>
      </c>
      <c r="K2212" t="s">
        <v>889</v>
      </c>
      <c r="L2212" t="s">
        <v>893</v>
      </c>
      <c r="M2212" t="s">
        <v>156</v>
      </c>
      <c r="N2212" t="s">
        <v>154</v>
      </c>
      <c r="O2212" t="s">
        <v>155</v>
      </c>
      <c r="P2212" t="s">
        <v>1168</v>
      </c>
      <c r="Q2212">
        <v>21</v>
      </c>
      <c r="R2212" t="s">
        <v>179</v>
      </c>
      <c r="S2212" t="s">
        <v>68</v>
      </c>
      <c r="T2212">
        <v>17</v>
      </c>
      <c r="U2212">
        <v>15</v>
      </c>
      <c r="V2212">
        <v>1</v>
      </c>
      <c r="W2212" t="s">
        <v>132</v>
      </c>
      <c r="X2212" t="s">
        <v>179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1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 t="e" vm="2">
        <f>_FV(0,"3333333333333333")</f>
        <v>#VALUE!</v>
      </c>
      <c r="AM2212" t="s">
        <v>153</v>
      </c>
      <c r="AN2212">
        <v>-28</v>
      </c>
      <c r="AO2212" t="e" vm="1">
        <f>_FV(-7,"0")</f>
        <v>#VALUE!</v>
      </c>
      <c r="AP2212" t="s">
        <v>192</v>
      </c>
      <c r="AQ2212">
        <v>4</v>
      </c>
      <c r="AR2212">
        <v>4</v>
      </c>
      <c r="AS2212" t="s">
        <v>68</v>
      </c>
      <c r="AT2212" t="s">
        <v>68</v>
      </c>
      <c r="AU2212" t="s">
        <v>68</v>
      </c>
      <c r="AV2212" s="2">
        <v>43617</v>
      </c>
      <c r="AW2212" s="3">
        <v>44927</v>
      </c>
      <c r="AX2212">
        <v>1803</v>
      </c>
      <c r="AY2212">
        <v>1793</v>
      </c>
      <c r="AZ2212" t="s">
        <v>2538</v>
      </c>
      <c r="BA2212" s="2">
        <v>43641</v>
      </c>
      <c r="BB2212">
        <v>21</v>
      </c>
      <c r="BC2212" t="s">
        <v>2973</v>
      </c>
      <c r="BD2212" s="3">
        <v>23863</v>
      </c>
      <c r="BE2212" t="s">
        <v>123</v>
      </c>
      <c r="BF2212" s="2">
        <v>43700</v>
      </c>
      <c r="BG2212">
        <v>41</v>
      </c>
      <c r="BH2212" t="s">
        <v>2968</v>
      </c>
      <c r="BI2212" s="3">
        <v>11658</v>
      </c>
    </row>
    <row r="2213" spans="1:61" x14ac:dyDescent="0.25">
      <c r="A2213" s="1">
        <v>42766</v>
      </c>
      <c r="B2213" t="s">
        <v>150</v>
      </c>
      <c r="C2213" t="s">
        <v>123</v>
      </c>
      <c r="D2213" t="s">
        <v>101</v>
      </c>
      <c r="E2213" t="s">
        <v>1543</v>
      </c>
      <c r="F2213" t="s">
        <v>2560</v>
      </c>
      <c r="G2213" t="s">
        <v>567</v>
      </c>
      <c r="H2213" t="s">
        <v>1852</v>
      </c>
      <c r="I2213" t="s">
        <v>965</v>
      </c>
      <c r="J2213" t="s">
        <v>2211</v>
      </c>
      <c r="K2213" t="s">
        <v>501</v>
      </c>
      <c r="L2213" t="s">
        <v>1453</v>
      </c>
      <c r="M2213" t="s">
        <v>728</v>
      </c>
      <c r="N2213" t="s">
        <v>728</v>
      </c>
      <c r="O2213" t="s">
        <v>572</v>
      </c>
      <c r="P2213" t="s">
        <v>2147</v>
      </c>
      <c r="Q2213">
        <v>23</v>
      </c>
      <c r="R2213" t="s">
        <v>66</v>
      </c>
      <c r="S2213" t="s">
        <v>68</v>
      </c>
      <c r="T2213">
        <v>17</v>
      </c>
      <c r="U2213">
        <v>4</v>
      </c>
      <c r="V2213">
        <v>1</v>
      </c>
      <c r="W2213" t="s">
        <v>121</v>
      </c>
      <c r="X2213" t="s">
        <v>179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 t="s">
        <v>901</v>
      </c>
      <c r="AM2213" t="s">
        <v>726</v>
      </c>
      <c r="AN2213">
        <v>-10</v>
      </c>
      <c r="AO2213" t="e" vm="1">
        <f>_FV(-4,"0")</f>
        <v>#VALUE!</v>
      </c>
      <c r="AP2213" t="s">
        <v>84</v>
      </c>
      <c r="AQ2213">
        <v>7</v>
      </c>
      <c r="AR2213">
        <v>1</v>
      </c>
      <c r="AS2213" t="s">
        <v>1385</v>
      </c>
      <c r="AT2213" t="s">
        <v>729</v>
      </c>
      <c r="AU2213" t="s">
        <v>1217</v>
      </c>
      <c r="AV2213" t="s">
        <v>3001</v>
      </c>
      <c r="AW2213" t="s">
        <v>3002</v>
      </c>
      <c r="AX2213">
        <v>1813</v>
      </c>
      <c r="AY2213">
        <v>1793</v>
      </c>
      <c r="AZ2213" t="s">
        <v>150</v>
      </c>
      <c r="BA2213" s="2">
        <v>43578</v>
      </c>
      <c r="BB2213">
        <v>23</v>
      </c>
      <c r="BC2213" t="s">
        <v>2962</v>
      </c>
      <c r="BD2213" s="3">
        <v>13789</v>
      </c>
      <c r="BE2213" t="s">
        <v>123</v>
      </c>
      <c r="BF2213" s="2">
        <v>43700</v>
      </c>
      <c r="BG2213">
        <v>41</v>
      </c>
      <c r="BH2213" t="s">
        <v>2968</v>
      </c>
      <c r="BI2213" s="3">
        <v>11658</v>
      </c>
    </row>
    <row r="2214" spans="1:61" x14ac:dyDescent="0.25">
      <c r="A2214" s="1">
        <v>42441</v>
      </c>
      <c r="B2214" t="s">
        <v>158</v>
      </c>
      <c r="C2214" t="s">
        <v>123</v>
      </c>
      <c r="D2214" t="s">
        <v>151</v>
      </c>
      <c r="E2214" t="s">
        <v>1494</v>
      </c>
      <c r="F2214" t="s">
        <v>1494</v>
      </c>
      <c r="G2214" t="s">
        <v>152</v>
      </c>
      <c r="H2214" t="s">
        <v>670</v>
      </c>
      <c r="I2214" t="s">
        <v>1332</v>
      </c>
      <c r="J2214" t="s">
        <v>1495</v>
      </c>
      <c r="K2214" t="s">
        <v>576</v>
      </c>
      <c r="L2214" t="s">
        <v>670</v>
      </c>
      <c r="M2214" t="s">
        <v>577</v>
      </c>
      <c r="N2214" t="s">
        <v>154</v>
      </c>
      <c r="O2214" t="s">
        <v>372</v>
      </c>
      <c r="P2214" t="s">
        <v>577</v>
      </c>
      <c r="Q2214">
        <v>14</v>
      </c>
      <c r="R2214" t="s">
        <v>84</v>
      </c>
      <c r="S2214" t="s">
        <v>68</v>
      </c>
      <c r="T2214">
        <v>17</v>
      </c>
      <c r="U2214">
        <v>3</v>
      </c>
      <c r="V2214">
        <v>1</v>
      </c>
      <c r="W2214" t="s">
        <v>192</v>
      </c>
      <c r="X2214" t="s">
        <v>110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1</v>
      </c>
      <c r="AG2214">
        <v>1</v>
      </c>
      <c r="AH2214">
        <v>0</v>
      </c>
      <c r="AI2214">
        <v>0</v>
      </c>
      <c r="AJ2214">
        <v>0</v>
      </c>
      <c r="AK2214">
        <v>0</v>
      </c>
      <c r="AL2214" t="s">
        <v>408</v>
      </c>
      <c r="AM2214" t="s">
        <v>327</v>
      </c>
      <c r="AN2214">
        <v>-1</v>
      </c>
      <c r="AO2214" t="e" vm="1">
        <f>_FV(-4,"0")</f>
        <v>#VALUE!</v>
      </c>
      <c r="AP2214" t="s">
        <v>64</v>
      </c>
      <c r="AQ2214">
        <v>7</v>
      </c>
      <c r="AR2214">
        <v>1</v>
      </c>
      <c r="AS2214" t="s">
        <v>821</v>
      </c>
      <c r="AT2214" t="s">
        <v>821</v>
      </c>
      <c r="AU2214" t="s">
        <v>822</v>
      </c>
      <c r="AV2214" t="s">
        <v>3003</v>
      </c>
      <c r="AW2214" t="s">
        <v>3004</v>
      </c>
      <c r="AX2214">
        <v>1883</v>
      </c>
      <c r="AY2214">
        <v>1793</v>
      </c>
      <c r="AZ2214" t="s">
        <v>158</v>
      </c>
      <c r="BA2214" s="2">
        <v>43670</v>
      </c>
      <c r="BB2214">
        <v>36</v>
      </c>
      <c r="BC2214" t="s">
        <v>2974</v>
      </c>
      <c r="BD2214" s="2">
        <v>43813</v>
      </c>
      <c r="BE2214" t="s">
        <v>123</v>
      </c>
      <c r="BF2214" s="2">
        <v>43700</v>
      </c>
      <c r="BG2214">
        <v>41</v>
      </c>
      <c r="BH2214" t="s">
        <v>2968</v>
      </c>
      <c r="BI2214" s="3">
        <v>11658</v>
      </c>
    </row>
    <row r="2215" spans="1:61" x14ac:dyDescent="0.25">
      <c r="A2215" s="1">
        <v>42841</v>
      </c>
      <c r="B2215" t="s">
        <v>163</v>
      </c>
      <c r="C2215" t="s">
        <v>123</v>
      </c>
      <c r="D2215" t="s">
        <v>62</v>
      </c>
      <c r="E2215" t="s">
        <v>160</v>
      </c>
      <c r="F2215" t="s">
        <v>1487</v>
      </c>
      <c r="G2215" t="s">
        <v>852</v>
      </c>
      <c r="H2215" t="s">
        <v>801</v>
      </c>
      <c r="I2215" t="s">
        <v>1037</v>
      </c>
      <c r="J2215" t="s">
        <v>851</v>
      </c>
      <c r="K2215" t="s">
        <v>646</v>
      </c>
      <c r="L2215" t="s">
        <v>852</v>
      </c>
      <c r="M2215" t="s">
        <v>540</v>
      </c>
      <c r="N2215" t="s">
        <v>1140</v>
      </c>
      <c r="O2215" t="s">
        <v>224</v>
      </c>
      <c r="P2215" t="s">
        <v>540</v>
      </c>
      <c r="Q2215">
        <v>33</v>
      </c>
      <c r="R2215" t="s">
        <v>96</v>
      </c>
      <c r="S2215" t="s">
        <v>68</v>
      </c>
      <c r="T2215">
        <v>17</v>
      </c>
      <c r="U2215">
        <v>3</v>
      </c>
      <c r="V2215">
        <v>1</v>
      </c>
      <c r="W2215" t="s">
        <v>192</v>
      </c>
      <c r="X2215" t="s">
        <v>83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 t="s">
        <v>464</v>
      </c>
      <c r="AM2215" t="s">
        <v>467</v>
      </c>
      <c r="AN2215">
        <v>-12</v>
      </c>
      <c r="AO2215" t="s">
        <v>64</v>
      </c>
      <c r="AP2215" t="s">
        <v>132</v>
      </c>
      <c r="AQ2215">
        <v>2</v>
      </c>
      <c r="AR2215">
        <v>5</v>
      </c>
      <c r="AS2215" t="s">
        <v>882</v>
      </c>
      <c r="AT2215" t="s">
        <v>1275</v>
      </c>
      <c r="AU2215" t="s">
        <v>883</v>
      </c>
      <c r="AV2215" t="s">
        <v>3005</v>
      </c>
      <c r="AW2215" t="s">
        <v>3006</v>
      </c>
      <c r="AX2215">
        <v>1770</v>
      </c>
      <c r="AY2215">
        <v>1793</v>
      </c>
      <c r="AZ2215" t="s">
        <v>163</v>
      </c>
      <c r="BA2215" s="2">
        <v>43608</v>
      </c>
      <c r="BB2215">
        <v>24</v>
      </c>
      <c r="BC2215" t="s">
        <v>2976</v>
      </c>
      <c r="BD2215" s="2">
        <v>43658</v>
      </c>
      <c r="BE2215" t="s">
        <v>123</v>
      </c>
      <c r="BF2215" s="2">
        <v>43700</v>
      </c>
      <c r="BG2215">
        <v>41</v>
      </c>
      <c r="BH2215" t="s">
        <v>2968</v>
      </c>
      <c r="BI2215" s="3">
        <v>11658</v>
      </c>
    </row>
    <row r="2216" spans="1:61" x14ac:dyDescent="0.25">
      <c r="A2216" s="1">
        <v>42694</v>
      </c>
      <c r="B2216" t="s">
        <v>2977</v>
      </c>
      <c r="C2216" t="s">
        <v>123</v>
      </c>
      <c r="D2216" t="s">
        <v>151</v>
      </c>
      <c r="E2216" t="s">
        <v>74</v>
      </c>
      <c r="F2216" t="s">
        <v>657</v>
      </c>
      <c r="G2216" t="s">
        <v>68</v>
      </c>
      <c r="H2216" t="s">
        <v>180</v>
      </c>
      <c r="I2216" t="s">
        <v>717</v>
      </c>
      <c r="J2216" t="s">
        <v>761</v>
      </c>
      <c r="K2216" t="s">
        <v>82</v>
      </c>
      <c r="L2216" t="s">
        <v>355</v>
      </c>
      <c r="M2216" t="s">
        <v>80</v>
      </c>
      <c r="N2216" t="s">
        <v>82</v>
      </c>
      <c r="O2216" t="s">
        <v>81</v>
      </c>
      <c r="P2216" t="s">
        <v>308</v>
      </c>
      <c r="Q2216">
        <v>12</v>
      </c>
      <c r="R2216" t="s">
        <v>67</v>
      </c>
      <c r="S2216" t="s">
        <v>68</v>
      </c>
      <c r="T2216">
        <v>17</v>
      </c>
      <c r="U2216">
        <v>15</v>
      </c>
      <c r="V2216">
        <v>2</v>
      </c>
      <c r="W2216" t="s">
        <v>96</v>
      </c>
      <c r="X2216" t="s">
        <v>110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1</v>
      </c>
      <c r="AG2216">
        <v>1</v>
      </c>
      <c r="AH2216">
        <v>0</v>
      </c>
      <c r="AI2216">
        <v>0</v>
      </c>
      <c r="AJ2216">
        <v>0</v>
      </c>
      <c r="AK2216">
        <v>0</v>
      </c>
      <c r="AL2216" t="e" vm="68">
        <f>_FV(0,"16666666666666666")</f>
        <v>#VALUE!</v>
      </c>
      <c r="AM2216" t="s">
        <v>75</v>
      </c>
      <c r="AN2216">
        <v>-14</v>
      </c>
      <c r="AO2216" t="e" vm="1">
        <f>_FV(-9,"0")</f>
        <v>#VALUE!</v>
      </c>
      <c r="AP2216" t="s">
        <v>95</v>
      </c>
      <c r="AQ2216">
        <v>1</v>
      </c>
      <c r="AR2216">
        <v>1</v>
      </c>
      <c r="AS2216" t="s">
        <v>68</v>
      </c>
      <c r="AT2216" t="s">
        <v>68</v>
      </c>
      <c r="AU2216" t="s">
        <v>68</v>
      </c>
      <c r="AV2216" t="s">
        <v>68</v>
      </c>
      <c r="AW2216" s="3">
        <v>44197</v>
      </c>
      <c r="AX2216">
        <v>1590</v>
      </c>
      <c r="AY2216">
        <v>1793</v>
      </c>
      <c r="AZ2216" t="s">
        <v>2977</v>
      </c>
      <c r="BA2216" s="2">
        <v>43550</v>
      </c>
      <c r="BB2216">
        <v>21</v>
      </c>
      <c r="BC2216" t="s">
        <v>2978</v>
      </c>
      <c r="BD2216" s="3">
        <v>17593</v>
      </c>
      <c r="BE2216" t="s">
        <v>123</v>
      </c>
      <c r="BF2216" s="2">
        <v>43700</v>
      </c>
      <c r="BG2216">
        <v>41</v>
      </c>
      <c r="BH2216" t="s">
        <v>2968</v>
      </c>
      <c r="BI2216" s="3">
        <v>11658</v>
      </c>
    </row>
    <row r="2217" spans="1:61" x14ac:dyDescent="0.25">
      <c r="A2217" s="1">
        <v>42673</v>
      </c>
      <c r="B2217" t="s">
        <v>1917</v>
      </c>
      <c r="C2217" t="s">
        <v>123</v>
      </c>
      <c r="D2217" t="s">
        <v>151</v>
      </c>
      <c r="E2217" s="2">
        <v>43466</v>
      </c>
      <c r="F2217" s="2">
        <v>43709</v>
      </c>
      <c r="G2217" t="s">
        <v>124</v>
      </c>
      <c r="H2217" t="s">
        <v>444</v>
      </c>
      <c r="I2217" s="2">
        <v>43525</v>
      </c>
      <c r="J2217" s="2">
        <v>43709</v>
      </c>
      <c r="K2217" t="s">
        <v>266</v>
      </c>
      <c r="L2217" t="s">
        <v>97</v>
      </c>
      <c r="M2217" t="s">
        <v>118</v>
      </c>
      <c r="N2217" t="s">
        <v>118</v>
      </c>
      <c r="O2217" t="s">
        <v>116</v>
      </c>
      <c r="P2217" t="s">
        <v>325</v>
      </c>
      <c r="Q2217">
        <v>10</v>
      </c>
      <c r="R2217" t="s">
        <v>121</v>
      </c>
      <c r="S2217" t="s">
        <v>68</v>
      </c>
      <c r="T2217">
        <v>17</v>
      </c>
      <c r="U2217">
        <v>8</v>
      </c>
      <c r="V2217">
        <v>4</v>
      </c>
      <c r="W2217" t="s">
        <v>192</v>
      </c>
      <c r="X2217" t="s">
        <v>83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 t="s">
        <v>266</v>
      </c>
      <c r="AM2217" t="s">
        <v>68</v>
      </c>
      <c r="AN2217">
        <v>-6</v>
      </c>
      <c r="AO2217" t="s">
        <v>64</v>
      </c>
      <c r="AP2217" t="s">
        <v>85</v>
      </c>
      <c r="AQ2217">
        <v>4</v>
      </c>
      <c r="AR2217">
        <v>4</v>
      </c>
      <c r="AS2217" t="s">
        <v>825</v>
      </c>
      <c r="AT2217" t="s">
        <v>68</v>
      </c>
      <c r="AU2217" t="s">
        <v>826</v>
      </c>
      <c r="AV2217" t="s">
        <v>3007</v>
      </c>
      <c r="AW2217" t="s">
        <v>3008</v>
      </c>
      <c r="AX2217">
        <v>1762</v>
      </c>
      <c r="AY2217">
        <v>1793</v>
      </c>
      <c r="AZ2217" t="s">
        <v>1917</v>
      </c>
      <c r="BA2217" s="2">
        <v>43579</v>
      </c>
      <c r="BB2217">
        <v>19</v>
      </c>
      <c r="BC2217" t="s">
        <v>2979</v>
      </c>
      <c r="BD2217" s="3">
        <v>34820</v>
      </c>
      <c r="BE2217" t="s">
        <v>123</v>
      </c>
      <c r="BF2217" s="2">
        <v>43700</v>
      </c>
      <c r="BG2217">
        <v>41</v>
      </c>
      <c r="BH2217" t="s">
        <v>2968</v>
      </c>
      <c r="BI2217" s="3">
        <v>11658</v>
      </c>
    </row>
    <row r="2218" spans="1:61" x14ac:dyDescent="0.25">
      <c r="A2218" s="1">
        <v>42812</v>
      </c>
      <c r="B2218" t="s">
        <v>182</v>
      </c>
      <c r="C2218" t="s">
        <v>123</v>
      </c>
      <c r="D2218" t="s">
        <v>151</v>
      </c>
      <c r="E2218" t="s">
        <v>250</v>
      </c>
      <c r="F2218" t="s">
        <v>1184</v>
      </c>
      <c r="G2218" t="s">
        <v>353</v>
      </c>
      <c r="H2218" t="s">
        <v>670</v>
      </c>
      <c r="I2218" s="3">
        <v>45658</v>
      </c>
      <c r="J2218" t="s">
        <v>1568</v>
      </c>
      <c r="K2218" t="s">
        <v>251</v>
      </c>
      <c r="L2218" t="s">
        <v>180</v>
      </c>
      <c r="M2218" t="s">
        <v>329</v>
      </c>
      <c r="N2218" t="s">
        <v>410</v>
      </c>
      <c r="O2218" t="s">
        <v>155</v>
      </c>
      <c r="P2218" t="s">
        <v>410</v>
      </c>
      <c r="Q2218">
        <v>28</v>
      </c>
      <c r="R2218" t="s">
        <v>191</v>
      </c>
      <c r="S2218" t="s">
        <v>68</v>
      </c>
      <c r="T2218">
        <v>17</v>
      </c>
      <c r="U2218">
        <v>6</v>
      </c>
      <c r="V2218">
        <v>1</v>
      </c>
      <c r="W2218" t="s">
        <v>85</v>
      </c>
      <c r="X2218" t="s">
        <v>192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 t="e" vm="84">
        <f>_FV(0,"2857142857142857")</f>
        <v>#VALUE!</v>
      </c>
      <c r="AM2218" t="s">
        <v>328</v>
      </c>
      <c r="AN2218">
        <v>-31</v>
      </c>
      <c r="AO2218" t="e" vm="1">
        <f>_FV(-4,"0")</f>
        <v>#VALUE!</v>
      </c>
      <c r="AP2218" t="s">
        <v>179</v>
      </c>
      <c r="AQ2218">
        <v>4</v>
      </c>
      <c r="AR2218">
        <v>4</v>
      </c>
      <c r="AS2218" t="s">
        <v>68</v>
      </c>
      <c r="AT2218" t="s">
        <v>68</v>
      </c>
      <c r="AU2218" t="s">
        <v>68</v>
      </c>
      <c r="AV2218" s="2">
        <v>43556</v>
      </c>
      <c r="AW2218" s="3">
        <v>46753</v>
      </c>
      <c r="AX2218">
        <v>1637</v>
      </c>
      <c r="AY2218">
        <v>1793</v>
      </c>
      <c r="AZ2218" t="s">
        <v>182</v>
      </c>
      <c r="BA2218" s="2">
        <v>43491</v>
      </c>
      <c r="BB2218">
        <v>27</v>
      </c>
      <c r="BC2218" t="s">
        <v>2980</v>
      </c>
      <c r="BD2218" s="3">
        <v>24959</v>
      </c>
      <c r="BE2218" t="s">
        <v>123</v>
      </c>
      <c r="BF2218" s="2">
        <v>43700</v>
      </c>
      <c r="BG2218">
        <v>41</v>
      </c>
      <c r="BH2218" t="s">
        <v>2968</v>
      </c>
      <c r="BI2218" s="3">
        <v>11658</v>
      </c>
    </row>
    <row r="2219" spans="1:61" x14ac:dyDescent="0.25">
      <c r="A2219" s="1">
        <v>42718</v>
      </c>
      <c r="B2219" t="s">
        <v>195</v>
      </c>
      <c r="C2219" t="s">
        <v>123</v>
      </c>
      <c r="D2219" t="s">
        <v>151</v>
      </c>
      <c r="E2219" t="s">
        <v>400</v>
      </c>
      <c r="F2219" t="s">
        <v>781</v>
      </c>
      <c r="G2219" s="3">
        <v>1817084</v>
      </c>
      <c r="H2219" t="s">
        <v>1183</v>
      </c>
      <c r="I2219" t="s">
        <v>1183</v>
      </c>
      <c r="J2219" s="3">
        <v>447455</v>
      </c>
      <c r="K2219" t="s">
        <v>321</v>
      </c>
      <c r="L2219" t="s">
        <v>180</v>
      </c>
      <c r="M2219" t="s">
        <v>625</v>
      </c>
      <c r="N2219" t="s">
        <v>322</v>
      </c>
      <c r="O2219" t="s">
        <v>322</v>
      </c>
      <c r="P2219" t="s">
        <v>600</v>
      </c>
      <c r="Q2219">
        <v>16</v>
      </c>
      <c r="R2219" t="s">
        <v>239</v>
      </c>
      <c r="S2219" t="s">
        <v>68</v>
      </c>
      <c r="T2219">
        <v>17</v>
      </c>
      <c r="U2219">
        <v>20</v>
      </c>
      <c r="V2219">
        <v>1</v>
      </c>
      <c r="W2219" t="s">
        <v>83</v>
      </c>
      <c r="X2219" t="s">
        <v>110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1</v>
      </c>
      <c r="AG2219">
        <v>1</v>
      </c>
      <c r="AH2219">
        <v>0</v>
      </c>
      <c r="AI2219">
        <v>0</v>
      </c>
      <c r="AJ2219">
        <v>0</v>
      </c>
      <c r="AK2219">
        <v>0</v>
      </c>
      <c r="AL2219" t="e" vm="264">
        <f>_FV(0,"8125")</f>
        <v>#VALUE!</v>
      </c>
      <c r="AM2219" t="s">
        <v>317</v>
      </c>
      <c r="AN2219">
        <v>-26</v>
      </c>
      <c r="AO2219" t="e" vm="1">
        <f>_FV(-6,"0")</f>
        <v>#VALUE!</v>
      </c>
      <c r="AP2219" t="s">
        <v>67</v>
      </c>
      <c r="AQ2219">
        <v>3</v>
      </c>
      <c r="AR2219">
        <v>6</v>
      </c>
      <c r="AS2219" t="s">
        <v>68</v>
      </c>
      <c r="AT2219" t="s">
        <v>601</v>
      </c>
      <c r="AU2219" t="s">
        <v>68</v>
      </c>
      <c r="AV2219" t="s">
        <v>845</v>
      </c>
      <c r="AW2219" t="s">
        <v>3009</v>
      </c>
      <c r="AX2219">
        <v>1625</v>
      </c>
      <c r="AY2219">
        <v>1793</v>
      </c>
      <c r="AZ2219" t="s">
        <v>195</v>
      </c>
      <c r="BA2219" s="2">
        <v>43548</v>
      </c>
      <c r="BB2219">
        <v>26</v>
      </c>
      <c r="BC2219" t="s">
        <v>2983</v>
      </c>
      <c r="BD2219" s="3">
        <v>24869</v>
      </c>
      <c r="BE2219" t="s">
        <v>123</v>
      </c>
      <c r="BF2219" s="2">
        <v>43700</v>
      </c>
      <c r="BG2219">
        <v>41</v>
      </c>
      <c r="BH2219" t="s">
        <v>2968</v>
      </c>
      <c r="BI2219" s="3">
        <v>11658</v>
      </c>
    </row>
    <row r="2220" spans="1:61" x14ac:dyDescent="0.25">
      <c r="A2220" s="1">
        <v>42683</v>
      </c>
      <c r="B2220" t="s">
        <v>1445</v>
      </c>
      <c r="C2220" t="s">
        <v>123</v>
      </c>
      <c r="D2220" t="s">
        <v>101</v>
      </c>
      <c r="E2220" t="s">
        <v>63</v>
      </c>
      <c r="F2220" s="3">
        <v>27395</v>
      </c>
      <c r="G2220" t="s">
        <v>68</v>
      </c>
      <c r="H2220" t="s">
        <v>63</v>
      </c>
      <c r="I2220" t="s">
        <v>180</v>
      </c>
      <c r="J2220" s="3">
        <v>45689</v>
      </c>
      <c r="K2220" t="s">
        <v>79</v>
      </c>
      <c r="L2220" t="s">
        <v>180</v>
      </c>
      <c r="M2220" t="s">
        <v>63</v>
      </c>
      <c r="N2220" t="s">
        <v>65</v>
      </c>
      <c r="O2220" t="s">
        <v>65</v>
      </c>
      <c r="P2220" t="s">
        <v>65</v>
      </c>
      <c r="Q2220">
        <v>4</v>
      </c>
      <c r="R2220" t="s">
        <v>110</v>
      </c>
      <c r="S2220" t="s">
        <v>68</v>
      </c>
      <c r="T2220">
        <v>17</v>
      </c>
      <c r="U2220">
        <v>14</v>
      </c>
      <c r="V2220">
        <v>2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 t="e" vm="3">
        <f>_FV(0,"5")</f>
        <v>#VALUE!</v>
      </c>
      <c r="AM2220" s="3">
        <v>45658</v>
      </c>
      <c r="AN2220">
        <v>-6</v>
      </c>
      <c r="AP2220" t="s">
        <v>119</v>
      </c>
      <c r="AQ2220">
        <v>4</v>
      </c>
      <c r="AR2220">
        <v>4</v>
      </c>
      <c r="AS2220" t="s">
        <v>68</v>
      </c>
      <c r="AT2220" t="s">
        <v>68</v>
      </c>
      <c r="AU2220" t="s">
        <v>68</v>
      </c>
      <c r="AV2220" s="3">
        <v>45658</v>
      </c>
      <c r="AW2220" s="2">
        <v>43497</v>
      </c>
      <c r="AX2220">
        <v>1668</v>
      </c>
      <c r="AY2220">
        <v>1793</v>
      </c>
      <c r="AZ2220" t="s">
        <v>1445</v>
      </c>
      <c r="BA2220" s="2">
        <v>43733</v>
      </c>
      <c r="BB2220">
        <v>34</v>
      </c>
      <c r="BC2220" t="s">
        <v>2984</v>
      </c>
      <c r="BD2220" s="3">
        <v>25993</v>
      </c>
      <c r="BE2220" t="s">
        <v>123</v>
      </c>
      <c r="BF2220" s="2">
        <v>43700</v>
      </c>
      <c r="BG2220">
        <v>41</v>
      </c>
      <c r="BH2220" t="s">
        <v>2968</v>
      </c>
      <c r="BI2220" s="3">
        <v>11658</v>
      </c>
    </row>
    <row r="2221" spans="1:61" x14ac:dyDescent="0.25">
      <c r="A2221" s="1">
        <v>42826</v>
      </c>
      <c r="B2221" t="s">
        <v>209</v>
      </c>
      <c r="C2221" t="s">
        <v>123</v>
      </c>
      <c r="D2221" t="s">
        <v>62</v>
      </c>
      <c r="E2221" s="3">
        <v>31048</v>
      </c>
      <c r="F2221" s="2">
        <v>43467</v>
      </c>
      <c r="G2221" t="s">
        <v>534</v>
      </c>
      <c r="H2221" t="s">
        <v>1478</v>
      </c>
      <c r="I2221" s="3">
        <v>34700</v>
      </c>
      <c r="J2221" s="3">
        <v>16469</v>
      </c>
      <c r="K2221" t="s">
        <v>1130</v>
      </c>
      <c r="L2221" t="s">
        <v>124</v>
      </c>
      <c r="M2221" t="s">
        <v>325</v>
      </c>
      <c r="N2221" t="s">
        <v>325</v>
      </c>
      <c r="O2221" t="s">
        <v>266</v>
      </c>
      <c r="P2221" t="s">
        <v>1254</v>
      </c>
      <c r="Q2221">
        <v>20</v>
      </c>
      <c r="R2221" t="s">
        <v>64</v>
      </c>
      <c r="S2221" t="s">
        <v>68</v>
      </c>
      <c r="T2221">
        <v>17</v>
      </c>
      <c r="U2221">
        <v>4</v>
      </c>
      <c r="V2221">
        <v>1</v>
      </c>
      <c r="W2221" t="s">
        <v>179</v>
      </c>
      <c r="X2221" t="s">
        <v>110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1</v>
      </c>
      <c r="AG2221">
        <v>1</v>
      </c>
      <c r="AH2221">
        <v>0</v>
      </c>
      <c r="AI2221">
        <v>0</v>
      </c>
      <c r="AJ2221">
        <v>0</v>
      </c>
      <c r="AK2221">
        <v>0</v>
      </c>
      <c r="AL2221" s="3">
        <v>42005</v>
      </c>
      <c r="AM2221" s="3">
        <v>16438</v>
      </c>
      <c r="AN2221">
        <v>-10</v>
      </c>
      <c r="AO2221" t="e" vm="1">
        <f>_FV(-3,"0")</f>
        <v>#VALUE!</v>
      </c>
      <c r="AP2221" t="s">
        <v>68</v>
      </c>
      <c r="AQ2221">
        <v>2</v>
      </c>
      <c r="AR2221">
        <v>5</v>
      </c>
      <c r="AS2221" t="s">
        <v>68</v>
      </c>
      <c r="AT2221" t="s">
        <v>468</v>
      </c>
      <c r="AU2221" t="s">
        <v>68</v>
      </c>
      <c r="AV2221" s="2">
        <v>43679</v>
      </c>
      <c r="AW2221" t="s">
        <v>3010</v>
      </c>
      <c r="AX2221">
        <v>1803</v>
      </c>
      <c r="AY2221">
        <v>1793</v>
      </c>
      <c r="AZ2221" t="s">
        <v>209</v>
      </c>
      <c r="BA2221" s="2">
        <v>43668</v>
      </c>
      <c r="BB2221">
        <v>20</v>
      </c>
      <c r="BC2221" t="s">
        <v>2987</v>
      </c>
      <c r="BD2221" s="3">
        <v>41913</v>
      </c>
      <c r="BE2221" t="s">
        <v>123</v>
      </c>
      <c r="BF2221" s="2">
        <v>43700</v>
      </c>
      <c r="BG2221">
        <v>41</v>
      </c>
      <c r="BH2221" t="s">
        <v>2968</v>
      </c>
      <c r="BI2221" s="3">
        <v>11658</v>
      </c>
    </row>
    <row r="2222" spans="1:61" x14ac:dyDescent="0.25">
      <c r="A2222" s="1">
        <v>42602</v>
      </c>
      <c r="B2222" t="s">
        <v>2793</v>
      </c>
      <c r="C2222" t="s">
        <v>123</v>
      </c>
      <c r="D2222" t="s">
        <v>151</v>
      </c>
      <c r="E2222" t="s">
        <v>63</v>
      </c>
      <c r="F2222" t="s">
        <v>68</v>
      </c>
      <c r="G2222" t="s">
        <v>63</v>
      </c>
      <c r="H2222" t="s">
        <v>63</v>
      </c>
      <c r="I2222" t="s">
        <v>63</v>
      </c>
      <c r="J2222" s="2">
        <v>43586</v>
      </c>
      <c r="K2222" t="s">
        <v>65</v>
      </c>
      <c r="L2222" t="s">
        <v>63</v>
      </c>
      <c r="M2222" t="s">
        <v>65</v>
      </c>
      <c r="N2222" t="s">
        <v>65</v>
      </c>
      <c r="O2222" t="s">
        <v>63</v>
      </c>
      <c r="P2222" t="s">
        <v>65</v>
      </c>
      <c r="Q2222">
        <v>2</v>
      </c>
      <c r="R2222" t="s">
        <v>255</v>
      </c>
      <c r="S2222" t="s">
        <v>68</v>
      </c>
      <c r="T2222">
        <v>17</v>
      </c>
      <c r="U2222">
        <v>10</v>
      </c>
      <c r="V2222">
        <v>5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 t="s">
        <v>65</v>
      </c>
      <c r="AM2222" t="s">
        <v>63</v>
      </c>
      <c r="AN2222">
        <v>-2</v>
      </c>
      <c r="AP2222" t="s">
        <v>242</v>
      </c>
      <c r="AQ2222">
        <v>2</v>
      </c>
      <c r="AR2222">
        <v>2</v>
      </c>
      <c r="AS2222" s="2">
        <v>43617</v>
      </c>
      <c r="AT2222" t="s">
        <v>68</v>
      </c>
      <c r="AU2222" t="s">
        <v>124</v>
      </c>
      <c r="AV2222" t="s">
        <v>2828</v>
      </c>
      <c r="AW2222" t="s">
        <v>2966</v>
      </c>
      <c r="AX2222">
        <v>1645</v>
      </c>
      <c r="AY2222">
        <v>1793</v>
      </c>
      <c r="AZ2222" t="s">
        <v>2793</v>
      </c>
      <c r="BA2222" s="2">
        <v>43702</v>
      </c>
      <c r="BB2222">
        <v>36</v>
      </c>
      <c r="BC2222" t="s">
        <v>2988</v>
      </c>
      <c r="BD2222" s="2">
        <v>43803</v>
      </c>
      <c r="BE2222" t="s">
        <v>123</v>
      </c>
      <c r="BF2222" s="2">
        <v>43700</v>
      </c>
      <c r="BG2222">
        <v>41</v>
      </c>
      <c r="BH2222" t="s">
        <v>2968</v>
      </c>
      <c r="BI2222" s="3">
        <v>11658</v>
      </c>
    </row>
    <row r="2223" spans="1:61" x14ac:dyDescent="0.25">
      <c r="A2223" s="1">
        <v>43074</v>
      </c>
      <c r="B2223" t="s">
        <v>218</v>
      </c>
      <c r="C2223" t="s">
        <v>123</v>
      </c>
      <c r="D2223" t="s">
        <v>151</v>
      </c>
      <c r="E2223" t="s">
        <v>504</v>
      </c>
      <c r="F2223" t="s">
        <v>761</v>
      </c>
      <c r="G2223" s="3">
        <v>45658</v>
      </c>
      <c r="H2223" t="s">
        <v>2992</v>
      </c>
      <c r="I2223" s="3">
        <v>45658</v>
      </c>
      <c r="J2223" t="s">
        <v>365</v>
      </c>
      <c r="K2223" t="s">
        <v>80</v>
      </c>
      <c r="L2223" t="s">
        <v>180</v>
      </c>
      <c r="M2223" t="s">
        <v>214</v>
      </c>
      <c r="N2223" t="s">
        <v>928</v>
      </c>
      <c r="O2223" t="s">
        <v>79</v>
      </c>
      <c r="P2223" t="s">
        <v>308</v>
      </c>
      <c r="Q2223">
        <v>36</v>
      </c>
      <c r="R2223" t="s">
        <v>120</v>
      </c>
      <c r="S2223" t="s">
        <v>68</v>
      </c>
      <c r="T2223">
        <v>17</v>
      </c>
      <c r="U2223">
        <v>7</v>
      </c>
      <c r="V2223">
        <v>1</v>
      </c>
      <c r="W2223" t="s">
        <v>68</v>
      </c>
      <c r="X2223" t="s">
        <v>179</v>
      </c>
      <c r="Y2223">
        <v>0</v>
      </c>
      <c r="Z2223">
        <v>0</v>
      </c>
      <c r="AA2223">
        <v>0</v>
      </c>
      <c r="AB2223">
        <v>1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 t="e" vm="136">
        <f>_FV(0,"1111111111111111")</f>
        <v>#VALUE!</v>
      </c>
      <c r="AM2223" t="s">
        <v>1193</v>
      </c>
      <c r="AN2223">
        <v>-39</v>
      </c>
      <c r="AO2223" t="e" vm="1">
        <f>_FV(-11,"0")</f>
        <v>#VALUE!</v>
      </c>
      <c r="AP2223" t="s">
        <v>83</v>
      </c>
      <c r="AQ2223">
        <v>1</v>
      </c>
      <c r="AR2223">
        <v>7</v>
      </c>
      <c r="AS2223" t="s">
        <v>68</v>
      </c>
      <c r="AT2223" t="s">
        <v>68</v>
      </c>
      <c r="AU2223" t="s">
        <v>68</v>
      </c>
      <c r="AV2223" t="s">
        <v>525</v>
      </c>
      <c r="AW2223" s="2">
        <v>43525</v>
      </c>
      <c r="AX2223">
        <v>1643</v>
      </c>
      <c r="AY2223">
        <v>1793</v>
      </c>
      <c r="AZ2223" t="s">
        <v>218</v>
      </c>
      <c r="BA2223" s="2">
        <v>43550</v>
      </c>
      <c r="BB2223">
        <v>17</v>
      </c>
      <c r="BC2223" t="s">
        <v>2990</v>
      </c>
      <c r="BD2223" s="3">
        <v>30742</v>
      </c>
      <c r="BE2223" t="s">
        <v>123</v>
      </c>
      <c r="BF2223" s="2">
        <v>43700</v>
      </c>
      <c r="BG2223">
        <v>41</v>
      </c>
      <c r="BH2223" t="s">
        <v>2968</v>
      </c>
      <c r="BI2223" s="3">
        <v>11658</v>
      </c>
    </row>
    <row r="2224" spans="1:61" x14ac:dyDescent="0.25">
      <c r="A2224" s="1">
        <v>42889</v>
      </c>
      <c r="B2224" t="s">
        <v>228</v>
      </c>
      <c r="C2224" t="s">
        <v>123</v>
      </c>
      <c r="D2224" t="s">
        <v>151</v>
      </c>
      <c r="E2224" t="s">
        <v>634</v>
      </c>
      <c r="F2224" t="s">
        <v>1955</v>
      </c>
      <c r="G2224" t="s">
        <v>2015</v>
      </c>
      <c r="H2224" t="s">
        <v>1480</v>
      </c>
      <c r="I2224" t="s">
        <v>210</v>
      </c>
      <c r="J2224" t="s">
        <v>365</v>
      </c>
      <c r="K2224" t="s">
        <v>80</v>
      </c>
      <c r="L2224" t="s">
        <v>1467</v>
      </c>
      <c r="M2224" t="s">
        <v>1232</v>
      </c>
      <c r="N2224" t="s">
        <v>93</v>
      </c>
      <c r="O2224" t="s">
        <v>216</v>
      </c>
      <c r="P2224" t="s">
        <v>93</v>
      </c>
      <c r="Q2224">
        <v>27</v>
      </c>
      <c r="R2224" t="s">
        <v>192</v>
      </c>
      <c r="S2224" t="s">
        <v>68</v>
      </c>
      <c r="T2224">
        <v>17</v>
      </c>
      <c r="U2224">
        <v>8</v>
      </c>
      <c r="V2224">
        <v>1</v>
      </c>
      <c r="W2224" t="s">
        <v>121</v>
      </c>
      <c r="X2224" t="s">
        <v>192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 t="e" vm="2">
        <f>_FV(0,"3333333333333333")</f>
        <v>#VALUE!</v>
      </c>
      <c r="AM2224" t="s">
        <v>90</v>
      </c>
      <c r="AN2224">
        <v>-30</v>
      </c>
      <c r="AO2224" t="e" vm="1">
        <f>_FV(-3,"0")</f>
        <v>#VALUE!</v>
      </c>
      <c r="AP2224" t="s">
        <v>120</v>
      </c>
      <c r="AQ2224">
        <v>4</v>
      </c>
      <c r="AR2224">
        <v>4</v>
      </c>
      <c r="AS2224" t="s">
        <v>68</v>
      </c>
      <c r="AT2224" t="s">
        <v>68</v>
      </c>
      <c r="AU2224" t="s">
        <v>68</v>
      </c>
      <c r="AV2224" s="2">
        <v>43497</v>
      </c>
      <c r="AW2224" s="3">
        <v>44562</v>
      </c>
      <c r="AX2224">
        <v>1666</v>
      </c>
      <c r="AY2224">
        <v>1793</v>
      </c>
      <c r="AZ2224" t="s">
        <v>228</v>
      </c>
      <c r="BA2224" s="2">
        <v>43669</v>
      </c>
      <c r="BB2224">
        <v>27</v>
      </c>
      <c r="BC2224" t="s">
        <v>2991</v>
      </c>
      <c r="BD2224" s="3">
        <v>17288</v>
      </c>
      <c r="BE2224" t="s">
        <v>123</v>
      </c>
      <c r="BF2224" s="2">
        <v>43700</v>
      </c>
      <c r="BG2224">
        <v>41</v>
      </c>
      <c r="BH2224" t="s">
        <v>2968</v>
      </c>
      <c r="BI2224" s="3">
        <v>11658</v>
      </c>
    </row>
    <row r="2225" spans="1:61" x14ac:dyDescent="0.25">
      <c r="A2225" s="1">
        <v>42658</v>
      </c>
      <c r="B2225" t="s">
        <v>60</v>
      </c>
      <c r="C2225" t="s">
        <v>1445</v>
      </c>
      <c r="D2225" t="s">
        <v>62</v>
      </c>
      <c r="E2225" t="s">
        <v>64</v>
      </c>
      <c r="F2225" t="s">
        <v>180</v>
      </c>
      <c r="G2225" t="s">
        <v>400</v>
      </c>
      <c r="H2225" s="2">
        <v>43586</v>
      </c>
      <c r="I2225" t="s">
        <v>64</v>
      </c>
      <c r="J2225" t="s">
        <v>63</v>
      </c>
      <c r="K2225" t="s">
        <v>625</v>
      </c>
      <c r="L2225" t="s">
        <v>322</v>
      </c>
      <c r="M2225" t="s">
        <v>322</v>
      </c>
      <c r="N2225" t="s">
        <v>625</v>
      </c>
      <c r="O2225" t="s">
        <v>322</v>
      </c>
      <c r="P2225" t="s">
        <v>322</v>
      </c>
      <c r="Q2225">
        <v>8</v>
      </c>
      <c r="R2225" t="s">
        <v>132</v>
      </c>
      <c r="S2225" t="s">
        <v>110</v>
      </c>
      <c r="T2225">
        <v>17</v>
      </c>
      <c r="U2225">
        <v>3</v>
      </c>
      <c r="V2225">
        <v>17</v>
      </c>
      <c r="W2225" t="s">
        <v>110</v>
      </c>
      <c r="X2225" t="s">
        <v>68</v>
      </c>
      <c r="Y2225">
        <v>1</v>
      </c>
      <c r="Z2225">
        <v>1</v>
      </c>
      <c r="AA2225">
        <v>1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 t="s">
        <v>399</v>
      </c>
      <c r="AM2225" t="e" vm="89">
        <f>_FV(0,"75")</f>
        <v>#VALUE!</v>
      </c>
      <c r="AN2225">
        <v>12</v>
      </c>
      <c r="AO2225" t="s">
        <v>119</v>
      </c>
      <c r="AP2225" t="e" vm="1">
        <f>_FV(-10,"0")</f>
        <v>#VALUE!</v>
      </c>
      <c r="AQ2225">
        <v>3</v>
      </c>
      <c r="AR2225">
        <v>6</v>
      </c>
      <c r="AS2225" t="s">
        <v>68</v>
      </c>
      <c r="AT2225" t="s">
        <v>440</v>
      </c>
      <c r="AU2225" t="s">
        <v>68</v>
      </c>
      <c r="AV2225" t="s">
        <v>84</v>
      </c>
      <c r="AW2225" t="s">
        <v>1506</v>
      </c>
      <c r="AX2225">
        <v>1847</v>
      </c>
      <c r="AY2225">
        <v>1668</v>
      </c>
      <c r="AZ2225" t="s">
        <v>60</v>
      </c>
      <c r="BA2225" s="2">
        <v>43669</v>
      </c>
      <c r="BB2225">
        <v>26</v>
      </c>
      <c r="BC2225" t="s">
        <v>2961</v>
      </c>
      <c r="BD2225" s="3">
        <v>16772</v>
      </c>
      <c r="BE2225" t="s">
        <v>1445</v>
      </c>
      <c r="BF2225" s="2">
        <v>43733</v>
      </c>
      <c r="BG2225">
        <v>34</v>
      </c>
      <c r="BH2225" t="s">
        <v>2984</v>
      </c>
      <c r="BI2225" s="3">
        <v>25993</v>
      </c>
    </row>
    <row r="2226" spans="1:61" x14ac:dyDescent="0.25">
      <c r="A2226" s="1">
        <v>42812</v>
      </c>
      <c r="B2226" t="s">
        <v>2768</v>
      </c>
      <c r="C2226" t="s">
        <v>1445</v>
      </c>
      <c r="D2226" t="s">
        <v>62</v>
      </c>
      <c r="E2226" t="s">
        <v>328</v>
      </c>
      <c r="F2226" s="3">
        <v>45658</v>
      </c>
      <c r="G2226" t="s">
        <v>370</v>
      </c>
      <c r="H2226" t="s">
        <v>2418</v>
      </c>
      <c r="I2226" t="s">
        <v>246</v>
      </c>
      <c r="J2226" t="s">
        <v>246</v>
      </c>
      <c r="K2226" t="s">
        <v>79</v>
      </c>
      <c r="L2226" t="s">
        <v>155</v>
      </c>
      <c r="M2226" t="s">
        <v>63</v>
      </c>
      <c r="N2226" t="s">
        <v>252</v>
      </c>
      <c r="O2226" t="s">
        <v>372</v>
      </c>
      <c r="P2226" t="s">
        <v>410</v>
      </c>
      <c r="Q2226">
        <v>28</v>
      </c>
      <c r="R2226" t="s">
        <v>83</v>
      </c>
      <c r="S2226" t="s">
        <v>110</v>
      </c>
      <c r="T2226">
        <v>17</v>
      </c>
      <c r="U2226">
        <v>10</v>
      </c>
      <c r="V2226">
        <v>12</v>
      </c>
      <c r="W2226" t="s">
        <v>68</v>
      </c>
      <c r="X2226" t="s">
        <v>83</v>
      </c>
      <c r="Y2226">
        <v>0</v>
      </c>
      <c r="Z2226">
        <v>0</v>
      </c>
      <c r="AA2226">
        <v>0</v>
      </c>
      <c r="AB2226">
        <v>1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 t="e" vm="183">
        <f>_FV(0,"5357142857142857")</f>
        <v>#VALUE!</v>
      </c>
      <c r="AM2226" t="e" vm="197">
        <f>_FV(0,"8571428571428571")</f>
        <v>#VALUE!</v>
      </c>
      <c r="AN2226">
        <v>0</v>
      </c>
      <c r="AO2226" t="e" vm="1">
        <f>_FV(-8,"0")</f>
        <v>#VALUE!</v>
      </c>
      <c r="AP2226" t="e" vm="1">
        <f>_FV(-6,"0")</f>
        <v>#VALUE!</v>
      </c>
      <c r="AQ2226">
        <v>7</v>
      </c>
      <c r="AR2226">
        <v>1</v>
      </c>
      <c r="AS2226" t="s">
        <v>68</v>
      </c>
      <c r="AT2226" t="s">
        <v>68</v>
      </c>
      <c r="AU2226" t="s">
        <v>68</v>
      </c>
      <c r="AV2226" s="2">
        <v>43617</v>
      </c>
      <c r="AW2226" s="3">
        <v>46753</v>
      </c>
      <c r="AX2226">
        <v>1609</v>
      </c>
      <c r="AY2226">
        <v>1668</v>
      </c>
      <c r="AZ2226" t="s">
        <v>2768</v>
      </c>
      <c r="BA2226" s="2">
        <v>43578</v>
      </c>
      <c r="BB2226">
        <v>16</v>
      </c>
      <c r="BC2226" t="s">
        <v>2965</v>
      </c>
      <c r="BD2226" s="3">
        <v>19025</v>
      </c>
      <c r="BE2226" t="s">
        <v>1445</v>
      </c>
      <c r="BF2226" s="2">
        <v>43733</v>
      </c>
      <c r="BG2226">
        <v>34</v>
      </c>
      <c r="BH2226" t="s">
        <v>2984</v>
      </c>
      <c r="BI2226" s="3">
        <v>25993</v>
      </c>
    </row>
    <row r="2227" spans="1:61" x14ac:dyDescent="0.25">
      <c r="A2227" s="1">
        <v>42595</v>
      </c>
      <c r="B2227" t="s">
        <v>2531</v>
      </c>
      <c r="C2227" t="s">
        <v>1445</v>
      </c>
      <c r="D2227" t="s">
        <v>151</v>
      </c>
      <c r="E2227" t="s">
        <v>65</v>
      </c>
      <c r="F2227" t="s">
        <v>65</v>
      </c>
      <c r="G2227" t="s">
        <v>65</v>
      </c>
      <c r="H2227" t="s">
        <v>65</v>
      </c>
      <c r="I2227" t="s">
        <v>65</v>
      </c>
      <c r="J2227" t="s">
        <v>65</v>
      </c>
      <c r="K2227" t="s">
        <v>65</v>
      </c>
      <c r="L2227" t="s">
        <v>65</v>
      </c>
      <c r="M2227" t="s">
        <v>65</v>
      </c>
      <c r="N2227" t="s">
        <v>65</v>
      </c>
      <c r="O2227" t="s">
        <v>65</v>
      </c>
      <c r="P2227" t="s">
        <v>65</v>
      </c>
      <c r="Q2227">
        <v>1</v>
      </c>
      <c r="R2227" t="s">
        <v>242</v>
      </c>
      <c r="S2227" t="s">
        <v>110</v>
      </c>
      <c r="T2227">
        <v>17</v>
      </c>
      <c r="U2227">
        <v>1</v>
      </c>
      <c r="V2227">
        <v>11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 t="s">
        <v>65</v>
      </c>
      <c r="AM2227" t="s">
        <v>65</v>
      </c>
      <c r="AN2227">
        <v>0</v>
      </c>
      <c r="AP2227" t="s">
        <v>68</v>
      </c>
      <c r="AQ2227">
        <v>0</v>
      </c>
      <c r="AR2227">
        <v>6</v>
      </c>
      <c r="AS2227" t="s">
        <v>68</v>
      </c>
      <c r="AT2227" t="s">
        <v>68</v>
      </c>
      <c r="AU2227" t="s">
        <v>68</v>
      </c>
      <c r="AV2227" t="s">
        <v>3011</v>
      </c>
      <c r="AW2227" s="3">
        <v>45292</v>
      </c>
      <c r="AX2227">
        <v>1626</v>
      </c>
      <c r="AY2227">
        <v>1668</v>
      </c>
      <c r="AZ2227" t="s">
        <v>2531</v>
      </c>
      <c r="BA2227" s="2">
        <v>43671</v>
      </c>
      <c r="BB2227">
        <v>14</v>
      </c>
      <c r="BC2227" t="s">
        <v>2967</v>
      </c>
      <c r="BD2227" s="3">
        <v>46419</v>
      </c>
      <c r="BE2227" t="s">
        <v>1445</v>
      </c>
      <c r="BF2227" s="2">
        <v>43733</v>
      </c>
      <c r="BG2227">
        <v>34</v>
      </c>
      <c r="BH2227" t="s">
        <v>2984</v>
      </c>
      <c r="BI2227" s="3">
        <v>25993</v>
      </c>
    </row>
    <row r="2228" spans="1:61" x14ac:dyDescent="0.25">
      <c r="A2228" s="1">
        <v>42791</v>
      </c>
      <c r="B2228" t="s">
        <v>123</v>
      </c>
      <c r="C2228" t="s">
        <v>1445</v>
      </c>
      <c r="D2228" t="s">
        <v>62</v>
      </c>
      <c r="E2228" t="s">
        <v>64</v>
      </c>
      <c r="F2228" t="s">
        <v>642</v>
      </c>
      <c r="G2228" t="s">
        <v>361</v>
      </c>
      <c r="H2228" t="s">
        <v>941</v>
      </c>
      <c r="I2228" t="s">
        <v>953</v>
      </c>
      <c r="J2228" t="s">
        <v>496</v>
      </c>
      <c r="K2228" t="s">
        <v>1708</v>
      </c>
      <c r="L2228" t="s">
        <v>521</v>
      </c>
      <c r="M2228" t="s">
        <v>1085</v>
      </c>
      <c r="N2228" t="s">
        <v>590</v>
      </c>
      <c r="O2228" t="s">
        <v>1085</v>
      </c>
      <c r="P2228" t="s">
        <v>1085</v>
      </c>
      <c r="Q2228">
        <v>26</v>
      </c>
      <c r="R2228" t="s">
        <v>68</v>
      </c>
      <c r="S2228" t="s">
        <v>110</v>
      </c>
      <c r="T2228">
        <v>17</v>
      </c>
      <c r="U2228">
        <v>1</v>
      </c>
      <c r="V2228">
        <v>12</v>
      </c>
      <c r="W2228" t="s">
        <v>192</v>
      </c>
      <c r="X2228" t="s">
        <v>83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 t="s">
        <v>360</v>
      </c>
      <c r="AM2228" t="e" vm="426">
        <f>_FV(0,"8846153846153846")</f>
        <v>#VALUE!</v>
      </c>
      <c r="AN2228">
        <v>36</v>
      </c>
      <c r="AO2228" t="s">
        <v>64</v>
      </c>
      <c r="AP2228" t="e" vm="1">
        <f>_FV(-14,"0")</f>
        <v>#VALUE!</v>
      </c>
      <c r="AQ2228">
        <v>2</v>
      </c>
      <c r="AR2228">
        <v>5</v>
      </c>
      <c r="AS2228" t="s">
        <v>68</v>
      </c>
      <c r="AT2228" t="s">
        <v>68</v>
      </c>
      <c r="AU2228" t="s">
        <v>68</v>
      </c>
      <c r="AV2228" t="s">
        <v>84</v>
      </c>
      <c r="AW2228" s="3">
        <v>44927</v>
      </c>
      <c r="AX2228">
        <v>1793</v>
      </c>
      <c r="AY2228">
        <v>1668</v>
      </c>
      <c r="AZ2228" t="s">
        <v>123</v>
      </c>
      <c r="BA2228" s="2">
        <v>43700</v>
      </c>
      <c r="BB2228">
        <v>41</v>
      </c>
      <c r="BC2228" t="s">
        <v>2968</v>
      </c>
      <c r="BD2228" s="3">
        <v>11658</v>
      </c>
      <c r="BE2228" t="s">
        <v>1445</v>
      </c>
      <c r="BF2228" s="2">
        <v>43733</v>
      </c>
      <c r="BG2228">
        <v>34</v>
      </c>
      <c r="BH2228" t="s">
        <v>2984</v>
      </c>
      <c r="BI2228" s="3">
        <v>25993</v>
      </c>
    </row>
    <row r="2229" spans="1:61" x14ac:dyDescent="0.25">
      <c r="A2229" s="1">
        <v>42795</v>
      </c>
      <c r="B2229" t="s">
        <v>2233</v>
      </c>
      <c r="C2229" t="s">
        <v>1445</v>
      </c>
      <c r="D2229" t="s">
        <v>151</v>
      </c>
      <c r="E2229" s="3">
        <v>16438</v>
      </c>
      <c r="F2229" s="2">
        <v>43586</v>
      </c>
      <c r="G2229" s="3">
        <v>27395</v>
      </c>
      <c r="H2229" s="2">
        <v>43498</v>
      </c>
      <c r="I2229" t="s">
        <v>124</v>
      </c>
      <c r="J2229" t="s">
        <v>97</v>
      </c>
      <c r="K2229" t="s">
        <v>118</v>
      </c>
      <c r="L2229" t="s">
        <v>797</v>
      </c>
      <c r="M2229" t="s">
        <v>1130</v>
      </c>
      <c r="N2229" t="s">
        <v>1478</v>
      </c>
      <c r="O2229" t="s">
        <v>118</v>
      </c>
      <c r="P2229" t="s">
        <v>797</v>
      </c>
      <c r="Q2229">
        <v>20</v>
      </c>
      <c r="R2229" t="s">
        <v>119</v>
      </c>
      <c r="S2229" t="s">
        <v>110</v>
      </c>
      <c r="T2229">
        <v>17</v>
      </c>
      <c r="U2229">
        <v>17</v>
      </c>
      <c r="V2229">
        <v>20</v>
      </c>
      <c r="W2229" t="s">
        <v>64</v>
      </c>
      <c r="X2229" t="s">
        <v>84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 t="e" vm="154">
        <f>_FV(0,"3")</f>
        <v>#VALUE!</v>
      </c>
      <c r="AM2229" t="e" vm="98">
        <f>_FV(-1,"15")</f>
        <v>#VALUE!</v>
      </c>
      <c r="AN2229">
        <v>4</v>
      </c>
      <c r="AO2229" t="e" vm="1">
        <f>_FV(-1,"0")</f>
        <v>#VALUE!</v>
      </c>
      <c r="AP2229" t="e" vm="1">
        <f>_FV(-1,"0")</f>
        <v>#VALUE!</v>
      </c>
      <c r="AQ2229">
        <v>2</v>
      </c>
      <c r="AR2229">
        <v>5</v>
      </c>
      <c r="AS2229" t="s">
        <v>68</v>
      </c>
      <c r="AT2229" t="s">
        <v>68</v>
      </c>
      <c r="AU2229" t="s">
        <v>68</v>
      </c>
      <c r="AV2229" s="2">
        <v>43556</v>
      </c>
      <c r="AW2229" s="3">
        <v>46753</v>
      </c>
      <c r="AX2229">
        <v>1637</v>
      </c>
      <c r="AY2229">
        <v>1668</v>
      </c>
      <c r="AZ2229" t="s">
        <v>2233</v>
      </c>
      <c r="BA2229" s="2">
        <v>43490</v>
      </c>
      <c r="BB2229">
        <v>25</v>
      </c>
      <c r="BC2229" t="s">
        <v>2969</v>
      </c>
      <c r="BD2229" s="3">
        <v>28946</v>
      </c>
      <c r="BE2229" t="s">
        <v>1445</v>
      </c>
      <c r="BF2229" s="2">
        <v>43733</v>
      </c>
      <c r="BG2229">
        <v>34</v>
      </c>
      <c r="BH2229" t="s">
        <v>2984</v>
      </c>
      <c r="BI2229" s="3">
        <v>25993</v>
      </c>
    </row>
    <row r="2230" spans="1:61" x14ac:dyDescent="0.25">
      <c r="A2230" s="1">
        <v>42693</v>
      </c>
      <c r="B2230" t="s">
        <v>127</v>
      </c>
      <c r="C2230" t="s">
        <v>1445</v>
      </c>
      <c r="D2230" t="s">
        <v>101</v>
      </c>
      <c r="E2230" s="3">
        <v>45658</v>
      </c>
      <c r="F2230" t="s">
        <v>74</v>
      </c>
      <c r="G2230" t="s">
        <v>78</v>
      </c>
      <c r="H2230" s="3">
        <v>27395</v>
      </c>
      <c r="I2230" s="2">
        <v>43586</v>
      </c>
      <c r="J2230" t="s">
        <v>81</v>
      </c>
      <c r="K2230" t="s">
        <v>81</v>
      </c>
      <c r="L2230" t="s">
        <v>308</v>
      </c>
      <c r="M2230" t="s">
        <v>79</v>
      </c>
      <c r="N2230" t="s">
        <v>355</v>
      </c>
      <c r="O2230" t="s">
        <v>79</v>
      </c>
      <c r="P2230" t="s">
        <v>82</v>
      </c>
      <c r="Q2230">
        <v>12</v>
      </c>
      <c r="R2230" t="s">
        <v>85</v>
      </c>
      <c r="S2230" t="s">
        <v>110</v>
      </c>
      <c r="T2230">
        <v>17</v>
      </c>
      <c r="U2230">
        <v>7</v>
      </c>
      <c r="V2230">
        <v>19</v>
      </c>
      <c r="W2230" t="s">
        <v>132</v>
      </c>
      <c r="X2230" t="s">
        <v>68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 t="s">
        <v>82</v>
      </c>
      <c r="AM2230" t="e" vm="52">
        <f>_FV(0,"9166666666666666")</f>
        <v>#VALUE!</v>
      </c>
      <c r="AN2230">
        <v>13</v>
      </c>
      <c r="AO2230" t="s">
        <v>66</v>
      </c>
      <c r="AP2230" t="e" vm="1">
        <f>_FV(-8,"0")</f>
        <v>#VALUE!</v>
      </c>
      <c r="AQ2230">
        <v>2</v>
      </c>
      <c r="AR2230">
        <v>5</v>
      </c>
      <c r="AS2230" t="s">
        <v>68</v>
      </c>
      <c r="AT2230" t="s">
        <v>68</v>
      </c>
      <c r="AU2230" t="s">
        <v>68</v>
      </c>
      <c r="AV2230" s="3">
        <v>27395</v>
      </c>
      <c r="AW2230" s="3">
        <v>44197</v>
      </c>
      <c r="AX2230">
        <v>1725</v>
      </c>
      <c r="AY2230">
        <v>1668</v>
      </c>
      <c r="AZ2230" t="s">
        <v>127</v>
      </c>
      <c r="BA2230" s="2">
        <v>43732</v>
      </c>
      <c r="BB2230">
        <v>22</v>
      </c>
      <c r="BC2230" t="s">
        <v>2970</v>
      </c>
      <c r="BD2230" s="3">
        <v>47300</v>
      </c>
      <c r="BE2230" t="s">
        <v>1445</v>
      </c>
      <c r="BF2230" s="2">
        <v>43733</v>
      </c>
      <c r="BG2230">
        <v>34</v>
      </c>
      <c r="BH2230" t="s">
        <v>2984</v>
      </c>
      <c r="BI2230" s="3">
        <v>25993</v>
      </c>
    </row>
    <row r="2231" spans="1:61" x14ac:dyDescent="0.25">
      <c r="A2231" s="1">
        <v>43042</v>
      </c>
      <c r="B2231" t="s">
        <v>2240</v>
      </c>
      <c r="C2231" t="s">
        <v>1445</v>
      </c>
      <c r="D2231" t="s">
        <v>62</v>
      </c>
      <c r="E2231" t="s">
        <v>152</v>
      </c>
      <c r="F2231" s="3">
        <v>45658</v>
      </c>
      <c r="G2231" t="s">
        <v>1737</v>
      </c>
      <c r="H2231" t="s">
        <v>2418</v>
      </c>
      <c r="I2231" t="s">
        <v>180</v>
      </c>
      <c r="J2231" t="s">
        <v>246</v>
      </c>
      <c r="K2231" t="s">
        <v>254</v>
      </c>
      <c r="L2231" t="s">
        <v>155</v>
      </c>
      <c r="M2231" t="s">
        <v>252</v>
      </c>
      <c r="N2231" t="s">
        <v>252</v>
      </c>
      <c r="O2231" t="s">
        <v>372</v>
      </c>
      <c r="P2231" t="s">
        <v>410</v>
      </c>
      <c r="Q2231">
        <v>28</v>
      </c>
      <c r="R2231" t="s">
        <v>95</v>
      </c>
      <c r="S2231" t="s">
        <v>110</v>
      </c>
      <c r="T2231">
        <v>17</v>
      </c>
      <c r="U2231">
        <v>14</v>
      </c>
      <c r="V2231">
        <v>12</v>
      </c>
      <c r="W2231" t="s">
        <v>132</v>
      </c>
      <c r="X2231" t="s">
        <v>83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 t="e" vm="267">
        <f>_FV(-1,"0357142857142858")</f>
        <v>#VALUE!</v>
      </c>
      <c r="AM2231" t="e" vm="197">
        <f>_FV(0,"8571428571428571")</f>
        <v>#VALUE!</v>
      </c>
      <c r="AN2231">
        <v>-6</v>
      </c>
      <c r="AO2231" t="e" vm="1">
        <f>_FV(-4,"0")</f>
        <v>#VALUE!</v>
      </c>
      <c r="AP2231" t="s">
        <v>84</v>
      </c>
      <c r="AQ2231">
        <v>3</v>
      </c>
      <c r="AR2231">
        <v>6</v>
      </c>
      <c r="AS2231" t="s">
        <v>68</v>
      </c>
      <c r="AT2231" t="s">
        <v>68</v>
      </c>
      <c r="AU2231" t="s">
        <v>68</v>
      </c>
      <c r="AV2231" s="2">
        <v>43617</v>
      </c>
      <c r="AW2231" s="3">
        <v>46753</v>
      </c>
      <c r="AX2231">
        <v>1604</v>
      </c>
      <c r="AY2231">
        <v>1668</v>
      </c>
      <c r="AZ2231" t="s">
        <v>2240</v>
      </c>
      <c r="BA2231" t="s">
        <v>1398</v>
      </c>
      <c r="BB2231">
        <v>22</v>
      </c>
      <c r="BC2231" t="s">
        <v>2972</v>
      </c>
      <c r="BD2231" s="3">
        <v>42795</v>
      </c>
      <c r="BE2231" t="s">
        <v>1445</v>
      </c>
      <c r="BF2231" s="2">
        <v>43733</v>
      </c>
      <c r="BG2231">
        <v>34</v>
      </c>
      <c r="BH2231" t="s">
        <v>2984</v>
      </c>
      <c r="BI2231" s="3">
        <v>25993</v>
      </c>
    </row>
    <row r="2232" spans="1:61" x14ac:dyDescent="0.25">
      <c r="A2232" s="1">
        <v>42609</v>
      </c>
      <c r="B2232" t="s">
        <v>2538</v>
      </c>
      <c r="C2232" t="s">
        <v>1445</v>
      </c>
      <c r="D2232" t="s">
        <v>62</v>
      </c>
      <c r="E2232" t="s">
        <v>80</v>
      </c>
      <c r="F2232" t="s">
        <v>80</v>
      </c>
      <c r="G2232" t="s">
        <v>355</v>
      </c>
      <c r="H2232" t="s">
        <v>355</v>
      </c>
      <c r="I2232" t="s">
        <v>80</v>
      </c>
      <c r="J2232" t="s">
        <v>68</v>
      </c>
      <c r="K2232" t="s">
        <v>65</v>
      </c>
      <c r="L2232" t="s">
        <v>80</v>
      </c>
      <c r="M2232" t="s">
        <v>80</v>
      </c>
      <c r="N2232" t="s">
        <v>80</v>
      </c>
      <c r="O2232" t="s">
        <v>80</v>
      </c>
      <c r="P2232" t="s">
        <v>65</v>
      </c>
      <c r="Q2232">
        <v>3</v>
      </c>
      <c r="R2232" t="s">
        <v>179</v>
      </c>
      <c r="S2232" t="s">
        <v>110</v>
      </c>
      <c r="T2232">
        <v>17</v>
      </c>
      <c r="U2232">
        <v>15</v>
      </c>
      <c r="V2232">
        <v>12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 t="e" vm="2">
        <f>_FV(0,"3333333333333333")</f>
        <v>#VALUE!</v>
      </c>
      <c r="AM2232" t="e" vm="2">
        <f>_FV(0,"3333333333333333")</f>
        <v>#VALUE!</v>
      </c>
      <c r="AN2232">
        <v>-2</v>
      </c>
      <c r="AP2232" t="e" vm="1">
        <f>_FV(-3,"0")</f>
        <v>#VALUE!</v>
      </c>
      <c r="AQ2232">
        <v>9</v>
      </c>
      <c r="AR2232">
        <v>0</v>
      </c>
      <c r="AS2232" t="s">
        <v>68</v>
      </c>
      <c r="AT2232" t="s">
        <v>68</v>
      </c>
      <c r="AU2232" t="s">
        <v>68</v>
      </c>
      <c r="AV2232" t="s">
        <v>64</v>
      </c>
      <c r="AW2232" s="3">
        <v>46388</v>
      </c>
      <c r="AX2232">
        <v>1803</v>
      </c>
      <c r="AY2232">
        <v>1668</v>
      </c>
      <c r="AZ2232" t="s">
        <v>2538</v>
      </c>
      <c r="BA2232" s="2">
        <v>43641</v>
      </c>
      <c r="BB2232">
        <v>21</v>
      </c>
      <c r="BC2232" t="s">
        <v>2973</v>
      </c>
      <c r="BD2232" s="3">
        <v>23863</v>
      </c>
      <c r="BE2232" t="s">
        <v>1445</v>
      </c>
      <c r="BF2232" s="2">
        <v>43733</v>
      </c>
      <c r="BG2232">
        <v>34</v>
      </c>
      <c r="BH2232" t="s">
        <v>2984</v>
      </c>
      <c r="BI2232" s="3">
        <v>25993</v>
      </c>
    </row>
    <row r="2233" spans="1:61" x14ac:dyDescent="0.25">
      <c r="A2233" s="1">
        <v>42756</v>
      </c>
      <c r="B2233" t="s">
        <v>150</v>
      </c>
      <c r="C2233" t="s">
        <v>1445</v>
      </c>
      <c r="D2233" t="s">
        <v>151</v>
      </c>
      <c r="E2233" t="s">
        <v>2743</v>
      </c>
      <c r="F2233" t="s">
        <v>1043</v>
      </c>
      <c r="G2233" t="s">
        <v>539</v>
      </c>
      <c r="H2233" t="s">
        <v>2743</v>
      </c>
      <c r="I2233" t="s">
        <v>1672</v>
      </c>
      <c r="J2233" t="s">
        <v>1408</v>
      </c>
      <c r="K2233" t="s">
        <v>2008</v>
      </c>
      <c r="L2233" t="s">
        <v>226</v>
      </c>
      <c r="M2233" t="s">
        <v>540</v>
      </c>
      <c r="N2233" t="s">
        <v>538</v>
      </c>
      <c r="O2233" t="s">
        <v>223</v>
      </c>
      <c r="P2233" t="s">
        <v>338</v>
      </c>
      <c r="Q2233">
        <v>22</v>
      </c>
      <c r="R2233" t="s">
        <v>66</v>
      </c>
      <c r="S2233" t="s">
        <v>110</v>
      </c>
      <c r="T2233">
        <v>17</v>
      </c>
      <c r="U2233">
        <v>3</v>
      </c>
      <c r="V2233">
        <v>20</v>
      </c>
      <c r="W2233" t="s">
        <v>192</v>
      </c>
      <c r="X2233" t="s">
        <v>84</v>
      </c>
      <c r="Y2233">
        <v>0</v>
      </c>
      <c r="Z2233">
        <v>1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1</v>
      </c>
      <c r="AI2233">
        <v>0</v>
      </c>
      <c r="AJ2233">
        <v>0</v>
      </c>
      <c r="AK2233">
        <v>0</v>
      </c>
      <c r="AL2233" t="s">
        <v>1042</v>
      </c>
      <c r="AM2233" t="e" vm="427">
        <f>_FV(-1,"1818181818181819")</f>
        <v>#VALUE!</v>
      </c>
      <c r="AN2233">
        <v>30</v>
      </c>
      <c r="AO2233" t="s">
        <v>121</v>
      </c>
      <c r="AP2233" t="e" vm="1">
        <f>_FV(-11,"0")</f>
        <v>#VALUE!</v>
      </c>
      <c r="AQ2233">
        <v>6</v>
      </c>
      <c r="AR2233">
        <v>3</v>
      </c>
      <c r="AS2233" t="s">
        <v>68</v>
      </c>
      <c r="AT2233" t="s">
        <v>1044</v>
      </c>
      <c r="AU2233" t="s">
        <v>68</v>
      </c>
      <c r="AV2233" s="3">
        <v>45689</v>
      </c>
      <c r="AW2233" t="s">
        <v>3012</v>
      </c>
      <c r="AX2233">
        <v>1813</v>
      </c>
      <c r="AY2233">
        <v>1668</v>
      </c>
      <c r="AZ2233" t="s">
        <v>150</v>
      </c>
      <c r="BA2233" s="2">
        <v>43578</v>
      </c>
      <c r="BB2233">
        <v>23</v>
      </c>
      <c r="BC2233" t="s">
        <v>2962</v>
      </c>
      <c r="BD2233" s="3">
        <v>13789</v>
      </c>
      <c r="BE2233" t="s">
        <v>1445</v>
      </c>
      <c r="BF2233" s="2">
        <v>43733</v>
      </c>
      <c r="BG2233">
        <v>34</v>
      </c>
      <c r="BH2233" t="s">
        <v>2984</v>
      </c>
      <c r="BI2233" s="3">
        <v>25993</v>
      </c>
    </row>
    <row r="2234" spans="1:61" x14ac:dyDescent="0.25">
      <c r="A2234" s="1">
        <v>42857</v>
      </c>
      <c r="B2234" t="s">
        <v>158</v>
      </c>
      <c r="C2234" t="s">
        <v>1445</v>
      </c>
      <c r="D2234" t="s">
        <v>62</v>
      </c>
      <c r="E2234" t="s">
        <v>1490</v>
      </c>
      <c r="F2234" t="s">
        <v>76</v>
      </c>
      <c r="G2234" t="s">
        <v>76</v>
      </c>
      <c r="H2234" t="s">
        <v>657</v>
      </c>
      <c r="I2234" t="s">
        <v>77</v>
      </c>
      <c r="J2234" t="s">
        <v>400</v>
      </c>
      <c r="K2234" t="s">
        <v>426</v>
      </c>
      <c r="L2234" t="s">
        <v>79</v>
      </c>
      <c r="M2234" t="s">
        <v>693</v>
      </c>
      <c r="N2234" t="s">
        <v>426</v>
      </c>
      <c r="O2234" t="s">
        <v>82</v>
      </c>
      <c r="P2234" t="s">
        <v>322</v>
      </c>
      <c r="Q2234">
        <v>24</v>
      </c>
      <c r="R2234" t="s">
        <v>84</v>
      </c>
      <c r="S2234" t="s">
        <v>110</v>
      </c>
      <c r="T2234">
        <v>17</v>
      </c>
      <c r="U2234">
        <v>5</v>
      </c>
      <c r="V2234">
        <v>17</v>
      </c>
      <c r="W2234" t="s">
        <v>85</v>
      </c>
      <c r="X2234" t="s">
        <v>83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 t="s">
        <v>831</v>
      </c>
      <c r="AM2234" t="e" vm="1">
        <f>_FV(-1,"0")</f>
        <v>#VALUE!</v>
      </c>
      <c r="AN2234">
        <v>25</v>
      </c>
      <c r="AO2234" t="e" vm="1">
        <f>_FV(-2,"0")</f>
        <v>#VALUE!</v>
      </c>
      <c r="AP2234" t="e" vm="1">
        <f>_FV(-12,"0")</f>
        <v>#VALUE!</v>
      </c>
      <c r="AQ2234">
        <v>7</v>
      </c>
      <c r="AR2234">
        <v>1</v>
      </c>
      <c r="AS2234" t="s">
        <v>68</v>
      </c>
      <c r="AT2234" t="s">
        <v>68</v>
      </c>
      <c r="AU2234" t="s">
        <v>68</v>
      </c>
      <c r="AV2234" s="2">
        <v>43678</v>
      </c>
      <c r="AW2234" s="3">
        <v>45292</v>
      </c>
      <c r="AX2234">
        <v>1883</v>
      </c>
      <c r="AY2234">
        <v>1668</v>
      </c>
      <c r="AZ2234" t="s">
        <v>158</v>
      </c>
      <c r="BA2234" s="2">
        <v>43670</v>
      </c>
      <c r="BB2234">
        <v>36</v>
      </c>
      <c r="BC2234" t="s">
        <v>2974</v>
      </c>
      <c r="BD2234" s="2">
        <v>43813</v>
      </c>
      <c r="BE2234" t="s">
        <v>1445</v>
      </c>
      <c r="BF2234" s="2">
        <v>43733</v>
      </c>
      <c r="BG2234">
        <v>34</v>
      </c>
      <c r="BH2234" t="s">
        <v>2984</v>
      </c>
      <c r="BI2234" s="3">
        <v>25993</v>
      </c>
    </row>
    <row r="2235" spans="1:61" x14ac:dyDescent="0.25">
      <c r="A2235" s="1">
        <v>42855</v>
      </c>
      <c r="B2235" t="s">
        <v>163</v>
      </c>
      <c r="C2235" t="s">
        <v>1445</v>
      </c>
      <c r="D2235" t="s">
        <v>101</v>
      </c>
      <c r="E2235" t="s">
        <v>661</v>
      </c>
      <c r="F2235" t="s">
        <v>579</v>
      </c>
      <c r="G2235" t="s">
        <v>670</v>
      </c>
      <c r="H2235" t="s">
        <v>2020</v>
      </c>
      <c r="I2235" t="s">
        <v>370</v>
      </c>
      <c r="J2235" t="s">
        <v>580</v>
      </c>
      <c r="K2235" t="s">
        <v>1746</v>
      </c>
      <c r="L2235" t="s">
        <v>793</v>
      </c>
      <c r="M2235" t="s">
        <v>1314</v>
      </c>
      <c r="N2235" t="s">
        <v>97</v>
      </c>
      <c r="O2235" t="s">
        <v>116</v>
      </c>
      <c r="P2235" t="s">
        <v>794</v>
      </c>
      <c r="Q2235">
        <v>35</v>
      </c>
      <c r="R2235" t="s">
        <v>96</v>
      </c>
      <c r="S2235" t="s">
        <v>110</v>
      </c>
      <c r="T2235">
        <v>17</v>
      </c>
      <c r="U2235">
        <v>4</v>
      </c>
      <c r="V2235">
        <v>15</v>
      </c>
      <c r="W2235" t="s">
        <v>192</v>
      </c>
      <c r="X2235" t="s">
        <v>66</v>
      </c>
      <c r="Y2235">
        <v>0</v>
      </c>
      <c r="Z2235">
        <v>1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 t="s">
        <v>1607</v>
      </c>
      <c r="AM2235" t="e" vm="428">
        <f>_FV(0,"8285714285714286")</f>
        <v>#VALUE!</v>
      </c>
      <c r="AN2235">
        <v>34</v>
      </c>
      <c r="AO2235" t="s">
        <v>85</v>
      </c>
      <c r="AP2235" t="e" vm="1">
        <f>_FV(-9,"0")</f>
        <v>#VALUE!</v>
      </c>
      <c r="AQ2235">
        <v>6</v>
      </c>
      <c r="AR2235">
        <v>3</v>
      </c>
      <c r="AS2235" t="s">
        <v>68</v>
      </c>
      <c r="AT2235" t="s">
        <v>68</v>
      </c>
      <c r="AU2235" t="s">
        <v>68</v>
      </c>
      <c r="AV2235" s="2">
        <v>43497</v>
      </c>
      <c r="AW2235" s="2">
        <v>43497</v>
      </c>
      <c r="AX2235">
        <v>1770</v>
      </c>
      <c r="AY2235">
        <v>1668</v>
      </c>
      <c r="AZ2235" t="s">
        <v>163</v>
      </c>
      <c r="BA2235" s="2">
        <v>43608</v>
      </c>
      <c r="BB2235">
        <v>24</v>
      </c>
      <c r="BC2235" t="s">
        <v>2976</v>
      </c>
      <c r="BD2235" s="2">
        <v>43658</v>
      </c>
      <c r="BE2235" t="s">
        <v>1445</v>
      </c>
      <c r="BF2235" s="2">
        <v>43733</v>
      </c>
      <c r="BG2235">
        <v>34</v>
      </c>
      <c r="BH2235" t="s">
        <v>2984</v>
      </c>
      <c r="BI2235" s="3">
        <v>25993</v>
      </c>
    </row>
    <row r="2236" spans="1:61" x14ac:dyDescent="0.25">
      <c r="A2236" s="1">
        <v>42721</v>
      </c>
      <c r="B2236" t="s">
        <v>2977</v>
      </c>
      <c r="C2236" t="s">
        <v>1445</v>
      </c>
      <c r="D2236" t="s">
        <v>62</v>
      </c>
      <c r="E2236" t="s">
        <v>993</v>
      </c>
      <c r="F2236" t="s">
        <v>273</v>
      </c>
      <c r="G2236" t="s">
        <v>489</v>
      </c>
      <c r="H2236" t="s">
        <v>64</v>
      </c>
      <c r="I2236" t="s">
        <v>259</v>
      </c>
      <c r="J2236" t="s">
        <v>531</v>
      </c>
      <c r="K2236" t="s">
        <v>189</v>
      </c>
      <c r="L2236" t="s">
        <v>189</v>
      </c>
      <c r="M2236" t="s">
        <v>188</v>
      </c>
      <c r="N2236" t="s">
        <v>532</v>
      </c>
      <c r="O2236" t="s">
        <v>187</v>
      </c>
      <c r="P2236" t="s">
        <v>189</v>
      </c>
      <c r="Q2236">
        <v>17</v>
      </c>
      <c r="R2236" t="s">
        <v>67</v>
      </c>
      <c r="S2236" t="s">
        <v>110</v>
      </c>
      <c r="T2236">
        <v>17</v>
      </c>
      <c r="U2236">
        <v>17</v>
      </c>
      <c r="V2236">
        <v>18</v>
      </c>
      <c r="W2236" t="s">
        <v>66</v>
      </c>
      <c r="X2236" t="s">
        <v>85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 t="e" vm="63">
        <f>_FV(0,"35294117647058826")</f>
        <v>#VALUE!</v>
      </c>
      <c r="AM2236" t="e" vm="353">
        <f>_FV(0,"8235294117647058")</f>
        <v>#VALUE!</v>
      </c>
      <c r="AN2236">
        <v>3</v>
      </c>
      <c r="AO2236" t="e" vm="1">
        <f>_FV(-3,"0")</f>
        <v>#VALUE!</v>
      </c>
      <c r="AP2236" t="s">
        <v>66</v>
      </c>
      <c r="AQ2236">
        <v>1</v>
      </c>
      <c r="AR2236">
        <v>1</v>
      </c>
      <c r="AS2236" t="s">
        <v>68</v>
      </c>
      <c r="AT2236" t="s">
        <v>68</v>
      </c>
      <c r="AU2236" t="s">
        <v>68</v>
      </c>
      <c r="AV2236" t="s">
        <v>97</v>
      </c>
      <c r="AW2236" s="2">
        <v>43770</v>
      </c>
      <c r="AX2236">
        <v>1590</v>
      </c>
      <c r="AY2236">
        <v>1668</v>
      </c>
      <c r="AZ2236" t="s">
        <v>2977</v>
      </c>
      <c r="BA2236" s="2">
        <v>43550</v>
      </c>
      <c r="BB2236">
        <v>21</v>
      </c>
      <c r="BC2236" t="s">
        <v>2978</v>
      </c>
      <c r="BD2236" s="3">
        <v>17593</v>
      </c>
      <c r="BE2236" t="s">
        <v>1445</v>
      </c>
      <c r="BF2236" s="2">
        <v>43733</v>
      </c>
      <c r="BG2236">
        <v>34</v>
      </c>
      <c r="BH2236" t="s">
        <v>2984</v>
      </c>
      <c r="BI2236" s="3">
        <v>25993</v>
      </c>
    </row>
    <row r="2237" spans="1:61" x14ac:dyDescent="0.25">
      <c r="A2237" s="1">
        <v>42631</v>
      </c>
      <c r="B2237" t="s">
        <v>1917</v>
      </c>
      <c r="C2237" t="s">
        <v>1445</v>
      </c>
      <c r="D2237" t="s">
        <v>62</v>
      </c>
      <c r="E2237" t="s">
        <v>97</v>
      </c>
      <c r="F2237" t="s">
        <v>124</v>
      </c>
      <c r="G2237" s="2">
        <v>43497</v>
      </c>
      <c r="H2237" s="2">
        <v>43497</v>
      </c>
      <c r="I2237" t="s">
        <v>116</v>
      </c>
      <c r="J2237" t="s">
        <v>124</v>
      </c>
      <c r="K2237" t="s">
        <v>65</v>
      </c>
      <c r="L2237" t="s">
        <v>118</v>
      </c>
      <c r="M2237" t="s">
        <v>116</v>
      </c>
      <c r="N2237" t="s">
        <v>116</v>
      </c>
      <c r="O2237" t="s">
        <v>116</v>
      </c>
      <c r="P2237" t="s">
        <v>118</v>
      </c>
      <c r="Q2237">
        <v>5</v>
      </c>
      <c r="R2237" t="s">
        <v>121</v>
      </c>
      <c r="S2237" t="s">
        <v>110</v>
      </c>
      <c r="T2237">
        <v>17</v>
      </c>
      <c r="U2237">
        <v>18</v>
      </c>
      <c r="V2237">
        <v>13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 t="e" vm="25">
        <f>_FV(0,"6")</f>
        <v>#VALUE!</v>
      </c>
      <c r="AM2237" t="e" vm="8">
        <f>_FV(0,"4")</f>
        <v>#VALUE!</v>
      </c>
      <c r="AN2237">
        <v>-2</v>
      </c>
      <c r="AP2237" t="e" vm="1">
        <f>_FV(-7,"0")</f>
        <v>#VALUE!</v>
      </c>
      <c r="AQ2237">
        <v>6</v>
      </c>
      <c r="AR2237">
        <v>3</v>
      </c>
      <c r="AS2237" t="s">
        <v>68</v>
      </c>
      <c r="AT2237" t="s">
        <v>68</v>
      </c>
      <c r="AU2237" t="s">
        <v>68</v>
      </c>
      <c r="AV2237" s="2">
        <v>43587</v>
      </c>
      <c r="AW2237" s="2">
        <v>43525</v>
      </c>
      <c r="AX2237">
        <v>1762</v>
      </c>
      <c r="AY2237">
        <v>1668</v>
      </c>
      <c r="AZ2237" t="s">
        <v>1917</v>
      </c>
      <c r="BA2237" s="2">
        <v>43579</v>
      </c>
      <c r="BB2237">
        <v>19</v>
      </c>
      <c r="BC2237" t="s">
        <v>2979</v>
      </c>
      <c r="BD2237" s="3">
        <v>34820</v>
      </c>
      <c r="BE2237" t="s">
        <v>1445</v>
      </c>
      <c r="BF2237" s="2">
        <v>43733</v>
      </c>
      <c r="BG2237">
        <v>34</v>
      </c>
      <c r="BH2237" t="s">
        <v>2984</v>
      </c>
      <c r="BI2237" s="3">
        <v>25993</v>
      </c>
    </row>
    <row r="2238" spans="1:61" x14ac:dyDescent="0.25">
      <c r="A2238" s="1">
        <v>42674</v>
      </c>
      <c r="B2238" t="s">
        <v>182</v>
      </c>
      <c r="C2238" t="s">
        <v>1445</v>
      </c>
      <c r="D2238" t="s">
        <v>62</v>
      </c>
      <c r="E2238" t="s">
        <v>444</v>
      </c>
      <c r="F2238" t="s">
        <v>124</v>
      </c>
      <c r="G2238" s="2">
        <v>43617</v>
      </c>
      <c r="H2238" s="2">
        <v>43586</v>
      </c>
      <c r="I2238" t="s">
        <v>444</v>
      </c>
      <c r="J2238" t="s">
        <v>63</v>
      </c>
      <c r="K2238" t="s">
        <v>118</v>
      </c>
      <c r="L2238" t="s">
        <v>325</v>
      </c>
      <c r="M2238" t="s">
        <v>116</v>
      </c>
      <c r="N2238" t="s">
        <v>97</v>
      </c>
      <c r="O2238" t="s">
        <v>266</v>
      </c>
      <c r="P2238" t="s">
        <v>118</v>
      </c>
      <c r="Q2238">
        <v>10</v>
      </c>
      <c r="R2238" t="s">
        <v>191</v>
      </c>
      <c r="S2238" t="s">
        <v>110</v>
      </c>
      <c r="T2238">
        <v>17</v>
      </c>
      <c r="U2238">
        <v>16</v>
      </c>
      <c r="V2238">
        <v>19</v>
      </c>
      <c r="W2238" t="s">
        <v>121</v>
      </c>
      <c r="X2238" t="s">
        <v>68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1</v>
      </c>
      <c r="AI2238">
        <v>0</v>
      </c>
      <c r="AJ2238">
        <v>0</v>
      </c>
      <c r="AK2238">
        <v>0</v>
      </c>
      <c r="AL2238" t="e" vm="41">
        <f>_FV(0,"7")</f>
        <v>#VALUE!</v>
      </c>
      <c r="AM2238" t="e" vm="41">
        <f>_FV(0,"7")</f>
        <v>#VALUE!</v>
      </c>
      <c r="AN2238">
        <v>4</v>
      </c>
      <c r="AO2238" t="s">
        <v>85</v>
      </c>
      <c r="AP2238" t="e" vm="1">
        <f>_FV(-2,"0")</f>
        <v>#VALUE!</v>
      </c>
      <c r="AQ2238">
        <v>4</v>
      </c>
      <c r="AR2238">
        <v>4</v>
      </c>
      <c r="AS2238" t="s">
        <v>68</v>
      </c>
      <c r="AT2238" t="s">
        <v>68</v>
      </c>
      <c r="AU2238" t="s">
        <v>68</v>
      </c>
      <c r="AV2238" s="2">
        <v>43497</v>
      </c>
      <c r="AW2238" s="3">
        <v>42005</v>
      </c>
      <c r="AX2238">
        <v>1637</v>
      </c>
      <c r="AY2238">
        <v>1668</v>
      </c>
      <c r="AZ2238" t="s">
        <v>182</v>
      </c>
      <c r="BA2238" s="2">
        <v>43491</v>
      </c>
      <c r="BB2238">
        <v>27</v>
      </c>
      <c r="BC2238" t="s">
        <v>2980</v>
      </c>
      <c r="BD2238" s="3">
        <v>24959</v>
      </c>
      <c r="BE2238" t="s">
        <v>1445</v>
      </c>
      <c r="BF2238" s="2">
        <v>43733</v>
      </c>
      <c r="BG2238">
        <v>34</v>
      </c>
      <c r="BH2238" t="s">
        <v>2984</v>
      </c>
      <c r="BI2238" s="3">
        <v>25993</v>
      </c>
    </row>
    <row r="2239" spans="1:61" x14ac:dyDescent="0.25">
      <c r="A2239" s="1">
        <v>42868</v>
      </c>
      <c r="B2239" t="s">
        <v>195</v>
      </c>
      <c r="C2239" t="s">
        <v>1445</v>
      </c>
      <c r="D2239" t="s">
        <v>151</v>
      </c>
      <c r="E2239" t="s">
        <v>2054</v>
      </c>
      <c r="F2239" t="s">
        <v>613</v>
      </c>
      <c r="G2239" t="s">
        <v>1121</v>
      </c>
      <c r="H2239" t="s">
        <v>1373</v>
      </c>
      <c r="I2239" t="s">
        <v>1618</v>
      </c>
      <c r="J2239" t="s">
        <v>2215</v>
      </c>
      <c r="K2239" t="s">
        <v>713</v>
      </c>
      <c r="L2239" t="s">
        <v>296</v>
      </c>
      <c r="M2239" t="s">
        <v>1618</v>
      </c>
      <c r="N2239" t="s">
        <v>654</v>
      </c>
      <c r="O2239" t="s">
        <v>713</v>
      </c>
      <c r="P2239" t="s">
        <v>1462</v>
      </c>
      <c r="Q2239">
        <v>37</v>
      </c>
      <c r="R2239" t="s">
        <v>239</v>
      </c>
      <c r="S2239" t="s">
        <v>110</v>
      </c>
      <c r="T2239">
        <v>17</v>
      </c>
      <c r="U2239">
        <v>16</v>
      </c>
      <c r="V2239">
        <v>14</v>
      </c>
      <c r="W2239" t="s">
        <v>66</v>
      </c>
      <c r="X2239" t="s">
        <v>85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 t="e" vm="429">
        <f>_FV(0,"918918918918919")</f>
        <v>#VALUE!</v>
      </c>
      <c r="AM2239" t="e" vm="262">
        <f>_FV(0,"7567567567567568")</f>
        <v>#VALUE!</v>
      </c>
      <c r="AN2239">
        <v>-11</v>
      </c>
      <c r="AO2239" t="e" vm="1">
        <f>_FV(-3,"0")</f>
        <v>#VALUE!</v>
      </c>
      <c r="AP2239" t="s">
        <v>132</v>
      </c>
      <c r="AQ2239">
        <v>4</v>
      </c>
      <c r="AR2239">
        <v>4</v>
      </c>
      <c r="AS2239" t="s">
        <v>68</v>
      </c>
      <c r="AT2239" t="s">
        <v>297</v>
      </c>
      <c r="AU2239" t="s">
        <v>68</v>
      </c>
      <c r="AV2239" t="s">
        <v>3013</v>
      </c>
      <c r="AW2239" t="s">
        <v>3014</v>
      </c>
      <c r="AX2239">
        <v>1625</v>
      </c>
      <c r="AY2239">
        <v>1668</v>
      </c>
      <c r="AZ2239" t="s">
        <v>195</v>
      </c>
      <c r="BA2239" s="2">
        <v>43548</v>
      </c>
      <c r="BB2239">
        <v>26</v>
      </c>
      <c r="BC2239" t="s">
        <v>2983</v>
      </c>
      <c r="BD2239" s="3">
        <v>24869</v>
      </c>
      <c r="BE2239" t="s">
        <v>1445</v>
      </c>
      <c r="BF2239" s="2">
        <v>43733</v>
      </c>
      <c r="BG2239">
        <v>34</v>
      </c>
      <c r="BH2239" t="s">
        <v>2984</v>
      </c>
      <c r="BI2239" s="3">
        <v>25993</v>
      </c>
    </row>
    <row r="2240" spans="1:61" x14ac:dyDescent="0.25">
      <c r="A2240" s="1">
        <v>42441</v>
      </c>
      <c r="B2240" t="s">
        <v>209</v>
      </c>
      <c r="C2240" t="s">
        <v>1445</v>
      </c>
      <c r="D2240" t="s">
        <v>62</v>
      </c>
      <c r="E2240" t="s">
        <v>327</v>
      </c>
      <c r="F2240" t="s">
        <v>250</v>
      </c>
      <c r="G2240" t="s">
        <v>670</v>
      </c>
      <c r="H2240" t="s">
        <v>370</v>
      </c>
      <c r="I2240" t="s">
        <v>391</v>
      </c>
      <c r="J2240" t="s">
        <v>576</v>
      </c>
      <c r="K2240" t="s">
        <v>156</v>
      </c>
      <c r="L2240" t="s">
        <v>154</v>
      </c>
      <c r="M2240" t="s">
        <v>577</v>
      </c>
      <c r="N2240" t="s">
        <v>252</v>
      </c>
      <c r="O2240" t="s">
        <v>156</v>
      </c>
      <c r="P2240" t="s">
        <v>372</v>
      </c>
      <c r="Q2240">
        <v>14</v>
      </c>
      <c r="R2240" t="s">
        <v>64</v>
      </c>
      <c r="S2240" t="s">
        <v>110</v>
      </c>
      <c r="T2240">
        <v>17</v>
      </c>
      <c r="U2240">
        <v>5</v>
      </c>
      <c r="V2240">
        <v>19</v>
      </c>
      <c r="W2240" t="s">
        <v>96</v>
      </c>
      <c r="X2240" t="s">
        <v>132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1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 t="s">
        <v>576</v>
      </c>
      <c r="AM2240" t="e" vm="13">
        <f>_FV(0,"7142857142857143")</f>
        <v>#VALUE!</v>
      </c>
      <c r="AN2240">
        <v>15</v>
      </c>
      <c r="AO2240" t="s">
        <v>68</v>
      </c>
      <c r="AP2240" t="e" vm="1">
        <f>_FV(-13,"0")</f>
        <v>#VALUE!</v>
      </c>
      <c r="AQ2240">
        <v>7</v>
      </c>
      <c r="AR2240">
        <v>1</v>
      </c>
      <c r="AS2240" t="s">
        <v>68</v>
      </c>
      <c r="AT2240" t="s">
        <v>68</v>
      </c>
      <c r="AU2240" t="s">
        <v>68</v>
      </c>
      <c r="AV2240" t="s">
        <v>2934</v>
      </c>
      <c r="AW2240" s="3">
        <v>44562</v>
      </c>
      <c r="AX2240">
        <v>1803</v>
      </c>
      <c r="AY2240">
        <v>1668</v>
      </c>
      <c r="AZ2240" t="s">
        <v>209</v>
      </c>
      <c r="BA2240" s="2">
        <v>43668</v>
      </c>
      <c r="BB2240">
        <v>20</v>
      </c>
      <c r="BC2240" t="s">
        <v>2987</v>
      </c>
      <c r="BD2240" s="3">
        <v>41913</v>
      </c>
      <c r="BE2240" t="s">
        <v>1445</v>
      </c>
      <c r="BF2240" s="2">
        <v>43733</v>
      </c>
      <c r="BG2240">
        <v>34</v>
      </c>
      <c r="BH2240" t="s">
        <v>2984</v>
      </c>
      <c r="BI2240" s="3">
        <v>25993</v>
      </c>
    </row>
    <row r="2241" spans="1:61" x14ac:dyDescent="0.25">
      <c r="A2241" s="1">
        <v>42840</v>
      </c>
      <c r="B2241" t="s">
        <v>2793</v>
      </c>
      <c r="C2241" t="s">
        <v>1445</v>
      </c>
      <c r="D2241" t="s">
        <v>62</v>
      </c>
      <c r="E2241" t="s">
        <v>399</v>
      </c>
      <c r="F2241" t="s">
        <v>1172</v>
      </c>
      <c r="G2241" t="s">
        <v>318</v>
      </c>
      <c r="H2241" t="s">
        <v>781</v>
      </c>
      <c r="I2241" t="s">
        <v>1172</v>
      </c>
      <c r="J2241" t="s">
        <v>400</v>
      </c>
      <c r="K2241" t="s">
        <v>320</v>
      </c>
      <c r="L2241" t="s">
        <v>79</v>
      </c>
      <c r="M2241" t="s">
        <v>319</v>
      </c>
      <c r="N2241" t="s">
        <v>782</v>
      </c>
      <c r="O2241" t="s">
        <v>933</v>
      </c>
      <c r="P2241" t="s">
        <v>322</v>
      </c>
      <c r="Q2241">
        <v>32</v>
      </c>
      <c r="R2241" t="s">
        <v>255</v>
      </c>
      <c r="S2241" t="s">
        <v>110</v>
      </c>
      <c r="T2241">
        <v>17</v>
      </c>
      <c r="U2241">
        <v>7</v>
      </c>
      <c r="V2241">
        <v>15</v>
      </c>
      <c r="W2241" t="s">
        <v>96</v>
      </c>
      <c r="X2241" t="s">
        <v>66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 t="e" vm="3">
        <f>_FV(0,"5")</f>
        <v>#VALUE!</v>
      </c>
      <c r="AM2241" t="e" vm="430">
        <f>_FV(0,"90625")</f>
        <v>#VALUE!</v>
      </c>
      <c r="AN2241">
        <v>9</v>
      </c>
      <c r="AO2241" t="s">
        <v>64</v>
      </c>
      <c r="AP2241" t="s">
        <v>64</v>
      </c>
      <c r="AQ2241">
        <v>4</v>
      </c>
      <c r="AR2241">
        <v>4</v>
      </c>
      <c r="AS2241" t="s">
        <v>68</v>
      </c>
      <c r="AT2241" t="s">
        <v>68</v>
      </c>
      <c r="AU2241" t="s">
        <v>68</v>
      </c>
      <c r="AV2241" s="2">
        <v>43678</v>
      </c>
      <c r="AW2241" s="2">
        <v>43800</v>
      </c>
      <c r="AX2241">
        <v>1645</v>
      </c>
      <c r="AY2241">
        <v>1668</v>
      </c>
      <c r="AZ2241" t="s">
        <v>2793</v>
      </c>
      <c r="BA2241" s="2">
        <v>43702</v>
      </c>
      <c r="BB2241">
        <v>36</v>
      </c>
      <c r="BC2241" t="s">
        <v>2988</v>
      </c>
      <c r="BD2241" s="2">
        <v>43803</v>
      </c>
      <c r="BE2241" t="s">
        <v>1445</v>
      </c>
      <c r="BF2241" s="2">
        <v>43733</v>
      </c>
      <c r="BG2241">
        <v>34</v>
      </c>
      <c r="BH2241" t="s">
        <v>2984</v>
      </c>
      <c r="BI2241" s="3">
        <v>25993</v>
      </c>
    </row>
    <row r="2242" spans="1:61" x14ac:dyDescent="0.25">
      <c r="A2242" s="1">
        <v>42718</v>
      </c>
      <c r="B2242" t="s">
        <v>218</v>
      </c>
      <c r="C2242" t="s">
        <v>1445</v>
      </c>
      <c r="D2242" t="s">
        <v>62</v>
      </c>
      <c r="E2242" s="3">
        <v>45658</v>
      </c>
      <c r="F2242" t="s">
        <v>368</v>
      </c>
      <c r="G2242" t="s">
        <v>399</v>
      </c>
      <c r="H2242" s="3">
        <v>2730190</v>
      </c>
      <c r="I2242" s="3">
        <v>45658</v>
      </c>
      <c r="J2242" t="s">
        <v>180</v>
      </c>
      <c r="K2242" t="s">
        <v>320</v>
      </c>
      <c r="L2242" t="s">
        <v>321</v>
      </c>
      <c r="M2242" t="s">
        <v>320</v>
      </c>
      <c r="N2242" t="s">
        <v>751</v>
      </c>
      <c r="O2242" t="s">
        <v>320</v>
      </c>
      <c r="P2242" t="s">
        <v>321</v>
      </c>
      <c r="Q2242">
        <v>16</v>
      </c>
      <c r="R2242" t="s">
        <v>120</v>
      </c>
      <c r="S2242" t="s">
        <v>110</v>
      </c>
      <c r="T2242">
        <v>17</v>
      </c>
      <c r="U2242">
        <v>8</v>
      </c>
      <c r="V2242">
        <v>18</v>
      </c>
      <c r="W2242" t="s">
        <v>120</v>
      </c>
      <c r="X2242" t="s">
        <v>85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 t="s">
        <v>322</v>
      </c>
      <c r="AM2242" t="e" vm="89">
        <f>_FV(0,"75")</f>
        <v>#VALUE!</v>
      </c>
      <c r="AN2242">
        <v>8</v>
      </c>
      <c r="AO2242" t="s">
        <v>84</v>
      </c>
      <c r="AP2242" t="e" vm="1">
        <f>_FV(-5,"0")</f>
        <v>#VALUE!</v>
      </c>
      <c r="AQ2242">
        <v>4</v>
      </c>
      <c r="AR2242">
        <v>4</v>
      </c>
      <c r="AS2242" t="s">
        <v>68</v>
      </c>
      <c r="AT2242" t="s">
        <v>68</v>
      </c>
      <c r="AU2242" t="s">
        <v>68</v>
      </c>
      <c r="AV2242" t="s">
        <v>64</v>
      </c>
      <c r="AW2242" s="3">
        <v>42736</v>
      </c>
      <c r="AX2242">
        <v>1643</v>
      </c>
      <c r="AY2242">
        <v>1668</v>
      </c>
      <c r="AZ2242" t="s">
        <v>218</v>
      </c>
      <c r="BA2242" s="2">
        <v>43550</v>
      </c>
      <c r="BB2242">
        <v>17</v>
      </c>
      <c r="BC2242" t="s">
        <v>2990</v>
      </c>
      <c r="BD2242" s="3">
        <v>30742</v>
      </c>
      <c r="BE2242" t="s">
        <v>1445</v>
      </c>
      <c r="BF2242" s="2">
        <v>43733</v>
      </c>
      <c r="BG2242">
        <v>34</v>
      </c>
      <c r="BH2242" t="s">
        <v>2984</v>
      </c>
      <c r="BI2242" s="3">
        <v>25993</v>
      </c>
    </row>
    <row r="2243" spans="1:61" x14ac:dyDescent="0.25">
      <c r="A2243" s="1">
        <v>42951</v>
      </c>
      <c r="B2243" t="s">
        <v>228</v>
      </c>
      <c r="C2243" t="s">
        <v>1445</v>
      </c>
      <c r="D2243" t="s">
        <v>62</v>
      </c>
      <c r="E2243" t="s">
        <v>554</v>
      </c>
      <c r="F2243" t="s">
        <v>553</v>
      </c>
      <c r="G2243" t="s">
        <v>864</v>
      </c>
      <c r="H2243" t="s">
        <v>1359</v>
      </c>
      <c r="I2243" t="s">
        <v>137</v>
      </c>
      <c r="J2243" t="s">
        <v>1666</v>
      </c>
      <c r="K2243" t="s">
        <v>142</v>
      </c>
      <c r="L2243" t="s">
        <v>1203</v>
      </c>
      <c r="M2243" t="s">
        <v>143</v>
      </c>
      <c r="N2243" t="s">
        <v>1204</v>
      </c>
      <c r="O2243" t="s">
        <v>145</v>
      </c>
      <c r="P2243" t="s">
        <v>870</v>
      </c>
      <c r="Q2243">
        <v>31</v>
      </c>
      <c r="R2243" t="s">
        <v>192</v>
      </c>
      <c r="S2243" t="s">
        <v>110</v>
      </c>
      <c r="T2243">
        <v>17</v>
      </c>
      <c r="U2243">
        <v>10</v>
      </c>
      <c r="V2243">
        <v>13</v>
      </c>
      <c r="W2243" t="s">
        <v>68</v>
      </c>
      <c r="X2243" t="s">
        <v>66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 t="e" vm="78">
        <f>_FV(0,"41935483870967744")</f>
        <v>#VALUE!</v>
      </c>
      <c r="AM2243" t="e" vm="431">
        <f>_FV(0,"8709677419354839")</f>
        <v>#VALUE!</v>
      </c>
      <c r="AN2243">
        <v>5</v>
      </c>
      <c r="AO2243" t="e" vm="1">
        <f>_FV(-3,"0")</f>
        <v>#VALUE!</v>
      </c>
      <c r="AP2243" t="e" vm="1">
        <f>_FV(-4,"0")</f>
        <v>#VALUE!</v>
      </c>
      <c r="AQ2243">
        <v>4</v>
      </c>
      <c r="AR2243">
        <v>4</v>
      </c>
      <c r="AS2243" t="s">
        <v>68</v>
      </c>
      <c r="AT2243" t="s">
        <v>1080</v>
      </c>
      <c r="AU2243" t="s">
        <v>68</v>
      </c>
      <c r="AV2243" s="2">
        <v>43617</v>
      </c>
      <c r="AW2243" t="s">
        <v>3015</v>
      </c>
      <c r="AX2243">
        <v>1666</v>
      </c>
      <c r="AY2243">
        <v>1668</v>
      </c>
      <c r="AZ2243" t="s">
        <v>228</v>
      </c>
      <c r="BA2243" s="2">
        <v>43669</v>
      </c>
      <c r="BB2243">
        <v>27</v>
      </c>
      <c r="BC2243" t="s">
        <v>2991</v>
      </c>
      <c r="BD2243" s="3">
        <v>17288</v>
      </c>
      <c r="BE2243" t="s">
        <v>1445</v>
      </c>
      <c r="BF2243" s="2">
        <v>43733</v>
      </c>
      <c r="BG2243">
        <v>34</v>
      </c>
      <c r="BH2243" t="s">
        <v>2984</v>
      </c>
      <c r="BI2243" s="3">
        <v>25993</v>
      </c>
    </row>
    <row r="2244" spans="1:61" x14ac:dyDescent="0.25">
      <c r="A2244" s="1">
        <v>42665</v>
      </c>
      <c r="B2244" t="s">
        <v>60</v>
      </c>
      <c r="C2244" t="s">
        <v>2977</v>
      </c>
      <c r="D2244" t="s">
        <v>101</v>
      </c>
      <c r="E2244" t="s">
        <v>1102</v>
      </c>
      <c r="F2244" t="s">
        <v>91</v>
      </c>
      <c r="G2244" t="s">
        <v>68</v>
      </c>
      <c r="H2244" t="s">
        <v>210</v>
      </c>
      <c r="I2244" t="s">
        <v>1102</v>
      </c>
      <c r="J2244" t="s">
        <v>355</v>
      </c>
      <c r="K2244" t="s">
        <v>355</v>
      </c>
      <c r="L2244" t="s">
        <v>93</v>
      </c>
      <c r="M2244" t="s">
        <v>93</v>
      </c>
      <c r="N2244" t="s">
        <v>94</v>
      </c>
      <c r="O2244" t="s">
        <v>93</v>
      </c>
      <c r="P2244" t="s">
        <v>80</v>
      </c>
      <c r="Q2244">
        <v>9</v>
      </c>
      <c r="R2244" t="s">
        <v>132</v>
      </c>
      <c r="S2244" t="s">
        <v>67</v>
      </c>
      <c r="T2244">
        <v>17</v>
      </c>
      <c r="U2244">
        <v>2</v>
      </c>
      <c r="V2244">
        <v>17</v>
      </c>
      <c r="W2244" t="s">
        <v>110</v>
      </c>
      <c r="X2244" t="s">
        <v>68</v>
      </c>
      <c r="Y2244">
        <v>1</v>
      </c>
      <c r="Z2244">
        <v>1</v>
      </c>
      <c r="AA2244">
        <v>1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1</v>
      </c>
      <c r="AI2244">
        <v>0</v>
      </c>
      <c r="AJ2244">
        <v>0</v>
      </c>
      <c r="AK2244">
        <v>0</v>
      </c>
      <c r="AL2244" t="s">
        <v>92</v>
      </c>
      <c r="AM2244" t="e" vm="4">
        <f>_FV(0,"4444444444444444")</f>
        <v>#VALUE!</v>
      </c>
      <c r="AN2244">
        <v>13</v>
      </c>
      <c r="AO2244" t="s">
        <v>119</v>
      </c>
      <c r="AP2244" t="e" vm="1">
        <f>_FV(-14,"0")</f>
        <v>#VALUE!</v>
      </c>
      <c r="AQ2244">
        <v>1</v>
      </c>
      <c r="AR2244">
        <v>1</v>
      </c>
      <c r="AS2244" t="s">
        <v>68</v>
      </c>
      <c r="AT2244" t="s">
        <v>68</v>
      </c>
      <c r="AU2244" t="s">
        <v>68</v>
      </c>
      <c r="AV2244" t="s">
        <v>84</v>
      </c>
      <c r="AW2244" s="3">
        <v>45658</v>
      </c>
      <c r="AX2244">
        <v>1847</v>
      </c>
      <c r="AY2244">
        <v>1590</v>
      </c>
      <c r="AZ2244" t="s">
        <v>60</v>
      </c>
      <c r="BA2244" s="2">
        <v>43669</v>
      </c>
      <c r="BB2244">
        <v>26</v>
      </c>
      <c r="BC2244" t="s">
        <v>2961</v>
      </c>
      <c r="BD2244" s="3">
        <v>16772</v>
      </c>
      <c r="BE2244" t="s">
        <v>2977</v>
      </c>
      <c r="BF2244" s="2">
        <v>43550</v>
      </c>
      <c r="BG2244">
        <v>21</v>
      </c>
      <c r="BH2244" t="s">
        <v>2978</v>
      </c>
      <c r="BI2244" s="3">
        <v>17593</v>
      </c>
    </row>
    <row r="2245" spans="1:61" x14ac:dyDescent="0.25">
      <c r="A2245" s="1">
        <v>42847</v>
      </c>
      <c r="B2245" t="s">
        <v>2768</v>
      </c>
      <c r="C2245" t="s">
        <v>2977</v>
      </c>
      <c r="D2245" t="s">
        <v>62</v>
      </c>
      <c r="E2245" t="s">
        <v>678</v>
      </c>
      <c r="F2245" t="s">
        <v>2156</v>
      </c>
      <c r="G2245" t="s">
        <v>881</v>
      </c>
      <c r="H2245" t="s">
        <v>219</v>
      </c>
      <c r="I2245" t="s">
        <v>1243</v>
      </c>
      <c r="J2245" t="s">
        <v>852</v>
      </c>
      <c r="K2245" t="s">
        <v>223</v>
      </c>
      <c r="L2245" t="s">
        <v>1244</v>
      </c>
      <c r="M2245" t="s">
        <v>337</v>
      </c>
      <c r="N2245" t="s">
        <v>1139</v>
      </c>
      <c r="O2245" t="s">
        <v>469</v>
      </c>
      <c r="P2245" t="s">
        <v>224</v>
      </c>
      <c r="Q2245">
        <v>33</v>
      </c>
      <c r="R2245" t="s">
        <v>83</v>
      </c>
      <c r="S2245" t="s">
        <v>67</v>
      </c>
      <c r="T2245">
        <v>17</v>
      </c>
      <c r="U2245">
        <v>13</v>
      </c>
      <c r="V2245">
        <v>16</v>
      </c>
      <c r="W2245" t="s">
        <v>121</v>
      </c>
      <c r="X2245" t="s">
        <v>64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 t="e" vm="281">
        <f>_FV(0,"42424242424242425")</f>
        <v>#VALUE!</v>
      </c>
      <c r="AM2245" t="e" vm="341">
        <f>_FV(0,"48484848484848486")</f>
        <v>#VALUE!</v>
      </c>
      <c r="AN2245">
        <v>11</v>
      </c>
      <c r="AO2245" t="s">
        <v>96</v>
      </c>
      <c r="AP2245" t="e" vm="1">
        <f>_FV(-10,"0")</f>
        <v>#VALUE!</v>
      </c>
      <c r="AQ2245">
        <v>0</v>
      </c>
      <c r="AR2245">
        <v>3</v>
      </c>
      <c r="AS2245" t="s">
        <v>68</v>
      </c>
      <c r="AT2245" t="s">
        <v>68</v>
      </c>
      <c r="AU2245" t="s">
        <v>68</v>
      </c>
      <c r="AV2245" s="2">
        <v>43497</v>
      </c>
      <c r="AW2245" s="3">
        <v>41275</v>
      </c>
      <c r="AX2245">
        <v>1609</v>
      </c>
      <c r="AY2245">
        <v>1590</v>
      </c>
      <c r="AZ2245" t="s">
        <v>2768</v>
      </c>
      <c r="BA2245" s="2">
        <v>43578</v>
      </c>
      <c r="BB2245">
        <v>16</v>
      </c>
      <c r="BC2245" t="s">
        <v>2965</v>
      </c>
      <c r="BD2245" s="3">
        <v>19025</v>
      </c>
      <c r="BE2245" t="s">
        <v>2977</v>
      </c>
      <c r="BF2245" s="2">
        <v>43550</v>
      </c>
      <c r="BG2245">
        <v>21</v>
      </c>
      <c r="BH2245" t="s">
        <v>2978</v>
      </c>
      <c r="BI2245" s="3">
        <v>17593</v>
      </c>
    </row>
    <row r="2246" spans="1:61" x14ac:dyDescent="0.25">
      <c r="A2246" s="1">
        <v>42730</v>
      </c>
      <c r="B2246" t="s">
        <v>2531</v>
      </c>
      <c r="C2246" t="s">
        <v>2977</v>
      </c>
      <c r="D2246" t="s">
        <v>62</v>
      </c>
      <c r="E2246" t="s">
        <v>88</v>
      </c>
      <c r="F2246" t="s">
        <v>88</v>
      </c>
      <c r="G2246" t="s">
        <v>212</v>
      </c>
      <c r="H2246" t="s">
        <v>430</v>
      </c>
      <c r="I2246" t="s">
        <v>433</v>
      </c>
      <c r="J2246" t="s">
        <v>68</v>
      </c>
      <c r="K2246" t="s">
        <v>341</v>
      </c>
      <c r="L2246" t="s">
        <v>216</v>
      </c>
      <c r="M2246" t="s">
        <v>356</v>
      </c>
      <c r="N2246" t="s">
        <v>214</v>
      </c>
      <c r="O2246" t="s">
        <v>93</v>
      </c>
      <c r="P2246" t="s">
        <v>80</v>
      </c>
      <c r="Q2246">
        <v>18</v>
      </c>
      <c r="R2246" t="s">
        <v>242</v>
      </c>
      <c r="S2246" t="s">
        <v>67</v>
      </c>
      <c r="T2246">
        <v>17</v>
      </c>
      <c r="U2246">
        <v>16</v>
      </c>
      <c r="V2246">
        <v>14</v>
      </c>
      <c r="W2246" t="s">
        <v>84</v>
      </c>
      <c r="X2246" t="s">
        <v>85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 t="e" vm="35">
        <f>_FV(0,"6666666666666666")</f>
        <v>#VALUE!</v>
      </c>
      <c r="AM2246" t="e" vm="68">
        <f>_FV(0,"16666666666666666")</f>
        <v>#VALUE!</v>
      </c>
      <c r="AN2246">
        <v>-1</v>
      </c>
      <c r="AO2246" t="e" vm="1">
        <f>_FV(-4,"0")</f>
        <v>#VALUE!</v>
      </c>
      <c r="AP2246" t="e" vm="1">
        <f>_FV(-3,"0")</f>
        <v>#VALUE!</v>
      </c>
      <c r="AQ2246">
        <v>1</v>
      </c>
      <c r="AR2246">
        <v>1</v>
      </c>
      <c r="AS2246" t="s">
        <v>68</v>
      </c>
      <c r="AT2246" t="s">
        <v>1696</v>
      </c>
      <c r="AU2246" t="s">
        <v>68</v>
      </c>
      <c r="AV2246" s="3">
        <v>45689</v>
      </c>
      <c r="AW2246" t="s">
        <v>3016</v>
      </c>
      <c r="AX2246">
        <v>1626</v>
      </c>
      <c r="AY2246">
        <v>1590</v>
      </c>
      <c r="AZ2246" t="s">
        <v>2531</v>
      </c>
      <c r="BA2246" s="2">
        <v>43671</v>
      </c>
      <c r="BB2246">
        <v>14</v>
      </c>
      <c r="BC2246" t="s">
        <v>2967</v>
      </c>
      <c r="BD2246" s="3">
        <v>46419</v>
      </c>
      <c r="BE2246" t="s">
        <v>2977</v>
      </c>
      <c r="BF2246" s="2">
        <v>43550</v>
      </c>
      <c r="BG2246">
        <v>21</v>
      </c>
      <c r="BH2246" t="s">
        <v>2978</v>
      </c>
      <c r="BI2246" s="3">
        <v>17593</v>
      </c>
    </row>
    <row r="2247" spans="1:61" x14ac:dyDescent="0.25">
      <c r="A2247" s="1">
        <v>42952</v>
      </c>
      <c r="B2247" t="s">
        <v>123</v>
      </c>
      <c r="C2247" t="s">
        <v>2977</v>
      </c>
      <c r="D2247" t="s">
        <v>62</v>
      </c>
      <c r="E2247" t="s">
        <v>761</v>
      </c>
      <c r="F2247" t="s">
        <v>948</v>
      </c>
      <c r="G2247" t="s">
        <v>2992</v>
      </c>
      <c r="H2247" s="3">
        <v>45658</v>
      </c>
      <c r="I2247" t="s">
        <v>365</v>
      </c>
      <c r="J2247" t="s">
        <v>91</v>
      </c>
      <c r="K2247" t="s">
        <v>180</v>
      </c>
      <c r="L2247" t="s">
        <v>928</v>
      </c>
      <c r="M2247" t="s">
        <v>928</v>
      </c>
      <c r="N2247" t="s">
        <v>1265</v>
      </c>
      <c r="O2247" t="s">
        <v>308</v>
      </c>
      <c r="P2247" t="s">
        <v>1194</v>
      </c>
      <c r="Q2247">
        <v>36</v>
      </c>
      <c r="R2247" t="s">
        <v>68</v>
      </c>
      <c r="S2247" t="s">
        <v>67</v>
      </c>
      <c r="T2247">
        <v>17</v>
      </c>
      <c r="U2247">
        <v>1</v>
      </c>
      <c r="V2247">
        <v>14</v>
      </c>
      <c r="W2247" t="s">
        <v>179</v>
      </c>
      <c r="X2247" t="s">
        <v>132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 t="s">
        <v>1193</v>
      </c>
      <c r="AM2247" t="e" vm="418">
        <f>_FV(0,"5277777777777778")</f>
        <v>#VALUE!</v>
      </c>
      <c r="AN2247">
        <v>56</v>
      </c>
      <c r="AO2247" t="s">
        <v>85</v>
      </c>
      <c r="AP2247" t="e" vm="1">
        <f>_FV(-18,"0")</f>
        <v>#VALUE!</v>
      </c>
      <c r="AQ2247">
        <v>3</v>
      </c>
      <c r="AR2247">
        <v>0</v>
      </c>
      <c r="AS2247" t="s">
        <v>68</v>
      </c>
      <c r="AT2247" t="s">
        <v>719</v>
      </c>
      <c r="AU2247" t="s">
        <v>68</v>
      </c>
      <c r="AV2247" s="2">
        <v>43587</v>
      </c>
      <c r="AW2247" t="s">
        <v>3017</v>
      </c>
      <c r="AX2247">
        <v>1793</v>
      </c>
      <c r="AY2247">
        <v>1590</v>
      </c>
      <c r="AZ2247" t="s">
        <v>123</v>
      </c>
      <c r="BA2247" s="2">
        <v>43700</v>
      </c>
      <c r="BB2247">
        <v>41</v>
      </c>
      <c r="BC2247" t="s">
        <v>2968</v>
      </c>
      <c r="BD2247" s="3">
        <v>11658</v>
      </c>
      <c r="BE2247" t="s">
        <v>2977</v>
      </c>
      <c r="BF2247" s="2">
        <v>43550</v>
      </c>
      <c r="BG2247">
        <v>21</v>
      </c>
      <c r="BH2247" t="s">
        <v>2978</v>
      </c>
      <c r="BI2247" s="3">
        <v>17593</v>
      </c>
    </row>
    <row r="2248" spans="1:61" x14ac:dyDescent="0.25">
      <c r="A2248" s="1">
        <v>42791</v>
      </c>
      <c r="B2248" t="s">
        <v>2233</v>
      </c>
      <c r="C2248" t="s">
        <v>2977</v>
      </c>
      <c r="D2248" t="s">
        <v>62</v>
      </c>
      <c r="E2248" t="s">
        <v>362</v>
      </c>
      <c r="F2248" t="s">
        <v>1708</v>
      </c>
      <c r="G2248" t="s">
        <v>942</v>
      </c>
      <c r="H2248" t="s">
        <v>516</v>
      </c>
      <c r="I2248" t="s">
        <v>1708</v>
      </c>
      <c r="J2248" t="s">
        <v>229</v>
      </c>
      <c r="K2248" t="s">
        <v>519</v>
      </c>
      <c r="L2248" t="s">
        <v>238</v>
      </c>
      <c r="M2248" t="s">
        <v>232</v>
      </c>
      <c r="N2248" t="s">
        <v>520</v>
      </c>
      <c r="O2248" t="s">
        <v>238</v>
      </c>
      <c r="P2248" t="s">
        <v>237</v>
      </c>
      <c r="Q2248">
        <v>26</v>
      </c>
      <c r="R2248" t="s">
        <v>119</v>
      </c>
      <c r="S2248" t="s">
        <v>67</v>
      </c>
      <c r="T2248">
        <v>17</v>
      </c>
      <c r="U2248">
        <v>16</v>
      </c>
      <c r="V2248">
        <v>13</v>
      </c>
      <c r="W2248" t="s">
        <v>84</v>
      </c>
      <c r="X2248" t="s">
        <v>84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 t="e" vm="22">
        <f>_FV(0,"5384615384615384")</f>
        <v>#VALUE!</v>
      </c>
      <c r="AM2248" t="e" vm="71">
        <f>_FV(0,"3076923076923077")</f>
        <v>#VALUE!</v>
      </c>
      <c r="AN2248">
        <v>-3</v>
      </c>
      <c r="AO2248" t="s">
        <v>65</v>
      </c>
      <c r="AP2248" t="e" vm="1">
        <f>_FV(-5,"0")</f>
        <v>#VALUE!</v>
      </c>
      <c r="AQ2248">
        <v>3</v>
      </c>
      <c r="AR2248">
        <v>0</v>
      </c>
      <c r="AS2248" t="s">
        <v>68</v>
      </c>
      <c r="AT2248" t="s">
        <v>68</v>
      </c>
      <c r="AU2248" t="s">
        <v>68</v>
      </c>
      <c r="AV2248" t="s">
        <v>116</v>
      </c>
      <c r="AW2248" s="3">
        <v>44927</v>
      </c>
      <c r="AX2248">
        <v>1637</v>
      </c>
      <c r="AY2248">
        <v>1590</v>
      </c>
      <c r="AZ2248" t="s">
        <v>2233</v>
      </c>
      <c r="BA2248" s="2">
        <v>43490</v>
      </c>
      <c r="BB2248">
        <v>25</v>
      </c>
      <c r="BC2248" t="s">
        <v>2969</v>
      </c>
      <c r="BD2248" s="3">
        <v>28946</v>
      </c>
      <c r="BE2248" t="s">
        <v>2977</v>
      </c>
      <c r="BF2248" s="2">
        <v>43550</v>
      </c>
      <c r="BG2248">
        <v>21</v>
      </c>
      <c r="BH2248" t="s">
        <v>2978</v>
      </c>
      <c r="BI2248" s="3">
        <v>17593</v>
      </c>
    </row>
    <row r="2249" spans="1:61" x14ac:dyDescent="0.25">
      <c r="A2249" s="1">
        <v>42630</v>
      </c>
      <c r="B2249" t="s">
        <v>127</v>
      </c>
      <c r="C2249" t="s">
        <v>2977</v>
      </c>
      <c r="D2249" t="s">
        <v>62</v>
      </c>
      <c r="E2249" s="2">
        <v>43556</v>
      </c>
      <c r="F2249" t="s">
        <v>124</v>
      </c>
      <c r="G2249" t="s">
        <v>116</v>
      </c>
      <c r="H2249" t="s">
        <v>124</v>
      </c>
      <c r="I2249" t="s">
        <v>64</v>
      </c>
      <c r="J2249" t="s">
        <v>68</v>
      </c>
      <c r="K2249" t="s">
        <v>97</v>
      </c>
      <c r="L2249" t="s">
        <v>118</v>
      </c>
      <c r="M2249" t="s">
        <v>65</v>
      </c>
      <c r="N2249" t="s">
        <v>118</v>
      </c>
      <c r="O2249" t="s">
        <v>118</v>
      </c>
      <c r="P2249" t="s">
        <v>116</v>
      </c>
      <c r="Q2249">
        <v>5</v>
      </c>
      <c r="R2249" t="s">
        <v>85</v>
      </c>
      <c r="S2249" t="s">
        <v>67</v>
      </c>
      <c r="T2249">
        <v>17</v>
      </c>
      <c r="U2249">
        <v>3</v>
      </c>
      <c r="V2249">
        <v>9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 t="s">
        <v>68</v>
      </c>
      <c r="AM2249" t="s">
        <v>65</v>
      </c>
      <c r="AN2249">
        <v>5</v>
      </c>
      <c r="AP2249" t="e" vm="1">
        <f>_FV(-12,"0")</f>
        <v>#VALUE!</v>
      </c>
      <c r="AQ2249">
        <v>1</v>
      </c>
      <c r="AR2249">
        <v>1</v>
      </c>
      <c r="AS2249" t="s">
        <v>68</v>
      </c>
      <c r="AT2249" t="s">
        <v>68</v>
      </c>
      <c r="AU2249" t="s">
        <v>68</v>
      </c>
      <c r="AV2249" s="2">
        <v>43617</v>
      </c>
      <c r="AW2249" s="2">
        <v>43525</v>
      </c>
      <c r="AX2249">
        <v>1725</v>
      </c>
      <c r="AY2249">
        <v>1590</v>
      </c>
      <c r="AZ2249" t="s">
        <v>127</v>
      </c>
      <c r="BA2249" s="2">
        <v>43732</v>
      </c>
      <c r="BB2249">
        <v>22</v>
      </c>
      <c r="BC2249" t="s">
        <v>2970</v>
      </c>
      <c r="BD2249" s="3">
        <v>47300</v>
      </c>
      <c r="BE2249" t="s">
        <v>2977</v>
      </c>
      <c r="BF2249" s="2">
        <v>43550</v>
      </c>
      <c r="BG2249">
        <v>21</v>
      </c>
      <c r="BH2249" t="s">
        <v>2978</v>
      </c>
      <c r="BI2249" s="3">
        <v>17593</v>
      </c>
    </row>
    <row r="2250" spans="1:61" x14ac:dyDescent="0.25">
      <c r="A2250" s="1">
        <v>42859</v>
      </c>
      <c r="B2250" t="s">
        <v>2240</v>
      </c>
      <c r="C2250" t="s">
        <v>2977</v>
      </c>
      <c r="D2250" t="s">
        <v>62</v>
      </c>
      <c r="E2250" t="s">
        <v>1251</v>
      </c>
      <c r="F2250" t="s">
        <v>355</v>
      </c>
      <c r="G2250" t="s">
        <v>1229</v>
      </c>
      <c r="H2250" s="2">
        <v>43466</v>
      </c>
      <c r="I2250" t="s">
        <v>124</v>
      </c>
      <c r="J2250" t="s">
        <v>2150</v>
      </c>
      <c r="K2250" t="s">
        <v>118</v>
      </c>
      <c r="L2250" t="s">
        <v>115</v>
      </c>
      <c r="M2250" t="s">
        <v>324</v>
      </c>
      <c r="N2250" t="s">
        <v>117</v>
      </c>
      <c r="O2250" t="s">
        <v>118</v>
      </c>
      <c r="P2250" t="s">
        <v>673</v>
      </c>
      <c r="Q2250">
        <v>30</v>
      </c>
      <c r="R2250" t="s">
        <v>95</v>
      </c>
      <c r="S2250" t="s">
        <v>67</v>
      </c>
      <c r="T2250">
        <v>17</v>
      </c>
      <c r="U2250">
        <v>13</v>
      </c>
      <c r="V2250">
        <v>14</v>
      </c>
      <c r="W2250" t="s">
        <v>66</v>
      </c>
      <c r="X2250" t="s">
        <v>64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 t="e" vm="272">
        <f>_FV(-1,"0666666666666667")</f>
        <v>#VALUE!</v>
      </c>
      <c r="AM2250" t="e" vm="27">
        <f>_FV(0,"43333333333333335")</f>
        <v>#VALUE!</v>
      </c>
      <c r="AN2250">
        <v>1</v>
      </c>
      <c r="AO2250" t="s">
        <v>64</v>
      </c>
      <c r="AP2250" t="e" vm="1">
        <f>_FV(-1,"0")</f>
        <v>#VALUE!</v>
      </c>
      <c r="AQ2250">
        <v>0</v>
      </c>
      <c r="AR2250">
        <v>3</v>
      </c>
      <c r="AS2250" t="s">
        <v>68</v>
      </c>
      <c r="AT2250" t="s">
        <v>68</v>
      </c>
      <c r="AU2250" t="s">
        <v>68</v>
      </c>
      <c r="AV2250" t="s">
        <v>64</v>
      </c>
      <c r="AW2250" s="3">
        <v>42370</v>
      </c>
      <c r="AX2250">
        <v>1604</v>
      </c>
      <c r="AY2250">
        <v>1590</v>
      </c>
      <c r="AZ2250" t="s">
        <v>2240</v>
      </c>
      <c r="BA2250" t="s">
        <v>1398</v>
      </c>
      <c r="BB2250">
        <v>22</v>
      </c>
      <c r="BC2250" t="s">
        <v>2972</v>
      </c>
      <c r="BD2250" s="3">
        <v>42795</v>
      </c>
      <c r="BE2250" t="s">
        <v>2977</v>
      </c>
      <c r="BF2250" s="2">
        <v>43550</v>
      </c>
      <c r="BG2250">
        <v>21</v>
      </c>
      <c r="BH2250" t="s">
        <v>2978</v>
      </c>
      <c r="BI2250" s="3">
        <v>17593</v>
      </c>
    </row>
    <row r="2251" spans="1:61" x14ac:dyDescent="0.25">
      <c r="A2251" s="1">
        <v>42700</v>
      </c>
      <c r="B2251" t="s">
        <v>2538</v>
      </c>
      <c r="C2251" t="s">
        <v>2977</v>
      </c>
      <c r="D2251" t="s">
        <v>101</v>
      </c>
      <c r="E2251" t="s">
        <v>233</v>
      </c>
      <c r="F2251" t="s">
        <v>495</v>
      </c>
      <c r="G2251" t="s">
        <v>359</v>
      </c>
      <c r="H2251" t="s">
        <v>68</v>
      </c>
      <c r="I2251" t="s">
        <v>496</v>
      </c>
      <c r="J2251" t="s">
        <v>229</v>
      </c>
      <c r="K2251" t="s">
        <v>363</v>
      </c>
      <c r="L2251" t="s">
        <v>238</v>
      </c>
      <c r="M2251" t="s">
        <v>236</v>
      </c>
      <c r="N2251" t="s">
        <v>237</v>
      </c>
      <c r="O2251" t="s">
        <v>363</v>
      </c>
      <c r="P2251" t="s">
        <v>237</v>
      </c>
      <c r="Q2251">
        <v>13</v>
      </c>
      <c r="R2251" t="s">
        <v>179</v>
      </c>
      <c r="S2251" t="s">
        <v>67</v>
      </c>
      <c r="T2251">
        <v>17</v>
      </c>
      <c r="U2251">
        <v>14</v>
      </c>
      <c r="V2251">
        <v>15</v>
      </c>
      <c r="W2251" t="s">
        <v>66</v>
      </c>
      <c r="X2251" t="s">
        <v>132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 t="e" vm="253">
        <f>_FV(0,"46153846153846156")</f>
        <v>#VALUE!</v>
      </c>
      <c r="AM2251" t="e" vm="64">
        <f>_FV(0,"23076923076923078")</f>
        <v>#VALUE!</v>
      </c>
      <c r="AN2251">
        <v>1</v>
      </c>
      <c r="AO2251" t="e" vm="1">
        <f>_FV(-1,"0")</f>
        <v>#VALUE!</v>
      </c>
      <c r="AP2251" t="e" vm="1">
        <f>_FV(-7,"0")</f>
        <v>#VALUE!</v>
      </c>
      <c r="AQ2251">
        <v>1</v>
      </c>
      <c r="AR2251">
        <v>1</v>
      </c>
      <c r="AS2251" t="s">
        <v>68</v>
      </c>
      <c r="AT2251" t="s">
        <v>68</v>
      </c>
      <c r="AU2251" t="s">
        <v>68</v>
      </c>
      <c r="AV2251" t="s">
        <v>845</v>
      </c>
      <c r="AW2251" s="3">
        <v>43101</v>
      </c>
      <c r="AX2251">
        <v>1803</v>
      </c>
      <c r="AY2251">
        <v>1590</v>
      </c>
      <c r="AZ2251" t="s">
        <v>2538</v>
      </c>
      <c r="BA2251" s="2">
        <v>43641</v>
      </c>
      <c r="BB2251">
        <v>21</v>
      </c>
      <c r="BC2251" t="s">
        <v>2973</v>
      </c>
      <c r="BD2251" s="3">
        <v>23863</v>
      </c>
      <c r="BE2251" t="s">
        <v>2977</v>
      </c>
      <c r="BF2251" s="2">
        <v>43550</v>
      </c>
      <c r="BG2251">
        <v>21</v>
      </c>
      <c r="BH2251" t="s">
        <v>2978</v>
      </c>
      <c r="BI2251" s="3">
        <v>17593</v>
      </c>
    </row>
    <row r="2252" spans="1:61" x14ac:dyDescent="0.25">
      <c r="A2252" s="1">
        <v>42876</v>
      </c>
      <c r="B2252" t="s">
        <v>150</v>
      </c>
      <c r="C2252" t="s">
        <v>2977</v>
      </c>
      <c r="D2252" t="s">
        <v>62</v>
      </c>
      <c r="E2252" t="s">
        <v>1492</v>
      </c>
      <c r="F2252" t="s">
        <v>1655</v>
      </c>
      <c r="G2252" t="s">
        <v>196</v>
      </c>
      <c r="H2252" t="s">
        <v>201</v>
      </c>
      <c r="I2252" t="s">
        <v>2167</v>
      </c>
      <c r="J2252" t="s">
        <v>1625</v>
      </c>
      <c r="K2252" t="s">
        <v>842</v>
      </c>
      <c r="L2252" t="s">
        <v>843</v>
      </c>
      <c r="M2252" t="s">
        <v>204</v>
      </c>
      <c r="N2252" t="s">
        <v>63</v>
      </c>
      <c r="O2252" t="s">
        <v>170</v>
      </c>
      <c r="P2252" t="s">
        <v>1012</v>
      </c>
      <c r="Q2252">
        <v>38</v>
      </c>
      <c r="R2252" t="s">
        <v>66</v>
      </c>
      <c r="S2252" t="s">
        <v>67</v>
      </c>
      <c r="T2252">
        <v>17</v>
      </c>
      <c r="U2252">
        <v>4</v>
      </c>
      <c r="V2252">
        <v>19</v>
      </c>
      <c r="W2252" t="s">
        <v>120</v>
      </c>
      <c r="X2252" t="s">
        <v>66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 t="s">
        <v>919</v>
      </c>
      <c r="AM2252" t="e" vm="432">
        <f>_FV(0,"6052631578947368")</f>
        <v>#VALUE!</v>
      </c>
      <c r="AN2252">
        <v>45</v>
      </c>
      <c r="AO2252" t="s">
        <v>96</v>
      </c>
      <c r="AP2252" t="e" vm="1">
        <f>_FV(-15,"0")</f>
        <v>#VALUE!</v>
      </c>
      <c r="AQ2252">
        <v>3</v>
      </c>
      <c r="AR2252">
        <v>0</v>
      </c>
      <c r="AS2252" t="s">
        <v>68</v>
      </c>
      <c r="AT2252" t="s">
        <v>68</v>
      </c>
      <c r="AU2252" t="s">
        <v>68</v>
      </c>
      <c r="AV2252" s="2">
        <v>43617</v>
      </c>
      <c r="AW2252" s="2">
        <v>43647</v>
      </c>
      <c r="AX2252">
        <v>1813</v>
      </c>
      <c r="AY2252">
        <v>1590</v>
      </c>
      <c r="AZ2252" t="s">
        <v>150</v>
      </c>
      <c r="BA2252" s="2">
        <v>43578</v>
      </c>
      <c r="BB2252">
        <v>23</v>
      </c>
      <c r="BC2252" t="s">
        <v>2962</v>
      </c>
      <c r="BD2252" s="3">
        <v>13789</v>
      </c>
      <c r="BE2252" t="s">
        <v>2977</v>
      </c>
      <c r="BF2252" s="2">
        <v>43550</v>
      </c>
      <c r="BG2252">
        <v>21</v>
      </c>
      <c r="BH2252" t="s">
        <v>2978</v>
      </c>
      <c r="BI2252" s="3">
        <v>17593</v>
      </c>
    </row>
    <row r="2253" spans="1:61" x14ac:dyDescent="0.25">
      <c r="A2253" s="1">
        <v>42501</v>
      </c>
      <c r="B2253" t="s">
        <v>158</v>
      </c>
      <c r="C2253" t="s">
        <v>2977</v>
      </c>
      <c r="D2253" t="s">
        <v>101</v>
      </c>
      <c r="E2253" t="s">
        <v>853</v>
      </c>
      <c r="F2253" t="s">
        <v>801</v>
      </c>
      <c r="G2253" t="s">
        <v>801</v>
      </c>
      <c r="H2253" t="s">
        <v>68</v>
      </c>
      <c r="I2253" t="s">
        <v>1346</v>
      </c>
      <c r="J2253" t="s">
        <v>537</v>
      </c>
      <c r="K2253" t="s">
        <v>538</v>
      </c>
      <c r="L2253" t="s">
        <v>226</v>
      </c>
      <c r="M2253" t="s">
        <v>540</v>
      </c>
      <c r="N2253" t="s">
        <v>224</v>
      </c>
      <c r="O2253" t="s">
        <v>226</v>
      </c>
      <c r="P2253" t="s">
        <v>224</v>
      </c>
      <c r="Q2253">
        <v>11</v>
      </c>
      <c r="R2253" t="s">
        <v>84</v>
      </c>
      <c r="S2253" t="s">
        <v>67</v>
      </c>
      <c r="T2253">
        <v>17</v>
      </c>
      <c r="U2253">
        <v>1</v>
      </c>
      <c r="V2253">
        <v>15</v>
      </c>
      <c r="W2253" t="s">
        <v>121</v>
      </c>
      <c r="X2253" t="s">
        <v>132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 t="s">
        <v>678</v>
      </c>
      <c r="AM2253" t="e" vm="75">
        <f>_FV(0,"18181818181818182")</f>
        <v>#VALUE!</v>
      </c>
      <c r="AN2253">
        <v>13</v>
      </c>
      <c r="AO2253" t="s">
        <v>84</v>
      </c>
      <c r="AP2253" t="e" vm="1">
        <f>_FV(-16,"0")</f>
        <v>#VALUE!</v>
      </c>
      <c r="AQ2253">
        <v>1</v>
      </c>
      <c r="AR2253">
        <v>1</v>
      </c>
      <c r="AS2253" t="s">
        <v>68</v>
      </c>
      <c r="AT2253" t="s">
        <v>1090</v>
      </c>
      <c r="AU2253" t="s">
        <v>68</v>
      </c>
      <c r="AV2253" s="2">
        <v>43498</v>
      </c>
      <c r="AW2253" t="s">
        <v>3018</v>
      </c>
      <c r="AX2253">
        <v>1883</v>
      </c>
      <c r="AY2253">
        <v>1590</v>
      </c>
      <c r="AZ2253" t="s">
        <v>158</v>
      </c>
      <c r="BA2253" s="2">
        <v>43670</v>
      </c>
      <c r="BB2253">
        <v>36</v>
      </c>
      <c r="BC2253" t="s">
        <v>2974</v>
      </c>
      <c r="BD2253" s="2">
        <v>43813</v>
      </c>
      <c r="BE2253" t="s">
        <v>2977</v>
      </c>
      <c r="BF2253" s="2">
        <v>43550</v>
      </c>
      <c r="BG2253">
        <v>21</v>
      </c>
      <c r="BH2253" t="s">
        <v>2978</v>
      </c>
      <c r="BI2253" s="3">
        <v>17593</v>
      </c>
    </row>
    <row r="2254" spans="1:61" x14ac:dyDescent="0.25">
      <c r="A2254" s="1">
        <v>42735</v>
      </c>
      <c r="B2254" t="s">
        <v>163</v>
      </c>
      <c r="C2254" t="s">
        <v>2977</v>
      </c>
      <c r="D2254" t="s">
        <v>62</v>
      </c>
      <c r="E2254" t="s">
        <v>200</v>
      </c>
      <c r="F2254" t="s">
        <v>787</v>
      </c>
      <c r="G2254" t="s">
        <v>198</v>
      </c>
      <c r="H2254" t="s">
        <v>1067</v>
      </c>
      <c r="I2254" t="s">
        <v>1583</v>
      </c>
      <c r="J2254" t="s">
        <v>198</v>
      </c>
      <c r="K2254" t="s">
        <v>172</v>
      </c>
      <c r="L2254" t="s">
        <v>205</v>
      </c>
      <c r="M2254" t="s">
        <v>204</v>
      </c>
      <c r="N2254" t="s">
        <v>304</v>
      </c>
      <c r="O2254" t="s">
        <v>202</v>
      </c>
      <c r="P2254" t="s">
        <v>202</v>
      </c>
      <c r="Q2254">
        <v>19</v>
      </c>
      <c r="R2254" t="s">
        <v>96</v>
      </c>
      <c r="S2254" t="s">
        <v>67</v>
      </c>
      <c r="T2254">
        <v>17</v>
      </c>
      <c r="U2254">
        <v>6</v>
      </c>
      <c r="V2254">
        <v>15</v>
      </c>
      <c r="W2254" t="s">
        <v>191</v>
      </c>
      <c r="X2254" t="s">
        <v>96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 t="s">
        <v>172</v>
      </c>
      <c r="AM2254" t="e" vm="17">
        <f>_FV(0,"21052631578947367")</f>
        <v>#VALUE!</v>
      </c>
      <c r="AN2254">
        <v>15</v>
      </c>
      <c r="AO2254" t="s">
        <v>85</v>
      </c>
      <c r="AP2254" t="e" vm="1">
        <f>_FV(-13,"0")</f>
        <v>#VALUE!</v>
      </c>
      <c r="AQ2254">
        <v>1</v>
      </c>
      <c r="AR2254">
        <v>1</v>
      </c>
      <c r="AS2254" t="s">
        <v>68</v>
      </c>
      <c r="AT2254" t="s">
        <v>68</v>
      </c>
      <c r="AU2254" t="s">
        <v>68</v>
      </c>
      <c r="AV2254" s="2">
        <v>43497</v>
      </c>
      <c r="AW2254" s="3">
        <v>43466</v>
      </c>
      <c r="AX2254">
        <v>1770</v>
      </c>
      <c r="AY2254">
        <v>1590</v>
      </c>
      <c r="AZ2254" t="s">
        <v>163</v>
      </c>
      <c r="BA2254" s="2">
        <v>43608</v>
      </c>
      <c r="BB2254">
        <v>24</v>
      </c>
      <c r="BC2254" t="s">
        <v>2976</v>
      </c>
      <c r="BD2254" s="2">
        <v>43658</v>
      </c>
      <c r="BE2254" t="s">
        <v>2977</v>
      </c>
      <c r="BF2254" s="2">
        <v>43550</v>
      </c>
      <c r="BG2254">
        <v>21</v>
      </c>
      <c r="BH2254" t="s">
        <v>2978</v>
      </c>
      <c r="BI2254" s="3">
        <v>17593</v>
      </c>
    </row>
    <row r="2255" spans="1:61" x14ac:dyDescent="0.25">
      <c r="A2255" s="1">
        <v>42686</v>
      </c>
      <c r="B2255" t="s">
        <v>1917</v>
      </c>
      <c r="C2255" t="s">
        <v>2977</v>
      </c>
      <c r="D2255" t="s">
        <v>62</v>
      </c>
      <c r="E2255" t="s">
        <v>1251</v>
      </c>
      <c r="F2255" t="s">
        <v>1251</v>
      </c>
      <c r="G2255" t="s">
        <v>68</v>
      </c>
      <c r="H2255" t="s">
        <v>68</v>
      </c>
      <c r="I2255" t="s">
        <v>483</v>
      </c>
      <c r="J2255" t="s">
        <v>68</v>
      </c>
      <c r="K2255" t="s">
        <v>386</v>
      </c>
      <c r="L2255" t="s">
        <v>118</v>
      </c>
      <c r="M2255" t="s">
        <v>80</v>
      </c>
      <c r="N2255" t="s">
        <v>80</v>
      </c>
      <c r="O2255" t="s">
        <v>80</v>
      </c>
      <c r="P2255" t="s">
        <v>116</v>
      </c>
      <c r="Q2255">
        <v>15</v>
      </c>
      <c r="R2255" t="s">
        <v>121</v>
      </c>
      <c r="S2255" t="s">
        <v>67</v>
      </c>
      <c r="T2255">
        <v>17</v>
      </c>
      <c r="U2255">
        <v>12</v>
      </c>
      <c r="V2255">
        <v>13</v>
      </c>
      <c r="W2255" t="s">
        <v>66</v>
      </c>
      <c r="X2255" t="s">
        <v>121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 t="e" vm="62">
        <f>_FV(0,"13333333333333333")</f>
        <v>#VALUE!</v>
      </c>
      <c r="AM2255" t="e" vm="62">
        <f>_FV(0,"13333333333333333")</f>
        <v>#VALUE!</v>
      </c>
      <c r="AN2255">
        <v>2</v>
      </c>
      <c r="AO2255" t="e" vm="1">
        <f>_FV(-4,"0")</f>
        <v>#VALUE!</v>
      </c>
      <c r="AP2255" t="e" vm="1">
        <f>_FV(-11,"0")</f>
        <v>#VALUE!</v>
      </c>
      <c r="AQ2255">
        <v>1</v>
      </c>
      <c r="AR2255">
        <v>1</v>
      </c>
      <c r="AS2255" t="s">
        <v>68</v>
      </c>
      <c r="AT2255" t="s">
        <v>68</v>
      </c>
      <c r="AU2255" t="s">
        <v>68</v>
      </c>
      <c r="AV2255" t="s">
        <v>68</v>
      </c>
      <c r="AW2255" s="3">
        <v>42370</v>
      </c>
      <c r="AX2255">
        <v>1762</v>
      </c>
      <c r="AY2255">
        <v>1590</v>
      </c>
      <c r="AZ2255" t="s">
        <v>1917</v>
      </c>
      <c r="BA2255" s="2">
        <v>43579</v>
      </c>
      <c r="BB2255">
        <v>19</v>
      </c>
      <c r="BC2255" t="s">
        <v>2979</v>
      </c>
      <c r="BD2255" s="3">
        <v>34820</v>
      </c>
      <c r="BE2255" t="s">
        <v>2977</v>
      </c>
      <c r="BF2255" s="2">
        <v>43550</v>
      </c>
      <c r="BG2255">
        <v>21</v>
      </c>
      <c r="BH2255" t="s">
        <v>2978</v>
      </c>
      <c r="BI2255" s="3">
        <v>17593</v>
      </c>
    </row>
    <row r="2256" spans="1:61" x14ac:dyDescent="0.25">
      <c r="A2256" s="1">
        <v>42828</v>
      </c>
      <c r="B2256" t="s">
        <v>182</v>
      </c>
      <c r="C2256" t="s">
        <v>2977</v>
      </c>
      <c r="D2256" t="s">
        <v>62</v>
      </c>
      <c r="E2256" t="s">
        <v>92</v>
      </c>
      <c r="F2256" t="s">
        <v>1480</v>
      </c>
      <c r="G2256" t="s">
        <v>633</v>
      </c>
      <c r="H2256" t="s">
        <v>696</v>
      </c>
      <c r="I2256" t="s">
        <v>636</v>
      </c>
      <c r="J2256" t="s">
        <v>847</v>
      </c>
      <c r="K2256" t="s">
        <v>637</v>
      </c>
      <c r="L2256" t="s">
        <v>1233</v>
      </c>
      <c r="M2256" t="s">
        <v>638</v>
      </c>
      <c r="N2256" t="s">
        <v>94</v>
      </c>
      <c r="O2256" t="s">
        <v>637</v>
      </c>
      <c r="P2256" t="s">
        <v>638</v>
      </c>
      <c r="Q2256">
        <v>27</v>
      </c>
      <c r="R2256" t="s">
        <v>191</v>
      </c>
      <c r="S2256" t="s">
        <v>67</v>
      </c>
      <c r="T2256">
        <v>17</v>
      </c>
      <c r="U2256">
        <v>9</v>
      </c>
      <c r="V2256">
        <v>14</v>
      </c>
      <c r="W2256" t="s">
        <v>132</v>
      </c>
      <c r="X2256" t="s">
        <v>64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 t="e" vm="94">
        <f>_FV(0,"37037037037037035")</f>
        <v>#VALUE!</v>
      </c>
      <c r="AM2256" t="e" vm="2">
        <f>_FV(0,"3333333333333333")</f>
        <v>#VALUE!</v>
      </c>
      <c r="AN2256">
        <v>10</v>
      </c>
      <c r="AO2256" t="s">
        <v>84</v>
      </c>
      <c r="AP2256" t="e" vm="1">
        <f>_FV(-6,"0")</f>
        <v>#VALUE!</v>
      </c>
      <c r="AQ2256">
        <v>1</v>
      </c>
      <c r="AR2256">
        <v>1</v>
      </c>
      <c r="AS2256" t="s">
        <v>68</v>
      </c>
      <c r="AT2256" t="s">
        <v>1038</v>
      </c>
      <c r="AU2256" t="s">
        <v>68</v>
      </c>
      <c r="AV2256" s="2">
        <v>43556</v>
      </c>
      <c r="AW2256" t="s">
        <v>3019</v>
      </c>
      <c r="AX2256">
        <v>1637</v>
      </c>
      <c r="AY2256">
        <v>1590</v>
      </c>
      <c r="AZ2256" t="s">
        <v>182</v>
      </c>
      <c r="BA2256" s="2">
        <v>43491</v>
      </c>
      <c r="BB2256">
        <v>27</v>
      </c>
      <c r="BC2256" t="s">
        <v>2980</v>
      </c>
      <c r="BD2256" s="3">
        <v>24959</v>
      </c>
      <c r="BE2256" t="s">
        <v>2977</v>
      </c>
      <c r="BF2256" s="2">
        <v>43550</v>
      </c>
      <c r="BG2256">
        <v>21</v>
      </c>
      <c r="BH2256" t="s">
        <v>2978</v>
      </c>
      <c r="BI2256" s="3">
        <v>17593</v>
      </c>
    </row>
    <row r="2257" spans="1:61" x14ac:dyDescent="0.25">
      <c r="A2257" s="1">
        <v>42603</v>
      </c>
      <c r="B2257" t="s">
        <v>195</v>
      </c>
      <c r="C2257" t="s">
        <v>2977</v>
      </c>
      <c r="D2257" t="s">
        <v>151</v>
      </c>
      <c r="E2257" t="s">
        <v>63</v>
      </c>
      <c r="F2257" t="s">
        <v>63</v>
      </c>
      <c r="G2257" t="s">
        <v>68</v>
      </c>
      <c r="H2257" t="s">
        <v>63</v>
      </c>
      <c r="I2257" t="s">
        <v>65</v>
      </c>
      <c r="J2257" t="s">
        <v>63</v>
      </c>
      <c r="K2257" t="s">
        <v>65</v>
      </c>
      <c r="L2257" t="s">
        <v>65</v>
      </c>
      <c r="M2257" t="s">
        <v>63</v>
      </c>
      <c r="N2257" t="s">
        <v>65</v>
      </c>
      <c r="O2257" t="s">
        <v>65</v>
      </c>
      <c r="P2257" t="s">
        <v>63</v>
      </c>
      <c r="Q2257">
        <v>2</v>
      </c>
      <c r="R2257" t="s">
        <v>239</v>
      </c>
      <c r="S2257" t="s">
        <v>67</v>
      </c>
      <c r="T2257">
        <v>17</v>
      </c>
      <c r="U2257">
        <v>16</v>
      </c>
      <c r="V2257">
        <v>13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 t="e" vm="3">
        <f>_FV(0,"5")</f>
        <v>#VALUE!</v>
      </c>
      <c r="AM2257" t="s">
        <v>65</v>
      </c>
      <c r="AN2257">
        <v>-1</v>
      </c>
      <c r="AP2257" t="s">
        <v>68</v>
      </c>
      <c r="AQ2257">
        <v>1</v>
      </c>
      <c r="AR2257">
        <v>1</v>
      </c>
      <c r="AS2257" t="s">
        <v>68</v>
      </c>
      <c r="AT2257" s="2">
        <v>43617</v>
      </c>
      <c r="AU2257" t="s">
        <v>68</v>
      </c>
      <c r="AV2257" s="2">
        <v>43497</v>
      </c>
      <c r="AW2257" t="s">
        <v>2966</v>
      </c>
      <c r="AX2257">
        <v>1625</v>
      </c>
      <c r="AY2257">
        <v>1590</v>
      </c>
      <c r="AZ2257" t="s">
        <v>195</v>
      </c>
      <c r="BA2257" s="2">
        <v>43548</v>
      </c>
      <c r="BB2257">
        <v>26</v>
      </c>
      <c r="BC2257" t="s">
        <v>2983</v>
      </c>
      <c r="BD2257" s="3">
        <v>24869</v>
      </c>
      <c r="BE2257" t="s">
        <v>2977</v>
      </c>
      <c r="BF2257" s="2">
        <v>43550</v>
      </c>
      <c r="BG2257">
        <v>21</v>
      </c>
      <c r="BH2257" t="s">
        <v>2978</v>
      </c>
      <c r="BI2257" s="3">
        <v>17593</v>
      </c>
    </row>
    <row r="2258" spans="1:61" x14ac:dyDescent="0.25">
      <c r="A2258" s="1">
        <v>42770</v>
      </c>
      <c r="B2258" t="s">
        <v>1445</v>
      </c>
      <c r="C2258" t="s">
        <v>2977</v>
      </c>
      <c r="D2258" t="s">
        <v>101</v>
      </c>
      <c r="E2258" s="2">
        <v>43497</v>
      </c>
      <c r="F2258" t="s">
        <v>355</v>
      </c>
      <c r="G2258" s="2">
        <v>43467</v>
      </c>
      <c r="H2258" s="2">
        <v>43466</v>
      </c>
      <c r="I2258" t="s">
        <v>444</v>
      </c>
      <c r="J2258" t="s">
        <v>2150</v>
      </c>
      <c r="K2258" t="s">
        <v>386</v>
      </c>
      <c r="L2258" t="s">
        <v>115</v>
      </c>
      <c r="M2258" t="s">
        <v>97</v>
      </c>
      <c r="N2258" t="s">
        <v>117</v>
      </c>
      <c r="O2258" t="s">
        <v>325</v>
      </c>
      <c r="P2258" t="s">
        <v>673</v>
      </c>
      <c r="Q2258">
        <v>30</v>
      </c>
      <c r="R2258" t="s">
        <v>110</v>
      </c>
      <c r="S2258" t="s">
        <v>67</v>
      </c>
      <c r="T2258">
        <v>17</v>
      </c>
      <c r="U2258">
        <v>12</v>
      </c>
      <c r="V2258">
        <v>14</v>
      </c>
      <c r="W2258" t="s">
        <v>96</v>
      </c>
      <c r="X2258" t="s">
        <v>64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 t="e" vm="125">
        <f>_FV(0,"9")</f>
        <v>#VALUE!</v>
      </c>
      <c r="AM2258" t="e" vm="27">
        <f>_FV(0,"43333333333333335")</f>
        <v>#VALUE!</v>
      </c>
      <c r="AN2258">
        <v>4</v>
      </c>
      <c r="AO2258" t="s">
        <v>66</v>
      </c>
      <c r="AP2258" t="e" vm="1">
        <f>_FV(-4,"0")</f>
        <v>#VALUE!</v>
      </c>
      <c r="AQ2258">
        <v>0</v>
      </c>
      <c r="AR2258">
        <v>3</v>
      </c>
      <c r="AS2258" t="s">
        <v>68</v>
      </c>
      <c r="AT2258" t="s">
        <v>68</v>
      </c>
      <c r="AU2258" t="s">
        <v>68</v>
      </c>
      <c r="AV2258" s="3">
        <v>27395</v>
      </c>
      <c r="AW2258" s="3">
        <v>42370</v>
      </c>
      <c r="AX2258">
        <v>1668</v>
      </c>
      <c r="AY2258">
        <v>1590</v>
      </c>
      <c r="AZ2258" t="s">
        <v>1445</v>
      </c>
      <c r="BA2258" s="2">
        <v>43733</v>
      </c>
      <c r="BB2258">
        <v>34</v>
      </c>
      <c r="BC2258" t="s">
        <v>2984</v>
      </c>
      <c r="BD2258" s="3">
        <v>25993</v>
      </c>
      <c r="BE2258" t="s">
        <v>2977</v>
      </c>
      <c r="BF2258" s="2">
        <v>43550</v>
      </c>
      <c r="BG2258">
        <v>21</v>
      </c>
      <c r="BH2258" t="s">
        <v>2978</v>
      </c>
      <c r="BI2258" s="3">
        <v>17593</v>
      </c>
    </row>
    <row r="2259" spans="1:61" x14ac:dyDescent="0.25">
      <c r="A2259" s="1">
        <v>42827</v>
      </c>
      <c r="B2259" t="s">
        <v>209</v>
      </c>
      <c r="C2259" t="s">
        <v>2977</v>
      </c>
      <c r="D2259" t="s">
        <v>62</v>
      </c>
      <c r="E2259" t="s">
        <v>908</v>
      </c>
      <c r="F2259" t="s">
        <v>831</v>
      </c>
      <c r="G2259" t="s">
        <v>355</v>
      </c>
      <c r="H2259" t="s">
        <v>78</v>
      </c>
      <c r="I2259" t="s">
        <v>1490</v>
      </c>
      <c r="J2259" t="s">
        <v>400</v>
      </c>
      <c r="K2259" t="s">
        <v>909</v>
      </c>
      <c r="L2259" t="s">
        <v>82</v>
      </c>
      <c r="M2259" t="s">
        <v>308</v>
      </c>
      <c r="N2259" t="s">
        <v>81</v>
      </c>
      <c r="O2259" t="s">
        <v>80</v>
      </c>
      <c r="P2259" t="s">
        <v>323</v>
      </c>
      <c r="Q2259">
        <v>24</v>
      </c>
      <c r="R2259" t="s">
        <v>64</v>
      </c>
      <c r="S2259" t="s">
        <v>67</v>
      </c>
      <c r="T2259">
        <v>17</v>
      </c>
      <c r="U2259">
        <v>2</v>
      </c>
      <c r="V2259">
        <v>15</v>
      </c>
      <c r="W2259" t="s">
        <v>192</v>
      </c>
      <c r="X2259" t="s">
        <v>84</v>
      </c>
      <c r="Y2259">
        <v>0</v>
      </c>
      <c r="Z2259">
        <v>1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 t="s">
        <v>690</v>
      </c>
      <c r="AM2259" t="e" vm="178">
        <f>_FV(0,"2916666666666667")</f>
        <v>#VALUE!</v>
      </c>
      <c r="AN2259">
        <v>26</v>
      </c>
      <c r="AO2259" t="s">
        <v>121</v>
      </c>
      <c r="AP2259" t="e" vm="1">
        <f>_FV(-17,"0")</f>
        <v>#VALUE!</v>
      </c>
      <c r="AQ2259">
        <v>3</v>
      </c>
      <c r="AR2259">
        <v>0</v>
      </c>
      <c r="AS2259" t="s">
        <v>68</v>
      </c>
      <c r="AT2259" t="s">
        <v>1152</v>
      </c>
      <c r="AU2259" t="s">
        <v>68</v>
      </c>
      <c r="AV2259" s="2">
        <v>43499</v>
      </c>
      <c r="AW2259" t="s">
        <v>3020</v>
      </c>
      <c r="AX2259">
        <v>1803</v>
      </c>
      <c r="AY2259">
        <v>1590</v>
      </c>
      <c r="AZ2259" t="s">
        <v>209</v>
      </c>
      <c r="BA2259" s="2">
        <v>43668</v>
      </c>
      <c r="BB2259">
        <v>20</v>
      </c>
      <c r="BC2259" t="s">
        <v>2987</v>
      </c>
      <c r="BD2259" s="3">
        <v>41913</v>
      </c>
      <c r="BE2259" t="s">
        <v>2977</v>
      </c>
      <c r="BF2259" s="2">
        <v>43550</v>
      </c>
      <c r="BG2259">
        <v>21</v>
      </c>
      <c r="BH2259" t="s">
        <v>2978</v>
      </c>
      <c r="BI2259" s="3">
        <v>17593</v>
      </c>
    </row>
    <row r="2260" spans="1:61" x14ac:dyDescent="0.25">
      <c r="A2260" s="1">
        <v>42749</v>
      </c>
      <c r="B2260" t="s">
        <v>2793</v>
      </c>
      <c r="C2260" t="s">
        <v>2977</v>
      </c>
      <c r="D2260" t="s">
        <v>101</v>
      </c>
      <c r="E2260" t="s">
        <v>707</v>
      </c>
      <c r="F2260" t="s">
        <v>595</v>
      </c>
      <c r="G2260" t="s">
        <v>391</v>
      </c>
      <c r="H2260" t="s">
        <v>392</v>
      </c>
      <c r="I2260" t="s">
        <v>392</v>
      </c>
      <c r="J2260" t="s">
        <v>389</v>
      </c>
      <c r="K2260" t="s">
        <v>155</v>
      </c>
      <c r="L2260" t="s">
        <v>394</v>
      </c>
      <c r="M2260" t="s">
        <v>393</v>
      </c>
      <c r="N2260" t="s">
        <v>156</v>
      </c>
      <c r="O2260" t="s">
        <v>394</v>
      </c>
      <c r="P2260" t="s">
        <v>80</v>
      </c>
      <c r="Q2260">
        <v>21</v>
      </c>
      <c r="R2260" t="s">
        <v>255</v>
      </c>
      <c r="S2260" t="s">
        <v>67</v>
      </c>
      <c r="T2260">
        <v>17</v>
      </c>
      <c r="U2260">
        <v>14</v>
      </c>
      <c r="V2260">
        <v>16</v>
      </c>
      <c r="W2260" t="s">
        <v>68</v>
      </c>
      <c r="X2260" t="s">
        <v>66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 t="e" vm="88">
        <f>_FV(0,"6190476190476191")</f>
        <v>#VALUE!</v>
      </c>
      <c r="AM2260" t="e" vm="43">
        <f>_FV(0,"23809523809523808")</f>
        <v>#VALUE!</v>
      </c>
      <c r="AN2260">
        <v>3</v>
      </c>
      <c r="AO2260" t="e" vm="1">
        <f>_FV(-3,"0")</f>
        <v>#VALUE!</v>
      </c>
      <c r="AP2260" t="e" vm="1">
        <f>_FV(-2,"0")</f>
        <v>#VALUE!</v>
      </c>
      <c r="AQ2260">
        <v>3</v>
      </c>
      <c r="AR2260">
        <v>0</v>
      </c>
      <c r="AS2260" t="s">
        <v>68</v>
      </c>
      <c r="AT2260" t="s">
        <v>68</v>
      </c>
      <c r="AU2260" t="s">
        <v>68</v>
      </c>
      <c r="AV2260" s="2">
        <v>43556</v>
      </c>
      <c r="AW2260" s="3">
        <v>44927</v>
      </c>
      <c r="AX2260">
        <v>1645</v>
      </c>
      <c r="AY2260">
        <v>1590</v>
      </c>
      <c r="AZ2260" t="s">
        <v>2793</v>
      </c>
      <c r="BA2260" s="2">
        <v>43702</v>
      </c>
      <c r="BB2260">
        <v>36</v>
      </c>
      <c r="BC2260" t="s">
        <v>2988</v>
      </c>
      <c r="BD2260" s="2">
        <v>43803</v>
      </c>
      <c r="BE2260" t="s">
        <v>2977</v>
      </c>
      <c r="BF2260" s="2">
        <v>43550</v>
      </c>
      <c r="BG2260">
        <v>21</v>
      </c>
      <c r="BH2260" t="s">
        <v>2978</v>
      </c>
      <c r="BI2260" s="3">
        <v>17593</v>
      </c>
    </row>
    <row r="2261" spans="1:61" x14ac:dyDescent="0.25">
      <c r="A2261" s="1">
        <v>42610</v>
      </c>
      <c r="B2261" t="s">
        <v>218</v>
      </c>
      <c r="C2261" t="s">
        <v>2977</v>
      </c>
      <c r="D2261" t="s">
        <v>101</v>
      </c>
      <c r="E2261" t="s">
        <v>355</v>
      </c>
      <c r="F2261" t="s">
        <v>68</v>
      </c>
      <c r="G2261" t="s">
        <v>355</v>
      </c>
      <c r="H2261" t="s">
        <v>355</v>
      </c>
      <c r="I2261" t="s">
        <v>68</v>
      </c>
      <c r="J2261" t="s">
        <v>90</v>
      </c>
      <c r="K2261" t="s">
        <v>80</v>
      </c>
      <c r="L2261" t="s">
        <v>80</v>
      </c>
      <c r="M2261" t="s">
        <v>80</v>
      </c>
      <c r="N2261" t="s">
        <v>65</v>
      </c>
      <c r="O2261" t="s">
        <v>65</v>
      </c>
      <c r="P2261" t="s">
        <v>80</v>
      </c>
      <c r="Q2261">
        <v>3</v>
      </c>
      <c r="R2261" t="s">
        <v>120</v>
      </c>
      <c r="S2261" t="s">
        <v>67</v>
      </c>
      <c r="T2261">
        <v>17</v>
      </c>
      <c r="U2261">
        <v>9</v>
      </c>
      <c r="V2261">
        <v>6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 t="s">
        <v>65</v>
      </c>
      <c r="AM2261" t="s">
        <v>80</v>
      </c>
      <c r="AN2261">
        <v>-1</v>
      </c>
      <c r="AP2261" t="e" vm="1">
        <f>_FV(-9,"0")</f>
        <v>#VALUE!</v>
      </c>
      <c r="AQ2261">
        <v>1</v>
      </c>
      <c r="AR2261">
        <v>1</v>
      </c>
      <c r="AS2261" t="s">
        <v>68</v>
      </c>
      <c r="AT2261" t="s">
        <v>68</v>
      </c>
      <c r="AU2261" t="s">
        <v>68</v>
      </c>
      <c r="AV2261" t="s">
        <v>63</v>
      </c>
      <c r="AW2261" s="3">
        <v>46388</v>
      </c>
      <c r="AX2261">
        <v>1643</v>
      </c>
      <c r="AY2261">
        <v>1590</v>
      </c>
      <c r="AZ2261" t="s">
        <v>218</v>
      </c>
      <c r="BA2261" s="2">
        <v>43550</v>
      </c>
      <c r="BB2261">
        <v>17</v>
      </c>
      <c r="BC2261" t="s">
        <v>2990</v>
      </c>
      <c r="BD2261" s="3">
        <v>30742</v>
      </c>
      <c r="BE2261" t="s">
        <v>2977</v>
      </c>
      <c r="BF2261" s="2">
        <v>43550</v>
      </c>
      <c r="BG2261">
        <v>21</v>
      </c>
      <c r="BH2261" t="s">
        <v>2978</v>
      </c>
      <c r="BI2261" s="3">
        <v>17593</v>
      </c>
    </row>
    <row r="2262" spans="1:61" x14ac:dyDescent="0.25">
      <c r="A2262" s="1">
        <v>42379</v>
      </c>
      <c r="B2262" t="s">
        <v>228</v>
      </c>
      <c r="C2262" t="s">
        <v>2977</v>
      </c>
      <c r="D2262" t="s">
        <v>101</v>
      </c>
      <c r="E2262" t="s">
        <v>68</v>
      </c>
      <c r="F2262" t="s">
        <v>152</v>
      </c>
      <c r="G2262" t="s">
        <v>1114</v>
      </c>
      <c r="H2262" t="s">
        <v>153</v>
      </c>
      <c r="I2262" t="s">
        <v>156</v>
      </c>
      <c r="J2262" t="s">
        <v>670</v>
      </c>
      <c r="K2262" t="s">
        <v>154</v>
      </c>
      <c r="L2262" t="s">
        <v>154</v>
      </c>
      <c r="M2262" t="s">
        <v>670</v>
      </c>
      <c r="N2262" t="s">
        <v>156</v>
      </c>
      <c r="O2262" t="s">
        <v>65</v>
      </c>
      <c r="P2262" t="s">
        <v>155</v>
      </c>
      <c r="Q2262">
        <v>7</v>
      </c>
      <c r="R2262" t="s">
        <v>192</v>
      </c>
      <c r="S2262" t="s">
        <v>67</v>
      </c>
      <c r="T2262">
        <v>17</v>
      </c>
      <c r="U2262">
        <v>18</v>
      </c>
      <c r="V2262">
        <v>16</v>
      </c>
      <c r="W2262" t="s">
        <v>84</v>
      </c>
      <c r="X2262" t="s">
        <v>66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 t="e" vm="108">
        <f>_FV(-1,"2857142857142858")</f>
        <v>#VALUE!</v>
      </c>
      <c r="AM2262" t="e" vm="12">
        <f>_FV(0,"42857142857142855")</f>
        <v>#VALUE!</v>
      </c>
      <c r="AN2262">
        <v>-2</v>
      </c>
      <c r="AO2262" t="e" vm="1">
        <f>_FV(-1,"0")</f>
        <v>#VALUE!</v>
      </c>
      <c r="AP2262" t="e" vm="1">
        <f>_FV(-8,"0")</f>
        <v>#VALUE!</v>
      </c>
      <c r="AQ2262">
        <v>1</v>
      </c>
      <c r="AR2262">
        <v>1</v>
      </c>
      <c r="AS2262" t="s">
        <v>68</v>
      </c>
      <c r="AT2262" t="s">
        <v>68</v>
      </c>
      <c r="AU2262" t="s">
        <v>68</v>
      </c>
      <c r="AV2262" s="2">
        <v>43556</v>
      </c>
      <c r="AW2262" s="3">
        <v>47119</v>
      </c>
      <c r="AX2262">
        <v>1666</v>
      </c>
      <c r="AY2262">
        <v>1590</v>
      </c>
      <c r="AZ2262" t="s">
        <v>228</v>
      </c>
      <c r="BA2262" s="2">
        <v>43669</v>
      </c>
      <c r="BB2262">
        <v>27</v>
      </c>
      <c r="BC2262" t="s">
        <v>2991</v>
      </c>
      <c r="BD2262" s="3">
        <v>17288</v>
      </c>
      <c r="BE2262" t="s">
        <v>2977</v>
      </c>
      <c r="BF2262" s="2">
        <v>43550</v>
      </c>
      <c r="BG2262">
        <v>21</v>
      </c>
      <c r="BH2262" t="s">
        <v>2978</v>
      </c>
      <c r="BI2262" s="3">
        <v>17593</v>
      </c>
    </row>
    <row r="2263" spans="1:61" x14ac:dyDescent="0.25">
      <c r="A2263" s="1">
        <v>42532</v>
      </c>
      <c r="B2263" t="s">
        <v>60</v>
      </c>
      <c r="C2263" t="s">
        <v>209</v>
      </c>
      <c r="D2263" t="s">
        <v>101</v>
      </c>
      <c r="E2263" t="s">
        <v>1346</v>
      </c>
      <c r="F2263" t="s">
        <v>222</v>
      </c>
      <c r="G2263" t="s">
        <v>537</v>
      </c>
      <c r="H2263" t="s">
        <v>337</v>
      </c>
      <c r="I2263" t="s">
        <v>1346</v>
      </c>
      <c r="J2263" t="s">
        <v>629</v>
      </c>
      <c r="K2263" t="s">
        <v>538</v>
      </c>
      <c r="L2263" t="s">
        <v>337</v>
      </c>
      <c r="M2263" t="s">
        <v>540</v>
      </c>
      <c r="N2263" t="s">
        <v>65</v>
      </c>
      <c r="O2263" t="s">
        <v>226</v>
      </c>
      <c r="P2263" t="s">
        <v>337</v>
      </c>
      <c r="Q2263">
        <v>11</v>
      </c>
      <c r="R2263" t="s">
        <v>132</v>
      </c>
      <c r="S2263" t="s">
        <v>64</v>
      </c>
      <c r="T2263">
        <v>17</v>
      </c>
      <c r="U2263">
        <v>2</v>
      </c>
      <c r="V2263">
        <v>5</v>
      </c>
      <c r="W2263" t="s">
        <v>191</v>
      </c>
      <c r="X2263" t="s">
        <v>83</v>
      </c>
      <c r="Y2263">
        <v>0</v>
      </c>
      <c r="Z2263">
        <v>1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 t="s">
        <v>219</v>
      </c>
      <c r="AM2263" t="s">
        <v>801</v>
      </c>
      <c r="AN2263">
        <v>3</v>
      </c>
      <c r="AO2263" t="s">
        <v>66</v>
      </c>
      <c r="AP2263" t="s">
        <v>84</v>
      </c>
      <c r="AQ2263">
        <v>2</v>
      </c>
      <c r="AR2263">
        <v>5</v>
      </c>
      <c r="AS2263" t="s">
        <v>68</v>
      </c>
      <c r="AT2263" t="s">
        <v>68</v>
      </c>
      <c r="AU2263" t="s">
        <v>68</v>
      </c>
      <c r="AV2263" s="2">
        <v>43498</v>
      </c>
      <c r="AW2263" s="3">
        <v>44562</v>
      </c>
      <c r="AX2263">
        <v>1847</v>
      </c>
      <c r="AY2263">
        <v>1803</v>
      </c>
      <c r="AZ2263" t="s">
        <v>60</v>
      </c>
      <c r="BA2263" s="2">
        <v>43669</v>
      </c>
      <c r="BB2263">
        <v>26</v>
      </c>
      <c r="BC2263" t="s">
        <v>2961</v>
      </c>
      <c r="BD2263" s="3">
        <v>16772</v>
      </c>
      <c r="BE2263" t="s">
        <v>209</v>
      </c>
      <c r="BF2263" s="2">
        <v>43668</v>
      </c>
      <c r="BG2263">
        <v>20</v>
      </c>
      <c r="BH2263" t="s">
        <v>2987</v>
      </c>
      <c r="BI2263" s="3">
        <v>41913</v>
      </c>
    </row>
    <row r="2264" spans="1:61" x14ac:dyDescent="0.25">
      <c r="A2264" s="1">
        <v>42665</v>
      </c>
      <c r="B2264" t="s">
        <v>2768</v>
      </c>
      <c r="C2264" t="s">
        <v>209</v>
      </c>
      <c r="D2264" t="s">
        <v>101</v>
      </c>
      <c r="E2264" t="s">
        <v>90</v>
      </c>
      <c r="F2264" t="s">
        <v>89</v>
      </c>
      <c r="G2264" t="s">
        <v>90</v>
      </c>
      <c r="H2264" t="s">
        <v>94</v>
      </c>
      <c r="I2264" t="s">
        <v>210</v>
      </c>
      <c r="J2264" t="s">
        <v>64</v>
      </c>
      <c r="K2264" t="s">
        <v>80</v>
      </c>
      <c r="L2264" t="s">
        <v>356</v>
      </c>
      <c r="M2264" t="s">
        <v>80</v>
      </c>
      <c r="N2264" t="s">
        <v>65</v>
      </c>
      <c r="O2264" t="s">
        <v>216</v>
      </c>
      <c r="P2264" t="s">
        <v>80</v>
      </c>
      <c r="Q2264">
        <v>9</v>
      </c>
      <c r="R2264" t="s">
        <v>83</v>
      </c>
      <c r="S2264" t="s">
        <v>64</v>
      </c>
      <c r="T2264">
        <v>17</v>
      </c>
      <c r="U2264">
        <v>11</v>
      </c>
      <c r="V2264">
        <v>3</v>
      </c>
      <c r="W2264" t="s">
        <v>120</v>
      </c>
      <c r="X2264" t="s">
        <v>191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1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 t="s">
        <v>65</v>
      </c>
      <c r="AM2264" t="s">
        <v>68</v>
      </c>
      <c r="AN2264">
        <v>-7</v>
      </c>
      <c r="AO2264" t="e" vm="1">
        <f>_FV(-3,"0")</f>
        <v>#VALUE!</v>
      </c>
      <c r="AP2264" t="s">
        <v>85</v>
      </c>
      <c r="AQ2264">
        <v>0</v>
      </c>
      <c r="AR2264">
        <v>6</v>
      </c>
      <c r="AS2264" s="2">
        <v>43678</v>
      </c>
      <c r="AT2264" t="s">
        <v>68</v>
      </c>
      <c r="AU2264" t="s">
        <v>1732</v>
      </c>
      <c r="AV2264" t="s">
        <v>3021</v>
      </c>
      <c r="AW2264" s="3">
        <v>45689</v>
      </c>
      <c r="AX2264">
        <v>1609</v>
      </c>
      <c r="AY2264">
        <v>1803</v>
      </c>
      <c r="AZ2264" t="s">
        <v>2768</v>
      </c>
      <c r="BA2264" s="2">
        <v>43578</v>
      </c>
      <c r="BB2264">
        <v>16</v>
      </c>
      <c r="BC2264" t="s">
        <v>2965</v>
      </c>
      <c r="BD2264" s="3">
        <v>19025</v>
      </c>
      <c r="BE2264" t="s">
        <v>209</v>
      </c>
      <c r="BF2264" s="2">
        <v>43668</v>
      </c>
      <c r="BG2264">
        <v>20</v>
      </c>
      <c r="BH2264" t="s">
        <v>2987</v>
      </c>
      <c r="BI2264" s="3">
        <v>41913</v>
      </c>
    </row>
    <row r="2265" spans="1:61" x14ac:dyDescent="0.25">
      <c r="A2265" s="1">
        <v>42739</v>
      </c>
      <c r="B2265" t="s">
        <v>2531</v>
      </c>
      <c r="C2265" t="s">
        <v>209</v>
      </c>
      <c r="D2265" t="s">
        <v>151</v>
      </c>
      <c r="E2265" t="s">
        <v>478</v>
      </c>
      <c r="F2265" t="s">
        <v>105</v>
      </c>
      <c r="G2265" t="s">
        <v>103</v>
      </c>
      <c r="H2265" t="s">
        <v>1571</v>
      </c>
      <c r="I2265" t="s">
        <v>478</v>
      </c>
      <c r="J2265" t="s">
        <v>2039</v>
      </c>
      <c r="K2265" t="s">
        <v>107</v>
      </c>
      <c r="L2265" t="s">
        <v>1340</v>
      </c>
      <c r="M2265" t="s">
        <v>620</v>
      </c>
      <c r="N2265" t="s">
        <v>1699</v>
      </c>
      <c r="O2265" t="s">
        <v>747</v>
      </c>
      <c r="P2265" t="s">
        <v>479</v>
      </c>
      <c r="Q2265">
        <v>29</v>
      </c>
      <c r="R2265" t="s">
        <v>242</v>
      </c>
      <c r="S2265" t="s">
        <v>64</v>
      </c>
      <c r="T2265">
        <v>17</v>
      </c>
      <c r="U2265">
        <v>11</v>
      </c>
      <c r="V2265">
        <v>2</v>
      </c>
      <c r="W2265" t="s">
        <v>64</v>
      </c>
      <c r="X2265" t="s">
        <v>179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 t="e" vm="6">
        <f>_FV(0,"3793103448275862")</f>
        <v>#VALUE!</v>
      </c>
      <c r="AM2265" t="s">
        <v>743</v>
      </c>
      <c r="AN2265">
        <v>-28</v>
      </c>
      <c r="AO2265" t="e" vm="1">
        <f>_FV(-10,"0")</f>
        <v>#VALUE!</v>
      </c>
      <c r="AP2265" t="s">
        <v>119</v>
      </c>
      <c r="AQ2265">
        <v>1</v>
      </c>
      <c r="AR2265">
        <v>7</v>
      </c>
      <c r="AS2265" t="s">
        <v>68</v>
      </c>
      <c r="AT2265" t="s">
        <v>2556</v>
      </c>
      <c r="AU2265" t="s">
        <v>68</v>
      </c>
      <c r="AV2265" s="3">
        <v>27395</v>
      </c>
      <c r="AW2265" t="s">
        <v>3022</v>
      </c>
      <c r="AX2265">
        <v>1626</v>
      </c>
      <c r="AY2265">
        <v>1803</v>
      </c>
      <c r="AZ2265" t="s">
        <v>2531</v>
      </c>
      <c r="BA2265" s="2">
        <v>43671</v>
      </c>
      <c r="BB2265">
        <v>14</v>
      </c>
      <c r="BC2265" t="s">
        <v>2967</v>
      </c>
      <c r="BD2265" s="3">
        <v>46419</v>
      </c>
      <c r="BE2265" t="s">
        <v>209</v>
      </c>
      <c r="BF2265" s="2">
        <v>43668</v>
      </c>
      <c r="BG2265">
        <v>20</v>
      </c>
      <c r="BH2265" t="s">
        <v>2987</v>
      </c>
      <c r="BI2265" s="3">
        <v>41913</v>
      </c>
    </row>
    <row r="2266" spans="1:61" x14ac:dyDescent="0.25">
      <c r="A2266" s="1">
        <v>42700</v>
      </c>
      <c r="B2266" t="s">
        <v>123</v>
      </c>
      <c r="C2266" t="s">
        <v>209</v>
      </c>
      <c r="D2266" t="s">
        <v>62</v>
      </c>
      <c r="E2266" t="s">
        <v>941</v>
      </c>
      <c r="F2266" t="s">
        <v>358</v>
      </c>
      <c r="G2266" t="s">
        <v>361</v>
      </c>
      <c r="H2266" t="s">
        <v>232</v>
      </c>
      <c r="I2266" t="s">
        <v>1199</v>
      </c>
      <c r="J2266" t="s">
        <v>1259</v>
      </c>
      <c r="K2266" t="s">
        <v>361</v>
      </c>
      <c r="L2266" t="s">
        <v>236</v>
      </c>
      <c r="M2266" t="s">
        <v>238</v>
      </c>
      <c r="N2266" t="s">
        <v>65</v>
      </c>
      <c r="O2266" t="s">
        <v>234</v>
      </c>
      <c r="P2266" t="s">
        <v>236</v>
      </c>
      <c r="Q2266">
        <v>13</v>
      </c>
      <c r="R2266" t="s">
        <v>68</v>
      </c>
      <c r="S2266" t="s">
        <v>64</v>
      </c>
      <c r="T2266">
        <v>17</v>
      </c>
      <c r="U2266">
        <v>1</v>
      </c>
      <c r="V2266">
        <v>5</v>
      </c>
      <c r="W2266" t="s">
        <v>110</v>
      </c>
      <c r="X2266" t="s">
        <v>85</v>
      </c>
      <c r="Y2266">
        <v>1</v>
      </c>
      <c r="Z2266">
        <v>1</v>
      </c>
      <c r="AA2266">
        <v>1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1</v>
      </c>
      <c r="AK2266">
        <v>0</v>
      </c>
      <c r="AL2266" t="s">
        <v>358</v>
      </c>
      <c r="AM2266" t="s">
        <v>495</v>
      </c>
      <c r="AN2266">
        <v>4</v>
      </c>
      <c r="AO2266" t="s">
        <v>121</v>
      </c>
      <c r="AP2266" t="e" vm="1">
        <f>_FV(-1,"0")</f>
        <v>#VALUE!</v>
      </c>
      <c r="AQ2266">
        <v>2</v>
      </c>
      <c r="AR2266">
        <v>5</v>
      </c>
      <c r="AS2266" t="s">
        <v>752</v>
      </c>
      <c r="AT2266" t="s">
        <v>68</v>
      </c>
      <c r="AU2266" t="s">
        <v>1040</v>
      </c>
      <c r="AV2266" t="s">
        <v>3023</v>
      </c>
      <c r="AW2266" t="s">
        <v>3024</v>
      </c>
      <c r="AX2266">
        <v>1793</v>
      </c>
      <c r="AY2266">
        <v>1803</v>
      </c>
      <c r="AZ2266" t="s">
        <v>123</v>
      </c>
      <c r="BA2266" s="2">
        <v>43700</v>
      </c>
      <c r="BB2266">
        <v>41</v>
      </c>
      <c r="BC2266" t="s">
        <v>2968</v>
      </c>
      <c r="BD2266" s="3">
        <v>11658</v>
      </c>
      <c r="BE2266" t="s">
        <v>209</v>
      </c>
      <c r="BF2266" s="2">
        <v>43668</v>
      </c>
      <c r="BG2266">
        <v>20</v>
      </c>
      <c r="BH2266" t="s">
        <v>2987</v>
      </c>
      <c r="BI2266" s="3">
        <v>41913</v>
      </c>
    </row>
    <row r="2267" spans="1:61" x14ac:dyDescent="0.25">
      <c r="A2267" s="1">
        <v>42851</v>
      </c>
      <c r="B2267" t="s">
        <v>2233</v>
      </c>
      <c r="C2267" t="s">
        <v>209</v>
      </c>
      <c r="D2267" t="s">
        <v>151</v>
      </c>
      <c r="E2267" t="s">
        <v>276</v>
      </c>
      <c r="F2267" t="s">
        <v>2998</v>
      </c>
      <c r="G2267" t="s">
        <v>1019</v>
      </c>
      <c r="H2267" t="s">
        <v>877</v>
      </c>
      <c r="I2267" t="s">
        <v>489</v>
      </c>
      <c r="J2267" t="s">
        <v>1676</v>
      </c>
      <c r="K2267" t="s">
        <v>279</v>
      </c>
      <c r="L2267" t="s">
        <v>877</v>
      </c>
      <c r="M2267" t="s">
        <v>63</v>
      </c>
      <c r="N2267" t="s">
        <v>1048</v>
      </c>
      <c r="O2267" t="s">
        <v>1637</v>
      </c>
      <c r="P2267" t="s">
        <v>190</v>
      </c>
      <c r="Q2267">
        <v>34</v>
      </c>
      <c r="R2267" t="s">
        <v>119</v>
      </c>
      <c r="S2267" t="s">
        <v>64</v>
      </c>
      <c r="T2267">
        <v>17</v>
      </c>
      <c r="U2267">
        <v>10</v>
      </c>
      <c r="V2267">
        <v>2</v>
      </c>
      <c r="W2267" t="s">
        <v>120</v>
      </c>
      <c r="X2267" t="s">
        <v>110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1</v>
      </c>
      <c r="AG2267">
        <v>1</v>
      </c>
      <c r="AH2267">
        <v>0</v>
      </c>
      <c r="AI2267">
        <v>0</v>
      </c>
      <c r="AJ2267">
        <v>0</v>
      </c>
      <c r="AK2267">
        <v>0</v>
      </c>
      <c r="AL2267" t="e" vm="291">
        <f>_FV(0,"20588235294117646")</f>
        <v>#VALUE!</v>
      </c>
      <c r="AM2267" t="s">
        <v>418</v>
      </c>
      <c r="AN2267">
        <v>-36</v>
      </c>
      <c r="AO2267" t="e" vm="1">
        <f>_FV(-5,"0")</f>
        <v>#VALUE!</v>
      </c>
      <c r="AP2267" t="s">
        <v>179</v>
      </c>
      <c r="AQ2267">
        <v>0</v>
      </c>
      <c r="AR2267">
        <v>9</v>
      </c>
      <c r="AS2267" t="s">
        <v>68</v>
      </c>
      <c r="AT2267" t="s">
        <v>68</v>
      </c>
      <c r="AU2267" t="s">
        <v>68</v>
      </c>
      <c r="AV2267" s="2">
        <v>43556</v>
      </c>
      <c r="AW2267" s="2">
        <v>43466</v>
      </c>
      <c r="AX2267">
        <v>1637</v>
      </c>
      <c r="AY2267">
        <v>1803</v>
      </c>
      <c r="AZ2267" t="s">
        <v>2233</v>
      </c>
      <c r="BA2267" s="2">
        <v>43490</v>
      </c>
      <c r="BB2267">
        <v>25</v>
      </c>
      <c r="BC2267" t="s">
        <v>2969</v>
      </c>
      <c r="BD2267" s="3">
        <v>28946</v>
      </c>
      <c r="BE2267" t="s">
        <v>209</v>
      </c>
      <c r="BF2267" s="2">
        <v>43668</v>
      </c>
      <c r="BG2267">
        <v>20</v>
      </c>
      <c r="BH2267" t="s">
        <v>2987</v>
      </c>
      <c r="BI2267" s="3">
        <v>41913</v>
      </c>
    </row>
    <row r="2268" spans="1:61" x14ac:dyDescent="0.25">
      <c r="A2268" s="1">
        <v>42595</v>
      </c>
      <c r="B2268" t="s">
        <v>127</v>
      </c>
      <c r="C2268" t="s">
        <v>209</v>
      </c>
      <c r="D2268" t="s">
        <v>101</v>
      </c>
      <c r="E2268" t="s">
        <v>65</v>
      </c>
      <c r="F2268" t="s">
        <v>65</v>
      </c>
      <c r="G2268" t="s">
        <v>65</v>
      </c>
      <c r="H2268" t="s">
        <v>65</v>
      </c>
      <c r="I2268" t="s">
        <v>65</v>
      </c>
      <c r="J2268" t="s">
        <v>65</v>
      </c>
      <c r="K2268" t="s">
        <v>65</v>
      </c>
      <c r="L2268" t="s">
        <v>65</v>
      </c>
      <c r="M2268" t="s">
        <v>65</v>
      </c>
      <c r="N2268" t="s">
        <v>65</v>
      </c>
      <c r="O2268" t="s">
        <v>65</v>
      </c>
      <c r="P2268" t="s">
        <v>65</v>
      </c>
      <c r="Q2268">
        <v>1</v>
      </c>
      <c r="R2268" t="s">
        <v>85</v>
      </c>
      <c r="S2268" t="s">
        <v>64</v>
      </c>
      <c r="T2268">
        <v>17</v>
      </c>
      <c r="U2268">
        <v>3</v>
      </c>
      <c r="V2268">
        <v>13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 t="s">
        <v>65</v>
      </c>
      <c r="AM2268" t="s">
        <v>65</v>
      </c>
      <c r="AN2268">
        <v>0</v>
      </c>
      <c r="AP2268" t="s">
        <v>132</v>
      </c>
      <c r="AQ2268">
        <v>2</v>
      </c>
      <c r="AR2268">
        <v>5</v>
      </c>
      <c r="AS2268" t="s">
        <v>68</v>
      </c>
      <c r="AT2268" t="s">
        <v>68</v>
      </c>
      <c r="AU2268" t="s">
        <v>68</v>
      </c>
      <c r="AV2268" s="2">
        <v>43586</v>
      </c>
      <c r="AW2268" s="3">
        <v>45292</v>
      </c>
      <c r="AX2268">
        <v>1725</v>
      </c>
      <c r="AY2268">
        <v>1803</v>
      </c>
      <c r="AZ2268" t="s">
        <v>127</v>
      </c>
      <c r="BA2268" s="2">
        <v>43732</v>
      </c>
      <c r="BB2268">
        <v>22</v>
      </c>
      <c r="BC2268" t="s">
        <v>2970</v>
      </c>
      <c r="BD2268" s="3">
        <v>47300</v>
      </c>
      <c r="BE2268" t="s">
        <v>209</v>
      </c>
      <c r="BF2268" s="2">
        <v>43668</v>
      </c>
      <c r="BG2268">
        <v>20</v>
      </c>
      <c r="BH2268" t="s">
        <v>2987</v>
      </c>
      <c r="BI2268" s="3">
        <v>41913</v>
      </c>
    </row>
    <row r="2269" spans="1:61" x14ac:dyDescent="0.25">
      <c r="A2269" s="1">
        <v>42876</v>
      </c>
      <c r="B2269" t="s">
        <v>2240</v>
      </c>
      <c r="C2269" t="s">
        <v>209</v>
      </c>
      <c r="D2269" t="s">
        <v>151</v>
      </c>
      <c r="E2269" t="s">
        <v>198</v>
      </c>
      <c r="F2269" t="s">
        <v>1647</v>
      </c>
      <c r="G2269" t="s">
        <v>2167</v>
      </c>
      <c r="H2269" t="s">
        <v>920</v>
      </c>
      <c r="I2269" t="s">
        <v>305</v>
      </c>
      <c r="J2269" t="s">
        <v>2429</v>
      </c>
      <c r="K2269" t="s">
        <v>174</v>
      </c>
      <c r="L2269" t="s">
        <v>920</v>
      </c>
      <c r="M2269" t="s">
        <v>842</v>
      </c>
      <c r="N2269" t="s">
        <v>171</v>
      </c>
      <c r="O2269" t="s">
        <v>1014</v>
      </c>
      <c r="P2269" t="s">
        <v>205</v>
      </c>
      <c r="Q2269">
        <v>38</v>
      </c>
      <c r="R2269" t="s">
        <v>95</v>
      </c>
      <c r="S2269" t="s">
        <v>64</v>
      </c>
      <c r="T2269">
        <v>17</v>
      </c>
      <c r="U2269">
        <v>18</v>
      </c>
      <c r="V2269">
        <v>2</v>
      </c>
      <c r="W2269" t="s">
        <v>66</v>
      </c>
      <c r="X2269" t="s">
        <v>179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 t="e" vm="433">
        <f>_FV(0,"9736842105263158")</f>
        <v>#VALUE!</v>
      </c>
      <c r="AM2269" t="s">
        <v>200</v>
      </c>
      <c r="AN2269">
        <v>-49</v>
      </c>
      <c r="AO2269" t="e" vm="1">
        <f>_FV(-8,"0")</f>
        <v>#VALUE!</v>
      </c>
      <c r="AP2269" t="s">
        <v>242</v>
      </c>
      <c r="AQ2269">
        <v>0</v>
      </c>
      <c r="AR2269">
        <v>9</v>
      </c>
      <c r="AS2269" t="s">
        <v>1278</v>
      </c>
      <c r="AT2269" t="s">
        <v>2370</v>
      </c>
      <c r="AU2269" t="s">
        <v>2577</v>
      </c>
      <c r="AV2269" t="s">
        <v>3025</v>
      </c>
      <c r="AW2269" t="s">
        <v>3026</v>
      </c>
      <c r="AX2269">
        <v>1604</v>
      </c>
      <c r="AY2269">
        <v>1803</v>
      </c>
      <c r="AZ2269" t="s">
        <v>2240</v>
      </c>
      <c r="BA2269" t="s">
        <v>1398</v>
      </c>
      <c r="BB2269">
        <v>22</v>
      </c>
      <c r="BC2269" t="s">
        <v>2972</v>
      </c>
      <c r="BD2269" s="3">
        <v>42795</v>
      </c>
      <c r="BE2269" t="s">
        <v>209</v>
      </c>
      <c r="BF2269" s="2">
        <v>43668</v>
      </c>
      <c r="BG2269">
        <v>20</v>
      </c>
      <c r="BH2269" t="s">
        <v>2987</v>
      </c>
      <c r="BI2269" s="3">
        <v>41913</v>
      </c>
    </row>
    <row r="2270" spans="1:61" x14ac:dyDescent="0.25">
      <c r="A2270" s="1">
        <v>42873</v>
      </c>
      <c r="B2270" t="s">
        <v>2538</v>
      </c>
      <c r="C2270" t="s">
        <v>209</v>
      </c>
      <c r="D2270" t="s">
        <v>151</v>
      </c>
      <c r="E2270" t="s">
        <v>291</v>
      </c>
      <c r="F2270" t="s">
        <v>1325</v>
      </c>
      <c r="G2270" t="s">
        <v>712</v>
      </c>
      <c r="H2270" t="s">
        <v>1618</v>
      </c>
      <c r="I2270" t="s">
        <v>1062</v>
      </c>
      <c r="J2270" t="s">
        <v>2246</v>
      </c>
      <c r="K2270" t="s">
        <v>293</v>
      </c>
      <c r="L2270" t="s">
        <v>1618</v>
      </c>
      <c r="M2270" t="s">
        <v>618</v>
      </c>
      <c r="N2270" t="s">
        <v>760</v>
      </c>
      <c r="O2270" t="s">
        <v>617</v>
      </c>
      <c r="P2270" t="s">
        <v>656</v>
      </c>
      <c r="Q2270">
        <v>37</v>
      </c>
      <c r="R2270" t="s">
        <v>179</v>
      </c>
      <c r="S2270" t="s">
        <v>64</v>
      </c>
      <c r="T2270">
        <v>17</v>
      </c>
      <c r="U2270">
        <v>9</v>
      </c>
      <c r="V2270">
        <v>2</v>
      </c>
      <c r="W2270" t="s">
        <v>85</v>
      </c>
      <c r="X2270" t="s">
        <v>179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1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 t="e" vm="306">
        <f>_FV(0,"2702702702702703")</f>
        <v>#VALUE!</v>
      </c>
      <c r="AM2270" t="s">
        <v>287</v>
      </c>
      <c r="AN2270">
        <v>-37</v>
      </c>
      <c r="AO2270" t="e" vm="1">
        <f>_FV(-5,"0")</f>
        <v>#VALUE!</v>
      </c>
      <c r="AP2270" t="s">
        <v>120</v>
      </c>
      <c r="AQ2270">
        <v>5</v>
      </c>
      <c r="AR2270">
        <v>2</v>
      </c>
      <c r="AS2270" t="s">
        <v>714</v>
      </c>
      <c r="AT2270" t="s">
        <v>68</v>
      </c>
      <c r="AU2270" t="s">
        <v>377</v>
      </c>
      <c r="AV2270" t="s">
        <v>3027</v>
      </c>
      <c r="AW2270" t="s">
        <v>3028</v>
      </c>
      <c r="AX2270">
        <v>1803</v>
      </c>
      <c r="AY2270">
        <v>1803</v>
      </c>
      <c r="AZ2270" t="s">
        <v>2538</v>
      </c>
      <c r="BA2270" s="2">
        <v>43641</v>
      </c>
      <c r="BB2270">
        <v>21</v>
      </c>
      <c r="BC2270" t="s">
        <v>2973</v>
      </c>
      <c r="BD2270" s="3">
        <v>23863</v>
      </c>
      <c r="BE2270" t="s">
        <v>209</v>
      </c>
      <c r="BF2270" s="2">
        <v>43668</v>
      </c>
      <c r="BG2270">
        <v>20</v>
      </c>
      <c r="BH2270" t="s">
        <v>2987</v>
      </c>
      <c r="BI2270" s="3">
        <v>41913</v>
      </c>
    </row>
    <row r="2271" spans="1:61" x14ac:dyDescent="0.25">
      <c r="A2271" s="1">
        <v>43041</v>
      </c>
      <c r="B2271" t="s">
        <v>150</v>
      </c>
      <c r="C2271" t="s">
        <v>209</v>
      </c>
      <c r="D2271" t="s">
        <v>62</v>
      </c>
      <c r="E2271" s="2">
        <v>43679</v>
      </c>
      <c r="F2271" s="3">
        <v>30682</v>
      </c>
      <c r="G2271" s="2">
        <v>43497</v>
      </c>
      <c r="H2271" t="s">
        <v>1835</v>
      </c>
      <c r="I2271" s="3">
        <v>30682</v>
      </c>
      <c r="J2271" t="s">
        <v>64</v>
      </c>
      <c r="K2271" t="s">
        <v>396</v>
      </c>
      <c r="L2271" t="s">
        <v>1650</v>
      </c>
      <c r="M2271" t="s">
        <v>131</v>
      </c>
      <c r="N2271" t="s">
        <v>658</v>
      </c>
      <c r="O2271" t="s">
        <v>129</v>
      </c>
      <c r="P2271" t="s">
        <v>128</v>
      </c>
      <c r="Q2271">
        <v>25</v>
      </c>
      <c r="R2271" t="s">
        <v>66</v>
      </c>
      <c r="S2271" t="s">
        <v>64</v>
      </c>
      <c r="T2271">
        <v>17</v>
      </c>
      <c r="U2271">
        <v>5</v>
      </c>
      <c r="V2271">
        <v>2</v>
      </c>
      <c r="W2271" t="s">
        <v>84</v>
      </c>
      <c r="X2271" t="s">
        <v>192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 t="s">
        <v>2425</v>
      </c>
      <c r="AM2271" s="2">
        <v>43497</v>
      </c>
      <c r="AN2271">
        <v>-4</v>
      </c>
      <c r="AO2271" t="e" vm="1">
        <f>_FV(-8,"0")</f>
        <v>#VALUE!</v>
      </c>
      <c r="AP2271" t="s">
        <v>64</v>
      </c>
      <c r="AQ2271">
        <v>3</v>
      </c>
      <c r="AR2271">
        <v>3</v>
      </c>
      <c r="AS2271" t="s">
        <v>68</v>
      </c>
      <c r="AT2271" t="s">
        <v>68</v>
      </c>
      <c r="AU2271" t="s">
        <v>68</v>
      </c>
      <c r="AV2271" t="s">
        <v>64</v>
      </c>
      <c r="AW2271" s="3">
        <v>46023</v>
      </c>
      <c r="AX2271">
        <v>1813</v>
      </c>
      <c r="AY2271">
        <v>1803</v>
      </c>
      <c r="AZ2271" t="s">
        <v>150</v>
      </c>
      <c r="BA2271" s="2">
        <v>43578</v>
      </c>
      <c r="BB2271">
        <v>23</v>
      </c>
      <c r="BC2271" t="s">
        <v>2962</v>
      </c>
      <c r="BD2271" s="3">
        <v>13789</v>
      </c>
      <c r="BE2271" t="s">
        <v>209</v>
      </c>
      <c r="BF2271" s="2">
        <v>43668</v>
      </c>
      <c r="BG2271">
        <v>20</v>
      </c>
      <c r="BH2271" t="s">
        <v>2987</v>
      </c>
      <c r="BI2271" s="3">
        <v>41913</v>
      </c>
    </row>
    <row r="2272" spans="1:61" x14ac:dyDescent="0.25">
      <c r="A2272" s="1">
        <v>42756</v>
      </c>
      <c r="B2272" t="s">
        <v>158</v>
      </c>
      <c r="C2272" t="s">
        <v>209</v>
      </c>
      <c r="D2272" t="s">
        <v>101</v>
      </c>
      <c r="E2272" t="s">
        <v>1106</v>
      </c>
      <c r="F2272" t="s">
        <v>1935</v>
      </c>
      <c r="G2272" t="s">
        <v>219</v>
      </c>
      <c r="H2272" t="s">
        <v>538</v>
      </c>
      <c r="I2272" t="s">
        <v>1037</v>
      </c>
      <c r="J2272" t="s">
        <v>1672</v>
      </c>
      <c r="K2272" t="s">
        <v>2008</v>
      </c>
      <c r="L2272" t="s">
        <v>2008</v>
      </c>
      <c r="M2272" t="s">
        <v>339</v>
      </c>
      <c r="N2272" t="s">
        <v>540</v>
      </c>
      <c r="O2272" t="s">
        <v>338</v>
      </c>
      <c r="P2272" t="s">
        <v>223</v>
      </c>
      <c r="Q2272">
        <v>22</v>
      </c>
      <c r="R2272" t="s">
        <v>84</v>
      </c>
      <c r="S2272" t="s">
        <v>64</v>
      </c>
      <c r="T2272">
        <v>17</v>
      </c>
      <c r="U2272">
        <v>5</v>
      </c>
      <c r="V2272">
        <v>2</v>
      </c>
      <c r="W2272" t="s">
        <v>83</v>
      </c>
      <c r="X2272" t="s">
        <v>110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1</v>
      </c>
      <c r="AG2272">
        <v>1</v>
      </c>
      <c r="AH2272">
        <v>0</v>
      </c>
      <c r="AI2272">
        <v>0</v>
      </c>
      <c r="AJ2272">
        <v>0</v>
      </c>
      <c r="AK2272">
        <v>0</v>
      </c>
      <c r="AL2272" t="s">
        <v>1408</v>
      </c>
      <c r="AM2272" t="s">
        <v>335</v>
      </c>
      <c r="AN2272">
        <v>-3</v>
      </c>
      <c r="AO2272" t="e" vm="1">
        <f>_FV(-6,"0")</f>
        <v>#VALUE!</v>
      </c>
      <c r="AP2272" t="s">
        <v>68</v>
      </c>
      <c r="AQ2272">
        <v>0</v>
      </c>
      <c r="AR2272">
        <v>9</v>
      </c>
      <c r="AS2272" t="s">
        <v>790</v>
      </c>
      <c r="AT2272" t="s">
        <v>68</v>
      </c>
      <c r="AU2272" t="s">
        <v>312</v>
      </c>
      <c r="AV2272" t="s">
        <v>2291</v>
      </c>
      <c r="AW2272" t="s">
        <v>3029</v>
      </c>
      <c r="AX2272">
        <v>1883</v>
      </c>
      <c r="AY2272">
        <v>1803</v>
      </c>
      <c r="AZ2272" t="s">
        <v>158</v>
      </c>
      <c r="BA2272" s="2">
        <v>43670</v>
      </c>
      <c r="BB2272">
        <v>36</v>
      </c>
      <c r="BC2272" t="s">
        <v>2974</v>
      </c>
      <c r="BD2272" s="2">
        <v>43813</v>
      </c>
      <c r="BE2272" t="s">
        <v>209</v>
      </c>
      <c r="BF2272" s="2">
        <v>43668</v>
      </c>
      <c r="BG2272">
        <v>20</v>
      </c>
      <c r="BH2272" t="s">
        <v>2987</v>
      </c>
      <c r="BI2272" s="3">
        <v>41913</v>
      </c>
    </row>
    <row r="2273" spans="1:61" x14ac:dyDescent="0.25">
      <c r="A2273" s="1">
        <v>42686</v>
      </c>
      <c r="B2273" t="s">
        <v>163</v>
      </c>
      <c r="C2273" t="s">
        <v>209</v>
      </c>
      <c r="D2273" t="s">
        <v>62</v>
      </c>
      <c r="E2273" t="s">
        <v>672</v>
      </c>
      <c r="F2273" s="2">
        <v>43617</v>
      </c>
      <c r="G2273" t="s">
        <v>385</v>
      </c>
      <c r="H2273" t="s">
        <v>355</v>
      </c>
      <c r="I2273" s="2">
        <v>43556</v>
      </c>
      <c r="J2273" s="2">
        <v>43678</v>
      </c>
      <c r="K2273" t="s">
        <v>80</v>
      </c>
      <c r="L2273" t="s">
        <v>117</v>
      </c>
      <c r="M2273" t="s">
        <v>118</v>
      </c>
      <c r="N2273" t="s">
        <v>268</v>
      </c>
      <c r="O2273" t="s">
        <v>116</v>
      </c>
      <c r="P2273" t="s">
        <v>116</v>
      </c>
      <c r="Q2273">
        <v>15</v>
      </c>
      <c r="R2273" t="s">
        <v>96</v>
      </c>
      <c r="S2273" t="s">
        <v>64</v>
      </c>
      <c r="T2273">
        <v>17</v>
      </c>
      <c r="U2273">
        <v>6</v>
      </c>
      <c r="V2273">
        <v>5</v>
      </c>
      <c r="W2273" t="s">
        <v>85</v>
      </c>
      <c r="X2273" t="s">
        <v>121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 t="s">
        <v>118</v>
      </c>
      <c r="AM2273" t="s">
        <v>263</v>
      </c>
      <c r="AN2273">
        <v>-6</v>
      </c>
      <c r="AO2273" t="e" vm="1">
        <f>_FV(-1,"0")</f>
        <v>#VALUE!</v>
      </c>
      <c r="AP2273" t="s">
        <v>66</v>
      </c>
      <c r="AQ2273">
        <v>6</v>
      </c>
      <c r="AR2273">
        <v>3</v>
      </c>
      <c r="AS2273" t="s">
        <v>387</v>
      </c>
      <c r="AT2273" t="s">
        <v>68</v>
      </c>
      <c r="AU2273" t="s">
        <v>1225</v>
      </c>
      <c r="AV2273" t="s">
        <v>2863</v>
      </c>
      <c r="AW2273" t="s">
        <v>3030</v>
      </c>
      <c r="AX2273">
        <v>1770</v>
      </c>
      <c r="AY2273">
        <v>1803</v>
      </c>
      <c r="AZ2273" t="s">
        <v>163</v>
      </c>
      <c r="BA2273" s="2">
        <v>43608</v>
      </c>
      <c r="BB2273">
        <v>24</v>
      </c>
      <c r="BC2273" t="s">
        <v>2976</v>
      </c>
      <c r="BD2273" s="2">
        <v>43658</v>
      </c>
      <c r="BE2273" t="s">
        <v>209</v>
      </c>
      <c r="BF2273" s="2">
        <v>43668</v>
      </c>
      <c r="BG2273">
        <v>20</v>
      </c>
      <c r="BH2273" t="s">
        <v>2987</v>
      </c>
      <c r="BI2273" s="3">
        <v>41913</v>
      </c>
    </row>
    <row r="2274" spans="1:61" x14ac:dyDescent="0.25">
      <c r="A2274" s="1">
        <v>42637</v>
      </c>
      <c r="B2274" t="s">
        <v>2977</v>
      </c>
      <c r="C2274" t="s">
        <v>209</v>
      </c>
      <c r="D2274" t="s">
        <v>151</v>
      </c>
      <c r="E2274" t="s">
        <v>74</v>
      </c>
      <c r="F2274" t="s">
        <v>90</v>
      </c>
      <c r="G2274" t="s">
        <v>76</v>
      </c>
      <c r="H2274" t="s">
        <v>80</v>
      </c>
      <c r="I2274" t="s">
        <v>74</v>
      </c>
      <c r="J2274" t="s">
        <v>366</v>
      </c>
      <c r="K2274" t="s">
        <v>82</v>
      </c>
      <c r="L2274" t="s">
        <v>63</v>
      </c>
      <c r="M2274" t="s">
        <v>80</v>
      </c>
      <c r="N2274" t="s">
        <v>65</v>
      </c>
      <c r="O2274" t="s">
        <v>80</v>
      </c>
      <c r="P2274" t="s">
        <v>80</v>
      </c>
      <c r="Q2274">
        <v>6</v>
      </c>
      <c r="R2274" t="s">
        <v>67</v>
      </c>
      <c r="S2274" t="s">
        <v>64</v>
      </c>
      <c r="T2274">
        <v>17</v>
      </c>
      <c r="U2274">
        <v>13</v>
      </c>
      <c r="V2274">
        <v>3</v>
      </c>
      <c r="W2274" t="s">
        <v>132</v>
      </c>
      <c r="X2274" t="s">
        <v>192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 t="e" vm="2">
        <f>_FV(0,"3333333333333333")</f>
        <v>#VALUE!</v>
      </c>
      <c r="AM2274" t="s">
        <v>68</v>
      </c>
      <c r="AN2274">
        <v>-6</v>
      </c>
      <c r="AO2274" t="e" vm="1">
        <f>_FV(-6,"0")</f>
        <v>#VALUE!</v>
      </c>
      <c r="AP2274" t="s">
        <v>255</v>
      </c>
      <c r="AQ2274">
        <v>1</v>
      </c>
      <c r="AR2274">
        <v>1</v>
      </c>
      <c r="AS2274" t="s">
        <v>735</v>
      </c>
      <c r="AT2274" t="s">
        <v>68</v>
      </c>
      <c r="AU2274" t="s">
        <v>737</v>
      </c>
      <c r="AV2274" t="s">
        <v>3031</v>
      </c>
      <c r="AW2274" t="s">
        <v>3032</v>
      </c>
      <c r="AX2274">
        <v>1590</v>
      </c>
      <c r="AY2274">
        <v>1803</v>
      </c>
      <c r="AZ2274" t="s">
        <v>2977</v>
      </c>
      <c r="BA2274" s="2">
        <v>43550</v>
      </c>
      <c r="BB2274">
        <v>21</v>
      </c>
      <c r="BC2274" t="s">
        <v>2978</v>
      </c>
      <c r="BD2274" s="3">
        <v>17593</v>
      </c>
      <c r="BE2274" t="s">
        <v>209</v>
      </c>
      <c r="BF2274" s="2">
        <v>43668</v>
      </c>
      <c r="BG2274">
        <v>20</v>
      </c>
      <c r="BH2274" t="s">
        <v>2987</v>
      </c>
      <c r="BI2274" s="3">
        <v>41913</v>
      </c>
    </row>
    <row r="2275" spans="1:61" x14ac:dyDescent="0.25">
      <c r="A2275" s="1">
        <v>42732</v>
      </c>
      <c r="B2275" t="s">
        <v>1917</v>
      </c>
      <c r="C2275" t="s">
        <v>209</v>
      </c>
      <c r="D2275" t="s">
        <v>151</v>
      </c>
      <c r="E2275" t="s">
        <v>433</v>
      </c>
      <c r="F2275" t="s">
        <v>384</v>
      </c>
      <c r="G2275" t="s">
        <v>88</v>
      </c>
      <c r="H2275" t="s">
        <v>355</v>
      </c>
      <c r="I2275" t="s">
        <v>90</v>
      </c>
      <c r="J2275" t="s">
        <v>366</v>
      </c>
      <c r="K2275" t="s">
        <v>80</v>
      </c>
      <c r="L2275" t="s">
        <v>63</v>
      </c>
      <c r="M2275" t="s">
        <v>341</v>
      </c>
      <c r="N2275" t="s">
        <v>93</v>
      </c>
      <c r="O2275" t="s">
        <v>80</v>
      </c>
      <c r="P2275" t="s">
        <v>80</v>
      </c>
      <c r="Q2275">
        <v>18</v>
      </c>
      <c r="R2275" t="s">
        <v>121</v>
      </c>
      <c r="S2275" t="s">
        <v>64</v>
      </c>
      <c r="T2275">
        <v>17</v>
      </c>
      <c r="U2275">
        <v>7</v>
      </c>
      <c r="V2275">
        <v>5</v>
      </c>
      <c r="W2275" t="s">
        <v>120</v>
      </c>
      <c r="X2275" t="s">
        <v>83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 t="s">
        <v>949</v>
      </c>
      <c r="AM2275" t="s">
        <v>433</v>
      </c>
      <c r="AN2275">
        <v>-9</v>
      </c>
      <c r="AO2275" t="s">
        <v>68</v>
      </c>
      <c r="AP2275" t="s">
        <v>96</v>
      </c>
      <c r="AQ2275">
        <v>4</v>
      </c>
      <c r="AR2275">
        <v>4</v>
      </c>
      <c r="AS2275" t="s">
        <v>102</v>
      </c>
      <c r="AT2275" t="s">
        <v>68</v>
      </c>
      <c r="AU2275" t="s">
        <v>686</v>
      </c>
      <c r="AV2275" t="s">
        <v>686</v>
      </c>
      <c r="AW2275" t="s">
        <v>3033</v>
      </c>
      <c r="AX2275">
        <v>1762</v>
      </c>
      <c r="AY2275">
        <v>1803</v>
      </c>
      <c r="AZ2275" t="s">
        <v>1917</v>
      </c>
      <c r="BA2275" s="2">
        <v>43579</v>
      </c>
      <c r="BB2275">
        <v>19</v>
      </c>
      <c r="BC2275" t="s">
        <v>2979</v>
      </c>
      <c r="BD2275" s="3">
        <v>34820</v>
      </c>
      <c r="BE2275" t="s">
        <v>209</v>
      </c>
      <c r="BF2275" s="2">
        <v>43668</v>
      </c>
      <c r="BG2275">
        <v>20</v>
      </c>
      <c r="BH2275" t="s">
        <v>2987</v>
      </c>
      <c r="BI2275" s="3">
        <v>41913</v>
      </c>
    </row>
    <row r="2276" spans="1:61" x14ac:dyDescent="0.25">
      <c r="A2276" s="1">
        <v>42652</v>
      </c>
      <c r="B2276" t="s">
        <v>182</v>
      </c>
      <c r="C2276" t="s">
        <v>209</v>
      </c>
      <c r="D2276" t="s">
        <v>151</v>
      </c>
      <c r="E2276" t="s">
        <v>63</v>
      </c>
      <c r="F2276" t="s">
        <v>180</v>
      </c>
      <c r="G2276" s="2">
        <v>43586</v>
      </c>
      <c r="H2276" t="s">
        <v>63</v>
      </c>
      <c r="I2276" t="s">
        <v>79</v>
      </c>
      <c r="J2276" s="3">
        <v>45658</v>
      </c>
      <c r="K2276" t="s">
        <v>65</v>
      </c>
      <c r="L2276" t="s">
        <v>79</v>
      </c>
      <c r="M2276" t="s">
        <v>63</v>
      </c>
      <c r="N2276" t="s">
        <v>65</v>
      </c>
      <c r="O2276" t="s">
        <v>79</v>
      </c>
      <c r="P2276" t="s">
        <v>63</v>
      </c>
      <c r="Q2276">
        <v>4</v>
      </c>
      <c r="R2276" t="s">
        <v>191</v>
      </c>
      <c r="S2276" t="s">
        <v>64</v>
      </c>
      <c r="T2276">
        <v>17</v>
      </c>
      <c r="U2276">
        <v>20</v>
      </c>
      <c r="V2276">
        <v>7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 t="e" vm="1">
        <f>_FV(-1,"0")</f>
        <v>#VALUE!</v>
      </c>
      <c r="AM2276" t="s">
        <v>79</v>
      </c>
      <c r="AN2276">
        <v>-4</v>
      </c>
      <c r="AP2276" t="s">
        <v>192</v>
      </c>
      <c r="AQ2276">
        <v>4</v>
      </c>
      <c r="AR2276">
        <v>4</v>
      </c>
      <c r="AS2276" t="s">
        <v>68</v>
      </c>
      <c r="AT2276" t="s">
        <v>65</v>
      </c>
      <c r="AU2276" t="s">
        <v>68</v>
      </c>
      <c r="AV2276" t="s">
        <v>1252</v>
      </c>
      <c r="AW2276" t="s">
        <v>65</v>
      </c>
      <c r="AX2276">
        <v>1637</v>
      </c>
      <c r="AY2276">
        <v>1803</v>
      </c>
      <c r="AZ2276" t="s">
        <v>182</v>
      </c>
      <c r="BA2276" s="2">
        <v>43491</v>
      </c>
      <c r="BB2276">
        <v>27</v>
      </c>
      <c r="BC2276" t="s">
        <v>2980</v>
      </c>
      <c r="BD2276" s="3">
        <v>24959</v>
      </c>
      <c r="BE2276" t="s">
        <v>209</v>
      </c>
      <c r="BF2276" s="2">
        <v>43668</v>
      </c>
      <c r="BG2276">
        <v>20</v>
      </c>
      <c r="BH2276" t="s">
        <v>2987</v>
      </c>
      <c r="BI2276" s="3">
        <v>41913</v>
      </c>
    </row>
    <row r="2277" spans="1:61" x14ac:dyDescent="0.25">
      <c r="A2277" s="1">
        <v>42766</v>
      </c>
      <c r="B2277" t="s">
        <v>195</v>
      </c>
      <c r="C2277" t="s">
        <v>209</v>
      </c>
      <c r="D2277" t="s">
        <v>101</v>
      </c>
      <c r="E2277" t="s">
        <v>570</v>
      </c>
      <c r="F2277" t="s">
        <v>965</v>
      </c>
      <c r="G2277" t="s">
        <v>905</v>
      </c>
      <c r="H2277" t="s">
        <v>904</v>
      </c>
      <c r="I2277" t="s">
        <v>1852</v>
      </c>
      <c r="J2277" t="s">
        <v>64</v>
      </c>
      <c r="K2277" t="s">
        <v>382</v>
      </c>
      <c r="L2277" t="s">
        <v>501</v>
      </c>
      <c r="M2277" t="s">
        <v>1852</v>
      </c>
      <c r="N2277" t="s">
        <v>1151</v>
      </c>
      <c r="O2277" t="s">
        <v>728</v>
      </c>
      <c r="P2277" t="s">
        <v>379</v>
      </c>
      <c r="Q2277">
        <v>23</v>
      </c>
      <c r="R2277" t="s">
        <v>239</v>
      </c>
      <c r="S2277" t="s">
        <v>64</v>
      </c>
      <c r="T2277">
        <v>17</v>
      </c>
      <c r="U2277">
        <v>20</v>
      </c>
      <c r="V2277">
        <v>3</v>
      </c>
      <c r="W2277" t="s">
        <v>68</v>
      </c>
      <c r="X2277" t="s">
        <v>191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1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 t="e" vm="434">
        <f>_FV(0,"9565217391304348")</f>
        <v>#VALUE!</v>
      </c>
      <c r="AM2277" t="s">
        <v>373</v>
      </c>
      <c r="AN2277">
        <v>-31</v>
      </c>
      <c r="AO2277" t="e" vm="1">
        <f>_FV(-12,"0")</f>
        <v>#VALUE!</v>
      </c>
      <c r="AP2277" t="s">
        <v>95</v>
      </c>
      <c r="AQ2277">
        <v>0</v>
      </c>
      <c r="AR2277">
        <v>9</v>
      </c>
      <c r="AS2277" t="s">
        <v>729</v>
      </c>
      <c r="AT2277" t="s">
        <v>729</v>
      </c>
      <c r="AU2277" t="s">
        <v>730</v>
      </c>
      <c r="AV2277" t="s">
        <v>1354</v>
      </c>
      <c r="AW2277" t="s">
        <v>3034</v>
      </c>
      <c r="AX2277">
        <v>1625</v>
      </c>
      <c r="AY2277">
        <v>1803</v>
      </c>
      <c r="AZ2277" t="s">
        <v>195</v>
      </c>
      <c r="BA2277" s="2">
        <v>43548</v>
      </c>
      <c r="BB2277">
        <v>26</v>
      </c>
      <c r="BC2277" t="s">
        <v>2983</v>
      </c>
      <c r="BD2277" s="3">
        <v>24869</v>
      </c>
      <c r="BE2277" t="s">
        <v>209</v>
      </c>
      <c r="BF2277" s="2">
        <v>43668</v>
      </c>
      <c r="BG2277">
        <v>20</v>
      </c>
      <c r="BH2277" t="s">
        <v>2987</v>
      </c>
      <c r="BI2277" s="3">
        <v>41913</v>
      </c>
    </row>
    <row r="2278" spans="1:61" x14ac:dyDescent="0.25">
      <c r="A2278" s="1">
        <v>42859</v>
      </c>
      <c r="B2278" t="s">
        <v>1445</v>
      </c>
      <c r="C2278" t="s">
        <v>209</v>
      </c>
      <c r="D2278" t="s">
        <v>151</v>
      </c>
      <c r="E2278" t="s">
        <v>553</v>
      </c>
      <c r="F2278" t="s">
        <v>139</v>
      </c>
      <c r="G2278" t="s">
        <v>1359</v>
      </c>
      <c r="H2278" t="s">
        <v>1504</v>
      </c>
      <c r="I2278" t="s">
        <v>1666</v>
      </c>
      <c r="J2278" t="s">
        <v>1503</v>
      </c>
      <c r="K2278" t="s">
        <v>1203</v>
      </c>
      <c r="L2278" t="s">
        <v>1505</v>
      </c>
      <c r="M2278" t="s">
        <v>1204</v>
      </c>
      <c r="N2278" t="s">
        <v>1360</v>
      </c>
      <c r="O2278" t="s">
        <v>870</v>
      </c>
      <c r="P2278" t="s">
        <v>1203</v>
      </c>
      <c r="Q2278">
        <v>31</v>
      </c>
      <c r="R2278" t="s">
        <v>110</v>
      </c>
      <c r="S2278" t="s">
        <v>64</v>
      </c>
      <c r="T2278">
        <v>17</v>
      </c>
      <c r="U2278">
        <v>13</v>
      </c>
      <c r="V2278">
        <v>2</v>
      </c>
      <c r="W2278" t="s">
        <v>66</v>
      </c>
      <c r="X2278" t="s">
        <v>110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1</v>
      </c>
      <c r="AG2278">
        <v>1</v>
      </c>
      <c r="AH2278">
        <v>0</v>
      </c>
      <c r="AI2278">
        <v>0</v>
      </c>
      <c r="AJ2278">
        <v>0</v>
      </c>
      <c r="AK2278">
        <v>0</v>
      </c>
      <c r="AL2278" t="e" vm="431">
        <f>_FV(0,"8709677419354839")</f>
        <v>#VALUE!</v>
      </c>
      <c r="AM2278" t="s">
        <v>865</v>
      </c>
      <c r="AN2278">
        <v>-37</v>
      </c>
      <c r="AO2278" t="e" vm="1">
        <f>_FV(-11,"0")</f>
        <v>#VALUE!</v>
      </c>
      <c r="AP2278" t="s">
        <v>191</v>
      </c>
      <c r="AQ2278">
        <v>1</v>
      </c>
      <c r="AR2278">
        <v>7</v>
      </c>
      <c r="AS2278" t="s">
        <v>68</v>
      </c>
      <c r="AT2278" t="s">
        <v>68</v>
      </c>
      <c r="AU2278" t="s">
        <v>68</v>
      </c>
      <c r="AV2278" s="2">
        <v>43556</v>
      </c>
      <c r="AW2278" s="2">
        <v>43770</v>
      </c>
      <c r="AX2278">
        <v>1668</v>
      </c>
      <c r="AY2278">
        <v>1803</v>
      </c>
      <c r="AZ2278" t="s">
        <v>1445</v>
      </c>
      <c r="BA2278" s="2">
        <v>43733</v>
      </c>
      <c r="BB2278">
        <v>34</v>
      </c>
      <c r="BC2278" t="s">
        <v>2984</v>
      </c>
      <c r="BD2278" s="3">
        <v>25993</v>
      </c>
      <c r="BE2278" t="s">
        <v>209</v>
      </c>
      <c r="BF2278" s="2">
        <v>43668</v>
      </c>
      <c r="BG2278">
        <v>20</v>
      </c>
      <c r="BH2278" t="s">
        <v>2987</v>
      </c>
      <c r="BI2278" s="3">
        <v>41913</v>
      </c>
    </row>
    <row r="2279" spans="1:61" x14ac:dyDescent="0.25">
      <c r="A2279" s="1">
        <v>42736</v>
      </c>
      <c r="B2279" t="s">
        <v>2793</v>
      </c>
      <c r="C2279" t="s">
        <v>209</v>
      </c>
      <c r="D2279" t="s">
        <v>151</v>
      </c>
      <c r="E2279" t="s">
        <v>680</v>
      </c>
      <c r="F2279" t="s">
        <v>1583</v>
      </c>
      <c r="G2279" t="s">
        <v>199</v>
      </c>
      <c r="H2279" t="s">
        <v>1068</v>
      </c>
      <c r="I2279" t="s">
        <v>680</v>
      </c>
      <c r="J2279" t="s">
        <v>1771</v>
      </c>
      <c r="K2279" t="s">
        <v>202</v>
      </c>
      <c r="L2279" t="s">
        <v>788</v>
      </c>
      <c r="M2279" t="s">
        <v>304</v>
      </c>
      <c r="N2279" t="s">
        <v>171</v>
      </c>
      <c r="O2279" t="s">
        <v>205</v>
      </c>
      <c r="P2279" t="s">
        <v>202</v>
      </c>
      <c r="Q2279">
        <v>19</v>
      </c>
      <c r="R2279" t="s">
        <v>255</v>
      </c>
      <c r="S2279" t="s">
        <v>64</v>
      </c>
      <c r="T2279">
        <v>17</v>
      </c>
      <c r="U2279">
        <v>10</v>
      </c>
      <c r="V2279">
        <v>5</v>
      </c>
      <c r="W2279" t="s">
        <v>66</v>
      </c>
      <c r="X2279" t="s">
        <v>179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 t="e" vm="256">
        <f>_FV(0,"42105263157894735")</f>
        <v>#VALUE!</v>
      </c>
      <c r="AM2279" t="s">
        <v>1067</v>
      </c>
      <c r="AN2279">
        <v>-14</v>
      </c>
      <c r="AO2279" t="e" vm="1">
        <f>_FV(-8,"0")</f>
        <v>#VALUE!</v>
      </c>
      <c r="AP2279" t="s">
        <v>110</v>
      </c>
      <c r="AQ2279">
        <v>0</v>
      </c>
      <c r="AR2279">
        <v>6</v>
      </c>
      <c r="AS2279" t="s">
        <v>68</v>
      </c>
      <c r="AT2279" t="s">
        <v>68</v>
      </c>
      <c r="AU2279" t="s">
        <v>68</v>
      </c>
      <c r="AV2279" s="2">
        <v>43556</v>
      </c>
      <c r="AW2279" s="3">
        <v>43466</v>
      </c>
      <c r="AX2279">
        <v>1645</v>
      </c>
      <c r="AY2279">
        <v>1803</v>
      </c>
      <c r="AZ2279" t="s">
        <v>2793</v>
      </c>
      <c r="BA2279" s="2">
        <v>43702</v>
      </c>
      <c r="BB2279">
        <v>36</v>
      </c>
      <c r="BC2279" t="s">
        <v>2988</v>
      </c>
      <c r="BD2279" s="2">
        <v>43803</v>
      </c>
      <c r="BE2279" t="s">
        <v>209</v>
      </c>
      <c r="BF2279" s="2">
        <v>43668</v>
      </c>
      <c r="BG2279">
        <v>20</v>
      </c>
      <c r="BH2279" t="s">
        <v>2987</v>
      </c>
      <c r="BI2279" s="3">
        <v>41913</v>
      </c>
    </row>
    <row r="2280" spans="1:61" x14ac:dyDescent="0.25">
      <c r="A2280" s="1">
        <v>42658</v>
      </c>
      <c r="B2280" t="s">
        <v>218</v>
      </c>
      <c r="C2280" t="s">
        <v>209</v>
      </c>
      <c r="D2280" t="s">
        <v>101</v>
      </c>
      <c r="E2280" t="s">
        <v>68</v>
      </c>
      <c r="F2280" s="2">
        <v>43586</v>
      </c>
      <c r="G2280" t="s">
        <v>400</v>
      </c>
      <c r="H2280" t="s">
        <v>323</v>
      </c>
      <c r="I2280" t="s">
        <v>399</v>
      </c>
      <c r="J2280" t="s">
        <v>780</v>
      </c>
      <c r="K2280" t="s">
        <v>79</v>
      </c>
      <c r="L2280" t="s">
        <v>625</v>
      </c>
      <c r="M2280" t="s">
        <v>79</v>
      </c>
      <c r="N2280" t="s">
        <v>65</v>
      </c>
      <c r="O2280" t="s">
        <v>323</v>
      </c>
      <c r="P2280" t="s">
        <v>79</v>
      </c>
      <c r="Q2280">
        <v>8</v>
      </c>
      <c r="R2280" t="s">
        <v>120</v>
      </c>
      <c r="S2280" t="s">
        <v>64</v>
      </c>
      <c r="T2280">
        <v>17</v>
      </c>
      <c r="U2280">
        <v>9</v>
      </c>
      <c r="V2280">
        <v>2</v>
      </c>
      <c r="W2280" t="s">
        <v>96</v>
      </c>
      <c r="X2280" t="s">
        <v>191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 t="s">
        <v>322</v>
      </c>
      <c r="AM2280" t="s">
        <v>399</v>
      </c>
      <c r="AN2280">
        <v>-8</v>
      </c>
      <c r="AO2280" t="e" vm="1">
        <f>_FV(-7,"0")</f>
        <v>#VALUE!</v>
      </c>
      <c r="AP2280" t="s">
        <v>121</v>
      </c>
      <c r="AQ2280">
        <v>2</v>
      </c>
      <c r="AR2280">
        <v>5</v>
      </c>
      <c r="AS2280" t="s">
        <v>68</v>
      </c>
      <c r="AT2280" t="s">
        <v>68</v>
      </c>
      <c r="AU2280" t="s">
        <v>68</v>
      </c>
      <c r="AV2280" s="2">
        <v>43497</v>
      </c>
      <c r="AW2280" s="3">
        <v>11324</v>
      </c>
      <c r="AX2280">
        <v>1643</v>
      </c>
      <c r="AY2280">
        <v>1803</v>
      </c>
      <c r="AZ2280" t="s">
        <v>218</v>
      </c>
      <c r="BA2280" s="2">
        <v>43550</v>
      </c>
      <c r="BB2280">
        <v>17</v>
      </c>
      <c r="BC2280" t="s">
        <v>2990</v>
      </c>
      <c r="BD2280" s="3">
        <v>30742</v>
      </c>
      <c r="BE2280" t="s">
        <v>209</v>
      </c>
      <c r="BF2280" s="2">
        <v>43668</v>
      </c>
      <c r="BG2280">
        <v>20</v>
      </c>
      <c r="BH2280" t="s">
        <v>2987</v>
      </c>
      <c r="BI2280" s="3">
        <v>41913</v>
      </c>
    </row>
    <row r="2281" spans="1:61" x14ac:dyDescent="0.25">
      <c r="A2281" s="1">
        <v>42860</v>
      </c>
      <c r="B2281" t="s">
        <v>228</v>
      </c>
      <c r="C2281" t="s">
        <v>209</v>
      </c>
      <c r="D2281" t="s">
        <v>62</v>
      </c>
      <c r="E2281" t="s">
        <v>1577</v>
      </c>
      <c r="F2281" t="s">
        <v>1312</v>
      </c>
      <c r="G2281" t="s">
        <v>1745</v>
      </c>
      <c r="H2281" t="s">
        <v>588</v>
      </c>
      <c r="I2281" t="s">
        <v>1092</v>
      </c>
      <c r="J2281" s="2">
        <v>43498</v>
      </c>
      <c r="K2281" t="s">
        <v>155</v>
      </c>
      <c r="L2281" t="s">
        <v>1827</v>
      </c>
      <c r="M2281" t="s">
        <v>586</v>
      </c>
      <c r="N2281" t="s">
        <v>1314</v>
      </c>
      <c r="O2281" t="s">
        <v>585</v>
      </c>
      <c r="P2281" t="s">
        <v>585</v>
      </c>
      <c r="Q2281">
        <v>35</v>
      </c>
      <c r="R2281" t="s">
        <v>192</v>
      </c>
      <c r="S2281" t="s">
        <v>64</v>
      </c>
      <c r="T2281">
        <v>17</v>
      </c>
      <c r="U2281">
        <v>12</v>
      </c>
      <c r="V2281">
        <v>1</v>
      </c>
      <c r="W2281" t="s">
        <v>132</v>
      </c>
      <c r="X2281" t="s">
        <v>110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1</v>
      </c>
      <c r="AG2281">
        <v>1</v>
      </c>
      <c r="AH2281">
        <v>0</v>
      </c>
      <c r="AI2281">
        <v>0</v>
      </c>
      <c r="AJ2281">
        <v>0</v>
      </c>
      <c r="AK2281">
        <v>0</v>
      </c>
      <c r="AL2281" t="e" vm="12">
        <f>_FV(0,"42857142857142855")</f>
        <v>#VALUE!</v>
      </c>
      <c r="AM2281" s="2">
        <v>43556</v>
      </c>
      <c r="AN2281">
        <v>-39</v>
      </c>
      <c r="AO2281" t="e" vm="1">
        <f>_FV(-10,"0")</f>
        <v>#VALUE!</v>
      </c>
      <c r="AP2281" t="s">
        <v>83</v>
      </c>
      <c r="AQ2281">
        <v>3</v>
      </c>
      <c r="AR2281">
        <v>6</v>
      </c>
      <c r="AS2281" t="s">
        <v>68</v>
      </c>
      <c r="AT2281" t="s">
        <v>68</v>
      </c>
      <c r="AU2281" t="s">
        <v>68</v>
      </c>
      <c r="AV2281" s="2">
        <v>43497</v>
      </c>
      <c r="AW2281" s="2">
        <v>43497</v>
      </c>
      <c r="AX2281">
        <v>1666</v>
      </c>
      <c r="AY2281">
        <v>1803</v>
      </c>
      <c r="AZ2281" t="s">
        <v>228</v>
      </c>
      <c r="BA2281" s="2">
        <v>43669</v>
      </c>
      <c r="BB2281">
        <v>27</v>
      </c>
      <c r="BC2281" t="s">
        <v>2991</v>
      </c>
      <c r="BD2281" s="3">
        <v>17288</v>
      </c>
      <c r="BE2281" t="s">
        <v>209</v>
      </c>
      <c r="BF2281" s="2">
        <v>43668</v>
      </c>
      <c r="BG2281">
        <v>20</v>
      </c>
      <c r="BH2281" t="s">
        <v>2987</v>
      </c>
      <c r="BI2281" s="3">
        <v>41913</v>
      </c>
    </row>
    <row r="2282" spans="1:61" x14ac:dyDescent="0.25">
      <c r="A2282" s="1">
        <v>42701</v>
      </c>
      <c r="B2282" t="s">
        <v>60</v>
      </c>
      <c r="C2282" t="s">
        <v>2768</v>
      </c>
      <c r="D2282" t="s">
        <v>62</v>
      </c>
      <c r="E2282" t="s">
        <v>1084</v>
      </c>
      <c r="F2282" t="s">
        <v>233</v>
      </c>
      <c r="G2282" t="s">
        <v>496</v>
      </c>
      <c r="H2282" t="s">
        <v>362</v>
      </c>
      <c r="I2282" t="s">
        <v>1084</v>
      </c>
      <c r="J2282" t="s">
        <v>494</v>
      </c>
      <c r="K2282" t="s">
        <v>364</v>
      </c>
      <c r="L2282" t="s">
        <v>235</v>
      </c>
      <c r="M2282" t="s">
        <v>234</v>
      </c>
      <c r="N2282" t="s">
        <v>237</v>
      </c>
      <c r="O2282" t="s">
        <v>235</v>
      </c>
      <c r="P2282" t="s">
        <v>363</v>
      </c>
      <c r="Q2282">
        <v>13</v>
      </c>
      <c r="R2282" t="s">
        <v>132</v>
      </c>
      <c r="S2282" t="s">
        <v>83</v>
      </c>
      <c r="T2282">
        <v>17</v>
      </c>
      <c r="U2282">
        <v>4</v>
      </c>
      <c r="V2282">
        <v>10</v>
      </c>
      <c r="W2282" t="s">
        <v>83</v>
      </c>
      <c r="X2282" t="s">
        <v>85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 t="s">
        <v>68</v>
      </c>
      <c r="AM2282" t="e" vm="172">
        <f>_FV(0,"15384615384615385")</f>
        <v>#VALUE!</v>
      </c>
      <c r="AN2282">
        <v>10</v>
      </c>
      <c r="AO2282" t="s">
        <v>64</v>
      </c>
      <c r="AP2282" t="e" vm="1">
        <f>_FV(-4,"0")</f>
        <v>#VALUE!</v>
      </c>
      <c r="AQ2282">
        <v>6</v>
      </c>
      <c r="AR2282">
        <v>0</v>
      </c>
      <c r="AS2282" t="s">
        <v>68</v>
      </c>
      <c r="AT2282" t="s">
        <v>68</v>
      </c>
      <c r="AU2282" t="s">
        <v>68</v>
      </c>
      <c r="AV2282" t="s">
        <v>845</v>
      </c>
      <c r="AW2282" s="3">
        <v>43101</v>
      </c>
      <c r="AX2282">
        <v>1847</v>
      </c>
      <c r="AY2282">
        <v>1609</v>
      </c>
      <c r="AZ2282" t="s">
        <v>60</v>
      </c>
      <c r="BA2282" s="2">
        <v>43669</v>
      </c>
      <c r="BB2282">
        <v>26</v>
      </c>
      <c r="BC2282" t="s">
        <v>2961</v>
      </c>
      <c r="BD2282" s="3">
        <v>16772</v>
      </c>
      <c r="BE2282" t="s">
        <v>2768</v>
      </c>
      <c r="BF2282" s="2">
        <v>43578</v>
      </c>
      <c r="BG2282">
        <v>16</v>
      </c>
      <c r="BH2282" t="s">
        <v>2965</v>
      </c>
      <c r="BI2282" s="3">
        <v>19025</v>
      </c>
    </row>
    <row r="2283" spans="1:61" x14ac:dyDescent="0.25">
      <c r="A2283" s="1">
        <v>42655</v>
      </c>
      <c r="B2283" t="s">
        <v>2531</v>
      </c>
      <c r="C2283" t="s">
        <v>2768</v>
      </c>
      <c r="D2283" t="s">
        <v>62</v>
      </c>
      <c r="E2283" t="s">
        <v>124</v>
      </c>
      <c r="F2283" t="s">
        <v>672</v>
      </c>
      <c r="G2283" t="s">
        <v>1023</v>
      </c>
      <c r="H2283" t="s">
        <v>114</v>
      </c>
      <c r="I2283" t="s">
        <v>263</v>
      </c>
      <c r="J2283" s="2">
        <v>43497</v>
      </c>
      <c r="K2283" t="s">
        <v>386</v>
      </c>
      <c r="L2283" t="s">
        <v>80</v>
      </c>
      <c r="M2283" t="s">
        <v>484</v>
      </c>
      <c r="N2283" t="s">
        <v>116</v>
      </c>
      <c r="O2283" t="s">
        <v>115</v>
      </c>
      <c r="P2283" t="s">
        <v>118</v>
      </c>
      <c r="Q2283">
        <v>15</v>
      </c>
      <c r="R2283" t="s">
        <v>242</v>
      </c>
      <c r="S2283" t="s">
        <v>83</v>
      </c>
      <c r="T2283">
        <v>17</v>
      </c>
      <c r="U2283">
        <v>15</v>
      </c>
      <c r="V2283">
        <v>10</v>
      </c>
      <c r="W2283" t="s">
        <v>66</v>
      </c>
      <c r="X2283" t="s">
        <v>96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 t="e" vm="166">
        <f>_FV(0,"7333333333333333")</f>
        <v>#VALUE!</v>
      </c>
      <c r="AM2283" t="e" vm="26">
        <f>_FV(0,"2")</f>
        <v>#VALUE!</v>
      </c>
      <c r="AN2283">
        <v>-4</v>
      </c>
      <c r="AO2283" t="e" vm="1">
        <f>_FV(-2,"0")</f>
        <v>#VALUE!</v>
      </c>
      <c r="AP2283" t="s">
        <v>85</v>
      </c>
      <c r="AQ2283">
        <v>1</v>
      </c>
      <c r="AR2283">
        <v>1</v>
      </c>
      <c r="AS2283" t="s">
        <v>68</v>
      </c>
      <c r="AT2283" t="s">
        <v>68</v>
      </c>
      <c r="AU2283" t="s">
        <v>68</v>
      </c>
      <c r="AV2283" s="2">
        <v>43617</v>
      </c>
      <c r="AW2283" s="3">
        <v>42370</v>
      </c>
      <c r="AX2283">
        <v>1626</v>
      </c>
      <c r="AY2283">
        <v>1609</v>
      </c>
      <c r="AZ2283" t="s">
        <v>2531</v>
      </c>
      <c r="BA2283" s="2">
        <v>43671</v>
      </c>
      <c r="BB2283">
        <v>14</v>
      </c>
      <c r="BC2283" t="s">
        <v>2967</v>
      </c>
      <c r="BD2283" s="3">
        <v>46419</v>
      </c>
      <c r="BE2283" t="s">
        <v>2768</v>
      </c>
      <c r="BF2283" s="2">
        <v>43578</v>
      </c>
      <c r="BG2283">
        <v>16</v>
      </c>
      <c r="BH2283" t="s">
        <v>2965</v>
      </c>
      <c r="BI2283" s="3">
        <v>19025</v>
      </c>
    </row>
    <row r="2284" spans="1:61" x14ac:dyDescent="0.25">
      <c r="A2284" s="1">
        <v>42730</v>
      </c>
      <c r="B2284" t="s">
        <v>123</v>
      </c>
      <c r="C2284" t="s">
        <v>2768</v>
      </c>
      <c r="D2284" t="s">
        <v>62</v>
      </c>
      <c r="E2284" t="s">
        <v>211</v>
      </c>
      <c r="F2284" t="s">
        <v>1193</v>
      </c>
      <c r="G2284" t="s">
        <v>950</v>
      </c>
      <c r="H2284" t="s">
        <v>212</v>
      </c>
      <c r="I2284" t="s">
        <v>1679</v>
      </c>
      <c r="J2284" t="s">
        <v>76</v>
      </c>
      <c r="K2284" t="s">
        <v>91</v>
      </c>
      <c r="L2284" t="s">
        <v>80</v>
      </c>
      <c r="M2284" t="s">
        <v>93</v>
      </c>
      <c r="N2284" t="s">
        <v>94</v>
      </c>
      <c r="O2284" t="s">
        <v>949</v>
      </c>
      <c r="P2284" t="s">
        <v>82</v>
      </c>
      <c r="Q2284">
        <v>18</v>
      </c>
      <c r="R2284" t="s">
        <v>68</v>
      </c>
      <c r="S2284" t="s">
        <v>83</v>
      </c>
      <c r="T2284">
        <v>17</v>
      </c>
      <c r="U2284">
        <v>1</v>
      </c>
      <c r="V2284">
        <v>10</v>
      </c>
      <c r="W2284" t="s">
        <v>110</v>
      </c>
      <c r="X2284" t="s">
        <v>96</v>
      </c>
      <c r="Y2284">
        <v>1</v>
      </c>
      <c r="Z2284">
        <v>1</v>
      </c>
      <c r="AA2284">
        <v>1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 t="s">
        <v>90</v>
      </c>
      <c r="AM2284" t="e" vm="42">
        <f>_FV(0,"2777777777777778")</f>
        <v>#VALUE!</v>
      </c>
      <c r="AN2284">
        <v>22</v>
      </c>
      <c r="AO2284" t="s">
        <v>83</v>
      </c>
      <c r="AP2284" t="e" vm="1">
        <f>_FV(-8,"0")</f>
        <v>#VALUE!</v>
      </c>
      <c r="AQ2284">
        <v>3</v>
      </c>
      <c r="AR2284">
        <v>3</v>
      </c>
      <c r="AS2284" t="s">
        <v>68</v>
      </c>
      <c r="AT2284" t="s">
        <v>68</v>
      </c>
      <c r="AU2284" t="s">
        <v>68</v>
      </c>
      <c r="AV2284" t="s">
        <v>84</v>
      </c>
      <c r="AW2284" s="2">
        <v>43770</v>
      </c>
      <c r="AX2284">
        <v>1793</v>
      </c>
      <c r="AY2284">
        <v>1609</v>
      </c>
      <c r="AZ2284" t="s">
        <v>123</v>
      </c>
      <c r="BA2284" s="2">
        <v>43700</v>
      </c>
      <c r="BB2284">
        <v>41</v>
      </c>
      <c r="BC2284" t="s">
        <v>2968</v>
      </c>
      <c r="BD2284" s="3">
        <v>11658</v>
      </c>
      <c r="BE2284" t="s">
        <v>2768</v>
      </c>
      <c r="BF2284" s="2">
        <v>43578</v>
      </c>
      <c r="BG2284">
        <v>16</v>
      </c>
      <c r="BH2284" t="s">
        <v>2965</v>
      </c>
      <c r="BI2284" s="3">
        <v>19025</v>
      </c>
    </row>
    <row r="2285" spans="1:61" x14ac:dyDescent="0.25">
      <c r="A2285" s="1">
        <v>42609</v>
      </c>
      <c r="B2285" t="s">
        <v>2233</v>
      </c>
      <c r="C2285" t="s">
        <v>2768</v>
      </c>
      <c r="D2285" t="s">
        <v>101</v>
      </c>
      <c r="E2285" t="s">
        <v>65</v>
      </c>
      <c r="F2285" t="s">
        <v>80</v>
      </c>
      <c r="G2285" t="s">
        <v>355</v>
      </c>
      <c r="H2285" t="s">
        <v>90</v>
      </c>
      <c r="I2285" t="s">
        <v>65</v>
      </c>
      <c r="J2285" t="s">
        <v>65</v>
      </c>
      <c r="K2285" t="s">
        <v>65</v>
      </c>
      <c r="L2285" t="s">
        <v>65</v>
      </c>
      <c r="M2285" t="s">
        <v>355</v>
      </c>
      <c r="N2285" t="s">
        <v>355</v>
      </c>
      <c r="O2285" t="s">
        <v>65</v>
      </c>
      <c r="P2285" t="s">
        <v>65</v>
      </c>
      <c r="Q2285">
        <v>3</v>
      </c>
      <c r="R2285" t="s">
        <v>119</v>
      </c>
      <c r="S2285" t="s">
        <v>83</v>
      </c>
      <c r="T2285">
        <v>17</v>
      </c>
      <c r="U2285">
        <v>19</v>
      </c>
      <c r="V2285">
        <v>20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 t="e" vm="35">
        <f>_FV(0,"6666666666666666")</f>
        <v>#VALUE!</v>
      </c>
      <c r="AM2285" t="e" vm="1">
        <f>_FV(-1,"0")</f>
        <v>#VALUE!</v>
      </c>
      <c r="AN2285">
        <v>0</v>
      </c>
      <c r="AP2285" t="s">
        <v>132</v>
      </c>
      <c r="AQ2285">
        <v>1</v>
      </c>
      <c r="AR2285">
        <v>4</v>
      </c>
      <c r="AS2285" t="s">
        <v>68</v>
      </c>
      <c r="AT2285" t="s">
        <v>68</v>
      </c>
      <c r="AU2285" t="s">
        <v>68</v>
      </c>
      <c r="AV2285" t="s">
        <v>180</v>
      </c>
      <c r="AW2285" s="3">
        <v>46388</v>
      </c>
      <c r="AX2285">
        <v>1637</v>
      </c>
      <c r="AY2285">
        <v>1609</v>
      </c>
      <c r="AZ2285" t="s">
        <v>2233</v>
      </c>
      <c r="BA2285" s="2">
        <v>43490</v>
      </c>
      <c r="BB2285">
        <v>25</v>
      </c>
      <c r="BC2285" t="s">
        <v>2969</v>
      </c>
      <c r="BD2285" s="3">
        <v>28946</v>
      </c>
      <c r="BE2285" t="s">
        <v>2768</v>
      </c>
      <c r="BF2285" s="2">
        <v>43578</v>
      </c>
      <c r="BG2285">
        <v>16</v>
      </c>
      <c r="BH2285" t="s">
        <v>2965</v>
      </c>
      <c r="BI2285" s="3">
        <v>19025</v>
      </c>
    </row>
    <row r="2286" spans="1:61" x14ac:dyDescent="0.25">
      <c r="A2286" s="1">
        <v>42827</v>
      </c>
      <c r="B2286" t="s">
        <v>127</v>
      </c>
      <c r="C2286" t="s">
        <v>2768</v>
      </c>
      <c r="D2286" t="s">
        <v>62</v>
      </c>
      <c r="E2286" t="s">
        <v>75</v>
      </c>
      <c r="F2286" t="s">
        <v>90</v>
      </c>
      <c r="G2286" t="s">
        <v>68</v>
      </c>
      <c r="H2286" t="s">
        <v>832</v>
      </c>
      <c r="I2286" t="s">
        <v>691</v>
      </c>
      <c r="J2286" t="s">
        <v>78</v>
      </c>
      <c r="K2286" t="s">
        <v>81</v>
      </c>
      <c r="L2286" t="s">
        <v>771</v>
      </c>
      <c r="M2286" t="s">
        <v>79</v>
      </c>
      <c r="N2286" t="s">
        <v>692</v>
      </c>
      <c r="O2286" t="s">
        <v>771</v>
      </c>
      <c r="P2286" t="s">
        <v>693</v>
      </c>
      <c r="Q2286">
        <v>24</v>
      </c>
      <c r="R2286" t="s">
        <v>85</v>
      </c>
      <c r="S2286" t="s">
        <v>83</v>
      </c>
      <c r="T2286">
        <v>17</v>
      </c>
      <c r="U2286">
        <v>7</v>
      </c>
      <c r="V2286">
        <v>14</v>
      </c>
      <c r="W2286" t="s">
        <v>192</v>
      </c>
      <c r="X2286" t="s">
        <v>132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 t="s">
        <v>81</v>
      </c>
      <c r="AM2286" t="e" vm="37">
        <f>_FV(0,"375")</f>
        <v>#VALUE!</v>
      </c>
      <c r="AN2286">
        <v>11</v>
      </c>
      <c r="AO2286" t="s">
        <v>96</v>
      </c>
      <c r="AP2286" t="e" vm="1">
        <f>_FV(-2,"0")</f>
        <v>#VALUE!</v>
      </c>
      <c r="AQ2286">
        <v>4</v>
      </c>
      <c r="AR2286">
        <v>4</v>
      </c>
      <c r="AS2286" t="s">
        <v>68</v>
      </c>
      <c r="AT2286" t="s">
        <v>68</v>
      </c>
      <c r="AU2286" t="s">
        <v>68</v>
      </c>
      <c r="AV2286" t="s">
        <v>675</v>
      </c>
      <c r="AW2286" s="3">
        <v>45292</v>
      </c>
      <c r="AX2286">
        <v>1725</v>
      </c>
      <c r="AY2286">
        <v>1609</v>
      </c>
      <c r="AZ2286" t="s">
        <v>127</v>
      </c>
      <c r="BA2286" s="2">
        <v>43732</v>
      </c>
      <c r="BB2286">
        <v>22</v>
      </c>
      <c r="BC2286" t="s">
        <v>2970</v>
      </c>
      <c r="BD2286" s="3">
        <v>47300</v>
      </c>
      <c r="BE2286" t="s">
        <v>2768</v>
      </c>
      <c r="BF2286" s="2">
        <v>43578</v>
      </c>
      <c r="BG2286">
        <v>16</v>
      </c>
      <c r="BH2286" t="s">
        <v>2965</v>
      </c>
      <c r="BI2286" s="3">
        <v>19025</v>
      </c>
    </row>
    <row r="2287" spans="1:61" x14ac:dyDescent="0.25">
      <c r="A2287" s="1">
        <v>42749</v>
      </c>
      <c r="B2287" t="s">
        <v>2240</v>
      </c>
      <c r="C2287" t="s">
        <v>2768</v>
      </c>
      <c r="D2287" t="s">
        <v>62</v>
      </c>
      <c r="E2287" t="s">
        <v>595</v>
      </c>
      <c r="F2287" t="s">
        <v>457</v>
      </c>
      <c r="G2287" t="s">
        <v>1167</v>
      </c>
      <c r="H2287" t="s">
        <v>888</v>
      </c>
      <c r="I2287" t="s">
        <v>2159</v>
      </c>
      <c r="J2287" t="s">
        <v>459</v>
      </c>
      <c r="K2287" t="s">
        <v>154</v>
      </c>
      <c r="L2287" t="s">
        <v>80</v>
      </c>
      <c r="M2287" t="s">
        <v>2159</v>
      </c>
      <c r="N2287" t="s">
        <v>156</v>
      </c>
      <c r="O2287" t="s">
        <v>394</v>
      </c>
      <c r="P2287" t="s">
        <v>394</v>
      </c>
      <c r="Q2287">
        <v>21</v>
      </c>
      <c r="R2287" t="s">
        <v>95</v>
      </c>
      <c r="S2287" t="s">
        <v>83</v>
      </c>
      <c r="T2287">
        <v>17</v>
      </c>
      <c r="U2287">
        <v>20</v>
      </c>
      <c r="V2287">
        <v>9</v>
      </c>
      <c r="W2287" t="s">
        <v>68</v>
      </c>
      <c r="X2287" t="s">
        <v>85</v>
      </c>
      <c r="Y2287">
        <v>0</v>
      </c>
      <c r="Z2287">
        <v>0</v>
      </c>
      <c r="AA2287">
        <v>0</v>
      </c>
      <c r="AB2287">
        <v>1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 t="e" vm="108">
        <f>_FV(-1,"2857142857142858")</f>
        <v>#VALUE!</v>
      </c>
      <c r="AM2287" t="e" vm="43">
        <f>_FV(0,"23809523809523808")</f>
        <v>#VALUE!</v>
      </c>
      <c r="AN2287">
        <v>-12</v>
      </c>
      <c r="AO2287" t="e" vm="1">
        <f>_FV(-6,"0")</f>
        <v>#VALUE!</v>
      </c>
      <c r="AP2287" t="s">
        <v>83</v>
      </c>
      <c r="AQ2287">
        <v>0</v>
      </c>
      <c r="AR2287">
        <v>3</v>
      </c>
      <c r="AS2287" t="s">
        <v>68</v>
      </c>
      <c r="AT2287" t="s">
        <v>68</v>
      </c>
      <c r="AU2287" t="s">
        <v>68</v>
      </c>
      <c r="AV2287" s="2">
        <v>43617</v>
      </c>
      <c r="AW2287" s="3">
        <v>44927</v>
      </c>
      <c r="AX2287">
        <v>1604</v>
      </c>
      <c r="AY2287">
        <v>1609</v>
      </c>
      <c r="AZ2287" t="s">
        <v>2240</v>
      </c>
      <c r="BA2287" t="s">
        <v>1398</v>
      </c>
      <c r="BB2287">
        <v>22</v>
      </c>
      <c r="BC2287" t="s">
        <v>2972</v>
      </c>
      <c r="BD2287" s="3">
        <v>42795</v>
      </c>
      <c r="BE2287" t="s">
        <v>2768</v>
      </c>
      <c r="BF2287" s="2">
        <v>43578</v>
      </c>
      <c r="BG2287">
        <v>16</v>
      </c>
      <c r="BH2287" t="s">
        <v>2965</v>
      </c>
      <c r="BI2287" s="3">
        <v>19025</v>
      </c>
    </row>
    <row r="2288" spans="1:61" x14ac:dyDescent="0.25">
      <c r="A2288" s="1">
        <v>42876</v>
      </c>
      <c r="B2288" t="s">
        <v>2538</v>
      </c>
      <c r="C2288" t="s">
        <v>2768</v>
      </c>
      <c r="D2288" t="s">
        <v>101</v>
      </c>
      <c r="E2288" t="s">
        <v>1010</v>
      </c>
      <c r="F2288" t="s">
        <v>200</v>
      </c>
      <c r="G2288" t="s">
        <v>303</v>
      </c>
      <c r="H2288" t="s">
        <v>1583</v>
      </c>
      <c r="I2288" t="s">
        <v>1215</v>
      </c>
      <c r="J2288" t="s">
        <v>404</v>
      </c>
      <c r="K2288" t="s">
        <v>202</v>
      </c>
      <c r="L2288" t="s">
        <v>202</v>
      </c>
      <c r="M2288" t="s">
        <v>172</v>
      </c>
      <c r="N2288" t="s">
        <v>304</v>
      </c>
      <c r="O2288" t="s">
        <v>1014</v>
      </c>
      <c r="P2288" t="s">
        <v>174</v>
      </c>
      <c r="Q2288">
        <v>38</v>
      </c>
      <c r="R2288" t="s">
        <v>179</v>
      </c>
      <c r="S2288" t="s">
        <v>83</v>
      </c>
      <c r="T2288">
        <v>17</v>
      </c>
      <c r="U2288">
        <v>11</v>
      </c>
      <c r="V2288">
        <v>10</v>
      </c>
      <c r="W2288" t="s">
        <v>96</v>
      </c>
      <c r="X2288" t="s">
        <v>120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 t="e" vm="48">
        <f>_FV(0,"39473684210526316")</f>
        <v>#VALUE!</v>
      </c>
      <c r="AM2288" t="e" vm="107">
        <f>_FV(0,"3157894736842105")</f>
        <v>#VALUE!</v>
      </c>
      <c r="AN2288">
        <v>-2</v>
      </c>
      <c r="AO2288" t="e" vm="1">
        <f>_FV(-4,"0")</f>
        <v>#VALUE!</v>
      </c>
      <c r="AP2288" t="s">
        <v>84</v>
      </c>
      <c r="AQ2288">
        <v>2</v>
      </c>
      <c r="AR2288">
        <v>5</v>
      </c>
      <c r="AS2288" t="s">
        <v>68</v>
      </c>
      <c r="AT2288" t="s">
        <v>68</v>
      </c>
      <c r="AU2288" t="s">
        <v>68</v>
      </c>
      <c r="AV2288" t="s">
        <v>64</v>
      </c>
      <c r="AW2288" s="2">
        <v>43647</v>
      </c>
      <c r="AX2288">
        <v>1803</v>
      </c>
      <c r="AY2288">
        <v>1609</v>
      </c>
      <c r="AZ2288" t="s">
        <v>2538</v>
      </c>
      <c r="BA2288" s="2">
        <v>43641</v>
      </c>
      <c r="BB2288">
        <v>21</v>
      </c>
      <c r="BC2288" t="s">
        <v>2973</v>
      </c>
      <c r="BD2288" s="3">
        <v>23863</v>
      </c>
      <c r="BE2288" t="s">
        <v>2768</v>
      </c>
      <c r="BF2288" s="2">
        <v>43578</v>
      </c>
      <c r="BG2288">
        <v>16</v>
      </c>
      <c r="BH2288" t="s">
        <v>2965</v>
      </c>
      <c r="BI2288" s="3">
        <v>19025</v>
      </c>
    </row>
    <row r="2289" spans="1:61" x14ac:dyDescent="0.25">
      <c r="A2289" s="1">
        <v>42859</v>
      </c>
      <c r="B2289" t="s">
        <v>150</v>
      </c>
      <c r="C2289" t="s">
        <v>2768</v>
      </c>
      <c r="D2289" t="s">
        <v>101</v>
      </c>
      <c r="E2289" t="s">
        <v>1358</v>
      </c>
      <c r="F2289" t="s">
        <v>448</v>
      </c>
      <c r="G2289" t="s">
        <v>867</v>
      </c>
      <c r="H2289" t="s">
        <v>864</v>
      </c>
      <c r="I2289" t="s">
        <v>2679</v>
      </c>
      <c r="J2289" t="s">
        <v>449</v>
      </c>
      <c r="K2289" t="s">
        <v>1941</v>
      </c>
      <c r="L2289" t="s">
        <v>142</v>
      </c>
      <c r="M2289" t="s">
        <v>1112</v>
      </c>
      <c r="N2289" t="s">
        <v>144</v>
      </c>
      <c r="O2289" t="s">
        <v>1203</v>
      </c>
      <c r="P2289" t="s">
        <v>141</v>
      </c>
      <c r="Q2289">
        <v>31</v>
      </c>
      <c r="R2289" t="s">
        <v>66</v>
      </c>
      <c r="S2289" t="s">
        <v>83</v>
      </c>
      <c r="T2289">
        <v>17</v>
      </c>
      <c r="U2289">
        <v>3</v>
      </c>
      <c r="V2289">
        <v>9</v>
      </c>
      <c r="W2289" t="s">
        <v>120</v>
      </c>
      <c r="X2289" t="s">
        <v>121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 t="s">
        <v>1201</v>
      </c>
      <c r="AM2289" t="e" vm="58">
        <f>_FV(0,"3870967741935484")</f>
        <v>#VALUE!</v>
      </c>
      <c r="AN2289">
        <v>25</v>
      </c>
      <c r="AO2289" t="s">
        <v>64</v>
      </c>
      <c r="AP2289" t="e" vm="1">
        <f>_FV(-5,"0")</f>
        <v>#VALUE!</v>
      </c>
      <c r="AQ2289">
        <v>6</v>
      </c>
      <c r="AR2289">
        <v>3</v>
      </c>
      <c r="AS2289" t="s">
        <v>68</v>
      </c>
      <c r="AT2289" t="s">
        <v>68</v>
      </c>
      <c r="AU2289" t="s">
        <v>68</v>
      </c>
      <c r="AV2289" t="s">
        <v>657</v>
      </c>
      <c r="AW2289" s="2">
        <v>43770</v>
      </c>
      <c r="AX2289">
        <v>1813</v>
      </c>
      <c r="AY2289">
        <v>1609</v>
      </c>
      <c r="AZ2289" t="s">
        <v>150</v>
      </c>
      <c r="BA2289" s="2">
        <v>43578</v>
      </c>
      <c r="BB2289">
        <v>23</v>
      </c>
      <c r="BC2289" t="s">
        <v>2962</v>
      </c>
      <c r="BD2289" s="3">
        <v>13789</v>
      </c>
      <c r="BE2289" t="s">
        <v>2768</v>
      </c>
      <c r="BF2289" s="2">
        <v>43578</v>
      </c>
      <c r="BG2289">
        <v>16</v>
      </c>
      <c r="BH2289" t="s">
        <v>2965</v>
      </c>
      <c r="BI2289" s="3">
        <v>19025</v>
      </c>
    </row>
    <row r="2290" spans="1:61" x14ac:dyDescent="0.25">
      <c r="A2290" s="1">
        <v>42630</v>
      </c>
      <c r="B2290" t="s">
        <v>158</v>
      </c>
      <c r="C2290" t="s">
        <v>2768</v>
      </c>
      <c r="D2290" t="s">
        <v>62</v>
      </c>
      <c r="E2290" s="2">
        <v>43498</v>
      </c>
      <c r="F2290" t="s">
        <v>97</v>
      </c>
      <c r="G2290" t="s">
        <v>124</v>
      </c>
      <c r="H2290" t="s">
        <v>68</v>
      </c>
      <c r="I2290" s="2">
        <v>43557</v>
      </c>
      <c r="J2290" t="s">
        <v>124</v>
      </c>
      <c r="K2290" t="s">
        <v>124</v>
      </c>
      <c r="L2290" t="s">
        <v>118</v>
      </c>
      <c r="M2290" t="s">
        <v>65</v>
      </c>
      <c r="N2290" t="s">
        <v>116</v>
      </c>
      <c r="O2290" t="s">
        <v>65</v>
      </c>
      <c r="P2290" t="s">
        <v>118</v>
      </c>
      <c r="Q2290">
        <v>5</v>
      </c>
      <c r="R2290" t="s">
        <v>84</v>
      </c>
      <c r="S2290" t="s">
        <v>83</v>
      </c>
      <c r="T2290">
        <v>17</v>
      </c>
      <c r="U2290">
        <v>1</v>
      </c>
      <c r="V2290">
        <v>15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 s="2">
        <v>43556</v>
      </c>
      <c r="AM2290" t="e" vm="8">
        <f>_FV(0,"4")</f>
        <v>#VALUE!</v>
      </c>
      <c r="AN2290">
        <v>8</v>
      </c>
      <c r="AP2290" t="e" vm="1">
        <f>_FV(-6,"0")</f>
        <v>#VALUE!</v>
      </c>
      <c r="AQ2290">
        <v>6</v>
      </c>
      <c r="AR2290">
        <v>0</v>
      </c>
      <c r="AS2290" t="s">
        <v>68</v>
      </c>
      <c r="AT2290" t="s">
        <v>68</v>
      </c>
      <c r="AU2290" t="s">
        <v>68</v>
      </c>
      <c r="AV2290" s="3">
        <v>27426</v>
      </c>
      <c r="AW2290" s="2">
        <v>43525</v>
      </c>
      <c r="AX2290">
        <v>1883</v>
      </c>
      <c r="AY2290">
        <v>1609</v>
      </c>
      <c r="AZ2290" t="s">
        <v>158</v>
      </c>
      <c r="BA2290" s="2">
        <v>43670</v>
      </c>
      <c r="BB2290">
        <v>36</v>
      </c>
      <c r="BC2290" t="s">
        <v>2974</v>
      </c>
      <c r="BD2290" s="2">
        <v>43813</v>
      </c>
      <c r="BE2290" t="s">
        <v>2768</v>
      </c>
      <c r="BF2290" s="2">
        <v>43578</v>
      </c>
      <c r="BG2290">
        <v>16</v>
      </c>
      <c r="BH2290" t="s">
        <v>2965</v>
      </c>
      <c r="BI2290" s="3">
        <v>19025</v>
      </c>
    </row>
    <row r="2291" spans="1:61" x14ac:dyDescent="0.25">
      <c r="A2291" s="1">
        <v>42828</v>
      </c>
      <c r="B2291" t="s">
        <v>163</v>
      </c>
      <c r="C2291" t="s">
        <v>2768</v>
      </c>
      <c r="D2291" t="s">
        <v>101</v>
      </c>
      <c r="E2291" t="s">
        <v>89</v>
      </c>
      <c r="F2291" t="s">
        <v>90</v>
      </c>
      <c r="G2291" t="s">
        <v>847</v>
      </c>
      <c r="H2291" t="s">
        <v>606</v>
      </c>
      <c r="I2291" t="s">
        <v>1956</v>
      </c>
      <c r="J2291" t="s">
        <v>1126</v>
      </c>
      <c r="K2291" t="s">
        <v>609</v>
      </c>
      <c r="L2291" t="s">
        <v>607</v>
      </c>
      <c r="M2291" t="s">
        <v>93</v>
      </c>
      <c r="N2291" t="s">
        <v>1468</v>
      </c>
      <c r="O2291" t="s">
        <v>638</v>
      </c>
      <c r="P2291" t="s">
        <v>608</v>
      </c>
      <c r="Q2291">
        <v>27</v>
      </c>
      <c r="R2291" t="s">
        <v>96</v>
      </c>
      <c r="S2291" t="s">
        <v>83</v>
      </c>
      <c r="T2291">
        <v>17</v>
      </c>
      <c r="U2291">
        <v>4</v>
      </c>
      <c r="V2291">
        <v>12</v>
      </c>
      <c r="W2291" t="s">
        <v>83</v>
      </c>
      <c r="X2291" t="s">
        <v>68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 t="s">
        <v>2197</v>
      </c>
      <c r="AM2291" t="e" vm="5">
        <f>_FV(0,"5555555555555556")</f>
        <v>#VALUE!</v>
      </c>
      <c r="AN2291">
        <v>23</v>
      </c>
      <c r="AO2291" t="s">
        <v>121</v>
      </c>
      <c r="AP2291" t="e" vm="1">
        <f>_FV(-3,"0")</f>
        <v>#VALUE!</v>
      </c>
      <c r="AQ2291">
        <v>6</v>
      </c>
      <c r="AR2291">
        <v>3</v>
      </c>
      <c r="AS2291" t="s">
        <v>68</v>
      </c>
      <c r="AT2291" t="s">
        <v>65</v>
      </c>
      <c r="AU2291" t="s">
        <v>68</v>
      </c>
      <c r="AV2291" s="2">
        <v>43617</v>
      </c>
      <c r="AW2291" t="s">
        <v>65</v>
      </c>
      <c r="AX2291">
        <v>1770</v>
      </c>
      <c r="AY2291">
        <v>1609</v>
      </c>
      <c r="AZ2291" t="s">
        <v>163</v>
      </c>
      <c r="BA2291" s="2">
        <v>43608</v>
      </c>
      <c r="BB2291">
        <v>24</v>
      </c>
      <c r="BC2291" t="s">
        <v>2976</v>
      </c>
      <c r="BD2291" s="2">
        <v>43658</v>
      </c>
      <c r="BE2291" t="s">
        <v>2768</v>
      </c>
      <c r="BF2291" s="2">
        <v>43578</v>
      </c>
      <c r="BG2291">
        <v>16</v>
      </c>
      <c r="BH2291" t="s">
        <v>2965</v>
      </c>
      <c r="BI2291" s="3">
        <v>19025</v>
      </c>
    </row>
    <row r="2292" spans="1:61" x14ac:dyDescent="0.25">
      <c r="A2292" s="1">
        <v>42672</v>
      </c>
      <c r="B2292" t="s">
        <v>2977</v>
      </c>
      <c r="C2292" t="s">
        <v>2768</v>
      </c>
      <c r="D2292" t="s">
        <v>62</v>
      </c>
      <c r="E2292" t="s">
        <v>534</v>
      </c>
      <c r="F2292" s="2">
        <v>43497</v>
      </c>
      <c r="G2292" s="2">
        <v>43466</v>
      </c>
      <c r="H2292" s="2">
        <v>43497</v>
      </c>
      <c r="I2292" t="s">
        <v>534</v>
      </c>
      <c r="J2292" s="2">
        <v>43497</v>
      </c>
      <c r="K2292" t="s">
        <v>325</v>
      </c>
      <c r="L2292" t="s">
        <v>266</v>
      </c>
      <c r="M2292" t="s">
        <v>116</v>
      </c>
      <c r="N2292" t="s">
        <v>266</v>
      </c>
      <c r="O2292" t="s">
        <v>116</v>
      </c>
      <c r="P2292" t="s">
        <v>266</v>
      </c>
      <c r="Q2292">
        <v>10</v>
      </c>
      <c r="R2292" t="s">
        <v>67</v>
      </c>
      <c r="S2292" t="s">
        <v>83</v>
      </c>
      <c r="T2292">
        <v>17</v>
      </c>
      <c r="U2292">
        <v>17</v>
      </c>
      <c r="V2292">
        <v>10</v>
      </c>
      <c r="W2292" t="s">
        <v>64</v>
      </c>
      <c r="X2292" t="s">
        <v>121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 t="e" vm="8">
        <f>_FV(0,"4")</f>
        <v>#VALUE!</v>
      </c>
      <c r="AM2292" t="s">
        <v>65</v>
      </c>
      <c r="AN2292">
        <v>-5</v>
      </c>
      <c r="AO2292" t="e" vm="1">
        <f>_FV(-6,"0")</f>
        <v>#VALUE!</v>
      </c>
      <c r="AP2292" t="s">
        <v>120</v>
      </c>
      <c r="AQ2292">
        <v>1</v>
      </c>
      <c r="AR2292">
        <v>1</v>
      </c>
      <c r="AS2292" t="s">
        <v>68</v>
      </c>
      <c r="AT2292" t="s">
        <v>68</v>
      </c>
      <c r="AU2292" t="s">
        <v>68</v>
      </c>
      <c r="AV2292" t="s">
        <v>180</v>
      </c>
      <c r="AW2292" s="3">
        <v>42005</v>
      </c>
      <c r="AX2292">
        <v>1590</v>
      </c>
      <c r="AY2292">
        <v>1609</v>
      </c>
      <c r="AZ2292" t="s">
        <v>2977</v>
      </c>
      <c r="BA2292" s="2">
        <v>43550</v>
      </c>
      <c r="BB2292">
        <v>21</v>
      </c>
      <c r="BC2292" t="s">
        <v>2978</v>
      </c>
      <c r="BD2292" s="3">
        <v>17593</v>
      </c>
      <c r="BE2292" t="s">
        <v>2768</v>
      </c>
      <c r="BF2292" s="2">
        <v>43578</v>
      </c>
      <c r="BG2292">
        <v>16</v>
      </c>
      <c r="BH2292" t="s">
        <v>2965</v>
      </c>
      <c r="BI2292" s="3">
        <v>19025</v>
      </c>
    </row>
    <row r="2293" spans="1:61" x14ac:dyDescent="0.25">
      <c r="A2293" s="1">
        <v>42739</v>
      </c>
      <c r="B2293" t="s">
        <v>1917</v>
      </c>
      <c r="C2293" t="s">
        <v>2768</v>
      </c>
      <c r="D2293" t="s">
        <v>101</v>
      </c>
      <c r="E2293" t="s">
        <v>1089</v>
      </c>
      <c r="F2293" t="s">
        <v>1026</v>
      </c>
      <c r="G2293" t="s">
        <v>477</v>
      </c>
      <c r="H2293" t="s">
        <v>2004</v>
      </c>
      <c r="I2293" t="s">
        <v>743</v>
      </c>
      <c r="J2293" t="s">
        <v>1696</v>
      </c>
      <c r="K2293" t="s">
        <v>107</v>
      </c>
      <c r="L2293" t="s">
        <v>479</v>
      </c>
      <c r="M2293" t="s">
        <v>481</v>
      </c>
      <c r="N2293" t="s">
        <v>108</v>
      </c>
      <c r="O2293" t="s">
        <v>748</v>
      </c>
      <c r="P2293" t="s">
        <v>480</v>
      </c>
      <c r="Q2293">
        <v>29</v>
      </c>
      <c r="R2293" t="s">
        <v>121</v>
      </c>
      <c r="S2293" t="s">
        <v>83</v>
      </c>
      <c r="T2293">
        <v>17</v>
      </c>
      <c r="U2293">
        <v>9</v>
      </c>
      <c r="V2293">
        <v>12</v>
      </c>
      <c r="W2293" t="s">
        <v>85</v>
      </c>
      <c r="X2293" t="s">
        <v>66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1</v>
      </c>
      <c r="AI2293">
        <v>0</v>
      </c>
      <c r="AJ2293">
        <v>0</v>
      </c>
      <c r="AK2293">
        <v>0</v>
      </c>
      <c r="AL2293" t="e" vm="158">
        <f>_FV(0,"10344827586206896")</f>
        <v>#VALUE!</v>
      </c>
      <c r="AM2293" t="e" vm="378">
        <f>_FV(0,"4827586206896552")</f>
        <v>#VALUE!</v>
      </c>
      <c r="AN2293">
        <v>4</v>
      </c>
      <c r="AO2293" t="s">
        <v>84</v>
      </c>
      <c r="AP2293" t="e" vm="1">
        <f>_FV(-1,"0")</f>
        <v>#VALUE!</v>
      </c>
      <c r="AQ2293">
        <v>6</v>
      </c>
      <c r="AR2293">
        <v>3</v>
      </c>
      <c r="AS2293" t="s">
        <v>68</v>
      </c>
      <c r="AT2293" t="s">
        <v>68</v>
      </c>
      <c r="AU2293" t="s">
        <v>68</v>
      </c>
      <c r="AV2293" t="s">
        <v>340</v>
      </c>
      <c r="AW2293" s="2">
        <v>43497</v>
      </c>
      <c r="AX2293">
        <v>1762</v>
      </c>
      <c r="AY2293">
        <v>1609</v>
      </c>
      <c r="AZ2293" t="s">
        <v>1917</v>
      </c>
      <c r="BA2293" s="2">
        <v>43579</v>
      </c>
      <c r="BB2293">
        <v>19</v>
      </c>
      <c r="BC2293" t="s">
        <v>2979</v>
      </c>
      <c r="BD2293" s="3">
        <v>34820</v>
      </c>
      <c r="BE2293" t="s">
        <v>2768</v>
      </c>
      <c r="BF2293" s="2">
        <v>43578</v>
      </c>
      <c r="BG2293">
        <v>16</v>
      </c>
      <c r="BH2293" t="s">
        <v>2965</v>
      </c>
      <c r="BI2293" s="3">
        <v>19025</v>
      </c>
    </row>
    <row r="2294" spans="1:61" x14ac:dyDescent="0.25">
      <c r="A2294" s="1">
        <v>42693</v>
      </c>
      <c r="B2294" t="s">
        <v>182</v>
      </c>
      <c r="C2294" t="s">
        <v>2768</v>
      </c>
      <c r="D2294" t="s">
        <v>151</v>
      </c>
      <c r="E2294" t="s">
        <v>78</v>
      </c>
      <c r="F2294" t="s">
        <v>78</v>
      </c>
      <c r="G2294" s="2">
        <v>43586</v>
      </c>
      <c r="H2294" t="s">
        <v>90</v>
      </c>
      <c r="I2294" t="s">
        <v>78</v>
      </c>
      <c r="J2294" t="s">
        <v>68</v>
      </c>
      <c r="K2294" t="s">
        <v>79</v>
      </c>
      <c r="L2294" t="s">
        <v>79</v>
      </c>
      <c r="M2294" t="s">
        <v>80</v>
      </c>
      <c r="N2294" t="s">
        <v>81</v>
      </c>
      <c r="O2294" t="s">
        <v>80</v>
      </c>
      <c r="P2294" t="s">
        <v>79</v>
      </c>
      <c r="Q2294">
        <v>12</v>
      </c>
      <c r="R2294" t="s">
        <v>191</v>
      </c>
      <c r="S2294" t="s">
        <v>83</v>
      </c>
      <c r="T2294">
        <v>17</v>
      </c>
      <c r="U2294">
        <v>12</v>
      </c>
      <c r="V2294">
        <v>13</v>
      </c>
      <c r="W2294" t="s">
        <v>192</v>
      </c>
      <c r="X2294" t="s">
        <v>132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 t="e" vm="53">
        <f>_FV(0,"4166666666666667")</f>
        <v>#VALUE!</v>
      </c>
      <c r="AM2294" t="e" vm="14">
        <f>_FV(0,"25")</f>
        <v>#VALUE!</v>
      </c>
      <c r="AN2294">
        <v>1</v>
      </c>
      <c r="AO2294" t="s">
        <v>96</v>
      </c>
      <c r="AP2294" t="s">
        <v>66</v>
      </c>
      <c r="AQ2294">
        <v>6</v>
      </c>
      <c r="AR2294">
        <v>0</v>
      </c>
      <c r="AS2294" t="s">
        <v>68</v>
      </c>
      <c r="AT2294" t="s">
        <v>68</v>
      </c>
      <c r="AU2294" t="s">
        <v>68</v>
      </c>
      <c r="AV2294" s="2">
        <v>43556</v>
      </c>
      <c r="AW2294" s="3">
        <v>44197</v>
      </c>
      <c r="AX2294">
        <v>1637</v>
      </c>
      <c r="AY2294">
        <v>1609</v>
      </c>
      <c r="AZ2294" t="s">
        <v>182</v>
      </c>
      <c r="BA2294" s="2">
        <v>43491</v>
      </c>
      <c r="BB2294">
        <v>27</v>
      </c>
      <c r="BC2294" t="s">
        <v>2980</v>
      </c>
      <c r="BD2294" s="3">
        <v>24959</v>
      </c>
      <c r="BE2294" t="s">
        <v>2768</v>
      </c>
      <c r="BF2294" s="2">
        <v>43578</v>
      </c>
      <c r="BG2294">
        <v>16</v>
      </c>
      <c r="BH2294" t="s">
        <v>2965</v>
      </c>
      <c r="BI2294" s="3">
        <v>19025</v>
      </c>
    </row>
    <row r="2295" spans="1:61" x14ac:dyDescent="0.25">
      <c r="A2295" s="1">
        <v>42854</v>
      </c>
      <c r="B2295" t="s">
        <v>195</v>
      </c>
      <c r="C2295" t="s">
        <v>2768</v>
      </c>
      <c r="D2295" t="s">
        <v>151</v>
      </c>
      <c r="E2295" t="s">
        <v>993</v>
      </c>
      <c r="F2295" t="s">
        <v>1717</v>
      </c>
      <c r="G2295" t="s">
        <v>913</v>
      </c>
      <c r="H2295" t="s">
        <v>2729</v>
      </c>
      <c r="I2295" t="s">
        <v>914</v>
      </c>
      <c r="J2295" t="s">
        <v>275</v>
      </c>
      <c r="K2295" t="s">
        <v>1637</v>
      </c>
      <c r="L2295" t="s">
        <v>277</v>
      </c>
      <c r="M2295" t="s">
        <v>877</v>
      </c>
      <c r="N2295" t="s">
        <v>278</v>
      </c>
      <c r="O2295" t="s">
        <v>189</v>
      </c>
      <c r="P2295" t="s">
        <v>190</v>
      </c>
      <c r="Q2295">
        <v>34</v>
      </c>
      <c r="R2295" t="s">
        <v>239</v>
      </c>
      <c r="S2295" t="s">
        <v>83</v>
      </c>
      <c r="T2295">
        <v>17</v>
      </c>
      <c r="U2295">
        <v>17</v>
      </c>
      <c r="V2295">
        <v>14</v>
      </c>
      <c r="W2295" t="s">
        <v>68</v>
      </c>
      <c r="X2295" t="s">
        <v>132</v>
      </c>
      <c r="Y2295">
        <v>0</v>
      </c>
      <c r="Z2295">
        <v>0</v>
      </c>
      <c r="AA2295">
        <v>0</v>
      </c>
      <c r="AB2295">
        <v>1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 t="e" vm="435">
        <f>_FV(0,"9705882352941176")</f>
        <v>#VALUE!</v>
      </c>
      <c r="AM2295" t="e" vm="244">
        <f>_FV(0,"5294117647058824")</f>
        <v>#VALUE!</v>
      </c>
      <c r="AN2295">
        <v>-14</v>
      </c>
      <c r="AO2295" t="e" vm="1">
        <f>_FV(-4,"0")</f>
        <v>#VALUE!</v>
      </c>
      <c r="AP2295" t="s">
        <v>192</v>
      </c>
      <c r="AQ2295">
        <v>4</v>
      </c>
      <c r="AR2295">
        <v>4</v>
      </c>
      <c r="AS2295" t="s">
        <v>68</v>
      </c>
      <c r="AT2295" t="s">
        <v>68</v>
      </c>
      <c r="AU2295" t="s">
        <v>68</v>
      </c>
      <c r="AV2295" t="s">
        <v>116</v>
      </c>
      <c r="AW2295" s="2">
        <v>43466</v>
      </c>
      <c r="AX2295">
        <v>1625</v>
      </c>
      <c r="AY2295">
        <v>1609</v>
      </c>
      <c r="AZ2295" t="s">
        <v>195</v>
      </c>
      <c r="BA2295" s="2">
        <v>43548</v>
      </c>
      <c r="BB2295">
        <v>26</v>
      </c>
      <c r="BC2295" t="s">
        <v>2983</v>
      </c>
      <c r="BD2295" s="3">
        <v>24869</v>
      </c>
      <c r="BE2295" t="s">
        <v>2768</v>
      </c>
      <c r="BF2295" s="2">
        <v>43578</v>
      </c>
      <c r="BG2295">
        <v>16</v>
      </c>
      <c r="BH2295" t="s">
        <v>2965</v>
      </c>
      <c r="BI2295" s="3">
        <v>19025</v>
      </c>
    </row>
    <row r="2296" spans="1:61" x14ac:dyDescent="0.25">
      <c r="A2296" s="1">
        <v>42735</v>
      </c>
      <c r="B2296" t="s">
        <v>1445</v>
      </c>
      <c r="C2296" t="s">
        <v>2768</v>
      </c>
      <c r="D2296" t="s">
        <v>151</v>
      </c>
      <c r="E2296" t="s">
        <v>196</v>
      </c>
      <c r="F2296" t="s">
        <v>405</v>
      </c>
      <c r="G2296" t="s">
        <v>1623</v>
      </c>
      <c r="H2296" t="s">
        <v>303</v>
      </c>
      <c r="I2296" t="s">
        <v>1624</v>
      </c>
      <c r="J2296" t="s">
        <v>196</v>
      </c>
      <c r="K2296" t="s">
        <v>204</v>
      </c>
      <c r="L2296" t="s">
        <v>202</v>
      </c>
      <c r="M2296" t="s">
        <v>1624</v>
      </c>
      <c r="N2296" t="s">
        <v>172</v>
      </c>
      <c r="O2296" t="s">
        <v>204</v>
      </c>
      <c r="P2296" t="s">
        <v>204</v>
      </c>
      <c r="Q2296">
        <v>19</v>
      </c>
      <c r="R2296" t="s">
        <v>110</v>
      </c>
      <c r="S2296" t="s">
        <v>83</v>
      </c>
      <c r="T2296">
        <v>17</v>
      </c>
      <c r="U2296">
        <v>19</v>
      </c>
      <c r="V2296">
        <v>12</v>
      </c>
      <c r="W2296" t="s">
        <v>84</v>
      </c>
      <c r="X2296" t="s">
        <v>96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 t="e" vm="270">
        <f>_FV(-1,"0526315789473684")</f>
        <v>#VALUE!</v>
      </c>
      <c r="AM2296" t="e" vm="256">
        <f>_FV(0,"42105263157894735")</f>
        <v>#VALUE!</v>
      </c>
      <c r="AN2296">
        <v>-9</v>
      </c>
      <c r="AO2296" t="e" vm="1">
        <f>_FV(-3,"0")</f>
        <v>#VALUE!</v>
      </c>
      <c r="AP2296" t="s">
        <v>96</v>
      </c>
      <c r="AQ2296">
        <v>1</v>
      </c>
      <c r="AR2296">
        <v>4</v>
      </c>
      <c r="AS2296" t="s">
        <v>68</v>
      </c>
      <c r="AT2296" t="s">
        <v>68</v>
      </c>
      <c r="AU2296" t="s">
        <v>68</v>
      </c>
      <c r="AV2296" t="s">
        <v>64</v>
      </c>
      <c r="AW2296" s="3">
        <v>43466</v>
      </c>
      <c r="AX2296">
        <v>1668</v>
      </c>
      <c r="AY2296">
        <v>1609</v>
      </c>
      <c r="AZ2296" t="s">
        <v>1445</v>
      </c>
      <c r="BA2296" s="2">
        <v>43733</v>
      </c>
      <c r="BB2296">
        <v>34</v>
      </c>
      <c r="BC2296" t="s">
        <v>2984</v>
      </c>
      <c r="BD2296" s="3">
        <v>25993</v>
      </c>
      <c r="BE2296" t="s">
        <v>2768</v>
      </c>
      <c r="BF2296" s="2">
        <v>43578</v>
      </c>
      <c r="BG2296">
        <v>16</v>
      </c>
      <c r="BH2296" t="s">
        <v>2965</v>
      </c>
      <c r="BI2296" s="3">
        <v>19025</v>
      </c>
    </row>
    <row r="2297" spans="1:61" x14ac:dyDescent="0.25">
      <c r="A2297" s="1">
        <v>42840</v>
      </c>
      <c r="B2297" t="s">
        <v>209</v>
      </c>
      <c r="C2297" t="s">
        <v>2768</v>
      </c>
      <c r="D2297" t="s">
        <v>62</v>
      </c>
      <c r="E2297" t="s">
        <v>64</v>
      </c>
      <c r="F2297" t="s">
        <v>317</v>
      </c>
      <c r="G2297" t="s">
        <v>1183</v>
      </c>
      <c r="H2297" s="3">
        <v>27395</v>
      </c>
      <c r="I2297" t="s">
        <v>780</v>
      </c>
      <c r="J2297" t="s">
        <v>1190</v>
      </c>
      <c r="K2297" t="s">
        <v>625</v>
      </c>
      <c r="L2297" t="s">
        <v>414</v>
      </c>
      <c r="M2297" t="s">
        <v>783</v>
      </c>
      <c r="N2297" t="s">
        <v>319</v>
      </c>
      <c r="O2297" t="s">
        <v>79</v>
      </c>
      <c r="P2297" t="s">
        <v>79</v>
      </c>
      <c r="Q2297">
        <v>32</v>
      </c>
      <c r="R2297" t="s">
        <v>64</v>
      </c>
      <c r="S2297" t="s">
        <v>83</v>
      </c>
      <c r="T2297">
        <v>17</v>
      </c>
      <c r="U2297">
        <v>1</v>
      </c>
      <c r="V2297">
        <v>10</v>
      </c>
      <c r="W2297" t="s">
        <v>110</v>
      </c>
      <c r="X2297" t="s">
        <v>83</v>
      </c>
      <c r="Y2297">
        <v>1</v>
      </c>
      <c r="Z2297">
        <v>1</v>
      </c>
      <c r="AA2297">
        <v>1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 s="3">
        <v>447424</v>
      </c>
      <c r="AM2297" t="e" vm="37">
        <f>_FV(0,"375")</f>
        <v>#VALUE!</v>
      </c>
      <c r="AN2297">
        <v>33</v>
      </c>
      <c r="AO2297" t="s">
        <v>96</v>
      </c>
      <c r="AP2297" t="e" vm="1">
        <f>_FV(-7,"0")</f>
        <v>#VALUE!</v>
      </c>
      <c r="AQ2297">
        <v>7</v>
      </c>
      <c r="AR2297">
        <v>1</v>
      </c>
      <c r="AS2297" t="s">
        <v>68</v>
      </c>
      <c r="AT2297" t="s">
        <v>982</v>
      </c>
      <c r="AU2297" t="s">
        <v>68</v>
      </c>
      <c r="AV2297" s="2">
        <v>43679</v>
      </c>
      <c r="AW2297" t="s">
        <v>3035</v>
      </c>
      <c r="AX2297">
        <v>1803</v>
      </c>
      <c r="AY2297">
        <v>1609</v>
      </c>
      <c r="AZ2297" t="s">
        <v>209</v>
      </c>
      <c r="BA2297" s="2">
        <v>43668</v>
      </c>
      <c r="BB2297">
        <v>20</v>
      </c>
      <c r="BC2297" t="s">
        <v>2987</v>
      </c>
      <c r="BD2297" s="3">
        <v>41913</v>
      </c>
      <c r="BE2297" t="s">
        <v>2768</v>
      </c>
      <c r="BF2297" s="2">
        <v>43578</v>
      </c>
      <c r="BG2297">
        <v>16</v>
      </c>
      <c r="BH2297" t="s">
        <v>2965</v>
      </c>
      <c r="BI2297" s="3">
        <v>19025</v>
      </c>
    </row>
    <row r="2298" spans="1:61" x14ac:dyDescent="0.25">
      <c r="A2298" s="1">
        <v>42379</v>
      </c>
      <c r="B2298" t="s">
        <v>2793</v>
      </c>
      <c r="C2298" t="s">
        <v>2768</v>
      </c>
      <c r="D2298" t="s">
        <v>101</v>
      </c>
      <c r="E2298" t="s">
        <v>353</v>
      </c>
      <c r="F2298" t="s">
        <v>252</v>
      </c>
      <c r="G2298" t="s">
        <v>352</v>
      </c>
      <c r="H2298" t="s">
        <v>153</v>
      </c>
      <c r="I2298" t="s">
        <v>68</v>
      </c>
      <c r="J2298" t="s">
        <v>68</v>
      </c>
      <c r="K2298" t="s">
        <v>155</v>
      </c>
      <c r="L2298" t="s">
        <v>155</v>
      </c>
      <c r="M2298" t="s">
        <v>156</v>
      </c>
      <c r="N2298" t="s">
        <v>156</v>
      </c>
      <c r="O2298" t="s">
        <v>154</v>
      </c>
      <c r="P2298" t="s">
        <v>154</v>
      </c>
      <c r="Q2298">
        <v>7</v>
      </c>
      <c r="R2298" t="s">
        <v>255</v>
      </c>
      <c r="S2298" t="s">
        <v>83</v>
      </c>
      <c r="T2298">
        <v>17</v>
      </c>
      <c r="U2298">
        <v>11</v>
      </c>
      <c r="V2298">
        <v>15</v>
      </c>
      <c r="W2298" t="s">
        <v>96</v>
      </c>
      <c r="X2298" t="s">
        <v>85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 t="e" vm="33">
        <f>_FV(0,"14285714285714285")</f>
        <v>#VALUE!</v>
      </c>
      <c r="AM2298" t="e" vm="13">
        <f>_FV(0,"7142857142857143")</f>
        <v>#VALUE!</v>
      </c>
      <c r="AN2298">
        <v>0</v>
      </c>
      <c r="AO2298" t="e" vm="1">
        <f>_FV(-1,"0")</f>
        <v>#VALUE!</v>
      </c>
      <c r="AP2298" t="s">
        <v>121</v>
      </c>
      <c r="AQ2298">
        <v>2</v>
      </c>
      <c r="AR2298">
        <v>2</v>
      </c>
      <c r="AS2298" t="s">
        <v>68</v>
      </c>
      <c r="AT2298" t="s">
        <v>68</v>
      </c>
      <c r="AU2298" t="s">
        <v>68</v>
      </c>
      <c r="AV2298" t="s">
        <v>64</v>
      </c>
      <c r="AW2298" s="3">
        <v>47119</v>
      </c>
      <c r="AX2298">
        <v>1645</v>
      </c>
      <c r="AY2298">
        <v>1609</v>
      </c>
      <c r="AZ2298" t="s">
        <v>2793</v>
      </c>
      <c r="BA2298" s="2">
        <v>43702</v>
      </c>
      <c r="BB2298">
        <v>36</v>
      </c>
      <c r="BC2298" t="s">
        <v>2988</v>
      </c>
      <c r="BD2298" s="2">
        <v>43803</v>
      </c>
      <c r="BE2298" t="s">
        <v>2768</v>
      </c>
      <c r="BF2298" s="2">
        <v>43578</v>
      </c>
      <c r="BG2298">
        <v>16</v>
      </c>
      <c r="BH2298" t="s">
        <v>2965</v>
      </c>
      <c r="BI2298" s="3">
        <v>19025</v>
      </c>
    </row>
    <row r="2299" spans="1:61" x14ac:dyDescent="0.25">
      <c r="A2299" s="1">
        <v>42791</v>
      </c>
      <c r="B2299" t="s">
        <v>218</v>
      </c>
      <c r="C2299" t="s">
        <v>2768</v>
      </c>
      <c r="D2299" t="s">
        <v>62</v>
      </c>
      <c r="E2299" t="s">
        <v>360</v>
      </c>
      <c r="F2299" t="s">
        <v>997</v>
      </c>
      <c r="G2299" t="s">
        <v>642</v>
      </c>
      <c r="H2299" t="s">
        <v>1375</v>
      </c>
      <c r="I2299" t="s">
        <v>1684</v>
      </c>
      <c r="J2299" t="s">
        <v>68</v>
      </c>
      <c r="K2299" t="s">
        <v>237</v>
      </c>
      <c r="L2299" t="s">
        <v>521</v>
      </c>
      <c r="M2299" t="s">
        <v>235</v>
      </c>
      <c r="N2299" t="s">
        <v>63</v>
      </c>
      <c r="O2299" t="s">
        <v>521</v>
      </c>
      <c r="P2299" t="s">
        <v>519</v>
      </c>
      <c r="Q2299">
        <v>26</v>
      </c>
      <c r="R2299" t="s">
        <v>120</v>
      </c>
      <c r="S2299" t="s">
        <v>83</v>
      </c>
      <c r="T2299">
        <v>17</v>
      </c>
      <c r="U2299">
        <v>6</v>
      </c>
      <c r="V2299">
        <v>11</v>
      </c>
      <c r="W2299" t="s">
        <v>121</v>
      </c>
      <c r="X2299" t="s">
        <v>68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 t="s">
        <v>1085</v>
      </c>
      <c r="AM2299" t="e" vm="22">
        <f>_FV(0,"5384615384615384")</f>
        <v>#VALUE!</v>
      </c>
      <c r="AN2299">
        <v>11</v>
      </c>
      <c r="AO2299" t="s">
        <v>85</v>
      </c>
      <c r="AP2299" t="s">
        <v>68</v>
      </c>
      <c r="AQ2299">
        <v>1</v>
      </c>
      <c r="AR2299">
        <v>7</v>
      </c>
      <c r="AS2299" t="s">
        <v>68</v>
      </c>
      <c r="AT2299" t="s">
        <v>68</v>
      </c>
      <c r="AU2299" t="s">
        <v>68</v>
      </c>
      <c r="AV2299" s="2">
        <v>43678</v>
      </c>
      <c r="AW2299" s="3">
        <v>44927</v>
      </c>
      <c r="AX2299">
        <v>1643</v>
      </c>
      <c r="AY2299">
        <v>1609</v>
      </c>
      <c r="AZ2299" t="s">
        <v>218</v>
      </c>
      <c r="BA2299" s="2">
        <v>43550</v>
      </c>
      <c r="BB2299">
        <v>17</v>
      </c>
      <c r="BC2299" t="s">
        <v>2990</v>
      </c>
      <c r="BD2299" s="3">
        <v>30742</v>
      </c>
      <c r="BE2299" t="s">
        <v>2768</v>
      </c>
      <c r="BF2299" s="2">
        <v>43578</v>
      </c>
      <c r="BG2299">
        <v>16</v>
      </c>
      <c r="BH2299" t="s">
        <v>2965</v>
      </c>
      <c r="BI2299" s="3">
        <v>19025</v>
      </c>
    </row>
    <row r="2300" spans="1:61" x14ac:dyDescent="0.25">
      <c r="A2300" s="1">
        <v>42603</v>
      </c>
      <c r="B2300" t="s">
        <v>228</v>
      </c>
      <c r="C2300" t="s">
        <v>2768</v>
      </c>
      <c r="D2300" t="s">
        <v>62</v>
      </c>
      <c r="E2300" t="s">
        <v>63</v>
      </c>
      <c r="F2300" t="s">
        <v>63</v>
      </c>
      <c r="G2300" t="s">
        <v>68</v>
      </c>
      <c r="H2300" s="2">
        <v>43586</v>
      </c>
      <c r="I2300" t="s">
        <v>65</v>
      </c>
      <c r="J2300" t="s">
        <v>65</v>
      </c>
      <c r="K2300" t="s">
        <v>65</v>
      </c>
      <c r="L2300" t="s">
        <v>65</v>
      </c>
      <c r="M2300" t="s">
        <v>63</v>
      </c>
      <c r="N2300" t="s">
        <v>63</v>
      </c>
      <c r="O2300" t="s">
        <v>65</v>
      </c>
      <c r="P2300" t="s">
        <v>65</v>
      </c>
      <c r="Q2300">
        <v>2</v>
      </c>
      <c r="R2300" t="s">
        <v>192</v>
      </c>
      <c r="S2300" t="s">
        <v>83</v>
      </c>
      <c r="T2300">
        <v>17</v>
      </c>
      <c r="U2300">
        <v>17</v>
      </c>
      <c r="V2300">
        <v>20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 t="e" vm="3">
        <f>_FV(0,"5")</f>
        <v>#VALUE!</v>
      </c>
      <c r="AM2300" t="e" vm="1">
        <f>_FV(-1,"0")</f>
        <v>#VALUE!</v>
      </c>
      <c r="AN2300">
        <v>0</v>
      </c>
      <c r="AP2300" t="s">
        <v>64</v>
      </c>
      <c r="AQ2300">
        <v>3</v>
      </c>
      <c r="AR2300">
        <v>3</v>
      </c>
      <c r="AS2300" t="s">
        <v>68</v>
      </c>
      <c r="AT2300" t="s">
        <v>68</v>
      </c>
      <c r="AU2300" t="s">
        <v>68</v>
      </c>
      <c r="AV2300" s="2">
        <v>43557</v>
      </c>
      <c r="AW2300" s="3">
        <v>46753</v>
      </c>
      <c r="AX2300">
        <v>1666</v>
      </c>
      <c r="AY2300">
        <v>1609</v>
      </c>
      <c r="AZ2300" t="s">
        <v>228</v>
      </c>
      <c r="BA2300" s="2">
        <v>43669</v>
      </c>
      <c r="BB2300">
        <v>27</v>
      </c>
      <c r="BC2300" t="s">
        <v>2991</v>
      </c>
      <c r="BD2300" s="3">
        <v>17288</v>
      </c>
      <c r="BE2300" t="s">
        <v>2768</v>
      </c>
      <c r="BF2300" s="2">
        <v>43578</v>
      </c>
      <c r="BG2300">
        <v>16</v>
      </c>
      <c r="BH2300" t="s">
        <v>2965</v>
      </c>
      <c r="BI2300" s="3">
        <v>19025</v>
      </c>
    </row>
    <row r="2301" spans="1:61" x14ac:dyDescent="0.25">
      <c r="A2301" s="1">
        <v>42655</v>
      </c>
      <c r="B2301" t="s">
        <v>60</v>
      </c>
      <c r="C2301" t="s">
        <v>182</v>
      </c>
      <c r="D2301" t="s">
        <v>62</v>
      </c>
      <c r="E2301" s="2">
        <v>43498</v>
      </c>
      <c r="F2301" t="s">
        <v>385</v>
      </c>
      <c r="G2301" t="s">
        <v>263</v>
      </c>
      <c r="H2301" t="s">
        <v>672</v>
      </c>
      <c r="I2301" t="s">
        <v>1631</v>
      </c>
      <c r="J2301" t="s">
        <v>672</v>
      </c>
      <c r="K2301" t="s">
        <v>97</v>
      </c>
      <c r="L2301" t="s">
        <v>80</v>
      </c>
      <c r="M2301" t="s">
        <v>268</v>
      </c>
      <c r="N2301" t="s">
        <v>80</v>
      </c>
      <c r="O2301" t="s">
        <v>386</v>
      </c>
      <c r="P2301" t="s">
        <v>386</v>
      </c>
      <c r="Q2301">
        <v>15</v>
      </c>
      <c r="R2301" t="s">
        <v>132</v>
      </c>
      <c r="S2301" t="s">
        <v>191</v>
      </c>
      <c r="T2301">
        <v>17</v>
      </c>
      <c r="U2301">
        <v>2</v>
      </c>
      <c r="V2301">
        <v>9</v>
      </c>
      <c r="W2301" t="s">
        <v>192</v>
      </c>
      <c r="X2301" t="s">
        <v>120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 t="s">
        <v>672</v>
      </c>
      <c r="AM2301" t="e" vm="26">
        <f>_FV(0,"2")</f>
        <v>#VALUE!</v>
      </c>
      <c r="AN2301">
        <v>12</v>
      </c>
      <c r="AO2301" t="s">
        <v>68</v>
      </c>
      <c r="AP2301" t="e" vm="1">
        <f>_FV(-8,"0")</f>
        <v>#VALUE!</v>
      </c>
      <c r="AQ2301">
        <v>7</v>
      </c>
      <c r="AR2301">
        <v>1</v>
      </c>
      <c r="AS2301" t="s">
        <v>68</v>
      </c>
      <c r="AT2301" t="s">
        <v>68</v>
      </c>
      <c r="AU2301" t="s">
        <v>68</v>
      </c>
      <c r="AV2301" t="s">
        <v>64</v>
      </c>
      <c r="AW2301" s="3">
        <v>42370</v>
      </c>
      <c r="AX2301">
        <v>1847</v>
      </c>
      <c r="AY2301">
        <v>1637</v>
      </c>
      <c r="AZ2301" t="s">
        <v>60</v>
      </c>
      <c r="BA2301" s="2">
        <v>43669</v>
      </c>
      <c r="BB2301">
        <v>26</v>
      </c>
      <c r="BC2301" t="s">
        <v>2961</v>
      </c>
      <c r="BD2301" s="3">
        <v>16772</v>
      </c>
      <c r="BE2301" t="s">
        <v>182</v>
      </c>
      <c r="BF2301" s="2">
        <v>43491</v>
      </c>
      <c r="BG2301">
        <v>27</v>
      </c>
      <c r="BH2301" t="s">
        <v>2980</v>
      </c>
      <c r="BI2301" s="3">
        <v>24959</v>
      </c>
    </row>
    <row r="2302" spans="1:61" x14ac:dyDescent="0.25">
      <c r="A2302" s="1">
        <v>42891</v>
      </c>
      <c r="B2302" t="s">
        <v>2768</v>
      </c>
      <c r="C2302" t="s">
        <v>182</v>
      </c>
      <c r="D2302" t="s">
        <v>101</v>
      </c>
      <c r="E2302" s="2">
        <v>43556</v>
      </c>
      <c r="F2302" t="s">
        <v>705</v>
      </c>
      <c r="G2302" s="2">
        <v>43678</v>
      </c>
      <c r="H2302" t="s">
        <v>353</v>
      </c>
      <c r="I2302" t="s">
        <v>1092</v>
      </c>
      <c r="J2302" t="s">
        <v>579</v>
      </c>
      <c r="K2302" t="s">
        <v>155</v>
      </c>
      <c r="L2302" t="s">
        <v>155</v>
      </c>
      <c r="M2302" t="s">
        <v>586</v>
      </c>
      <c r="N2302" t="s">
        <v>156</v>
      </c>
      <c r="O2302" t="s">
        <v>585</v>
      </c>
      <c r="P2302" t="s">
        <v>793</v>
      </c>
      <c r="Q2302">
        <v>35</v>
      </c>
      <c r="R2302" t="s">
        <v>83</v>
      </c>
      <c r="S2302" t="s">
        <v>191</v>
      </c>
      <c r="T2302">
        <v>17</v>
      </c>
      <c r="U2302">
        <v>11</v>
      </c>
      <c r="V2302">
        <v>9</v>
      </c>
      <c r="W2302" t="s">
        <v>132</v>
      </c>
      <c r="X2302" t="s">
        <v>84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1</v>
      </c>
      <c r="AI2302">
        <v>0</v>
      </c>
      <c r="AJ2302">
        <v>0</v>
      </c>
      <c r="AK2302">
        <v>0</v>
      </c>
      <c r="AL2302" t="e" vm="8">
        <f>_FV(0,"4")</f>
        <v>#VALUE!</v>
      </c>
      <c r="AM2302" t="e" vm="194">
        <f>_FV(0,"37142857142857144")</f>
        <v>#VALUE!</v>
      </c>
      <c r="AN2302">
        <v>-1</v>
      </c>
      <c r="AO2302" t="s">
        <v>64</v>
      </c>
      <c r="AP2302" t="e" vm="1">
        <f>_FV(-4,"0")</f>
        <v>#VALUE!</v>
      </c>
      <c r="AQ2302">
        <v>3</v>
      </c>
      <c r="AR2302">
        <v>6</v>
      </c>
      <c r="AS2302" t="s">
        <v>68</v>
      </c>
      <c r="AT2302" t="s">
        <v>68</v>
      </c>
      <c r="AU2302" t="s">
        <v>68</v>
      </c>
      <c r="AV2302" t="s">
        <v>64</v>
      </c>
      <c r="AW2302" s="2">
        <v>43497</v>
      </c>
      <c r="AX2302">
        <v>1609</v>
      </c>
      <c r="AY2302">
        <v>1637</v>
      </c>
      <c r="AZ2302" t="s">
        <v>2768</v>
      </c>
      <c r="BA2302" s="2">
        <v>43578</v>
      </c>
      <c r="BB2302">
        <v>16</v>
      </c>
      <c r="BC2302" t="s">
        <v>2965</v>
      </c>
      <c r="BD2302" s="3">
        <v>19025</v>
      </c>
      <c r="BE2302" t="s">
        <v>182</v>
      </c>
      <c r="BF2302" s="2">
        <v>43491</v>
      </c>
      <c r="BG2302">
        <v>27</v>
      </c>
      <c r="BH2302" t="s">
        <v>2980</v>
      </c>
      <c r="BI2302" s="3">
        <v>24959</v>
      </c>
    </row>
    <row r="2303" spans="1:61" x14ac:dyDescent="0.25">
      <c r="A2303" s="1">
        <v>42829</v>
      </c>
      <c r="B2303" t="s">
        <v>2531</v>
      </c>
      <c r="C2303" t="s">
        <v>182</v>
      </c>
      <c r="D2303" t="s">
        <v>62</v>
      </c>
      <c r="E2303" t="s">
        <v>265</v>
      </c>
      <c r="F2303" s="2">
        <v>43466</v>
      </c>
      <c r="G2303" s="2">
        <v>43556</v>
      </c>
      <c r="H2303" s="2">
        <v>43556</v>
      </c>
      <c r="I2303" t="s">
        <v>385</v>
      </c>
      <c r="J2303" s="2">
        <v>43497</v>
      </c>
      <c r="K2303" t="s">
        <v>266</v>
      </c>
      <c r="L2303" t="s">
        <v>266</v>
      </c>
      <c r="M2303" t="s">
        <v>63</v>
      </c>
      <c r="N2303" t="s">
        <v>673</v>
      </c>
      <c r="O2303" t="s">
        <v>82</v>
      </c>
      <c r="P2303" t="s">
        <v>266</v>
      </c>
      <c r="Q2303">
        <v>30</v>
      </c>
      <c r="R2303" t="s">
        <v>242</v>
      </c>
      <c r="S2303" t="s">
        <v>191</v>
      </c>
      <c r="T2303">
        <v>17</v>
      </c>
      <c r="U2303">
        <v>11</v>
      </c>
      <c r="V2303">
        <v>7</v>
      </c>
      <c r="W2303" t="s">
        <v>84</v>
      </c>
      <c r="X2303" t="s">
        <v>85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 t="e" vm="318">
        <f>_FV(0,"36666666666666664")</f>
        <v>#VALUE!</v>
      </c>
      <c r="AM2303" t="e" vm="154">
        <f>_FV(0,"3")</f>
        <v>#VALUE!</v>
      </c>
      <c r="AN2303">
        <v>-4</v>
      </c>
      <c r="AO2303" t="e" vm="1">
        <f>_FV(-4,"0")</f>
        <v>#VALUE!</v>
      </c>
      <c r="AP2303" t="s">
        <v>84</v>
      </c>
      <c r="AQ2303">
        <v>4</v>
      </c>
      <c r="AR2303">
        <v>4</v>
      </c>
      <c r="AS2303" t="s">
        <v>68</v>
      </c>
      <c r="AT2303" t="s">
        <v>68</v>
      </c>
      <c r="AU2303" t="s">
        <v>68</v>
      </c>
      <c r="AV2303" t="s">
        <v>180</v>
      </c>
      <c r="AW2303" s="3">
        <v>42370</v>
      </c>
      <c r="AX2303">
        <v>1626</v>
      </c>
      <c r="AY2303">
        <v>1637</v>
      </c>
      <c r="AZ2303" t="s">
        <v>2531</v>
      </c>
      <c r="BA2303" s="2">
        <v>43671</v>
      </c>
      <c r="BB2303">
        <v>14</v>
      </c>
      <c r="BC2303" t="s">
        <v>2967</v>
      </c>
      <c r="BD2303" s="3">
        <v>46419</v>
      </c>
      <c r="BE2303" t="s">
        <v>182</v>
      </c>
      <c r="BF2303" s="2">
        <v>43491</v>
      </c>
      <c r="BG2303">
        <v>27</v>
      </c>
      <c r="BH2303" t="s">
        <v>2980</v>
      </c>
      <c r="BI2303" s="3">
        <v>24959</v>
      </c>
    </row>
    <row r="2304" spans="1:61" x14ac:dyDescent="0.25">
      <c r="A2304" s="1">
        <v>42735</v>
      </c>
      <c r="B2304" t="s">
        <v>123</v>
      </c>
      <c r="C2304" t="s">
        <v>182</v>
      </c>
      <c r="D2304" t="s">
        <v>62</v>
      </c>
      <c r="E2304" t="s">
        <v>64</v>
      </c>
      <c r="F2304" t="s">
        <v>1067</v>
      </c>
      <c r="G2304" t="s">
        <v>169</v>
      </c>
      <c r="H2304" t="s">
        <v>512</v>
      </c>
      <c r="I2304" t="s">
        <v>3036</v>
      </c>
      <c r="J2304" t="s">
        <v>196</v>
      </c>
      <c r="K2304" t="s">
        <v>302</v>
      </c>
      <c r="L2304" t="s">
        <v>170</v>
      </c>
      <c r="M2304" t="s">
        <v>171</v>
      </c>
      <c r="N2304" t="s">
        <v>203</v>
      </c>
      <c r="O2304" t="s">
        <v>789</v>
      </c>
      <c r="P2304" t="s">
        <v>202</v>
      </c>
      <c r="Q2304">
        <v>19</v>
      </c>
      <c r="R2304" t="s">
        <v>68</v>
      </c>
      <c r="S2304" t="s">
        <v>191</v>
      </c>
      <c r="T2304">
        <v>17</v>
      </c>
      <c r="U2304">
        <v>1</v>
      </c>
      <c r="V2304">
        <v>13</v>
      </c>
      <c r="W2304" t="s">
        <v>110</v>
      </c>
      <c r="X2304" t="s">
        <v>132</v>
      </c>
      <c r="Y2304">
        <v>1</v>
      </c>
      <c r="Z2304">
        <v>1</v>
      </c>
      <c r="AA2304">
        <v>1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 t="s">
        <v>200</v>
      </c>
      <c r="AM2304" t="e" vm="256">
        <f>_FV(0,"42105263157894735")</f>
        <v>#VALUE!</v>
      </c>
      <c r="AN2304">
        <v>25</v>
      </c>
      <c r="AO2304" t="s">
        <v>120</v>
      </c>
      <c r="AP2304" t="e" vm="1">
        <f>_FV(-12,"0")</f>
        <v>#VALUE!</v>
      </c>
      <c r="AQ2304">
        <v>4</v>
      </c>
      <c r="AR2304">
        <v>4</v>
      </c>
      <c r="AS2304" t="s">
        <v>2307</v>
      </c>
      <c r="AT2304" t="s">
        <v>306</v>
      </c>
      <c r="AU2304" t="s">
        <v>252</v>
      </c>
      <c r="AV2304" t="s">
        <v>391</v>
      </c>
      <c r="AW2304" t="s">
        <v>3037</v>
      </c>
      <c r="AX2304">
        <v>1793</v>
      </c>
      <c r="AY2304">
        <v>1637</v>
      </c>
      <c r="AZ2304" t="s">
        <v>123</v>
      </c>
      <c r="BA2304" s="2">
        <v>43700</v>
      </c>
      <c r="BB2304">
        <v>41</v>
      </c>
      <c r="BC2304" t="s">
        <v>2968</v>
      </c>
      <c r="BD2304" s="3">
        <v>11658</v>
      </c>
      <c r="BE2304" t="s">
        <v>182</v>
      </c>
      <c r="BF2304" s="2">
        <v>43491</v>
      </c>
      <c r="BG2304">
        <v>27</v>
      </c>
      <c r="BH2304" t="s">
        <v>2980</v>
      </c>
      <c r="BI2304" s="3">
        <v>24959</v>
      </c>
    </row>
    <row r="2305" spans="1:61" x14ac:dyDescent="0.25">
      <c r="A2305" s="1">
        <v>42631</v>
      </c>
      <c r="B2305" t="s">
        <v>2233</v>
      </c>
      <c r="C2305" t="s">
        <v>182</v>
      </c>
      <c r="D2305" t="s">
        <v>62</v>
      </c>
      <c r="E2305" t="s">
        <v>97</v>
      </c>
      <c r="F2305" t="s">
        <v>116</v>
      </c>
      <c r="G2305" t="s">
        <v>124</v>
      </c>
      <c r="H2305" t="s">
        <v>64</v>
      </c>
      <c r="I2305" t="s">
        <v>124</v>
      </c>
      <c r="J2305" t="s">
        <v>118</v>
      </c>
      <c r="K2305" t="s">
        <v>118</v>
      </c>
      <c r="L2305" t="s">
        <v>65</v>
      </c>
      <c r="M2305" t="s">
        <v>116</v>
      </c>
      <c r="N2305" t="s">
        <v>97</v>
      </c>
      <c r="O2305" t="s">
        <v>118</v>
      </c>
      <c r="P2305" t="s">
        <v>118</v>
      </c>
      <c r="Q2305">
        <v>5</v>
      </c>
      <c r="R2305" t="s">
        <v>119</v>
      </c>
      <c r="S2305" t="s">
        <v>191</v>
      </c>
      <c r="T2305">
        <v>17</v>
      </c>
      <c r="U2305">
        <v>11</v>
      </c>
      <c r="V2305">
        <v>20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 t="e" vm="26">
        <f>_FV(0,"2")</f>
        <v>#VALUE!</v>
      </c>
      <c r="AM2305" t="e" vm="25">
        <f>_FV(-1,"6")</f>
        <v>#VALUE!</v>
      </c>
      <c r="AN2305">
        <v>3</v>
      </c>
      <c r="AP2305" t="s">
        <v>68</v>
      </c>
      <c r="AQ2305">
        <v>9</v>
      </c>
      <c r="AR2305">
        <v>0</v>
      </c>
      <c r="AS2305" t="s">
        <v>65</v>
      </c>
      <c r="AT2305" t="s">
        <v>68</v>
      </c>
      <c r="AU2305" t="s">
        <v>644</v>
      </c>
      <c r="AV2305" t="s">
        <v>539</v>
      </c>
      <c r="AW2305" t="s">
        <v>65</v>
      </c>
      <c r="AX2305">
        <v>1637</v>
      </c>
      <c r="AY2305">
        <v>1637</v>
      </c>
      <c r="AZ2305" t="s">
        <v>2233</v>
      </c>
      <c r="BA2305" s="2">
        <v>43490</v>
      </c>
      <c r="BB2305">
        <v>25</v>
      </c>
      <c r="BC2305" t="s">
        <v>2969</v>
      </c>
      <c r="BD2305" s="3">
        <v>28946</v>
      </c>
      <c r="BE2305" t="s">
        <v>182</v>
      </c>
      <c r="BF2305" s="2">
        <v>43491</v>
      </c>
      <c r="BG2305">
        <v>27</v>
      </c>
      <c r="BH2305" t="s">
        <v>2980</v>
      </c>
      <c r="BI2305" s="3">
        <v>24959</v>
      </c>
    </row>
    <row r="2306" spans="1:61" x14ac:dyDescent="0.25">
      <c r="A2306" s="1">
        <v>42609</v>
      </c>
      <c r="B2306" t="s">
        <v>127</v>
      </c>
      <c r="C2306" t="s">
        <v>182</v>
      </c>
      <c r="D2306" t="s">
        <v>62</v>
      </c>
      <c r="E2306" t="s">
        <v>68</v>
      </c>
      <c r="F2306" t="s">
        <v>355</v>
      </c>
      <c r="G2306" t="s">
        <v>355</v>
      </c>
      <c r="H2306" t="s">
        <v>340</v>
      </c>
      <c r="I2306" t="s">
        <v>90</v>
      </c>
      <c r="J2306" t="s">
        <v>80</v>
      </c>
      <c r="K2306" t="s">
        <v>80</v>
      </c>
      <c r="L2306" t="s">
        <v>65</v>
      </c>
      <c r="M2306" t="s">
        <v>65</v>
      </c>
      <c r="N2306" t="s">
        <v>80</v>
      </c>
      <c r="O2306" t="s">
        <v>80</v>
      </c>
      <c r="P2306" t="s">
        <v>80</v>
      </c>
      <c r="Q2306">
        <v>3</v>
      </c>
      <c r="R2306" t="s">
        <v>85</v>
      </c>
      <c r="S2306" t="s">
        <v>191</v>
      </c>
      <c r="T2306">
        <v>17</v>
      </c>
      <c r="U2306">
        <v>5</v>
      </c>
      <c r="V2306">
        <v>17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 t="s">
        <v>80</v>
      </c>
      <c r="AM2306" t="e" vm="1">
        <f>_FV(-1,"0")</f>
        <v>#VALUE!</v>
      </c>
      <c r="AN2306">
        <v>3</v>
      </c>
      <c r="AP2306" t="e" vm="1">
        <f>_FV(-6,"0")</f>
        <v>#VALUE!</v>
      </c>
      <c r="AQ2306">
        <v>3</v>
      </c>
      <c r="AR2306">
        <v>6</v>
      </c>
      <c r="AS2306" t="s">
        <v>68</v>
      </c>
      <c r="AT2306" t="s">
        <v>68</v>
      </c>
      <c r="AU2306" t="s">
        <v>68</v>
      </c>
      <c r="AV2306" s="3">
        <v>27395</v>
      </c>
      <c r="AW2306" s="3">
        <v>46388</v>
      </c>
      <c r="AX2306">
        <v>1725</v>
      </c>
      <c r="AY2306">
        <v>1637</v>
      </c>
      <c r="AZ2306" t="s">
        <v>127</v>
      </c>
      <c r="BA2306" s="2">
        <v>43732</v>
      </c>
      <c r="BB2306">
        <v>22</v>
      </c>
      <c r="BC2306" t="s">
        <v>2970</v>
      </c>
      <c r="BD2306" s="3">
        <v>47300</v>
      </c>
      <c r="BE2306" t="s">
        <v>182</v>
      </c>
      <c r="BF2306" s="2">
        <v>43491</v>
      </c>
      <c r="BG2306">
        <v>27</v>
      </c>
      <c r="BH2306" t="s">
        <v>2980</v>
      </c>
      <c r="BI2306" s="3">
        <v>24959</v>
      </c>
    </row>
    <row r="2307" spans="1:61" x14ac:dyDescent="0.25">
      <c r="A2307" s="1">
        <v>42665</v>
      </c>
      <c r="B2307" t="s">
        <v>2240</v>
      </c>
      <c r="C2307" t="s">
        <v>182</v>
      </c>
      <c r="D2307" t="s">
        <v>151</v>
      </c>
      <c r="E2307" t="s">
        <v>88</v>
      </c>
      <c r="F2307" t="s">
        <v>91</v>
      </c>
      <c r="G2307" t="s">
        <v>1680</v>
      </c>
      <c r="H2307" t="s">
        <v>811</v>
      </c>
      <c r="I2307" t="s">
        <v>91</v>
      </c>
      <c r="J2307" t="s">
        <v>355</v>
      </c>
      <c r="K2307" t="s">
        <v>216</v>
      </c>
      <c r="L2307" t="s">
        <v>93</v>
      </c>
      <c r="M2307" t="s">
        <v>356</v>
      </c>
      <c r="N2307" t="s">
        <v>94</v>
      </c>
      <c r="O2307" t="s">
        <v>93</v>
      </c>
      <c r="P2307" t="s">
        <v>80</v>
      </c>
      <c r="Q2307">
        <v>9</v>
      </c>
      <c r="R2307" t="s">
        <v>95</v>
      </c>
      <c r="S2307" t="s">
        <v>191</v>
      </c>
      <c r="T2307">
        <v>17</v>
      </c>
      <c r="U2307">
        <v>16</v>
      </c>
      <c r="V2307">
        <v>18</v>
      </c>
      <c r="W2307" t="s">
        <v>68</v>
      </c>
      <c r="X2307" t="s">
        <v>132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 t="e" vm="2">
        <f>_FV(-1,"3333333333333333")</f>
        <v>#VALUE!</v>
      </c>
      <c r="AM2307" t="e" vm="1">
        <f>_FV(-1,"0")</f>
        <v>#VALUE!</v>
      </c>
      <c r="AN2307">
        <v>1</v>
      </c>
      <c r="AO2307" t="e" vm="1">
        <f>_FV(-4,"0")</f>
        <v>#VALUE!</v>
      </c>
      <c r="AP2307" t="s">
        <v>132</v>
      </c>
      <c r="AQ2307">
        <v>1</v>
      </c>
      <c r="AR2307">
        <v>7</v>
      </c>
      <c r="AS2307" t="s">
        <v>68</v>
      </c>
      <c r="AT2307" s="2">
        <v>43556</v>
      </c>
      <c r="AU2307" t="s">
        <v>68</v>
      </c>
      <c r="AV2307" t="s">
        <v>180</v>
      </c>
      <c r="AW2307" s="3">
        <v>27395</v>
      </c>
      <c r="AX2307">
        <v>1604</v>
      </c>
      <c r="AY2307">
        <v>1637</v>
      </c>
      <c r="AZ2307" t="s">
        <v>2240</v>
      </c>
      <c r="BA2307" t="s">
        <v>1398</v>
      </c>
      <c r="BB2307">
        <v>22</v>
      </c>
      <c r="BC2307" t="s">
        <v>2972</v>
      </c>
      <c r="BD2307" s="3">
        <v>42795</v>
      </c>
      <c r="BE2307" t="s">
        <v>182</v>
      </c>
      <c r="BF2307" s="2">
        <v>43491</v>
      </c>
      <c r="BG2307">
        <v>27</v>
      </c>
      <c r="BH2307" t="s">
        <v>2980</v>
      </c>
      <c r="BI2307" s="3">
        <v>24959</v>
      </c>
    </row>
    <row r="2308" spans="1:61" x14ac:dyDescent="0.25">
      <c r="A2308" s="1">
        <v>42739</v>
      </c>
      <c r="B2308" t="s">
        <v>2538</v>
      </c>
      <c r="C2308" t="s">
        <v>182</v>
      </c>
      <c r="D2308" t="s">
        <v>62</v>
      </c>
      <c r="E2308" t="s">
        <v>1089</v>
      </c>
      <c r="F2308" t="s">
        <v>106</v>
      </c>
      <c r="G2308" t="s">
        <v>1088</v>
      </c>
      <c r="H2308" t="s">
        <v>1026</v>
      </c>
      <c r="I2308" t="s">
        <v>1696</v>
      </c>
      <c r="J2308" t="s">
        <v>477</v>
      </c>
      <c r="K2308" t="s">
        <v>479</v>
      </c>
      <c r="L2308" t="s">
        <v>107</v>
      </c>
      <c r="M2308" t="s">
        <v>108</v>
      </c>
      <c r="N2308" t="s">
        <v>573</v>
      </c>
      <c r="O2308" t="s">
        <v>480</v>
      </c>
      <c r="P2308" t="s">
        <v>107</v>
      </c>
      <c r="Q2308">
        <v>29</v>
      </c>
      <c r="R2308" t="s">
        <v>179</v>
      </c>
      <c r="S2308" t="s">
        <v>191</v>
      </c>
      <c r="T2308">
        <v>17</v>
      </c>
      <c r="U2308">
        <v>13</v>
      </c>
      <c r="V2308">
        <v>8</v>
      </c>
      <c r="W2308" t="s">
        <v>83</v>
      </c>
      <c r="X2308" t="s">
        <v>85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 t="e" vm="378">
        <f>_FV(0,"4827586206896552")</f>
        <v>#VALUE!</v>
      </c>
      <c r="AM2308" t="e" vm="391">
        <f>_FV(0,"27586206896551724")</f>
        <v>#VALUE!</v>
      </c>
      <c r="AN2308">
        <v>-6</v>
      </c>
      <c r="AO2308" t="s">
        <v>64</v>
      </c>
      <c r="AP2308" t="e" vm="1">
        <f>_FV(-1,"0")</f>
        <v>#VALUE!</v>
      </c>
      <c r="AQ2308">
        <v>5</v>
      </c>
      <c r="AR2308">
        <v>2</v>
      </c>
      <c r="AS2308" t="s">
        <v>1181</v>
      </c>
      <c r="AT2308" t="s">
        <v>68</v>
      </c>
      <c r="AU2308" t="s">
        <v>1080</v>
      </c>
      <c r="AV2308" t="s">
        <v>3038</v>
      </c>
      <c r="AW2308" t="s">
        <v>3039</v>
      </c>
      <c r="AX2308">
        <v>1803</v>
      </c>
      <c r="AY2308">
        <v>1637</v>
      </c>
      <c r="AZ2308" t="s">
        <v>2538</v>
      </c>
      <c r="BA2308" s="2">
        <v>43641</v>
      </c>
      <c r="BB2308">
        <v>21</v>
      </c>
      <c r="BC2308" t="s">
        <v>2973</v>
      </c>
      <c r="BD2308" s="3">
        <v>23863</v>
      </c>
      <c r="BE2308" t="s">
        <v>182</v>
      </c>
      <c r="BF2308" s="2">
        <v>43491</v>
      </c>
      <c r="BG2308">
        <v>27</v>
      </c>
      <c r="BH2308" t="s">
        <v>2980</v>
      </c>
      <c r="BI2308" s="3">
        <v>24959</v>
      </c>
    </row>
    <row r="2309" spans="1:61" x14ac:dyDescent="0.25">
      <c r="A2309" s="1">
        <v>42731</v>
      </c>
      <c r="B2309" t="s">
        <v>150</v>
      </c>
      <c r="C2309" t="s">
        <v>182</v>
      </c>
      <c r="D2309" t="s">
        <v>62</v>
      </c>
      <c r="E2309" t="s">
        <v>3040</v>
      </c>
      <c r="F2309" t="s">
        <v>430</v>
      </c>
      <c r="G2309" t="s">
        <v>92</v>
      </c>
      <c r="H2309" t="s">
        <v>90</v>
      </c>
      <c r="I2309" t="s">
        <v>1206</v>
      </c>
      <c r="J2309" t="s">
        <v>76</v>
      </c>
      <c r="K2309" t="s">
        <v>950</v>
      </c>
      <c r="L2309" t="s">
        <v>341</v>
      </c>
      <c r="M2309" t="s">
        <v>93</v>
      </c>
      <c r="N2309" t="s">
        <v>80</v>
      </c>
      <c r="O2309" t="s">
        <v>216</v>
      </c>
      <c r="P2309" t="s">
        <v>80</v>
      </c>
      <c r="Q2309">
        <v>18</v>
      </c>
      <c r="R2309" t="s">
        <v>66</v>
      </c>
      <c r="S2309" t="s">
        <v>191</v>
      </c>
      <c r="T2309">
        <v>17</v>
      </c>
      <c r="U2309">
        <v>2</v>
      </c>
      <c r="V2309">
        <v>11</v>
      </c>
      <c r="W2309" t="s">
        <v>120</v>
      </c>
      <c r="X2309" t="s">
        <v>121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 t="s">
        <v>76</v>
      </c>
      <c r="AM2309" t="e" vm="42">
        <f>_FV(0,"2777777777777778")</f>
        <v>#VALUE!</v>
      </c>
      <c r="AN2309">
        <v>16</v>
      </c>
      <c r="AO2309" t="s">
        <v>64</v>
      </c>
      <c r="AP2309" t="e" vm="1">
        <f>_FV(-9,"0")</f>
        <v>#VALUE!</v>
      </c>
      <c r="AQ2309">
        <v>6</v>
      </c>
      <c r="AR2309">
        <v>3</v>
      </c>
      <c r="AS2309" t="s">
        <v>68</v>
      </c>
      <c r="AT2309" t="s">
        <v>102</v>
      </c>
      <c r="AU2309" t="s">
        <v>68</v>
      </c>
      <c r="AV2309" s="2">
        <v>43557</v>
      </c>
      <c r="AW2309" t="s">
        <v>3033</v>
      </c>
      <c r="AX2309">
        <v>1813</v>
      </c>
      <c r="AY2309">
        <v>1637</v>
      </c>
      <c r="AZ2309" t="s">
        <v>150</v>
      </c>
      <c r="BA2309" s="2">
        <v>43578</v>
      </c>
      <c r="BB2309">
        <v>23</v>
      </c>
      <c r="BC2309" t="s">
        <v>2962</v>
      </c>
      <c r="BD2309" s="3">
        <v>13789</v>
      </c>
      <c r="BE2309" t="s">
        <v>182</v>
      </c>
      <c r="BF2309" s="2">
        <v>43491</v>
      </c>
      <c r="BG2309">
        <v>27</v>
      </c>
      <c r="BH2309" t="s">
        <v>2980</v>
      </c>
      <c r="BI2309" s="3">
        <v>24959</v>
      </c>
    </row>
    <row r="2310" spans="1:61" x14ac:dyDescent="0.25">
      <c r="A2310" s="1">
        <v>42950</v>
      </c>
      <c r="B2310" t="s">
        <v>158</v>
      </c>
      <c r="C2310" t="s">
        <v>182</v>
      </c>
      <c r="D2310" t="s">
        <v>101</v>
      </c>
      <c r="E2310" t="s">
        <v>1135</v>
      </c>
      <c r="F2310" t="s">
        <v>92</v>
      </c>
      <c r="G2310" t="s">
        <v>697</v>
      </c>
      <c r="H2310" t="s">
        <v>633</v>
      </c>
      <c r="I2310" t="s">
        <v>1955</v>
      </c>
      <c r="J2310" t="s">
        <v>636</v>
      </c>
      <c r="K2310" t="s">
        <v>2197</v>
      </c>
      <c r="L2310" t="s">
        <v>637</v>
      </c>
      <c r="M2310" t="s">
        <v>608</v>
      </c>
      <c r="N2310" t="s">
        <v>638</v>
      </c>
      <c r="O2310" t="s">
        <v>1233</v>
      </c>
      <c r="P2310" t="s">
        <v>637</v>
      </c>
      <c r="Q2310">
        <v>27</v>
      </c>
      <c r="R2310" t="s">
        <v>84</v>
      </c>
      <c r="S2310" t="s">
        <v>191</v>
      </c>
      <c r="T2310">
        <v>17</v>
      </c>
      <c r="U2310">
        <v>2</v>
      </c>
      <c r="V2310">
        <v>9</v>
      </c>
      <c r="W2310" t="s">
        <v>191</v>
      </c>
      <c r="X2310" t="s">
        <v>132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 t="s">
        <v>88</v>
      </c>
      <c r="AM2310" t="e" vm="94">
        <f>_FV(0,"37037037037037035")</f>
        <v>#VALUE!</v>
      </c>
      <c r="AN2310">
        <v>23</v>
      </c>
      <c r="AO2310" t="s">
        <v>121</v>
      </c>
      <c r="AP2310" t="e" vm="1">
        <f>_FV(-10,"0")</f>
        <v>#VALUE!</v>
      </c>
      <c r="AQ2310">
        <v>6</v>
      </c>
      <c r="AR2310">
        <v>3</v>
      </c>
      <c r="AS2310" t="s">
        <v>68</v>
      </c>
      <c r="AT2310" t="s">
        <v>1040</v>
      </c>
      <c r="AU2310" t="s">
        <v>68</v>
      </c>
      <c r="AV2310" t="s">
        <v>64</v>
      </c>
      <c r="AW2310" t="s">
        <v>3041</v>
      </c>
      <c r="AX2310">
        <v>1883</v>
      </c>
      <c r="AY2310">
        <v>1637</v>
      </c>
      <c r="AZ2310" t="s">
        <v>158</v>
      </c>
      <c r="BA2310" s="2">
        <v>43670</v>
      </c>
      <c r="BB2310">
        <v>36</v>
      </c>
      <c r="BC2310" t="s">
        <v>2974</v>
      </c>
      <c r="BD2310" s="2">
        <v>43813</v>
      </c>
      <c r="BE2310" t="s">
        <v>182</v>
      </c>
      <c r="BF2310" s="2">
        <v>43491</v>
      </c>
      <c r="BG2310">
        <v>27</v>
      </c>
      <c r="BH2310" t="s">
        <v>2980</v>
      </c>
      <c r="BI2310" s="3">
        <v>24959</v>
      </c>
    </row>
    <row r="2311" spans="1:61" x14ac:dyDescent="0.25">
      <c r="A2311" s="1">
        <v>42410</v>
      </c>
      <c r="B2311" t="s">
        <v>163</v>
      </c>
      <c r="C2311" t="s">
        <v>182</v>
      </c>
      <c r="D2311" t="s">
        <v>101</v>
      </c>
      <c r="E2311" t="s">
        <v>391</v>
      </c>
      <c r="F2311" t="s">
        <v>252</v>
      </c>
      <c r="G2311" t="s">
        <v>68</v>
      </c>
      <c r="H2311" t="s">
        <v>1332</v>
      </c>
      <c r="I2311" t="s">
        <v>391</v>
      </c>
      <c r="J2311" t="s">
        <v>155</v>
      </c>
      <c r="K2311" t="s">
        <v>252</v>
      </c>
      <c r="L2311" t="s">
        <v>65</v>
      </c>
      <c r="M2311" t="s">
        <v>155</v>
      </c>
      <c r="N2311" t="s">
        <v>252</v>
      </c>
      <c r="O2311" t="s">
        <v>65</v>
      </c>
      <c r="P2311" t="s">
        <v>155</v>
      </c>
      <c r="Q2311">
        <v>7</v>
      </c>
      <c r="R2311" t="s">
        <v>96</v>
      </c>
      <c r="S2311" t="s">
        <v>191</v>
      </c>
      <c r="T2311">
        <v>17</v>
      </c>
      <c r="U2311">
        <v>6</v>
      </c>
      <c r="V2311">
        <v>19</v>
      </c>
      <c r="W2311" t="s">
        <v>83</v>
      </c>
      <c r="X2311" t="s">
        <v>68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1</v>
      </c>
      <c r="AI2311">
        <v>0</v>
      </c>
      <c r="AJ2311">
        <v>0</v>
      </c>
      <c r="AK2311">
        <v>0</v>
      </c>
      <c r="AL2311" t="s">
        <v>670</v>
      </c>
      <c r="AM2311" t="e" vm="151">
        <f>_FV(-1,"5714285714285714")</f>
        <v>#VALUE!</v>
      </c>
      <c r="AN2311">
        <v>10</v>
      </c>
      <c r="AO2311" t="s">
        <v>121</v>
      </c>
      <c r="AP2311" t="e" vm="1">
        <f>_FV(-7,"0")</f>
        <v>#VALUE!</v>
      </c>
      <c r="AQ2311">
        <v>4</v>
      </c>
      <c r="AR2311">
        <v>4</v>
      </c>
      <c r="AS2311" t="s">
        <v>68</v>
      </c>
      <c r="AT2311" t="s">
        <v>1067</v>
      </c>
      <c r="AU2311" t="s">
        <v>68</v>
      </c>
      <c r="AV2311" s="2">
        <v>43498</v>
      </c>
      <c r="AW2311" t="s">
        <v>3042</v>
      </c>
      <c r="AX2311">
        <v>1770</v>
      </c>
      <c r="AY2311">
        <v>1637</v>
      </c>
      <c r="AZ2311" t="s">
        <v>163</v>
      </c>
      <c r="BA2311" s="2">
        <v>43608</v>
      </c>
      <c r="BB2311">
        <v>24</v>
      </c>
      <c r="BC2311" t="s">
        <v>2976</v>
      </c>
      <c r="BD2311" s="2">
        <v>43658</v>
      </c>
      <c r="BE2311" t="s">
        <v>182</v>
      </c>
      <c r="BF2311" s="2">
        <v>43491</v>
      </c>
      <c r="BG2311">
        <v>27</v>
      </c>
      <c r="BH2311" t="s">
        <v>2980</v>
      </c>
      <c r="BI2311" s="3">
        <v>24959</v>
      </c>
    </row>
    <row r="2312" spans="1:61" x14ac:dyDescent="0.25">
      <c r="A2312" s="1">
        <v>42595</v>
      </c>
      <c r="B2312" t="s">
        <v>2977</v>
      </c>
      <c r="C2312" t="s">
        <v>182</v>
      </c>
      <c r="D2312" t="s">
        <v>101</v>
      </c>
      <c r="E2312" t="s">
        <v>65</v>
      </c>
      <c r="F2312" t="s">
        <v>65</v>
      </c>
      <c r="G2312" t="s">
        <v>65</v>
      </c>
      <c r="H2312" t="s">
        <v>65</v>
      </c>
      <c r="I2312" t="s">
        <v>65</v>
      </c>
      <c r="J2312" t="s">
        <v>65</v>
      </c>
      <c r="K2312" t="s">
        <v>65</v>
      </c>
      <c r="L2312" t="s">
        <v>65</v>
      </c>
      <c r="M2312" t="s">
        <v>65</v>
      </c>
      <c r="N2312" t="s">
        <v>65</v>
      </c>
      <c r="O2312" t="s">
        <v>65</v>
      </c>
      <c r="P2312" t="s">
        <v>65</v>
      </c>
      <c r="Q2312">
        <v>1</v>
      </c>
      <c r="R2312" t="s">
        <v>67</v>
      </c>
      <c r="S2312" t="s">
        <v>191</v>
      </c>
      <c r="T2312">
        <v>17</v>
      </c>
      <c r="U2312">
        <v>6</v>
      </c>
      <c r="V2312">
        <v>16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 t="s">
        <v>65</v>
      </c>
      <c r="AM2312" t="s">
        <v>65</v>
      </c>
      <c r="AN2312">
        <v>0</v>
      </c>
      <c r="AP2312" t="s">
        <v>96</v>
      </c>
      <c r="AQ2312">
        <v>1</v>
      </c>
      <c r="AR2312">
        <v>1</v>
      </c>
      <c r="AS2312" t="s">
        <v>68</v>
      </c>
      <c r="AT2312" t="s">
        <v>68</v>
      </c>
      <c r="AU2312" t="s">
        <v>68</v>
      </c>
      <c r="AV2312" t="s">
        <v>3011</v>
      </c>
      <c r="AW2312" s="3">
        <v>45292</v>
      </c>
      <c r="AX2312">
        <v>1590</v>
      </c>
      <c r="AY2312">
        <v>1637</v>
      </c>
      <c r="AZ2312" t="s">
        <v>2977</v>
      </c>
      <c r="BA2312" s="2">
        <v>43550</v>
      </c>
      <c r="BB2312">
        <v>21</v>
      </c>
      <c r="BC2312" t="s">
        <v>2978</v>
      </c>
      <c r="BD2312" s="3">
        <v>17593</v>
      </c>
      <c r="BE2312" t="s">
        <v>182</v>
      </c>
      <c r="BF2312" s="2">
        <v>43491</v>
      </c>
      <c r="BG2312">
        <v>27</v>
      </c>
      <c r="BH2312" t="s">
        <v>2980</v>
      </c>
      <c r="BI2312" s="3">
        <v>24959</v>
      </c>
    </row>
    <row r="2313" spans="1:61" x14ac:dyDescent="0.25">
      <c r="A2313" s="1">
        <v>42876</v>
      </c>
      <c r="B2313" t="s">
        <v>1917</v>
      </c>
      <c r="C2313" t="s">
        <v>182</v>
      </c>
      <c r="D2313" t="s">
        <v>151</v>
      </c>
      <c r="E2313" t="s">
        <v>1587</v>
      </c>
      <c r="F2313" t="s">
        <v>1067</v>
      </c>
      <c r="G2313" t="s">
        <v>1010</v>
      </c>
      <c r="H2313" t="s">
        <v>512</v>
      </c>
      <c r="I2313" t="s">
        <v>405</v>
      </c>
      <c r="J2313" t="s">
        <v>1587</v>
      </c>
      <c r="K2313" t="s">
        <v>202</v>
      </c>
      <c r="L2313" t="s">
        <v>170</v>
      </c>
      <c r="M2313" t="s">
        <v>406</v>
      </c>
      <c r="N2313" t="s">
        <v>304</v>
      </c>
      <c r="O2313" t="s">
        <v>170</v>
      </c>
      <c r="P2313" t="s">
        <v>173</v>
      </c>
      <c r="Q2313">
        <v>38</v>
      </c>
      <c r="R2313" t="s">
        <v>121</v>
      </c>
      <c r="S2313" t="s">
        <v>191</v>
      </c>
      <c r="T2313">
        <v>17</v>
      </c>
      <c r="U2313">
        <v>8</v>
      </c>
      <c r="V2313">
        <v>14</v>
      </c>
      <c r="W2313" t="s">
        <v>96</v>
      </c>
      <c r="X2313" t="s">
        <v>132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 t="e" vm="176">
        <f>_FV(0,"15789473684210525")</f>
        <v>#VALUE!</v>
      </c>
      <c r="AM2313" t="e" vm="256">
        <f>_FV(0,"42105263157894735")</f>
        <v>#VALUE!</v>
      </c>
      <c r="AN2313">
        <v>5</v>
      </c>
      <c r="AO2313" t="s">
        <v>68</v>
      </c>
      <c r="AP2313" t="e" vm="1">
        <f>_FV(-5,"0")</f>
        <v>#VALUE!</v>
      </c>
      <c r="AQ2313">
        <v>4</v>
      </c>
      <c r="AR2313">
        <v>4</v>
      </c>
      <c r="AS2313" t="s">
        <v>788</v>
      </c>
      <c r="AT2313" t="s">
        <v>68</v>
      </c>
      <c r="AU2313" t="s">
        <v>2118</v>
      </c>
      <c r="AV2313" t="s">
        <v>3043</v>
      </c>
      <c r="AW2313" t="s">
        <v>3044</v>
      </c>
      <c r="AX2313">
        <v>1762</v>
      </c>
      <c r="AY2313">
        <v>1637</v>
      </c>
      <c r="AZ2313" t="s">
        <v>1917</v>
      </c>
      <c r="BA2313" s="2">
        <v>43579</v>
      </c>
      <c r="BB2313">
        <v>19</v>
      </c>
      <c r="BC2313" t="s">
        <v>2979</v>
      </c>
      <c r="BD2313" s="3">
        <v>34820</v>
      </c>
      <c r="BE2313" t="s">
        <v>182</v>
      </c>
      <c r="BF2313" s="2">
        <v>43491</v>
      </c>
      <c r="BG2313">
        <v>27</v>
      </c>
      <c r="BH2313" t="s">
        <v>2980</v>
      </c>
      <c r="BI2313" s="3">
        <v>24959</v>
      </c>
    </row>
    <row r="2314" spans="1:61" x14ac:dyDescent="0.25">
      <c r="A2314" s="1">
        <v>42749</v>
      </c>
      <c r="B2314" t="s">
        <v>195</v>
      </c>
      <c r="C2314" t="s">
        <v>182</v>
      </c>
      <c r="D2314" t="s">
        <v>151</v>
      </c>
      <c r="E2314" t="s">
        <v>389</v>
      </c>
      <c r="F2314" t="s">
        <v>250</v>
      </c>
      <c r="G2314" t="s">
        <v>1186</v>
      </c>
      <c r="H2314" t="s">
        <v>892</v>
      </c>
      <c r="I2314" t="s">
        <v>670</v>
      </c>
      <c r="J2314" t="s">
        <v>250</v>
      </c>
      <c r="K2314" t="s">
        <v>394</v>
      </c>
      <c r="L2314" t="s">
        <v>155</v>
      </c>
      <c r="M2314" t="s">
        <v>2159</v>
      </c>
      <c r="N2314" t="s">
        <v>460</v>
      </c>
      <c r="O2314" t="s">
        <v>154</v>
      </c>
      <c r="P2314" t="s">
        <v>155</v>
      </c>
      <c r="Q2314">
        <v>21</v>
      </c>
      <c r="R2314" t="s">
        <v>239</v>
      </c>
      <c r="S2314" t="s">
        <v>191</v>
      </c>
      <c r="T2314">
        <v>17</v>
      </c>
      <c r="U2314">
        <v>18</v>
      </c>
      <c r="V2314">
        <v>11</v>
      </c>
      <c r="W2314" t="s">
        <v>66</v>
      </c>
      <c r="X2314" t="s">
        <v>132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 t="e" vm="197">
        <f>_FV(0,"8571428571428571")</f>
        <v>#VALUE!</v>
      </c>
      <c r="AM2314" t="e" vm="436">
        <f>_FV(0,"38095238095238093")</f>
        <v>#VALUE!</v>
      </c>
      <c r="AN2314">
        <v>-9</v>
      </c>
      <c r="AO2314" t="e" vm="1">
        <f>_FV(-1,"0")</f>
        <v>#VALUE!</v>
      </c>
      <c r="AP2314" t="s">
        <v>85</v>
      </c>
      <c r="AQ2314">
        <v>4</v>
      </c>
      <c r="AR2314">
        <v>4</v>
      </c>
      <c r="AS2314" t="s">
        <v>68</v>
      </c>
      <c r="AT2314" t="s">
        <v>68</v>
      </c>
      <c r="AU2314" t="s">
        <v>68</v>
      </c>
      <c r="AV2314" s="2">
        <v>43617</v>
      </c>
      <c r="AW2314" s="3">
        <v>44927</v>
      </c>
      <c r="AX2314">
        <v>1625</v>
      </c>
      <c r="AY2314">
        <v>1637</v>
      </c>
      <c r="AZ2314" t="s">
        <v>195</v>
      </c>
      <c r="BA2314" s="2">
        <v>43548</v>
      </c>
      <c r="BB2314">
        <v>26</v>
      </c>
      <c r="BC2314" t="s">
        <v>2983</v>
      </c>
      <c r="BD2314" s="3">
        <v>24869</v>
      </c>
      <c r="BE2314" t="s">
        <v>182</v>
      </c>
      <c r="BF2314" s="2">
        <v>43491</v>
      </c>
      <c r="BG2314">
        <v>27</v>
      </c>
      <c r="BH2314" t="s">
        <v>2980</v>
      </c>
      <c r="BI2314" s="3">
        <v>24959</v>
      </c>
    </row>
    <row r="2315" spans="1:61" x14ac:dyDescent="0.25">
      <c r="A2315" s="1">
        <v>42847</v>
      </c>
      <c r="B2315" t="s">
        <v>1445</v>
      </c>
      <c r="C2315" t="s">
        <v>182</v>
      </c>
      <c r="D2315" t="s">
        <v>62</v>
      </c>
      <c r="E2315" t="s">
        <v>1138</v>
      </c>
      <c r="F2315" t="s">
        <v>1403</v>
      </c>
      <c r="G2315" t="s">
        <v>1402</v>
      </c>
      <c r="H2315" t="s">
        <v>645</v>
      </c>
      <c r="I2315" t="s">
        <v>1404</v>
      </c>
      <c r="J2315" t="s">
        <v>539</v>
      </c>
      <c r="K2315" t="s">
        <v>469</v>
      </c>
      <c r="L2315" t="s">
        <v>223</v>
      </c>
      <c r="M2315" t="s">
        <v>1347</v>
      </c>
      <c r="N2315" t="s">
        <v>472</v>
      </c>
      <c r="O2315" t="s">
        <v>1244</v>
      </c>
      <c r="P2315" t="s">
        <v>223</v>
      </c>
      <c r="Q2315">
        <v>33</v>
      </c>
      <c r="R2315" t="s">
        <v>110</v>
      </c>
      <c r="S2315" t="s">
        <v>191</v>
      </c>
      <c r="T2315">
        <v>17</v>
      </c>
      <c r="U2315">
        <v>15</v>
      </c>
      <c r="V2315">
        <v>10</v>
      </c>
      <c r="W2315" t="s">
        <v>68</v>
      </c>
      <c r="X2315" t="s">
        <v>68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 t="e" vm="273">
        <f>_FV(0,"9090909090909091")</f>
        <v>#VALUE!</v>
      </c>
      <c r="AM2315" t="e" vm="114">
        <f>_FV(0,"3939393939393939")</f>
        <v>#VALUE!</v>
      </c>
      <c r="AN2315">
        <v>-8</v>
      </c>
      <c r="AO2315" t="s">
        <v>65</v>
      </c>
      <c r="AP2315" t="s">
        <v>64</v>
      </c>
      <c r="AQ2315">
        <v>1</v>
      </c>
      <c r="AR2315">
        <v>7</v>
      </c>
      <c r="AS2315" t="s">
        <v>68</v>
      </c>
      <c r="AT2315" t="s">
        <v>68</v>
      </c>
      <c r="AU2315" t="s">
        <v>68</v>
      </c>
      <c r="AV2315" s="2">
        <v>43617</v>
      </c>
      <c r="AW2315" s="3">
        <v>41275</v>
      </c>
      <c r="AX2315">
        <v>1668</v>
      </c>
      <c r="AY2315">
        <v>1637</v>
      </c>
      <c r="AZ2315" t="s">
        <v>1445</v>
      </c>
      <c r="BA2315" s="2">
        <v>43733</v>
      </c>
      <c r="BB2315">
        <v>34</v>
      </c>
      <c r="BC2315" t="s">
        <v>2984</v>
      </c>
      <c r="BD2315" s="3">
        <v>25993</v>
      </c>
      <c r="BE2315" t="s">
        <v>182</v>
      </c>
      <c r="BF2315" s="2">
        <v>43491</v>
      </c>
      <c r="BG2315">
        <v>27</v>
      </c>
      <c r="BH2315" t="s">
        <v>2980</v>
      </c>
      <c r="BI2315" s="3">
        <v>24959</v>
      </c>
    </row>
    <row r="2316" spans="1:61" x14ac:dyDescent="0.25">
      <c r="A2316" s="1">
        <v>42792</v>
      </c>
      <c r="B2316" t="s">
        <v>209</v>
      </c>
      <c r="C2316" t="s">
        <v>182</v>
      </c>
      <c r="D2316" t="s">
        <v>62</v>
      </c>
      <c r="E2316" t="s">
        <v>942</v>
      </c>
      <c r="F2316" t="s">
        <v>494</v>
      </c>
      <c r="G2316" t="s">
        <v>361</v>
      </c>
      <c r="H2316" t="s">
        <v>358</v>
      </c>
      <c r="I2316" t="s">
        <v>1084</v>
      </c>
      <c r="J2316" t="s">
        <v>362</v>
      </c>
      <c r="K2316" t="s">
        <v>364</v>
      </c>
      <c r="L2316" t="s">
        <v>235</v>
      </c>
      <c r="M2316" t="s">
        <v>1085</v>
      </c>
      <c r="N2316" t="s">
        <v>522</v>
      </c>
      <c r="O2316" t="s">
        <v>235</v>
      </c>
      <c r="P2316" t="s">
        <v>235</v>
      </c>
      <c r="Q2316">
        <v>26</v>
      </c>
      <c r="R2316" t="s">
        <v>64</v>
      </c>
      <c r="S2316" t="s">
        <v>191</v>
      </c>
      <c r="T2316">
        <v>17</v>
      </c>
      <c r="U2316">
        <v>2</v>
      </c>
      <c r="V2316">
        <v>7</v>
      </c>
      <c r="W2316" t="s">
        <v>121</v>
      </c>
      <c r="X2316" t="s">
        <v>121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 t="s">
        <v>233</v>
      </c>
      <c r="AM2316" t="e" vm="64">
        <f>_FV(0,"23076923076923078")</f>
        <v>#VALUE!</v>
      </c>
      <c r="AN2316">
        <v>18</v>
      </c>
      <c r="AO2316" t="s">
        <v>65</v>
      </c>
      <c r="AP2316" t="e" vm="1">
        <f>_FV(-11,"0")</f>
        <v>#VALUE!</v>
      </c>
      <c r="AQ2316">
        <v>7</v>
      </c>
      <c r="AR2316">
        <v>1</v>
      </c>
      <c r="AS2316" t="s">
        <v>280</v>
      </c>
      <c r="AT2316" t="s">
        <v>68</v>
      </c>
      <c r="AU2316" t="s">
        <v>625</v>
      </c>
      <c r="AV2316" s="2">
        <v>43586</v>
      </c>
      <c r="AW2316" t="s">
        <v>3045</v>
      </c>
      <c r="AX2316">
        <v>1803</v>
      </c>
      <c r="AY2316">
        <v>1637</v>
      </c>
      <c r="AZ2316" t="s">
        <v>209</v>
      </c>
      <c r="BA2316" s="2">
        <v>43668</v>
      </c>
      <c r="BB2316">
        <v>20</v>
      </c>
      <c r="BC2316" t="s">
        <v>2987</v>
      </c>
      <c r="BD2316" s="3">
        <v>41913</v>
      </c>
      <c r="BE2316" t="s">
        <v>182</v>
      </c>
      <c r="BF2316" s="2">
        <v>43491</v>
      </c>
      <c r="BG2316">
        <v>27</v>
      </c>
      <c r="BH2316" t="s">
        <v>2980</v>
      </c>
      <c r="BI2316" s="3">
        <v>24959</v>
      </c>
    </row>
    <row r="2317" spans="1:61" x14ac:dyDescent="0.25">
      <c r="A2317" s="1">
        <v>42701</v>
      </c>
      <c r="B2317" t="s">
        <v>2793</v>
      </c>
      <c r="C2317" t="s">
        <v>182</v>
      </c>
      <c r="D2317" t="s">
        <v>151</v>
      </c>
      <c r="E2317" t="s">
        <v>360</v>
      </c>
      <c r="F2317" t="s">
        <v>68</v>
      </c>
      <c r="G2317" t="s">
        <v>359</v>
      </c>
      <c r="H2317" t="s">
        <v>230</v>
      </c>
      <c r="I2317" t="s">
        <v>358</v>
      </c>
      <c r="J2317" t="s">
        <v>68</v>
      </c>
      <c r="K2317" t="s">
        <v>237</v>
      </c>
      <c r="L2317" t="s">
        <v>363</v>
      </c>
      <c r="M2317" t="s">
        <v>235</v>
      </c>
      <c r="N2317" t="s">
        <v>237</v>
      </c>
      <c r="O2317" t="s">
        <v>363</v>
      </c>
      <c r="P2317" t="s">
        <v>235</v>
      </c>
      <c r="Q2317">
        <v>13</v>
      </c>
      <c r="R2317" t="s">
        <v>255</v>
      </c>
      <c r="S2317" t="s">
        <v>191</v>
      </c>
      <c r="T2317">
        <v>17</v>
      </c>
      <c r="U2317">
        <v>8</v>
      </c>
      <c r="V2317">
        <v>13</v>
      </c>
      <c r="W2317" t="s">
        <v>120</v>
      </c>
      <c r="X2317" t="s">
        <v>120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1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 t="e" vm="64">
        <f>_FV(0,"23076923076923078")</f>
        <v>#VALUE!</v>
      </c>
      <c r="AM2317" t="e" vm="253">
        <f>_FV(0,"46153846153846156")</f>
        <v>#VALUE!</v>
      </c>
      <c r="AN2317">
        <v>5</v>
      </c>
      <c r="AO2317" t="s">
        <v>65</v>
      </c>
      <c r="AP2317" t="s">
        <v>66</v>
      </c>
      <c r="AQ2317">
        <v>3</v>
      </c>
      <c r="AR2317">
        <v>3</v>
      </c>
      <c r="AS2317" t="s">
        <v>68</v>
      </c>
      <c r="AT2317" t="s">
        <v>68</v>
      </c>
      <c r="AU2317" t="s">
        <v>68</v>
      </c>
      <c r="AV2317" t="s">
        <v>845</v>
      </c>
      <c r="AW2317" s="3">
        <v>43101</v>
      </c>
      <c r="AX2317">
        <v>1645</v>
      </c>
      <c r="AY2317">
        <v>1637</v>
      </c>
      <c r="AZ2317" t="s">
        <v>2793</v>
      </c>
      <c r="BA2317" s="2">
        <v>43702</v>
      </c>
      <c r="BB2317">
        <v>36</v>
      </c>
      <c r="BC2317" t="s">
        <v>2988</v>
      </c>
      <c r="BD2317" s="2">
        <v>43803</v>
      </c>
      <c r="BE2317" t="s">
        <v>182</v>
      </c>
      <c r="BF2317" s="2">
        <v>43491</v>
      </c>
      <c r="BG2317">
        <v>27</v>
      </c>
      <c r="BH2317" t="s">
        <v>2980</v>
      </c>
      <c r="BI2317" s="3">
        <v>24959</v>
      </c>
    </row>
    <row r="2318" spans="1:61" x14ac:dyDescent="0.25">
      <c r="A2318" s="1">
        <v>42827</v>
      </c>
      <c r="B2318" t="s">
        <v>218</v>
      </c>
      <c r="C2318" t="s">
        <v>182</v>
      </c>
      <c r="D2318" t="s">
        <v>62</v>
      </c>
      <c r="E2318" t="s">
        <v>770</v>
      </c>
      <c r="F2318" t="s">
        <v>690</v>
      </c>
      <c r="G2318" t="s">
        <v>690</v>
      </c>
      <c r="H2318" t="s">
        <v>1525</v>
      </c>
      <c r="I2318" t="s">
        <v>317</v>
      </c>
      <c r="J2318" t="s">
        <v>690</v>
      </c>
      <c r="K2318" t="s">
        <v>323</v>
      </c>
      <c r="L2318" t="s">
        <v>771</v>
      </c>
      <c r="M2318" t="s">
        <v>80</v>
      </c>
      <c r="N2318" t="s">
        <v>80</v>
      </c>
      <c r="O2318" t="s">
        <v>79</v>
      </c>
      <c r="P2318" t="s">
        <v>80</v>
      </c>
      <c r="Q2318">
        <v>24</v>
      </c>
      <c r="R2318" t="s">
        <v>120</v>
      </c>
      <c r="S2318" t="s">
        <v>191</v>
      </c>
      <c r="T2318">
        <v>17</v>
      </c>
      <c r="U2318">
        <v>8</v>
      </c>
      <c r="V2318">
        <v>9</v>
      </c>
      <c r="W2318" t="s">
        <v>120</v>
      </c>
      <c r="X2318" t="s">
        <v>121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 t="s">
        <v>308</v>
      </c>
      <c r="AM2318" t="e" vm="14">
        <f>_FV(0,"25")</f>
        <v>#VALUE!</v>
      </c>
      <c r="AN2318">
        <v>4</v>
      </c>
      <c r="AO2318" t="s">
        <v>64</v>
      </c>
      <c r="AP2318" t="e" vm="1">
        <f>_FV(-3,"0")</f>
        <v>#VALUE!</v>
      </c>
      <c r="AQ2318">
        <v>7</v>
      </c>
      <c r="AR2318">
        <v>1</v>
      </c>
      <c r="AS2318" t="s">
        <v>68</v>
      </c>
      <c r="AT2318" t="s">
        <v>68</v>
      </c>
      <c r="AU2318" t="s">
        <v>68</v>
      </c>
      <c r="AV2318" s="2">
        <v>43498</v>
      </c>
      <c r="AW2318" s="3">
        <v>45292</v>
      </c>
      <c r="AX2318">
        <v>1643</v>
      </c>
      <c r="AY2318">
        <v>1637</v>
      </c>
      <c r="AZ2318" t="s">
        <v>218</v>
      </c>
      <c r="BA2318" s="2">
        <v>43550</v>
      </c>
      <c r="BB2318">
        <v>17</v>
      </c>
      <c r="BC2318" t="s">
        <v>2990</v>
      </c>
      <c r="BD2318" s="3">
        <v>30742</v>
      </c>
      <c r="BE2318" t="s">
        <v>182</v>
      </c>
      <c r="BF2318" s="2">
        <v>43491</v>
      </c>
      <c r="BG2318">
        <v>27</v>
      </c>
      <c r="BH2318" t="s">
        <v>2980</v>
      </c>
      <c r="BI2318" s="3">
        <v>24959</v>
      </c>
    </row>
    <row r="2319" spans="1:61" x14ac:dyDescent="0.25">
      <c r="A2319" s="1">
        <v>42501</v>
      </c>
      <c r="B2319" t="s">
        <v>228</v>
      </c>
      <c r="C2319" t="s">
        <v>182</v>
      </c>
      <c r="D2319" t="s">
        <v>101</v>
      </c>
      <c r="E2319" t="s">
        <v>537</v>
      </c>
      <c r="F2319" t="s">
        <v>539</v>
      </c>
      <c r="G2319" t="s">
        <v>628</v>
      </c>
      <c r="H2319" t="s">
        <v>677</v>
      </c>
      <c r="I2319" t="s">
        <v>537</v>
      </c>
      <c r="J2319" t="s">
        <v>539</v>
      </c>
      <c r="K2319" t="s">
        <v>223</v>
      </c>
      <c r="L2319" t="s">
        <v>223</v>
      </c>
      <c r="M2319" t="s">
        <v>468</v>
      </c>
      <c r="N2319" t="s">
        <v>224</v>
      </c>
      <c r="O2319" t="s">
        <v>540</v>
      </c>
      <c r="P2319" t="s">
        <v>223</v>
      </c>
      <c r="Q2319">
        <v>11</v>
      </c>
      <c r="R2319" t="s">
        <v>192</v>
      </c>
      <c r="S2319" t="s">
        <v>191</v>
      </c>
      <c r="T2319">
        <v>17</v>
      </c>
      <c r="U2319">
        <v>17</v>
      </c>
      <c r="V2319">
        <v>12</v>
      </c>
      <c r="W2319" t="s">
        <v>85</v>
      </c>
      <c r="X2319" t="s">
        <v>192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 t="e" vm="246">
        <f>_FV(0,"8181818181818182")</f>
        <v>#VALUE!</v>
      </c>
      <c r="AM2319" t="e" vm="221">
        <f>_FV(0,"45454545454545453")</f>
        <v>#VALUE!</v>
      </c>
      <c r="AN2319">
        <v>-2</v>
      </c>
      <c r="AO2319" t="e" vm="1">
        <f>_FV(-4,"0")</f>
        <v>#VALUE!</v>
      </c>
      <c r="AP2319" t="e" vm="1">
        <f>_FV(-2,"0")</f>
        <v>#VALUE!</v>
      </c>
      <c r="AQ2319">
        <v>2</v>
      </c>
      <c r="AR2319">
        <v>5</v>
      </c>
      <c r="AS2319" t="s">
        <v>68</v>
      </c>
      <c r="AT2319" t="s">
        <v>1361</v>
      </c>
      <c r="AU2319" t="s">
        <v>68</v>
      </c>
      <c r="AV2319" t="s">
        <v>68</v>
      </c>
      <c r="AW2319" t="s">
        <v>3046</v>
      </c>
      <c r="AX2319">
        <v>1666</v>
      </c>
      <c r="AY2319">
        <v>1637</v>
      </c>
      <c r="AZ2319" t="s">
        <v>228</v>
      </c>
      <c r="BA2319" s="2">
        <v>43669</v>
      </c>
      <c r="BB2319">
        <v>27</v>
      </c>
      <c r="BC2319" t="s">
        <v>2991</v>
      </c>
      <c r="BD2319" s="3">
        <v>17288</v>
      </c>
      <c r="BE2319" t="s">
        <v>182</v>
      </c>
      <c r="BF2319" s="2">
        <v>43491</v>
      </c>
      <c r="BG2319">
        <v>27</v>
      </c>
      <c r="BH2319" t="s">
        <v>2980</v>
      </c>
      <c r="BI2319" s="3">
        <v>24959</v>
      </c>
    </row>
    <row r="2320" spans="1:61" x14ac:dyDescent="0.25">
      <c r="A2320" s="1">
        <v>42730</v>
      </c>
      <c r="B2320" t="s">
        <v>60</v>
      </c>
      <c r="C2320" t="s">
        <v>218</v>
      </c>
      <c r="D2320" t="s">
        <v>62</v>
      </c>
      <c r="E2320" t="s">
        <v>1102</v>
      </c>
      <c r="F2320" t="s">
        <v>1193</v>
      </c>
      <c r="G2320" t="s">
        <v>430</v>
      </c>
      <c r="H2320" t="s">
        <v>76</v>
      </c>
      <c r="I2320" t="s">
        <v>606</v>
      </c>
      <c r="J2320" t="s">
        <v>1193</v>
      </c>
      <c r="K2320" t="s">
        <v>356</v>
      </c>
      <c r="L2320" t="s">
        <v>80</v>
      </c>
      <c r="M2320" t="s">
        <v>82</v>
      </c>
      <c r="N2320" t="s">
        <v>80</v>
      </c>
      <c r="O2320" t="s">
        <v>216</v>
      </c>
      <c r="P2320" t="s">
        <v>341</v>
      </c>
      <c r="Q2320">
        <v>18</v>
      </c>
      <c r="R2320" t="s">
        <v>132</v>
      </c>
      <c r="S2320" t="s">
        <v>120</v>
      </c>
      <c r="T2320">
        <v>17</v>
      </c>
      <c r="U2320">
        <v>4</v>
      </c>
      <c r="V2320">
        <v>8</v>
      </c>
      <c r="W2320" t="s">
        <v>83</v>
      </c>
      <c r="X2320" t="s">
        <v>85</v>
      </c>
      <c r="Y2320">
        <v>0</v>
      </c>
      <c r="Z2320">
        <v>1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 t="s">
        <v>430</v>
      </c>
      <c r="AM2320" t="s">
        <v>93</v>
      </c>
      <c r="AN2320">
        <v>11</v>
      </c>
      <c r="AO2320" t="s">
        <v>64</v>
      </c>
      <c r="AP2320" t="e" vm="1">
        <f>_FV(-5,"0")</f>
        <v>#VALUE!</v>
      </c>
      <c r="AQ2320">
        <v>6</v>
      </c>
      <c r="AR2320">
        <v>3</v>
      </c>
      <c r="AS2320" t="s">
        <v>68</v>
      </c>
      <c r="AT2320" t="s">
        <v>68</v>
      </c>
      <c r="AU2320" t="s">
        <v>68</v>
      </c>
      <c r="AV2320" t="s">
        <v>675</v>
      </c>
      <c r="AW2320" s="2">
        <v>43770</v>
      </c>
      <c r="AX2320">
        <v>1847</v>
      </c>
      <c r="AY2320">
        <v>1643</v>
      </c>
      <c r="AZ2320" t="s">
        <v>60</v>
      </c>
      <c r="BA2320" s="2">
        <v>43669</v>
      </c>
      <c r="BB2320">
        <v>26</v>
      </c>
      <c r="BC2320" t="s">
        <v>2961</v>
      </c>
      <c r="BD2320" s="3">
        <v>16772</v>
      </c>
      <c r="BE2320" t="s">
        <v>218</v>
      </c>
      <c r="BF2320" s="2">
        <v>43550</v>
      </c>
      <c r="BG2320">
        <v>17</v>
      </c>
      <c r="BH2320" t="s">
        <v>2990</v>
      </c>
      <c r="BI2320" s="3">
        <v>30742</v>
      </c>
    </row>
    <row r="2321" spans="1:61" x14ac:dyDescent="0.25">
      <c r="A2321" s="1">
        <v>42652</v>
      </c>
      <c r="B2321" t="s">
        <v>2768</v>
      </c>
      <c r="C2321" t="s">
        <v>218</v>
      </c>
      <c r="D2321" t="s">
        <v>62</v>
      </c>
      <c r="E2321" t="s">
        <v>63</v>
      </c>
      <c r="F2321" t="s">
        <v>63</v>
      </c>
      <c r="G2321" s="3">
        <v>45658</v>
      </c>
      <c r="H2321" t="s">
        <v>63</v>
      </c>
      <c r="I2321" t="s">
        <v>79</v>
      </c>
      <c r="J2321" t="s">
        <v>68</v>
      </c>
      <c r="K2321" t="s">
        <v>65</v>
      </c>
      <c r="L2321" t="s">
        <v>79</v>
      </c>
      <c r="M2321" t="s">
        <v>63</v>
      </c>
      <c r="N2321" t="s">
        <v>79</v>
      </c>
      <c r="O2321" t="s">
        <v>79</v>
      </c>
      <c r="P2321" t="s">
        <v>79</v>
      </c>
      <c r="Q2321">
        <v>4</v>
      </c>
      <c r="R2321" t="s">
        <v>83</v>
      </c>
      <c r="S2321" t="s">
        <v>120</v>
      </c>
      <c r="T2321">
        <v>17</v>
      </c>
      <c r="U2321">
        <v>19</v>
      </c>
      <c r="V2321">
        <v>10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 t="e" vm="89">
        <f>_FV(0,"75")</f>
        <v>#VALUE!</v>
      </c>
      <c r="AM2321" t="s">
        <v>65</v>
      </c>
      <c r="AN2321">
        <v>-3</v>
      </c>
      <c r="AP2321" t="e" vm="1">
        <f>_FV(-1,"0")</f>
        <v>#VALUE!</v>
      </c>
      <c r="AQ2321">
        <v>4</v>
      </c>
      <c r="AR2321">
        <v>1</v>
      </c>
      <c r="AS2321" t="s">
        <v>68</v>
      </c>
      <c r="AT2321" t="s">
        <v>68</v>
      </c>
      <c r="AU2321" t="s">
        <v>68</v>
      </c>
      <c r="AV2321" t="s">
        <v>1252</v>
      </c>
      <c r="AW2321" s="2">
        <v>43497</v>
      </c>
      <c r="AX2321">
        <v>1609</v>
      </c>
      <c r="AY2321">
        <v>1643</v>
      </c>
      <c r="AZ2321" t="s">
        <v>2768</v>
      </c>
      <c r="BA2321" s="2">
        <v>43578</v>
      </c>
      <c r="BB2321">
        <v>16</v>
      </c>
      <c r="BC2321" t="s">
        <v>2965</v>
      </c>
      <c r="BD2321" s="3">
        <v>19025</v>
      </c>
      <c r="BE2321" t="s">
        <v>218</v>
      </c>
      <c r="BF2321" s="2">
        <v>43550</v>
      </c>
      <c r="BG2321">
        <v>17</v>
      </c>
      <c r="BH2321" t="s">
        <v>2990</v>
      </c>
      <c r="BI2321" s="3">
        <v>30742</v>
      </c>
    </row>
    <row r="2322" spans="1:61" x14ac:dyDescent="0.25">
      <c r="A2322" s="1">
        <v>42891</v>
      </c>
      <c r="B2322" t="s">
        <v>2531</v>
      </c>
      <c r="C2322" t="s">
        <v>218</v>
      </c>
      <c r="D2322" t="s">
        <v>101</v>
      </c>
      <c r="E2322" t="s">
        <v>1093</v>
      </c>
      <c r="F2322" t="s">
        <v>579</v>
      </c>
      <c r="G2322" s="2">
        <v>43556</v>
      </c>
      <c r="H2322" t="s">
        <v>703</v>
      </c>
      <c r="I2322" t="s">
        <v>792</v>
      </c>
      <c r="J2322" t="s">
        <v>1577</v>
      </c>
      <c r="K2322" t="s">
        <v>155</v>
      </c>
      <c r="L2322" t="s">
        <v>665</v>
      </c>
      <c r="M2322" t="s">
        <v>584</v>
      </c>
      <c r="N2322" t="s">
        <v>116</v>
      </c>
      <c r="O2322" t="s">
        <v>1095</v>
      </c>
      <c r="P2322" t="s">
        <v>585</v>
      </c>
      <c r="Q2322">
        <v>35</v>
      </c>
      <c r="R2322" t="s">
        <v>242</v>
      </c>
      <c r="S2322" t="s">
        <v>120</v>
      </c>
      <c r="T2322">
        <v>17</v>
      </c>
      <c r="U2322">
        <v>13</v>
      </c>
      <c r="V2322">
        <v>6</v>
      </c>
      <c r="W2322" t="s">
        <v>66</v>
      </c>
      <c r="X2322" t="s">
        <v>68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 t="e" vm="210">
        <f>_FV(0,"45714285714285713")</f>
        <v>#VALUE!</v>
      </c>
      <c r="AM2322" t="e" vm="437">
        <f>_FV(0,"11428571428571428")</f>
        <v>#VALUE!</v>
      </c>
      <c r="AN2322">
        <v>-8</v>
      </c>
      <c r="AO2322" t="s">
        <v>84</v>
      </c>
      <c r="AP2322" t="s">
        <v>96</v>
      </c>
      <c r="AQ2322">
        <v>1</v>
      </c>
      <c r="AR2322">
        <v>7</v>
      </c>
      <c r="AS2322" t="s">
        <v>68</v>
      </c>
      <c r="AT2322" t="s">
        <v>68</v>
      </c>
      <c r="AU2322" t="s">
        <v>68</v>
      </c>
      <c r="AV2322" t="s">
        <v>63</v>
      </c>
      <c r="AW2322" s="2">
        <v>43497</v>
      </c>
      <c r="AX2322">
        <v>1626</v>
      </c>
      <c r="AY2322">
        <v>1643</v>
      </c>
      <c r="AZ2322" t="s">
        <v>2531</v>
      </c>
      <c r="BA2322" s="2">
        <v>43671</v>
      </c>
      <c r="BB2322">
        <v>14</v>
      </c>
      <c r="BC2322" t="s">
        <v>2967</v>
      </c>
      <c r="BD2322" s="3">
        <v>46419</v>
      </c>
      <c r="BE2322" t="s">
        <v>218</v>
      </c>
      <c r="BF2322" s="2">
        <v>43550</v>
      </c>
      <c r="BG2322">
        <v>17</v>
      </c>
      <c r="BH2322" t="s">
        <v>2990</v>
      </c>
      <c r="BI2322" s="3">
        <v>30742</v>
      </c>
    </row>
    <row r="2323" spans="1:61" x14ac:dyDescent="0.25">
      <c r="A2323" s="1">
        <v>42686</v>
      </c>
      <c r="B2323" t="s">
        <v>123</v>
      </c>
      <c r="C2323" t="s">
        <v>218</v>
      </c>
      <c r="D2323" t="s">
        <v>62</v>
      </c>
      <c r="E2323" t="s">
        <v>1561</v>
      </c>
      <c r="F2323" t="s">
        <v>90</v>
      </c>
      <c r="G2323" t="s">
        <v>951</v>
      </c>
      <c r="H2323" t="s">
        <v>483</v>
      </c>
      <c r="I2323" t="s">
        <v>1770</v>
      </c>
      <c r="J2323" t="s">
        <v>90</v>
      </c>
      <c r="K2323" t="s">
        <v>951</v>
      </c>
      <c r="L2323" t="s">
        <v>80</v>
      </c>
      <c r="M2323" t="s">
        <v>115</v>
      </c>
      <c r="N2323" t="s">
        <v>386</v>
      </c>
      <c r="O2323" t="s">
        <v>268</v>
      </c>
      <c r="P2323" t="s">
        <v>80</v>
      </c>
      <c r="Q2323">
        <v>15</v>
      </c>
      <c r="R2323" t="s">
        <v>68</v>
      </c>
      <c r="S2323" t="s">
        <v>120</v>
      </c>
      <c r="T2323">
        <v>17</v>
      </c>
      <c r="U2323">
        <v>1</v>
      </c>
      <c r="V2323">
        <v>7</v>
      </c>
      <c r="W2323" t="s">
        <v>110</v>
      </c>
      <c r="X2323" t="s">
        <v>120</v>
      </c>
      <c r="Y2323">
        <v>1</v>
      </c>
      <c r="Z2323">
        <v>1</v>
      </c>
      <c r="AA2323">
        <v>1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 s="2">
        <v>43556</v>
      </c>
      <c r="AM2323" t="s">
        <v>118</v>
      </c>
      <c r="AN2323">
        <v>14</v>
      </c>
      <c r="AO2323" t="s">
        <v>132</v>
      </c>
      <c r="AP2323" t="e" vm="1">
        <f>_FV(-9,"0")</f>
        <v>#VALUE!</v>
      </c>
      <c r="AQ2323">
        <v>4</v>
      </c>
      <c r="AR2323">
        <v>4</v>
      </c>
      <c r="AS2323" t="s">
        <v>68</v>
      </c>
      <c r="AT2323" t="s">
        <v>68</v>
      </c>
      <c r="AU2323" t="s">
        <v>68</v>
      </c>
      <c r="AV2323" t="s">
        <v>84</v>
      </c>
      <c r="AW2323" s="3">
        <v>42370</v>
      </c>
      <c r="AX2323">
        <v>1793</v>
      </c>
      <c r="AY2323">
        <v>1643</v>
      </c>
      <c r="AZ2323" t="s">
        <v>123</v>
      </c>
      <c r="BA2323" s="2">
        <v>43700</v>
      </c>
      <c r="BB2323">
        <v>41</v>
      </c>
      <c r="BC2323" t="s">
        <v>2968</v>
      </c>
      <c r="BD2323" s="3">
        <v>11658</v>
      </c>
      <c r="BE2323" t="s">
        <v>218</v>
      </c>
      <c r="BF2323" s="2">
        <v>43550</v>
      </c>
      <c r="BG2323">
        <v>17</v>
      </c>
      <c r="BH2323" t="s">
        <v>2990</v>
      </c>
      <c r="BI2323" s="3">
        <v>30742</v>
      </c>
    </row>
    <row r="2324" spans="1:61" x14ac:dyDescent="0.25">
      <c r="A2324" s="1">
        <v>42595</v>
      </c>
      <c r="B2324" t="s">
        <v>2233</v>
      </c>
      <c r="C2324" t="s">
        <v>218</v>
      </c>
      <c r="D2324" t="s">
        <v>151</v>
      </c>
      <c r="E2324" t="s">
        <v>65</v>
      </c>
      <c r="F2324" t="s">
        <v>65</v>
      </c>
      <c r="G2324" t="s">
        <v>65</v>
      </c>
      <c r="H2324" t="s">
        <v>65</v>
      </c>
      <c r="I2324" t="s">
        <v>65</v>
      </c>
      <c r="J2324" t="s">
        <v>65</v>
      </c>
      <c r="K2324" t="s">
        <v>65</v>
      </c>
      <c r="L2324" t="s">
        <v>65</v>
      </c>
      <c r="M2324" t="s">
        <v>65</v>
      </c>
      <c r="N2324" t="s">
        <v>65</v>
      </c>
      <c r="O2324" t="s">
        <v>65</v>
      </c>
      <c r="P2324" t="s">
        <v>65</v>
      </c>
      <c r="Q2324">
        <v>1</v>
      </c>
      <c r="R2324" t="s">
        <v>119</v>
      </c>
      <c r="S2324" t="s">
        <v>120</v>
      </c>
      <c r="T2324">
        <v>17</v>
      </c>
      <c r="U2324">
        <v>2</v>
      </c>
      <c r="V2324">
        <v>12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 t="s">
        <v>65</v>
      </c>
      <c r="AM2324" t="s">
        <v>65</v>
      </c>
      <c r="AN2324">
        <v>0</v>
      </c>
      <c r="AP2324" t="s">
        <v>66</v>
      </c>
      <c r="AQ2324">
        <v>3</v>
      </c>
      <c r="AR2324">
        <v>6</v>
      </c>
      <c r="AS2324" t="s">
        <v>68</v>
      </c>
      <c r="AT2324" t="s">
        <v>68</v>
      </c>
      <c r="AU2324" t="s">
        <v>68</v>
      </c>
      <c r="AV2324" t="s">
        <v>124</v>
      </c>
      <c r="AW2324" s="3">
        <v>45292</v>
      </c>
      <c r="AX2324">
        <v>1637</v>
      </c>
      <c r="AY2324">
        <v>1643</v>
      </c>
      <c r="AZ2324" t="s">
        <v>2233</v>
      </c>
      <c r="BA2324" s="2">
        <v>43490</v>
      </c>
      <c r="BB2324">
        <v>25</v>
      </c>
      <c r="BC2324" t="s">
        <v>2969</v>
      </c>
      <c r="BD2324" s="3">
        <v>28946</v>
      </c>
      <c r="BE2324" t="s">
        <v>218</v>
      </c>
      <c r="BF2324" s="2">
        <v>43550</v>
      </c>
      <c r="BG2324">
        <v>17</v>
      </c>
      <c r="BH2324" t="s">
        <v>2990</v>
      </c>
      <c r="BI2324" s="3">
        <v>30742</v>
      </c>
    </row>
    <row r="2325" spans="1:61" x14ac:dyDescent="0.25">
      <c r="A2325" s="1">
        <v>43042</v>
      </c>
      <c r="B2325" t="s">
        <v>127</v>
      </c>
      <c r="C2325" t="s">
        <v>218</v>
      </c>
      <c r="D2325" t="s">
        <v>62</v>
      </c>
      <c r="E2325" t="s">
        <v>352</v>
      </c>
      <c r="F2325" t="s">
        <v>153</v>
      </c>
      <c r="G2325" t="s">
        <v>371</v>
      </c>
      <c r="H2325" t="s">
        <v>408</v>
      </c>
      <c r="I2325" t="s">
        <v>352</v>
      </c>
      <c r="J2325" t="s">
        <v>353</v>
      </c>
      <c r="K2325" t="s">
        <v>156</v>
      </c>
      <c r="L2325" t="s">
        <v>1304</v>
      </c>
      <c r="M2325" t="s">
        <v>79</v>
      </c>
      <c r="N2325" t="s">
        <v>251</v>
      </c>
      <c r="O2325" t="s">
        <v>155</v>
      </c>
      <c r="P2325" t="s">
        <v>79</v>
      </c>
      <c r="Q2325">
        <v>28</v>
      </c>
      <c r="R2325" t="s">
        <v>85</v>
      </c>
      <c r="S2325" t="s">
        <v>120</v>
      </c>
      <c r="T2325">
        <v>17</v>
      </c>
      <c r="U2325">
        <v>4</v>
      </c>
      <c r="V2325">
        <v>5</v>
      </c>
      <c r="W2325" t="s">
        <v>121</v>
      </c>
      <c r="X2325" t="s">
        <v>121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 t="s">
        <v>63</v>
      </c>
      <c r="AM2325" t="s">
        <v>577</v>
      </c>
      <c r="AN2325">
        <v>4</v>
      </c>
      <c r="AO2325" t="s">
        <v>65</v>
      </c>
      <c r="AP2325" t="e" vm="1">
        <f>_FV(-3,"0")</f>
        <v>#VALUE!</v>
      </c>
      <c r="AQ2325">
        <v>6</v>
      </c>
      <c r="AR2325">
        <v>3</v>
      </c>
      <c r="AS2325" t="s">
        <v>68</v>
      </c>
      <c r="AT2325" t="s">
        <v>331</v>
      </c>
      <c r="AU2325" t="s">
        <v>68</v>
      </c>
      <c r="AV2325" t="s">
        <v>3047</v>
      </c>
      <c r="AW2325" t="s">
        <v>3048</v>
      </c>
      <c r="AX2325">
        <v>1725</v>
      </c>
      <c r="AY2325">
        <v>1643</v>
      </c>
      <c r="AZ2325" t="s">
        <v>127</v>
      </c>
      <c r="BA2325" s="2">
        <v>43732</v>
      </c>
      <c r="BB2325">
        <v>22</v>
      </c>
      <c r="BC2325" t="s">
        <v>2970</v>
      </c>
      <c r="BD2325" s="3">
        <v>47300</v>
      </c>
      <c r="BE2325" t="s">
        <v>218</v>
      </c>
      <c r="BF2325" s="2">
        <v>43550</v>
      </c>
      <c r="BG2325">
        <v>17</v>
      </c>
      <c r="BH2325" t="s">
        <v>2990</v>
      </c>
      <c r="BI2325" s="3">
        <v>30742</v>
      </c>
    </row>
    <row r="2326" spans="1:61" x14ac:dyDescent="0.25">
      <c r="A2326" s="1">
        <v>42700</v>
      </c>
      <c r="B2326" t="s">
        <v>2240</v>
      </c>
      <c r="C2326" t="s">
        <v>218</v>
      </c>
      <c r="D2326" t="s">
        <v>101</v>
      </c>
      <c r="E2326" t="s">
        <v>495</v>
      </c>
      <c r="F2326" t="s">
        <v>362</v>
      </c>
      <c r="G2326" t="s">
        <v>941</v>
      </c>
      <c r="H2326" t="s">
        <v>494</v>
      </c>
      <c r="I2326" t="s">
        <v>495</v>
      </c>
      <c r="J2326" t="s">
        <v>362</v>
      </c>
      <c r="K2326" t="s">
        <v>363</v>
      </c>
      <c r="L2326" t="s">
        <v>235</v>
      </c>
      <c r="M2326" t="s">
        <v>232</v>
      </c>
      <c r="N2326" t="s">
        <v>235</v>
      </c>
      <c r="O2326" t="s">
        <v>234</v>
      </c>
      <c r="P2326" t="s">
        <v>235</v>
      </c>
      <c r="Q2326">
        <v>13</v>
      </c>
      <c r="R2326" t="s">
        <v>95</v>
      </c>
      <c r="S2326" t="s">
        <v>120</v>
      </c>
      <c r="T2326">
        <v>17</v>
      </c>
      <c r="U2326">
        <v>18</v>
      </c>
      <c r="V2326">
        <v>9</v>
      </c>
      <c r="W2326" t="s">
        <v>84</v>
      </c>
      <c r="X2326" t="s">
        <v>85</v>
      </c>
      <c r="Y2326">
        <v>0</v>
      </c>
      <c r="Z2326">
        <v>0</v>
      </c>
      <c r="AA2326">
        <v>0</v>
      </c>
      <c r="AB2326">
        <v>1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 t="e" vm="71">
        <f>_FV(-1,"3076923076923077")</f>
        <v>#VALUE!</v>
      </c>
      <c r="AM2326" t="s">
        <v>234</v>
      </c>
      <c r="AN2326">
        <v>-6</v>
      </c>
      <c r="AO2326" t="e" vm="1">
        <f>_FV(-4,"0")</f>
        <v>#VALUE!</v>
      </c>
      <c r="AP2326" t="s">
        <v>121</v>
      </c>
      <c r="AQ2326">
        <v>4</v>
      </c>
      <c r="AR2326">
        <v>4</v>
      </c>
      <c r="AS2326" t="s">
        <v>68</v>
      </c>
      <c r="AT2326" t="s">
        <v>2323</v>
      </c>
      <c r="AU2326" t="s">
        <v>68</v>
      </c>
      <c r="AV2326" t="s">
        <v>97</v>
      </c>
      <c r="AW2326" t="s">
        <v>3049</v>
      </c>
      <c r="AX2326">
        <v>1604</v>
      </c>
      <c r="AY2326">
        <v>1643</v>
      </c>
      <c r="AZ2326" t="s">
        <v>2240</v>
      </c>
      <c r="BA2326" t="s">
        <v>1398</v>
      </c>
      <c r="BB2326">
        <v>22</v>
      </c>
      <c r="BC2326" t="s">
        <v>2972</v>
      </c>
      <c r="BD2326" s="3">
        <v>42795</v>
      </c>
      <c r="BE2326" t="s">
        <v>218</v>
      </c>
      <c r="BF2326" s="2">
        <v>43550</v>
      </c>
      <c r="BG2326">
        <v>17</v>
      </c>
      <c r="BH2326" t="s">
        <v>2990</v>
      </c>
      <c r="BI2326" s="3">
        <v>30742</v>
      </c>
    </row>
    <row r="2327" spans="1:61" x14ac:dyDescent="0.25">
      <c r="A2327" s="1">
        <v>42532</v>
      </c>
      <c r="B2327" t="s">
        <v>2538</v>
      </c>
      <c r="C2327" t="s">
        <v>218</v>
      </c>
      <c r="D2327" t="s">
        <v>151</v>
      </c>
      <c r="E2327" t="s">
        <v>539</v>
      </c>
      <c r="F2327" t="s">
        <v>537</v>
      </c>
      <c r="G2327" t="s">
        <v>644</v>
      </c>
      <c r="H2327" t="s">
        <v>222</v>
      </c>
      <c r="I2327" t="s">
        <v>539</v>
      </c>
      <c r="J2327" t="s">
        <v>537</v>
      </c>
      <c r="K2327" t="s">
        <v>223</v>
      </c>
      <c r="L2327" t="s">
        <v>226</v>
      </c>
      <c r="M2327" t="s">
        <v>224</v>
      </c>
      <c r="N2327" t="s">
        <v>224</v>
      </c>
      <c r="O2327" t="s">
        <v>223</v>
      </c>
      <c r="P2327" t="s">
        <v>224</v>
      </c>
      <c r="Q2327">
        <v>11</v>
      </c>
      <c r="R2327" t="s">
        <v>179</v>
      </c>
      <c r="S2327" t="s">
        <v>120</v>
      </c>
      <c r="T2327">
        <v>17</v>
      </c>
      <c r="U2327">
        <v>11</v>
      </c>
      <c r="V2327">
        <v>16</v>
      </c>
      <c r="W2327" t="s">
        <v>132</v>
      </c>
      <c r="X2327" t="s">
        <v>84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1</v>
      </c>
      <c r="AK2327">
        <v>0</v>
      </c>
      <c r="AL2327" t="e" vm="112">
        <f>_FV(0,"36363636363636365")</f>
        <v>#VALUE!</v>
      </c>
      <c r="AM2327" t="e" vm="112">
        <f>_FV(0,"36363636363636365")</f>
        <v>#VALUE!</v>
      </c>
      <c r="AN2327">
        <v>2</v>
      </c>
      <c r="AO2327" t="s">
        <v>64</v>
      </c>
      <c r="AP2327" t="s">
        <v>64</v>
      </c>
      <c r="AQ2327">
        <v>7</v>
      </c>
      <c r="AR2327">
        <v>1</v>
      </c>
      <c r="AS2327" t="s">
        <v>68</v>
      </c>
      <c r="AT2327" t="s">
        <v>68</v>
      </c>
      <c r="AU2327" t="s">
        <v>68</v>
      </c>
      <c r="AV2327" s="2">
        <v>43617</v>
      </c>
      <c r="AW2327" s="3">
        <v>44562</v>
      </c>
      <c r="AX2327">
        <v>1803</v>
      </c>
      <c r="AY2327">
        <v>1643</v>
      </c>
      <c r="AZ2327" t="s">
        <v>2538</v>
      </c>
      <c r="BA2327" s="2">
        <v>43641</v>
      </c>
      <c r="BB2327">
        <v>21</v>
      </c>
      <c r="BC2327" t="s">
        <v>2973</v>
      </c>
      <c r="BD2327" s="3">
        <v>23863</v>
      </c>
      <c r="BE2327" t="s">
        <v>218</v>
      </c>
      <c r="BF2327" s="2">
        <v>43550</v>
      </c>
      <c r="BG2327">
        <v>17</v>
      </c>
      <c r="BH2327" t="s">
        <v>2990</v>
      </c>
      <c r="BI2327" s="3">
        <v>30742</v>
      </c>
    </row>
    <row r="2328" spans="1:61" x14ac:dyDescent="0.25">
      <c r="A2328" s="1">
        <v>42665</v>
      </c>
      <c r="B2328" t="s">
        <v>150</v>
      </c>
      <c r="C2328" t="s">
        <v>218</v>
      </c>
      <c r="D2328" t="s">
        <v>62</v>
      </c>
      <c r="E2328" t="s">
        <v>64</v>
      </c>
      <c r="F2328" t="s">
        <v>68</v>
      </c>
      <c r="G2328" t="s">
        <v>92</v>
      </c>
      <c r="H2328" t="s">
        <v>88</v>
      </c>
      <c r="I2328" t="s">
        <v>606</v>
      </c>
      <c r="J2328" t="s">
        <v>92</v>
      </c>
      <c r="K2328" t="s">
        <v>356</v>
      </c>
      <c r="L2328" t="s">
        <v>216</v>
      </c>
      <c r="M2328" t="s">
        <v>93</v>
      </c>
      <c r="N2328" t="s">
        <v>216</v>
      </c>
      <c r="O2328" t="s">
        <v>216</v>
      </c>
      <c r="P2328" t="s">
        <v>94</v>
      </c>
      <c r="Q2328">
        <v>9</v>
      </c>
      <c r="R2328" t="s">
        <v>66</v>
      </c>
      <c r="S2328" t="s">
        <v>120</v>
      </c>
      <c r="T2328">
        <v>17</v>
      </c>
      <c r="U2328">
        <v>4</v>
      </c>
      <c r="V2328">
        <v>12</v>
      </c>
      <c r="W2328" t="s">
        <v>191</v>
      </c>
      <c r="X2328" t="s">
        <v>96</v>
      </c>
      <c r="Y2328">
        <v>0</v>
      </c>
      <c r="Z2328">
        <v>1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 t="s">
        <v>88</v>
      </c>
      <c r="AM2328" t="s">
        <v>93</v>
      </c>
      <c r="AN2328">
        <v>7</v>
      </c>
      <c r="AO2328" t="s">
        <v>85</v>
      </c>
      <c r="AP2328" t="e" vm="1">
        <f>_FV(-6,"0")</f>
        <v>#VALUE!</v>
      </c>
      <c r="AQ2328">
        <v>3</v>
      </c>
      <c r="AR2328">
        <v>3</v>
      </c>
      <c r="AS2328" t="s">
        <v>68</v>
      </c>
      <c r="AT2328" t="s">
        <v>68</v>
      </c>
      <c r="AU2328" t="s">
        <v>68</v>
      </c>
      <c r="AV2328" s="2">
        <v>43557</v>
      </c>
      <c r="AW2328" s="3">
        <v>45658</v>
      </c>
      <c r="AX2328">
        <v>1813</v>
      </c>
      <c r="AY2328">
        <v>1643</v>
      </c>
      <c r="AZ2328" t="s">
        <v>150</v>
      </c>
      <c r="BA2328" s="2">
        <v>43578</v>
      </c>
      <c r="BB2328">
        <v>23</v>
      </c>
      <c r="BC2328" t="s">
        <v>2962</v>
      </c>
      <c r="BD2328" s="3">
        <v>13789</v>
      </c>
      <c r="BE2328" t="s">
        <v>218</v>
      </c>
      <c r="BF2328" s="2">
        <v>43550</v>
      </c>
      <c r="BG2328">
        <v>17</v>
      </c>
      <c r="BH2328" t="s">
        <v>2990</v>
      </c>
      <c r="BI2328" s="3">
        <v>30742</v>
      </c>
    </row>
    <row r="2329" spans="1:61" x14ac:dyDescent="0.25">
      <c r="A2329" s="1">
        <v>42871</v>
      </c>
      <c r="B2329" t="s">
        <v>158</v>
      </c>
      <c r="C2329" t="s">
        <v>218</v>
      </c>
      <c r="D2329" t="s">
        <v>62</v>
      </c>
      <c r="E2329" t="s">
        <v>3050</v>
      </c>
      <c r="F2329" t="s">
        <v>613</v>
      </c>
      <c r="G2329" t="s">
        <v>1616</v>
      </c>
      <c r="H2329" t="s">
        <v>291</v>
      </c>
      <c r="I2329" t="s">
        <v>3050</v>
      </c>
      <c r="J2329" t="s">
        <v>710</v>
      </c>
      <c r="K2329" t="s">
        <v>654</v>
      </c>
      <c r="L2329" t="s">
        <v>293</v>
      </c>
      <c r="M2329" t="s">
        <v>713</v>
      </c>
      <c r="N2329" t="s">
        <v>619</v>
      </c>
      <c r="O2329" t="s">
        <v>292</v>
      </c>
      <c r="P2329" t="s">
        <v>292</v>
      </c>
      <c r="Q2329">
        <v>37</v>
      </c>
      <c r="R2329" t="s">
        <v>84</v>
      </c>
      <c r="S2329" t="s">
        <v>120</v>
      </c>
      <c r="T2329">
        <v>17</v>
      </c>
      <c r="U2329">
        <v>3</v>
      </c>
      <c r="V2329">
        <v>7</v>
      </c>
      <c r="W2329" t="s">
        <v>192</v>
      </c>
      <c r="X2329" t="s">
        <v>68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1</v>
      </c>
      <c r="AI2329">
        <v>0</v>
      </c>
      <c r="AJ2329">
        <v>0</v>
      </c>
      <c r="AK2329">
        <v>0</v>
      </c>
      <c r="AL2329" t="s">
        <v>1326</v>
      </c>
      <c r="AM2329" t="e" vm="438">
        <f>_FV(0,"13513513513513514")</f>
        <v>#VALUE!</v>
      </c>
      <c r="AN2329">
        <v>27</v>
      </c>
      <c r="AO2329" t="s">
        <v>120</v>
      </c>
      <c r="AP2329" t="e" vm="1">
        <f>_FV(-7,"0")</f>
        <v>#VALUE!</v>
      </c>
      <c r="AQ2329">
        <v>9</v>
      </c>
      <c r="AR2329">
        <v>0</v>
      </c>
      <c r="AS2329" t="s">
        <v>68</v>
      </c>
      <c r="AT2329" t="s">
        <v>1163</v>
      </c>
      <c r="AU2329" t="s">
        <v>68</v>
      </c>
      <c r="AV2329" t="s">
        <v>706</v>
      </c>
      <c r="AW2329" t="s">
        <v>3051</v>
      </c>
      <c r="AX2329">
        <v>1883</v>
      </c>
      <c r="AY2329">
        <v>1643</v>
      </c>
      <c r="AZ2329" t="s">
        <v>158</v>
      </c>
      <c r="BA2329" s="2">
        <v>43670</v>
      </c>
      <c r="BB2329">
        <v>36</v>
      </c>
      <c r="BC2329" t="s">
        <v>2974</v>
      </c>
      <c r="BD2329" s="2">
        <v>43813</v>
      </c>
      <c r="BE2329" t="s">
        <v>218</v>
      </c>
      <c r="BF2329" s="2">
        <v>43550</v>
      </c>
      <c r="BG2329">
        <v>17</v>
      </c>
      <c r="BH2329" t="s">
        <v>2990</v>
      </c>
      <c r="BI2329" s="3">
        <v>30742</v>
      </c>
    </row>
    <row r="2330" spans="1:61" x14ac:dyDescent="0.25">
      <c r="A2330" s="1">
        <v>42739</v>
      </c>
      <c r="B2330" t="s">
        <v>163</v>
      </c>
      <c r="C2330" t="s">
        <v>218</v>
      </c>
      <c r="D2330" t="s">
        <v>101</v>
      </c>
      <c r="E2330" t="s">
        <v>103</v>
      </c>
      <c r="F2330" t="s">
        <v>477</v>
      </c>
      <c r="G2330" t="s">
        <v>2139</v>
      </c>
      <c r="H2330" t="s">
        <v>474</v>
      </c>
      <c r="I2330" t="s">
        <v>1554</v>
      </c>
      <c r="J2330" t="s">
        <v>1026</v>
      </c>
      <c r="K2330" t="s">
        <v>108</v>
      </c>
      <c r="L2330" t="s">
        <v>1003</v>
      </c>
      <c r="M2330" t="s">
        <v>1699</v>
      </c>
      <c r="N2330" t="s">
        <v>573</v>
      </c>
      <c r="O2330" t="s">
        <v>1003</v>
      </c>
      <c r="P2330" t="s">
        <v>748</v>
      </c>
      <c r="Q2330">
        <v>29</v>
      </c>
      <c r="R2330" t="s">
        <v>96</v>
      </c>
      <c r="S2330" t="s">
        <v>120</v>
      </c>
      <c r="T2330">
        <v>17</v>
      </c>
      <c r="U2330">
        <v>5</v>
      </c>
      <c r="V2330">
        <v>7</v>
      </c>
      <c r="W2330" t="s">
        <v>192</v>
      </c>
      <c r="X2330" t="s">
        <v>85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 t="s">
        <v>1004</v>
      </c>
      <c r="AM2330" t="e" vm="277">
        <f>_FV(0,"034482758620689655")</f>
        <v>#VALUE!</v>
      </c>
      <c r="AN2330">
        <v>13</v>
      </c>
      <c r="AO2330" t="s">
        <v>66</v>
      </c>
      <c r="AP2330" t="e" vm="1">
        <f>_FV(-4,"0")</f>
        <v>#VALUE!</v>
      </c>
      <c r="AQ2330">
        <v>6</v>
      </c>
      <c r="AR2330">
        <v>3</v>
      </c>
      <c r="AS2330" t="s">
        <v>68</v>
      </c>
      <c r="AT2330" t="s">
        <v>65</v>
      </c>
      <c r="AU2330" t="s">
        <v>68</v>
      </c>
      <c r="AV2330" s="2">
        <v>43497</v>
      </c>
      <c r="AW2330" t="s">
        <v>65</v>
      </c>
      <c r="AX2330">
        <v>1770</v>
      </c>
      <c r="AY2330">
        <v>1643</v>
      </c>
      <c r="AZ2330" t="s">
        <v>163</v>
      </c>
      <c r="BA2330" s="2">
        <v>43608</v>
      </c>
      <c r="BB2330">
        <v>24</v>
      </c>
      <c r="BC2330" t="s">
        <v>2976</v>
      </c>
      <c r="BD2330" s="2">
        <v>43658</v>
      </c>
      <c r="BE2330" t="s">
        <v>218</v>
      </c>
      <c r="BF2330" s="2">
        <v>43550</v>
      </c>
      <c r="BG2330">
        <v>17</v>
      </c>
      <c r="BH2330" t="s">
        <v>2990</v>
      </c>
      <c r="BI2330" s="3">
        <v>30742</v>
      </c>
    </row>
    <row r="2331" spans="1:61" x14ac:dyDescent="0.25">
      <c r="A2331" s="1">
        <v>42766</v>
      </c>
      <c r="B2331" t="s">
        <v>2977</v>
      </c>
      <c r="C2331" t="s">
        <v>218</v>
      </c>
      <c r="D2331" t="s">
        <v>101</v>
      </c>
      <c r="E2331" t="s">
        <v>1453</v>
      </c>
      <c r="F2331" t="s">
        <v>1150</v>
      </c>
      <c r="G2331" t="s">
        <v>377</v>
      </c>
      <c r="H2331" t="s">
        <v>376</v>
      </c>
      <c r="I2331" t="s">
        <v>570</v>
      </c>
      <c r="J2331" t="s">
        <v>726</v>
      </c>
      <c r="K2331" t="s">
        <v>382</v>
      </c>
      <c r="L2331" t="s">
        <v>502</v>
      </c>
      <c r="M2331" t="s">
        <v>380</v>
      </c>
      <c r="N2331" t="s">
        <v>378</v>
      </c>
      <c r="O2331" t="s">
        <v>378</v>
      </c>
      <c r="P2331" t="s">
        <v>571</v>
      </c>
      <c r="Q2331">
        <v>23</v>
      </c>
      <c r="R2331" t="s">
        <v>67</v>
      </c>
      <c r="S2331" t="s">
        <v>120</v>
      </c>
      <c r="T2331">
        <v>17</v>
      </c>
      <c r="U2331">
        <v>16</v>
      </c>
      <c r="V2331">
        <v>8</v>
      </c>
      <c r="W2331" t="s">
        <v>64</v>
      </c>
      <c r="X2331" t="s">
        <v>83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 t="e" vm="382">
        <f>_FV(0,"30434782608695654")</f>
        <v>#VALUE!</v>
      </c>
      <c r="AM2331" t="s">
        <v>1151</v>
      </c>
      <c r="AN2331">
        <v>-12</v>
      </c>
      <c r="AO2331" t="e" vm="1">
        <f>_FV(-7,"0")</f>
        <v>#VALUE!</v>
      </c>
      <c r="AP2331" t="s">
        <v>83</v>
      </c>
      <c r="AQ2331">
        <v>1</v>
      </c>
      <c r="AR2331">
        <v>1</v>
      </c>
      <c r="AS2331" t="s">
        <v>68</v>
      </c>
      <c r="AT2331" t="s">
        <v>68</v>
      </c>
      <c r="AU2331" t="s">
        <v>68</v>
      </c>
      <c r="AV2331" t="s">
        <v>68</v>
      </c>
      <c r="AW2331" s="3">
        <v>45658</v>
      </c>
      <c r="AX2331">
        <v>1590</v>
      </c>
      <c r="AY2331">
        <v>1643</v>
      </c>
      <c r="AZ2331" t="s">
        <v>2977</v>
      </c>
      <c r="BA2331" s="2">
        <v>43550</v>
      </c>
      <c r="BB2331">
        <v>21</v>
      </c>
      <c r="BC2331" t="s">
        <v>2978</v>
      </c>
      <c r="BD2331" s="3">
        <v>17593</v>
      </c>
      <c r="BE2331" t="s">
        <v>218</v>
      </c>
      <c r="BF2331" s="2">
        <v>43550</v>
      </c>
      <c r="BG2331">
        <v>17</v>
      </c>
      <c r="BH2331" t="s">
        <v>2990</v>
      </c>
      <c r="BI2331" s="3">
        <v>30742</v>
      </c>
    </row>
    <row r="2332" spans="1:61" x14ac:dyDescent="0.25">
      <c r="A2332" s="1">
        <v>42735</v>
      </c>
      <c r="B2332" t="s">
        <v>1917</v>
      </c>
      <c r="C2332" t="s">
        <v>218</v>
      </c>
      <c r="D2332" t="s">
        <v>151</v>
      </c>
      <c r="E2332" t="s">
        <v>198</v>
      </c>
      <c r="F2332" t="s">
        <v>405</v>
      </c>
      <c r="G2332" t="s">
        <v>1067</v>
      </c>
      <c r="H2332" t="s">
        <v>680</v>
      </c>
      <c r="I2332" t="s">
        <v>786</v>
      </c>
      <c r="J2332" t="s">
        <v>405</v>
      </c>
      <c r="K2332" t="s">
        <v>202</v>
      </c>
      <c r="L2332" t="s">
        <v>202</v>
      </c>
      <c r="M2332" t="s">
        <v>202</v>
      </c>
      <c r="N2332" t="s">
        <v>203</v>
      </c>
      <c r="O2332" t="s">
        <v>202</v>
      </c>
      <c r="P2332" t="s">
        <v>170</v>
      </c>
      <c r="Q2332">
        <v>19</v>
      </c>
      <c r="R2332" t="s">
        <v>121</v>
      </c>
      <c r="S2332" t="s">
        <v>120</v>
      </c>
      <c r="T2332">
        <v>17</v>
      </c>
      <c r="U2332">
        <v>8</v>
      </c>
      <c r="V2332">
        <v>9</v>
      </c>
      <c r="W2332" t="s">
        <v>85</v>
      </c>
      <c r="X2332" t="s">
        <v>96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 t="e" vm="142">
        <f>_FV(0,"10526315789473684")</f>
        <v>#VALUE!</v>
      </c>
      <c r="AM2332" t="s">
        <v>789</v>
      </c>
      <c r="AN2332">
        <v>1</v>
      </c>
      <c r="AO2332" t="s">
        <v>68</v>
      </c>
      <c r="AP2332" t="e" vm="1">
        <f>_FV(-2,"0")</f>
        <v>#VALUE!</v>
      </c>
      <c r="AQ2332">
        <v>4</v>
      </c>
      <c r="AR2332">
        <v>4</v>
      </c>
      <c r="AS2332" t="s">
        <v>68</v>
      </c>
      <c r="AT2332" t="s">
        <v>68</v>
      </c>
      <c r="AU2332" t="s">
        <v>68</v>
      </c>
      <c r="AV2332" t="s">
        <v>97</v>
      </c>
      <c r="AW2332" s="3">
        <v>43466</v>
      </c>
      <c r="AX2332">
        <v>1762</v>
      </c>
      <c r="AY2332">
        <v>1643</v>
      </c>
      <c r="AZ2332" t="s">
        <v>1917</v>
      </c>
      <c r="BA2332" s="2">
        <v>43579</v>
      </c>
      <c r="BB2332">
        <v>19</v>
      </c>
      <c r="BC2332" t="s">
        <v>2979</v>
      </c>
      <c r="BD2332" s="3">
        <v>34820</v>
      </c>
      <c r="BE2332" t="s">
        <v>218</v>
      </c>
      <c r="BF2332" s="2">
        <v>43550</v>
      </c>
      <c r="BG2332">
        <v>17</v>
      </c>
      <c r="BH2332" t="s">
        <v>2990</v>
      </c>
      <c r="BI2332" s="3">
        <v>30742</v>
      </c>
    </row>
    <row r="2333" spans="1:61" x14ac:dyDescent="0.25">
      <c r="A2333" s="1">
        <v>42637</v>
      </c>
      <c r="B2333" t="s">
        <v>182</v>
      </c>
      <c r="C2333" t="s">
        <v>218</v>
      </c>
      <c r="D2333" t="s">
        <v>101</v>
      </c>
      <c r="E2333" t="s">
        <v>63</v>
      </c>
      <c r="F2333" t="s">
        <v>68</v>
      </c>
      <c r="G2333" t="s">
        <v>365</v>
      </c>
      <c r="H2333" t="s">
        <v>74</v>
      </c>
      <c r="I2333" t="s">
        <v>82</v>
      </c>
      <c r="J2333" t="s">
        <v>76</v>
      </c>
      <c r="K2333" t="s">
        <v>65</v>
      </c>
      <c r="L2333" t="s">
        <v>80</v>
      </c>
      <c r="M2333" t="s">
        <v>355</v>
      </c>
      <c r="N2333" t="s">
        <v>80</v>
      </c>
      <c r="O2333" t="s">
        <v>82</v>
      </c>
      <c r="P2333" t="s">
        <v>82</v>
      </c>
      <c r="Q2333">
        <v>6</v>
      </c>
      <c r="R2333" t="s">
        <v>191</v>
      </c>
      <c r="S2333" t="s">
        <v>120</v>
      </c>
      <c r="T2333">
        <v>17</v>
      </c>
      <c r="U2333">
        <v>20</v>
      </c>
      <c r="V2333">
        <v>10</v>
      </c>
      <c r="W2333" t="s">
        <v>68</v>
      </c>
      <c r="X2333" t="s">
        <v>85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 t="e" vm="120">
        <f>_FV(-1,"8333333333333333")</f>
        <v>#VALUE!</v>
      </c>
      <c r="AM2333" t="s">
        <v>82</v>
      </c>
      <c r="AN2333">
        <v>-6</v>
      </c>
      <c r="AO2333" t="e" vm="1">
        <f>_FV(-6,"0")</f>
        <v>#VALUE!</v>
      </c>
      <c r="AP2333" t="s">
        <v>84</v>
      </c>
      <c r="AQ2333">
        <v>0</v>
      </c>
      <c r="AR2333">
        <v>9</v>
      </c>
      <c r="AS2333" t="s">
        <v>68</v>
      </c>
      <c r="AT2333" t="s">
        <v>68</v>
      </c>
      <c r="AU2333" t="s">
        <v>68</v>
      </c>
      <c r="AV2333" t="s">
        <v>124</v>
      </c>
      <c r="AW2333" s="2">
        <v>43525</v>
      </c>
      <c r="AX2333">
        <v>1637</v>
      </c>
      <c r="AY2333">
        <v>1643</v>
      </c>
      <c r="AZ2333" t="s">
        <v>182</v>
      </c>
      <c r="BA2333" s="2">
        <v>43491</v>
      </c>
      <c r="BB2333">
        <v>27</v>
      </c>
      <c r="BC2333" t="s">
        <v>2980</v>
      </c>
      <c r="BD2333" s="3">
        <v>24959</v>
      </c>
      <c r="BE2333" t="s">
        <v>218</v>
      </c>
      <c r="BF2333" s="2">
        <v>43550</v>
      </c>
      <c r="BG2333">
        <v>17</v>
      </c>
      <c r="BH2333" t="s">
        <v>2990</v>
      </c>
      <c r="BI2333" s="3">
        <v>30742</v>
      </c>
    </row>
    <row r="2334" spans="1:61" x14ac:dyDescent="0.25">
      <c r="A2334" s="1">
        <v>42379</v>
      </c>
      <c r="B2334" t="s">
        <v>195</v>
      </c>
      <c r="C2334" t="s">
        <v>218</v>
      </c>
      <c r="D2334" t="s">
        <v>101</v>
      </c>
      <c r="E2334" t="s">
        <v>670</v>
      </c>
      <c r="F2334" t="s">
        <v>68</v>
      </c>
      <c r="G2334" t="s">
        <v>391</v>
      </c>
      <c r="H2334" t="s">
        <v>152</v>
      </c>
      <c r="I2334" t="s">
        <v>154</v>
      </c>
      <c r="J2334" t="s">
        <v>250</v>
      </c>
      <c r="K2334" t="s">
        <v>65</v>
      </c>
      <c r="L2334" t="s">
        <v>155</v>
      </c>
      <c r="M2334" t="s">
        <v>670</v>
      </c>
      <c r="N2334" t="s">
        <v>155</v>
      </c>
      <c r="O2334" t="s">
        <v>154</v>
      </c>
      <c r="P2334" t="s">
        <v>155</v>
      </c>
      <c r="Q2334">
        <v>7</v>
      </c>
      <c r="R2334" t="s">
        <v>239</v>
      </c>
      <c r="S2334" t="s">
        <v>120</v>
      </c>
      <c r="T2334">
        <v>17</v>
      </c>
      <c r="U2334">
        <v>20</v>
      </c>
      <c r="V2334">
        <v>9</v>
      </c>
      <c r="W2334" t="s">
        <v>68</v>
      </c>
      <c r="X2334" t="s">
        <v>132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 t="e" vm="1">
        <f>_FV(-1,"0")</f>
        <v>#VALUE!</v>
      </c>
      <c r="AM2334" t="s">
        <v>154</v>
      </c>
      <c r="AN2334">
        <v>-7</v>
      </c>
      <c r="AO2334" t="e" vm="1">
        <f>_FV(-4,"0")</f>
        <v>#VALUE!</v>
      </c>
      <c r="AP2334" t="s">
        <v>120</v>
      </c>
      <c r="AQ2334">
        <v>2</v>
      </c>
      <c r="AR2334">
        <v>5</v>
      </c>
      <c r="AS2334" t="s">
        <v>68</v>
      </c>
      <c r="AT2334" t="s">
        <v>201</v>
      </c>
      <c r="AU2334" t="s">
        <v>68</v>
      </c>
      <c r="AV2334" s="2">
        <v>43586</v>
      </c>
      <c r="AW2334" t="s">
        <v>3052</v>
      </c>
      <c r="AX2334">
        <v>1625</v>
      </c>
      <c r="AY2334">
        <v>1643</v>
      </c>
      <c r="AZ2334" t="s">
        <v>195</v>
      </c>
      <c r="BA2334" s="2">
        <v>43548</v>
      </c>
      <c r="BB2334">
        <v>26</v>
      </c>
      <c r="BC2334" t="s">
        <v>2983</v>
      </c>
      <c r="BD2334" s="3">
        <v>24869</v>
      </c>
      <c r="BE2334" t="s">
        <v>218</v>
      </c>
      <c r="BF2334" s="2">
        <v>43550</v>
      </c>
      <c r="BG2334">
        <v>17</v>
      </c>
      <c r="BH2334" t="s">
        <v>2990</v>
      </c>
      <c r="BI2334" s="3">
        <v>30742</v>
      </c>
    </row>
    <row r="2335" spans="1:61" x14ac:dyDescent="0.25">
      <c r="A2335" s="1">
        <v>42876</v>
      </c>
      <c r="B2335" t="s">
        <v>1445</v>
      </c>
      <c r="C2335" t="s">
        <v>218</v>
      </c>
      <c r="D2335" t="s">
        <v>62</v>
      </c>
      <c r="E2335" t="s">
        <v>1215</v>
      </c>
      <c r="F2335" t="s">
        <v>196</v>
      </c>
      <c r="G2335" t="s">
        <v>839</v>
      </c>
      <c r="H2335" t="s">
        <v>1588</v>
      </c>
      <c r="I2335" t="s">
        <v>68</v>
      </c>
      <c r="J2335" t="s">
        <v>404</v>
      </c>
      <c r="K2335" t="s">
        <v>173</v>
      </c>
      <c r="L2335" t="s">
        <v>202</v>
      </c>
      <c r="M2335" t="s">
        <v>842</v>
      </c>
      <c r="N2335" t="s">
        <v>304</v>
      </c>
      <c r="O2335" t="s">
        <v>843</v>
      </c>
      <c r="P2335" t="s">
        <v>174</v>
      </c>
      <c r="Q2335">
        <v>38</v>
      </c>
      <c r="R2335" t="s">
        <v>110</v>
      </c>
      <c r="S2335" t="s">
        <v>120</v>
      </c>
      <c r="T2335">
        <v>17</v>
      </c>
      <c r="U2335">
        <v>17</v>
      </c>
      <c r="V2335">
        <v>9</v>
      </c>
      <c r="W2335" t="s">
        <v>120</v>
      </c>
      <c r="X2335" t="s">
        <v>68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 t="e" vm="143">
        <f>_FV(0,"6842105263157895")</f>
        <v>#VALUE!</v>
      </c>
      <c r="AM2335" t="e" vm="439">
        <f>_FV(0,"18421052631578946")</f>
        <v>#VALUE!</v>
      </c>
      <c r="AN2335">
        <v>-7</v>
      </c>
      <c r="AO2335" t="s">
        <v>83</v>
      </c>
      <c r="AP2335" t="s">
        <v>132</v>
      </c>
      <c r="AQ2335">
        <v>4</v>
      </c>
      <c r="AR2335">
        <v>4</v>
      </c>
      <c r="AS2335" t="s">
        <v>68</v>
      </c>
      <c r="AT2335" t="s">
        <v>68</v>
      </c>
      <c r="AU2335" t="s">
        <v>68</v>
      </c>
      <c r="AV2335" t="s">
        <v>68</v>
      </c>
      <c r="AW2335" s="2">
        <v>43647</v>
      </c>
      <c r="AX2335">
        <v>1668</v>
      </c>
      <c r="AY2335">
        <v>1643</v>
      </c>
      <c r="AZ2335" t="s">
        <v>1445</v>
      </c>
      <c r="BA2335" s="2">
        <v>43733</v>
      </c>
      <c r="BB2335">
        <v>34</v>
      </c>
      <c r="BC2335" t="s">
        <v>2984</v>
      </c>
      <c r="BD2335" s="3">
        <v>25993</v>
      </c>
      <c r="BE2335" t="s">
        <v>218</v>
      </c>
      <c r="BF2335" s="2">
        <v>43550</v>
      </c>
      <c r="BG2335">
        <v>17</v>
      </c>
      <c r="BH2335" t="s">
        <v>2990</v>
      </c>
      <c r="BI2335" s="3">
        <v>30742</v>
      </c>
    </row>
    <row r="2336" spans="1:61" x14ac:dyDescent="0.25">
      <c r="A2336" s="1">
        <v>42749</v>
      </c>
      <c r="B2336" t="s">
        <v>209</v>
      </c>
      <c r="C2336" t="s">
        <v>218</v>
      </c>
      <c r="D2336" t="s">
        <v>62</v>
      </c>
      <c r="E2336" t="s">
        <v>370</v>
      </c>
      <c r="F2336" t="s">
        <v>90</v>
      </c>
      <c r="G2336" t="s">
        <v>355</v>
      </c>
      <c r="H2336" t="s">
        <v>250</v>
      </c>
      <c r="I2336" t="s">
        <v>64</v>
      </c>
      <c r="J2336" t="s">
        <v>457</v>
      </c>
      <c r="K2336" t="s">
        <v>252</v>
      </c>
      <c r="L2336" t="s">
        <v>460</v>
      </c>
      <c r="M2336" t="s">
        <v>1823</v>
      </c>
      <c r="N2336" t="s">
        <v>80</v>
      </c>
      <c r="O2336" t="s">
        <v>155</v>
      </c>
      <c r="P2336" t="s">
        <v>889</v>
      </c>
      <c r="Q2336">
        <v>21</v>
      </c>
      <c r="R2336" t="s">
        <v>64</v>
      </c>
      <c r="S2336" t="s">
        <v>120</v>
      </c>
      <c r="T2336">
        <v>17</v>
      </c>
      <c r="U2336">
        <v>3</v>
      </c>
      <c r="V2336">
        <v>8</v>
      </c>
      <c r="W2336" t="s">
        <v>110</v>
      </c>
      <c r="X2336" t="s">
        <v>83</v>
      </c>
      <c r="Y2336">
        <v>1</v>
      </c>
      <c r="Z2336">
        <v>1</v>
      </c>
      <c r="AA2336">
        <v>1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 t="s">
        <v>459</v>
      </c>
      <c r="AM2336" t="s">
        <v>394</v>
      </c>
      <c r="AN2336">
        <v>13</v>
      </c>
      <c r="AO2336" t="s">
        <v>96</v>
      </c>
      <c r="AP2336" t="e" vm="1">
        <f>_FV(-8,"0")</f>
        <v>#VALUE!</v>
      </c>
      <c r="AQ2336">
        <v>3</v>
      </c>
      <c r="AR2336">
        <v>3</v>
      </c>
      <c r="AS2336" t="s">
        <v>68</v>
      </c>
      <c r="AT2336" t="s">
        <v>1641</v>
      </c>
      <c r="AU2336" t="s">
        <v>68</v>
      </c>
      <c r="AV2336" t="s">
        <v>84</v>
      </c>
      <c r="AW2336" t="s">
        <v>3053</v>
      </c>
      <c r="AX2336">
        <v>1803</v>
      </c>
      <c r="AY2336">
        <v>1643</v>
      </c>
      <c r="AZ2336" t="s">
        <v>209</v>
      </c>
      <c r="BA2336" s="2">
        <v>43668</v>
      </c>
      <c r="BB2336">
        <v>20</v>
      </c>
      <c r="BC2336" t="s">
        <v>2987</v>
      </c>
      <c r="BD2336" s="3">
        <v>41913</v>
      </c>
      <c r="BE2336" t="s">
        <v>218</v>
      </c>
      <c r="BF2336" s="2">
        <v>43550</v>
      </c>
      <c r="BG2336">
        <v>17</v>
      </c>
      <c r="BH2336" t="s">
        <v>2990</v>
      </c>
      <c r="BI2336" s="3">
        <v>30742</v>
      </c>
    </row>
    <row r="2337" spans="1:61" x14ac:dyDescent="0.25">
      <c r="A2337" s="1">
        <v>42829</v>
      </c>
      <c r="B2337" t="s">
        <v>2793</v>
      </c>
      <c r="C2337" t="s">
        <v>218</v>
      </c>
      <c r="D2337" t="s">
        <v>62</v>
      </c>
      <c r="E2337" t="s">
        <v>483</v>
      </c>
      <c r="F2337" s="2">
        <v>43525</v>
      </c>
      <c r="G2337" s="2">
        <v>43617</v>
      </c>
      <c r="H2337" t="s">
        <v>672</v>
      </c>
      <c r="I2337" t="s">
        <v>483</v>
      </c>
      <c r="J2337" t="s">
        <v>2029</v>
      </c>
      <c r="K2337" t="s">
        <v>266</v>
      </c>
      <c r="L2337" t="s">
        <v>116</v>
      </c>
      <c r="M2337" t="s">
        <v>267</v>
      </c>
      <c r="N2337" t="s">
        <v>80</v>
      </c>
      <c r="O2337" t="s">
        <v>603</v>
      </c>
      <c r="P2337" t="s">
        <v>603</v>
      </c>
      <c r="Q2337">
        <v>30</v>
      </c>
      <c r="R2337" t="s">
        <v>255</v>
      </c>
      <c r="S2337" t="s">
        <v>120</v>
      </c>
      <c r="T2337">
        <v>17</v>
      </c>
      <c r="U2337">
        <v>8</v>
      </c>
      <c r="V2337">
        <v>6</v>
      </c>
      <c r="W2337" t="s">
        <v>66</v>
      </c>
      <c r="X2337" t="s">
        <v>85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 t="e" vm="336">
        <f>_FV(0,"4666666666666667")</f>
        <v>#VALUE!</v>
      </c>
      <c r="AM2337" t="s">
        <v>766</v>
      </c>
      <c r="AN2337">
        <v>-9</v>
      </c>
      <c r="AO2337" t="e" vm="1">
        <f>_FV(-3,"0")</f>
        <v>#VALUE!</v>
      </c>
      <c r="AP2337" t="s">
        <v>85</v>
      </c>
      <c r="AQ2337">
        <v>4</v>
      </c>
      <c r="AR2337">
        <v>4</v>
      </c>
      <c r="AS2337" t="s">
        <v>68</v>
      </c>
      <c r="AT2337" t="s">
        <v>68</v>
      </c>
      <c r="AU2337" t="s">
        <v>68</v>
      </c>
      <c r="AV2337" s="2">
        <v>43586</v>
      </c>
      <c r="AW2337" s="3">
        <v>42370</v>
      </c>
      <c r="AX2337">
        <v>1645</v>
      </c>
      <c r="AY2337">
        <v>1643</v>
      </c>
      <c r="AZ2337" t="s">
        <v>2793</v>
      </c>
      <c r="BA2337" s="2">
        <v>43702</v>
      </c>
      <c r="BB2337">
        <v>36</v>
      </c>
      <c r="BC2337" t="s">
        <v>2988</v>
      </c>
      <c r="BD2337" s="2">
        <v>43803</v>
      </c>
      <c r="BE2337" t="s">
        <v>218</v>
      </c>
      <c r="BF2337" s="2">
        <v>43550</v>
      </c>
      <c r="BG2337">
        <v>17</v>
      </c>
      <c r="BH2337" t="s">
        <v>2990</v>
      </c>
      <c r="BI2337" s="3">
        <v>30742</v>
      </c>
    </row>
    <row r="2338" spans="1:61" x14ac:dyDescent="0.25">
      <c r="A2338" s="1">
        <v>43041</v>
      </c>
      <c r="B2338" t="s">
        <v>228</v>
      </c>
      <c r="C2338" t="s">
        <v>218</v>
      </c>
      <c r="D2338" t="s">
        <v>101</v>
      </c>
      <c r="E2338" s="3">
        <v>46753</v>
      </c>
      <c r="F2338" s="3">
        <v>46753</v>
      </c>
      <c r="G2338" s="3">
        <v>23377</v>
      </c>
      <c r="H2338" s="3">
        <v>42370</v>
      </c>
      <c r="I2338" s="3">
        <v>45292</v>
      </c>
      <c r="J2338" s="3">
        <v>16072</v>
      </c>
      <c r="K2338" t="s">
        <v>347</v>
      </c>
      <c r="L2338" t="s">
        <v>116</v>
      </c>
      <c r="M2338" t="s">
        <v>346</v>
      </c>
      <c r="N2338" t="s">
        <v>128</v>
      </c>
      <c r="O2338" t="s">
        <v>131</v>
      </c>
      <c r="P2338" t="s">
        <v>397</v>
      </c>
      <c r="Q2338">
        <v>25</v>
      </c>
      <c r="R2338" t="s">
        <v>192</v>
      </c>
      <c r="S2338" t="s">
        <v>120</v>
      </c>
      <c r="T2338">
        <v>17</v>
      </c>
      <c r="U2338">
        <v>9</v>
      </c>
      <c r="V2338">
        <v>8</v>
      </c>
      <c r="W2338" t="s">
        <v>83</v>
      </c>
      <c r="X2338" t="s">
        <v>120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 t="e" vm="10">
        <f>_FV(0,"36")</f>
        <v>#VALUE!</v>
      </c>
      <c r="AM2338" t="s">
        <v>1097</v>
      </c>
      <c r="AN2338">
        <v>-5</v>
      </c>
      <c r="AO2338" t="e" vm="1">
        <f>_FV(-1,"0")</f>
        <v>#VALUE!</v>
      </c>
      <c r="AP2338" t="s">
        <v>68</v>
      </c>
      <c r="AQ2338">
        <v>4</v>
      </c>
      <c r="AR2338">
        <v>4</v>
      </c>
      <c r="AS2338" t="s">
        <v>68</v>
      </c>
      <c r="AT2338" t="s">
        <v>68</v>
      </c>
      <c r="AU2338" t="s">
        <v>68</v>
      </c>
      <c r="AV2338" t="s">
        <v>68</v>
      </c>
      <c r="AW2338" s="3">
        <v>46023</v>
      </c>
      <c r="AX2338">
        <v>1666</v>
      </c>
      <c r="AY2338">
        <v>1643</v>
      </c>
      <c r="AZ2338" t="s">
        <v>228</v>
      </c>
      <c r="BA2338" s="2">
        <v>43669</v>
      </c>
      <c r="BB2338">
        <v>27</v>
      </c>
      <c r="BC2338" t="s">
        <v>2991</v>
      </c>
      <c r="BD2338" s="3">
        <v>17288</v>
      </c>
      <c r="BE2338" t="s">
        <v>218</v>
      </c>
      <c r="BF2338" s="2">
        <v>43550</v>
      </c>
      <c r="BG2338">
        <v>17</v>
      </c>
      <c r="BH2338" t="s">
        <v>2990</v>
      </c>
      <c r="BI2338" s="3">
        <v>30742</v>
      </c>
    </row>
    <row r="2339" spans="1:61" x14ac:dyDescent="0.25">
      <c r="A2339" s="1">
        <v>42736</v>
      </c>
      <c r="B2339" t="s">
        <v>60</v>
      </c>
      <c r="C2339" t="s">
        <v>2233</v>
      </c>
      <c r="D2339" t="s">
        <v>62</v>
      </c>
      <c r="E2339" t="s">
        <v>1320</v>
      </c>
      <c r="F2339" t="s">
        <v>679</v>
      </c>
      <c r="G2339" t="s">
        <v>68</v>
      </c>
      <c r="H2339" t="s">
        <v>1583</v>
      </c>
      <c r="I2339" t="s">
        <v>164</v>
      </c>
      <c r="J2339" t="s">
        <v>787</v>
      </c>
      <c r="K2339" t="s">
        <v>169</v>
      </c>
      <c r="L2339" t="s">
        <v>205</v>
      </c>
      <c r="M2339" t="s">
        <v>204</v>
      </c>
      <c r="N2339" t="s">
        <v>788</v>
      </c>
      <c r="O2339" t="s">
        <v>205</v>
      </c>
      <c r="P2339" t="s">
        <v>205</v>
      </c>
      <c r="Q2339">
        <v>19</v>
      </c>
      <c r="R2339" t="s">
        <v>132</v>
      </c>
      <c r="S2339" t="s">
        <v>119</v>
      </c>
      <c r="T2339">
        <v>17</v>
      </c>
      <c r="U2339">
        <v>4</v>
      </c>
      <c r="V2339">
        <v>17</v>
      </c>
      <c r="W2339" t="s">
        <v>83</v>
      </c>
      <c r="X2339" t="s">
        <v>132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 t="s">
        <v>1067</v>
      </c>
      <c r="AM2339" t="e" vm="17">
        <f>_FV(0,"21052631578947367")</f>
        <v>#VALUE!</v>
      </c>
      <c r="AN2339">
        <v>21</v>
      </c>
      <c r="AO2339" t="s">
        <v>66</v>
      </c>
      <c r="AP2339" t="e" vm="1">
        <f>_FV(-9,"0")</f>
        <v>#VALUE!</v>
      </c>
      <c r="AQ2339">
        <v>7</v>
      </c>
      <c r="AR2339">
        <v>1</v>
      </c>
      <c r="AS2339" t="s">
        <v>68</v>
      </c>
      <c r="AT2339" t="s">
        <v>737</v>
      </c>
      <c r="AU2339" t="s">
        <v>68</v>
      </c>
      <c r="AV2339" s="2">
        <v>43617</v>
      </c>
      <c r="AW2339" t="s">
        <v>2033</v>
      </c>
      <c r="AX2339">
        <v>1847</v>
      </c>
      <c r="AY2339">
        <v>1637</v>
      </c>
      <c r="AZ2339" t="s">
        <v>60</v>
      </c>
      <c r="BA2339" s="2">
        <v>43669</v>
      </c>
      <c r="BB2339">
        <v>26</v>
      </c>
      <c r="BC2339" t="s">
        <v>2961</v>
      </c>
      <c r="BD2339" s="3">
        <v>16772</v>
      </c>
      <c r="BE2339" t="s">
        <v>2233</v>
      </c>
      <c r="BF2339" s="2">
        <v>43490</v>
      </c>
      <c r="BG2339">
        <v>25</v>
      </c>
      <c r="BH2339" t="s">
        <v>2969</v>
      </c>
      <c r="BI2339" s="3">
        <v>28946</v>
      </c>
    </row>
    <row r="2340" spans="1:61" x14ac:dyDescent="0.25">
      <c r="A2340" s="1">
        <v>42766</v>
      </c>
      <c r="B2340" t="s">
        <v>2768</v>
      </c>
      <c r="C2340" t="s">
        <v>2233</v>
      </c>
      <c r="D2340" t="s">
        <v>151</v>
      </c>
      <c r="E2340" t="s">
        <v>726</v>
      </c>
      <c r="F2340" t="s">
        <v>1150</v>
      </c>
      <c r="G2340" t="s">
        <v>903</v>
      </c>
      <c r="H2340" t="s">
        <v>375</v>
      </c>
      <c r="I2340" t="s">
        <v>569</v>
      </c>
      <c r="J2340" t="s">
        <v>904</v>
      </c>
      <c r="K2340" t="s">
        <v>379</v>
      </c>
      <c r="L2340" t="s">
        <v>382</v>
      </c>
      <c r="M2340" t="s">
        <v>380</v>
      </c>
      <c r="N2340" t="s">
        <v>1853</v>
      </c>
      <c r="O2340" t="s">
        <v>571</v>
      </c>
      <c r="P2340" t="s">
        <v>382</v>
      </c>
      <c r="Q2340">
        <v>23</v>
      </c>
      <c r="R2340" t="s">
        <v>83</v>
      </c>
      <c r="S2340" t="s">
        <v>119</v>
      </c>
      <c r="T2340">
        <v>17</v>
      </c>
      <c r="U2340">
        <v>12</v>
      </c>
      <c r="V2340">
        <v>18</v>
      </c>
      <c r="W2340" t="s">
        <v>132</v>
      </c>
      <c r="X2340" t="s">
        <v>68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 t="e" vm="382">
        <f>_FV(0,"30434782608695654")</f>
        <v>#VALUE!</v>
      </c>
      <c r="AM2340" t="e" vm="375">
        <f>_FV(0,"4782608695652174")</f>
        <v>#VALUE!</v>
      </c>
      <c r="AN2340">
        <v>10</v>
      </c>
      <c r="AO2340" t="s">
        <v>66</v>
      </c>
      <c r="AP2340" t="e" vm="1">
        <f>_FV(-5,"0")</f>
        <v>#VALUE!</v>
      </c>
      <c r="AQ2340">
        <v>5</v>
      </c>
      <c r="AR2340">
        <v>2</v>
      </c>
      <c r="AS2340" t="s">
        <v>68</v>
      </c>
      <c r="AT2340" t="s">
        <v>68</v>
      </c>
      <c r="AU2340" t="s">
        <v>68</v>
      </c>
      <c r="AV2340" s="2">
        <v>43498</v>
      </c>
      <c r="AW2340" s="3">
        <v>45658</v>
      </c>
      <c r="AX2340">
        <v>1609</v>
      </c>
      <c r="AY2340">
        <v>1637</v>
      </c>
      <c r="AZ2340" t="s">
        <v>2768</v>
      </c>
      <c r="BA2340" s="2">
        <v>43578</v>
      </c>
      <c r="BB2340">
        <v>16</v>
      </c>
      <c r="BC2340" t="s">
        <v>2965</v>
      </c>
      <c r="BD2340" s="3">
        <v>19025</v>
      </c>
      <c r="BE2340" t="s">
        <v>2233</v>
      </c>
      <c r="BF2340" s="2">
        <v>43490</v>
      </c>
      <c r="BG2340">
        <v>25</v>
      </c>
      <c r="BH2340" t="s">
        <v>2969</v>
      </c>
      <c r="BI2340" s="3">
        <v>28946</v>
      </c>
    </row>
    <row r="2341" spans="1:61" x14ac:dyDescent="0.25">
      <c r="A2341" s="1">
        <v>42501</v>
      </c>
      <c r="B2341" t="s">
        <v>2531</v>
      </c>
      <c r="C2341" t="s">
        <v>2233</v>
      </c>
      <c r="D2341" t="s">
        <v>62</v>
      </c>
      <c r="E2341" t="s">
        <v>852</v>
      </c>
      <c r="F2341" t="s">
        <v>222</v>
      </c>
      <c r="G2341" t="s">
        <v>219</v>
      </c>
      <c r="H2341" t="s">
        <v>644</v>
      </c>
      <c r="I2341" t="s">
        <v>68</v>
      </c>
      <c r="J2341" t="s">
        <v>68</v>
      </c>
      <c r="K2341" t="s">
        <v>223</v>
      </c>
      <c r="L2341" t="s">
        <v>223</v>
      </c>
      <c r="M2341" t="s">
        <v>337</v>
      </c>
      <c r="N2341" t="s">
        <v>337</v>
      </c>
      <c r="O2341" t="s">
        <v>226</v>
      </c>
      <c r="P2341" t="s">
        <v>226</v>
      </c>
      <c r="Q2341">
        <v>11</v>
      </c>
      <c r="R2341" t="s">
        <v>242</v>
      </c>
      <c r="S2341" t="s">
        <v>119</v>
      </c>
      <c r="T2341">
        <v>17</v>
      </c>
      <c r="U2341">
        <v>14</v>
      </c>
      <c r="V2341">
        <v>13</v>
      </c>
      <c r="W2341" t="s">
        <v>85</v>
      </c>
      <c r="X2341" t="s">
        <v>66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 t="e" vm="221">
        <f>_FV(0,"45454545454545453")</f>
        <v>#VALUE!</v>
      </c>
      <c r="AM2341" t="e" vm="75">
        <f>_FV(0,"18181818181818182")</f>
        <v>#VALUE!</v>
      </c>
      <c r="AN2341">
        <v>0</v>
      </c>
      <c r="AO2341" t="s">
        <v>84</v>
      </c>
      <c r="AP2341" t="s">
        <v>64</v>
      </c>
      <c r="AQ2341">
        <v>1</v>
      </c>
      <c r="AR2341">
        <v>4</v>
      </c>
      <c r="AS2341" t="s">
        <v>68</v>
      </c>
      <c r="AT2341" t="s">
        <v>68</v>
      </c>
      <c r="AU2341" t="s">
        <v>68</v>
      </c>
      <c r="AV2341" t="s">
        <v>76</v>
      </c>
      <c r="AW2341" s="3">
        <v>44562</v>
      </c>
      <c r="AX2341">
        <v>1626</v>
      </c>
      <c r="AY2341">
        <v>1637</v>
      </c>
      <c r="AZ2341" t="s">
        <v>2531</v>
      </c>
      <c r="BA2341" s="2">
        <v>43671</v>
      </c>
      <c r="BB2341">
        <v>14</v>
      </c>
      <c r="BC2341" t="s">
        <v>2967</v>
      </c>
      <c r="BD2341" s="3">
        <v>46419</v>
      </c>
      <c r="BE2341" t="s">
        <v>2233</v>
      </c>
      <c r="BF2341" s="2">
        <v>43490</v>
      </c>
      <c r="BG2341">
        <v>25</v>
      </c>
      <c r="BH2341" t="s">
        <v>2969</v>
      </c>
      <c r="BI2341" s="3">
        <v>28946</v>
      </c>
    </row>
    <row r="2342" spans="1:61" x14ac:dyDescent="0.25">
      <c r="A2342" s="1">
        <v>42739</v>
      </c>
      <c r="B2342" t="s">
        <v>123</v>
      </c>
      <c r="C2342" t="s">
        <v>2233</v>
      </c>
      <c r="D2342" t="s">
        <v>151</v>
      </c>
      <c r="E2342" t="s">
        <v>2039</v>
      </c>
      <c r="F2342" t="s">
        <v>477</v>
      </c>
      <c r="G2342" t="s">
        <v>1571</v>
      </c>
      <c r="H2342" t="s">
        <v>104</v>
      </c>
      <c r="I2342" t="s">
        <v>1864</v>
      </c>
      <c r="J2342" t="s">
        <v>744</v>
      </c>
      <c r="K2342" t="s">
        <v>1438</v>
      </c>
      <c r="L2342" t="s">
        <v>479</v>
      </c>
      <c r="M2342" t="s">
        <v>1699</v>
      </c>
      <c r="N2342" t="s">
        <v>746</v>
      </c>
      <c r="O2342" t="s">
        <v>1699</v>
      </c>
      <c r="P2342" t="s">
        <v>747</v>
      </c>
      <c r="Q2342">
        <v>29</v>
      </c>
      <c r="R2342" t="s">
        <v>68</v>
      </c>
      <c r="S2342" t="s">
        <v>119</v>
      </c>
      <c r="T2342">
        <v>17</v>
      </c>
      <c r="U2342">
        <v>1</v>
      </c>
      <c r="V2342">
        <v>14</v>
      </c>
      <c r="W2342" t="s">
        <v>191</v>
      </c>
      <c r="X2342" t="s">
        <v>83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 t="s">
        <v>1911</v>
      </c>
      <c r="AM2342" t="e" vm="397">
        <f>_FV(0,"3448275862068966")</f>
        <v>#VALUE!</v>
      </c>
      <c r="AN2342">
        <v>41</v>
      </c>
      <c r="AO2342" t="s">
        <v>66</v>
      </c>
      <c r="AP2342" t="e" vm="1">
        <f>_FV(-13,"0")</f>
        <v>#VALUE!</v>
      </c>
      <c r="AQ2342">
        <v>6</v>
      </c>
      <c r="AR2342">
        <v>3</v>
      </c>
      <c r="AS2342" t="s">
        <v>68</v>
      </c>
      <c r="AT2342" t="s">
        <v>2649</v>
      </c>
      <c r="AU2342" t="s">
        <v>68</v>
      </c>
      <c r="AV2342" t="s">
        <v>84</v>
      </c>
      <c r="AW2342" t="s">
        <v>3054</v>
      </c>
      <c r="AX2342">
        <v>1793</v>
      </c>
      <c r="AY2342">
        <v>1637</v>
      </c>
      <c r="AZ2342" t="s">
        <v>123</v>
      </c>
      <c r="BA2342" s="2">
        <v>43700</v>
      </c>
      <c r="BB2342">
        <v>41</v>
      </c>
      <c r="BC2342" t="s">
        <v>2968</v>
      </c>
      <c r="BD2342" s="3">
        <v>11658</v>
      </c>
      <c r="BE2342" t="s">
        <v>2233</v>
      </c>
      <c r="BF2342" s="2">
        <v>43490</v>
      </c>
      <c r="BG2342">
        <v>25</v>
      </c>
      <c r="BH2342" t="s">
        <v>2969</v>
      </c>
      <c r="BI2342" s="3">
        <v>28946</v>
      </c>
    </row>
    <row r="2343" spans="1:61" x14ac:dyDescent="0.25">
      <c r="A2343" s="1">
        <v>42643</v>
      </c>
      <c r="B2343" t="s">
        <v>127</v>
      </c>
      <c r="C2343" t="s">
        <v>2233</v>
      </c>
      <c r="D2343" t="s">
        <v>101</v>
      </c>
      <c r="E2343" t="s">
        <v>353</v>
      </c>
      <c r="F2343" t="s">
        <v>353</v>
      </c>
      <c r="G2343" t="s">
        <v>252</v>
      </c>
      <c r="H2343" t="s">
        <v>68</v>
      </c>
      <c r="I2343" t="s">
        <v>370</v>
      </c>
      <c r="J2343" t="s">
        <v>353</v>
      </c>
      <c r="K2343" t="s">
        <v>252</v>
      </c>
      <c r="L2343" t="s">
        <v>156</v>
      </c>
      <c r="M2343" t="s">
        <v>154</v>
      </c>
      <c r="N2343" t="s">
        <v>155</v>
      </c>
      <c r="O2343" t="s">
        <v>154</v>
      </c>
      <c r="P2343" t="s">
        <v>154</v>
      </c>
      <c r="Q2343">
        <v>7</v>
      </c>
      <c r="R2343" t="s">
        <v>85</v>
      </c>
      <c r="S2343" t="s">
        <v>119</v>
      </c>
      <c r="T2343">
        <v>17</v>
      </c>
      <c r="U2343">
        <v>5</v>
      </c>
      <c r="V2343">
        <v>7</v>
      </c>
      <c r="W2343" t="s">
        <v>179</v>
      </c>
      <c r="X2343" t="s">
        <v>120</v>
      </c>
      <c r="Y2343">
        <v>0</v>
      </c>
      <c r="Z2343">
        <v>1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 t="s">
        <v>152</v>
      </c>
      <c r="AM2343" t="s">
        <v>156</v>
      </c>
      <c r="AN2343">
        <v>3</v>
      </c>
      <c r="AO2343" t="s">
        <v>64</v>
      </c>
      <c r="AP2343" t="e" vm="1">
        <f>_FV(-7,"0")</f>
        <v>#VALUE!</v>
      </c>
      <c r="AQ2343">
        <v>5</v>
      </c>
      <c r="AR2343">
        <v>2</v>
      </c>
      <c r="AS2343" t="s">
        <v>68</v>
      </c>
      <c r="AT2343" t="s">
        <v>68</v>
      </c>
      <c r="AU2343" t="s">
        <v>68</v>
      </c>
      <c r="AV2343" t="s">
        <v>64</v>
      </c>
      <c r="AW2343" s="3">
        <v>47119</v>
      </c>
      <c r="AX2343">
        <v>1725</v>
      </c>
      <c r="AY2343">
        <v>1637</v>
      </c>
      <c r="AZ2343" t="s">
        <v>127</v>
      </c>
      <c r="BA2343" s="2">
        <v>43732</v>
      </c>
      <c r="BB2343">
        <v>22</v>
      </c>
      <c r="BC2343" t="s">
        <v>2970</v>
      </c>
      <c r="BD2343" s="3">
        <v>47300</v>
      </c>
      <c r="BE2343" t="s">
        <v>2233</v>
      </c>
      <c r="BF2343" s="2">
        <v>43490</v>
      </c>
      <c r="BG2343">
        <v>25</v>
      </c>
      <c r="BH2343" t="s">
        <v>2969</v>
      </c>
      <c r="BI2343" s="3">
        <v>28946</v>
      </c>
    </row>
    <row r="2344" spans="1:61" x14ac:dyDescent="0.25">
      <c r="A2344" s="1">
        <v>42655</v>
      </c>
      <c r="B2344" t="s">
        <v>2240</v>
      </c>
      <c r="C2344" t="s">
        <v>2233</v>
      </c>
      <c r="D2344" t="s">
        <v>101</v>
      </c>
      <c r="E2344" t="s">
        <v>951</v>
      </c>
      <c r="F2344" s="2">
        <v>43617</v>
      </c>
      <c r="G2344" t="s">
        <v>1229</v>
      </c>
      <c r="H2344" t="s">
        <v>113</v>
      </c>
      <c r="I2344" t="s">
        <v>951</v>
      </c>
      <c r="J2344" t="s">
        <v>263</v>
      </c>
      <c r="K2344" t="s">
        <v>118</v>
      </c>
      <c r="L2344" t="s">
        <v>386</v>
      </c>
      <c r="M2344" t="s">
        <v>97</v>
      </c>
      <c r="N2344" t="s">
        <v>484</v>
      </c>
      <c r="O2344" t="s">
        <v>115</v>
      </c>
      <c r="P2344" t="s">
        <v>115</v>
      </c>
      <c r="Q2344">
        <v>15</v>
      </c>
      <c r="R2344" t="s">
        <v>95</v>
      </c>
      <c r="S2344" t="s">
        <v>119</v>
      </c>
      <c r="T2344">
        <v>17</v>
      </c>
      <c r="U2344">
        <v>19</v>
      </c>
      <c r="V2344">
        <v>14</v>
      </c>
      <c r="W2344" t="s">
        <v>66</v>
      </c>
      <c r="X2344" t="s">
        <v>84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1</v>
      </c>
      <c r="AI2344">
        <v>0</v>
      </c>
      <c r="AJ2344">
        <v>0</v>
      </c>
      <c r="AK2344">
        <v>0</v>
      </c>
      <c r="AL2344" t="e" vm="26">
        <f>_FV(-1,"2")</f>
        <v>#VALUE!</v>
      </c>
      <c r="AM2344" t="e" vm="62">
        <f>_FV(0,"13333333333333333")</f>
        <v>#VALUE!</v>
      </c>
      <c r="AN2344">
        <v>-3</v>
      </c>
      <c r="AO2344" t="s">
        <v>68</v>
      </c>
      <c r="AP2344" t="s">
        <v>66</v>
      </c>
      <c r="AQ2344">
        <v>6</v>
      </c>
      <c r="AR2344">
        <v>3</v>
      </c>
      <c r="AS2344" t="s">
        <v>68</v>
      </c>
      <c r="AT2344" t="s">
        <v>68</v>
      </c>
      <c r="AU2344" t="s">
        <v>68</v>
      </c>
      <c r="AV2344" t="s">
        <v>124</v>
      </c>
      <c r="AW2344" s="3">
        <v>42370</v>
      </c>
      <c r="AX2344">
        <v>1604</v>
      </c>
      <c r="AY2344">
        <v>1637</v>
      </c>
      <c r="AZ2344" t="s">
        <v>2240</v>
      </c>
      <c r="BA2344" t="s">
        <v>1398</v>
      </c>
      <c r="BB2344">
        <v>22</v>
      </c>
      <c r="BC2344" t="s">
        <v>2972</v>
      </c>
      <c r="BD2344" s="3">
        <v>42795</v>
      </c>
      <c r="BE2344" t="s">
        <v>2233</v>
      </c>
      <c r="BF2344" s="2">
        <v>43490</v>
      </c>
      <c r="BG2344">
        <v>25</v>
      </c>
      <c r="BH2344" t="s">
        <v>2969</v>
      </c>
      <c r="BI2344" s="3">
        <v>28946</v>
      </c>
    </row>
    <row r="2345" spans="1:61" x14ac:dyDescent="0.25">
      <c r="A2345" s="1">
        <v>42665</v>
      </c>
      <c r="B2345" t="s">
        <v>2538</v>
      </c>
      <c r="C2345" t="s">
        <v>2233</v>
      </c>
      <c r="D2345" t="s">
        <v>62</v>
      </c>
      <c r="E2345" t="s">
        <v>88</v>
      </c>
      <c r="F2345" t="s">
        <v>210</v>
      </c>
      <c r="G2345" t="s">
        <v>212</v>
      </c>
      <c r="H2345" t="s">
        <v>68</v>
      </c>
      <c r="I2345" t="s">
        <v>88</v>
      </c>
      <c r="J2345" t="s">
        <v>210</v>
      </c>
      <c r="K2345" t="s">
        <v>216</v>
      </c>
      <c r="L2345" t="s">
        <v>80</v>
      </c>
      <c r="M2345" t="s">
        <v>94</v>
      </c>
      <c r="N2345" t="s">
        <v>80</v>
      </c>
      <c r="O2345" t="s">
        <v>216</v>
      </c>
      <c r="P2345" t="s">
        <v>216</v>
      </c>
      <c r="Q2345">
        <v>9</v>
      </c>
      <c r="R2345" t="s">
        <v>179</v>
      </c>
      <c r="S2345" t="s">
        <v>119</v>
      </c>
      <c r="T2345">
        <v>17</v>
      </c>
      <c r="U2345">
        <v>13</v>
      </c>
      <c r="V2345">
        <v>9</v>
      </c>
      <c r="W2345" t="s">
        <v>66</v>
      </c>
      <c r="X2345" t="s">
        <v>120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1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 t="e" vm="35">
        <f>_FV(0,"6666666666666666")</f>
        <v>#VALUE!</v>
      </c>
      <c r="AM2345" t="s">
        <v>216</v>
      </c>
      <c r="AN2345">
        <v>-3</v>
      </c>
      <c r="AO2345" t="e" vm="1">
        <f>_FV(-6,"0")</f>
        <v>#VALUE!</v>
      </c>
      <c r="AP2345" t="e" vm="1">
        <f>_FV(-2,"0")</f>
        <v>#VALUE!</v>
      </c>
      <c r="AQ2345">
        <v>6</v>
      </c>
      <c r="AR2345">
        <v>3</v>
      </c>
      <c r="AS2345" t="s">
        <v>68</v>
      </c>
      <c r="AT2345" t="s">
        <v>68</v>
      </c>
      <c r="AU2345" t="s">
        <v>68</v>
      </c>
      <c r="AV2345" s="3">
        <v>45658</v>
      </c>
      <c r="AW2345" s="3">
        <v>45658</v>
      </c>
      <c r="AX2345">
        <v>1803</v>
      </c>
      <c r="AY2345">
        <v>1637</v>
      </c>
      <c r="AZ2345" t="s">
        <v>2538</v>
      </c>
      <c r="BA2345" s="2">
        <v>43641</v>
      </c>
      <c r="BB2345">
        <v>21</v>
      </c>
      <c r="BC2345" t="s">
        <v>2973</v>
      </c>
      <c r="BD2345" s="3">
        <v>23863</v>
      </c>
      <c r="BE2345" t="s">
        <v>2233</v>
      </c>
      <c r="BF2345" s="2">
        <v>43490</v>
      </c>
      <c r="BG2345">
        <v>25</v>
      </c>
      <c r="BH2345" t="s">
        <v>2969</v>
      </c>
      <c r="BI2345" s="3">
        <v>28946</v>
      </c>
    </row>
    <row r="2346" spans="1:61" x14ac:dyDescent="0.25">
      <c r="A2346" s="1">
        <v>42848</v>
      </c>
      <c r="B2346" t="s">
        <v>150</v>
      </c>
      <c r="C2346" t="s">
        <v>2233</v>
      </c>
      <c r="D2346" t="s">
        <v>151</v>
      </c>
      <c r="E2346" t="s">
        <v>2218</v>
      </c>
      <c r="F2346" t="s">
        <v>90</v>
      </c>
      <c r="G2346" t="s">
        <v>1136</v>
      </c>
      <c r="H2346" t="s">
        <v>1242</v>
      </c>
      <c r="I2346" t="s">
        <v>1037</v>
      </c>
      <c r="J2346" t="s">
        <v>1243</v>
      </c>
      <c r="K2346" t="s">
        <v>468</v>
      </c>
      <c r="L2346" t="s">
        <v>471</v>
      </c>
      <c r="M2346" t="s">
        <v>1140</v>
      </c>
      <c r="N2346" t="s">
        <v>646</v>
      </c>
      <c r="O2346" t="s">
        <v>223</v>
      </c>
      <c r="P2346" t="s">
        <v>1140</v>
      </c>
      <c r="Q2346">
        <v>33</v>
      </c>
      <c r="R2346" t="s">
        <v>66</v>
      </c>
      <c r="S2346" t="s">
        <v>119</v>
      </c>
      <c r="T2346">
        <v>17</v>
      </c>
      <c r="U2346">
        <v>2</v>
      </c>
      <c r="V2346">
        <v>12</v>
      </c>
      <c r="W2346" t="s">
        <v>192</v>
      </c>
      <c r="X2346" t="s">
        <v>120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 t="s">
        <v>1404</v>
      </c>
      <c r="AM2346" t="e" vm="381">
        <f>_FV(0,"24242424242424243")</f>
        <v>#VALUE!</v>
      </c>
      <c r="AN2346">
        <v>28</v>
      </c>
      <c r="AO2346" t="s">
        <v>68</v>
      </c>
      <c r="AP2346" t="e" vm="1">
        <f>_FV(-10,"0")</f>
        <v>#VALUE!</v>
      </c>
      <c r="AQ2346">
        <v>6</v>
      </c>
      <c r="AR2346">
        <v>3</v>
      </c>
      <c r="AS2346" t="s">
        <v>68</v>
      </c>
      <c r="AT2346" t="s">
        <v>68</v>
      </c>
      <c r="AU2346" t="s">
        <v>68</v>
      </c>
      <c r="AV2346" t="s">
        <v>657</v>
      </c>
      <c r="AW2346" s="3">
        <v>41275</v>
      </c>
      <c r="AX2346">
        <v>1813</v>
      </c>
      <c r="AY2346">
        <v>1637</v>
      </c>
      <c r="AZ2346" t="s">
        <v>150</v>
      </c>
      <c r="BA2346" s="2">
        <v>43578</v>
      </c>
      <c r="BB2346">
        <v>23</v>
      </c>
      <c r="BC2346" t="s">
        <v>2962</v>
      </c>
      <c r="BD2346" s="3">
        <v>13789</v>
      </c>
      <c r="BE2346" t="s">
        <v>2233</v>
      </c>
      <c r="BF2346" s="2">
        <v>43490</v>
      </c>
      <c r="BG2346">
        <v>25</v>
      </c>
      <c r="BH2346" t="s">
        <v>2969</v>
      </c>
      <c r="BI2346" s="3">
        <v>28946</v>
      </c>
    </row>
    <row r="2347" spans="1:61" x14ac:dyDescent="0.25">
      <c r="A2347" s="1">
        <v>42891</v>
      </c>
      <c r="B2347" t="s">
        <v>158</v>
      </c>
      <c r="C2347" t="s">
        <v>2233</v>
      </c>
      <c r="D2347" t="s">
        <v>62</v>
      </c>
      <c r="E2347" t="s">
        <v>370</v>
      </c>
      <c r="F2347" t="s">
        <v>1434</v>
      </c>
      <c r="G2347" t="s">
        <v>705</v>
      </c>
      <c r="H2347" t="s">
        <v>1608</v>
      </c>
      <c r="I2347" t="s">
        <v>2379</v>
      </c>
      <c r="J2347" t="s">
        <v>1092</v>
      </c>
      <c r="K2347" t="s">
        <v>1094</v>
      </c>
      <c r="L2347" t="s">
        <v>587</v>
      </c>
      <c r="M2347" t="s">
        <v>1095</v>
      </c>
      <c r="N2347" t="s">
        <v>584</v>
      </c>
      <c r="O2347" t="s">
        <v>793</v>
      </c>
      <c r="P2347" t="s">
        <v>154</v>
      </c>
      <c r="Q2347">
        <v>35</v>
      </c>
      <c r="R2347" t="s">
        <v>84</v>
      </c>
      <c r="S2347" t="s">
        <v>119</v>
      </c>
      <c r="T2347">
        <v>17</v>
      </c>
      <c r="U2347">
        <v>3</v>
      </c>
      <c r="V2347">
        <v>10</v>
      </c>
      <c r="W2347" t="s">
        <v>121</v>
      </c>
      <c r="X2347" t="s">
        <v>85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 t="s">
        <v>124</v>
      </c>
      <c r="AM2347" t="e" vm="330">
        <f>_FV(0,"22857142857142856")</f>
        <v>#VALUE!</v>
      </c>
      <c r="AN2347">
        <v>28</v>
      </c>
      <c r="AO2347" t="s">
        <v>68</v>
      </c>
      <c r="AP2347" t="e" vm="1">
        <f>_FV(-11,"0")</f>
        <v>#VALUE!</v>
      </c>
      <c r="AQ2347">
        <v>9</v>
      </c>
      <c r="AR2347">
        <v>0</v>
      </c>
      <c r="AS2347" t="s">
        <v>68</v>
      </c>
      <c r="AT2347" t="s">
        <v>590</v>
      </c>
      <c r="AU2347" t="s">
        <v>68</v>
      </c>
      <c r="AV2347" t="s">
        <v>68</v>
      </c>
      <c r="AW2347" t="s">
        <v>3055</v>
      </c>
      <c r="AX2347">
        <v>1883</v>
      </c>
      <c r="AY2347">
        <v>1637</v>
      </c>
      <c r="AZ2347" t="s">
        <v>158</v>
      </c>
      <c r="BA2347" s="2">
        <v>43670</v>
      </c>
      <c r="BB2347">
        <v>36</v>
      </c>
      <c r="BC2347" t="s">
        <v>2974</v>
      </c>
      <c r="BD2347" s="2">
        <v>43813</v>
      </c>
      <c r="BE2347" t="s">
        <v>2233</v>
      </c>
      <c r="BF2347" s="2">
        <v>43490</v>
      </c>
      <c r="BG2347">
        <v>25</v>
      </c>
      <c r="BH2347" t="s">
        <v>2969</v>
      </c>
      <c r="BI2347" s="3">
        <v>28946</v>
      </c>
    </row>
    <row r="2348" spans="1:61" x14ac:dyDescent="0.25">
      <c r="A2348" s="1">
        <v>42876</v>
      </c>
      <c r="B2348" t="s">
        <v>163</v>
      </c>
      <c r="C2348" t="s">
        <v>2233</v>
      </c>
      <c r="D2348" t="s">
        <v>62</v>
      </c>
      <c r="E2348" t="s">
        <v>197</v>
      </c>
      <c r="F2348" t="s">
        <v>201</v>
      </c>
      <c r="G2348" t="s">
        <v>3056</v>
      </c>
      <c r="H2348" t="s">
        <v>1011</v>
      </c>
      <c r="I2348" t="s">
        <v>1583</v>
      </c>
      <c r="J2348" t="s">
        <v>1587</v>
      </c>
      <c r="K2348" t="s">
        <v>1013</v>
      </c>
      <c r="L2348" t="s">
        <v>202</v>
      </c>
      <c r="M2348" t="s">
        <v>843</v>
      </c>
      <c r="N2348" t="s">
        <v>788</v>
      </c>
      <c r="O2348" t="s">
        <v>406</v>
      </c>
      <c r="P2348" t="s">
        <v>843</v>
      </c>
      <c r="Q2348">
        <v>38</v>
      </c>
      <c r="R2348" t="s">
        <v>96</v>
      </c>
      <c r="S2348" t="s">
        <v>119</v>
      </c>
      <c r="T2348">
        <v>17</v>
      </c>
      <c r="U2348">
        <v>6</v>
      </c>
      <c r="V2348">
        <v>13</v>
      </c>
      <c r="W2348" t="s">
        <v>84</v>
      </c>
      <c r="X2348" t="s">
        <v>96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 t="s">
        <v>1589</v>
      </c>
      <c r="AM2348" t="e" vm="325">
        <f>_FV(0,"2894736842105263")</f>
        <v>#VALUE!</v>
      </c>
      <c r="AN2348">
        <v>25</v>
      </c>
      <c r="AO2348" t="e" vm="1">
        <f>_FV(-3,"0")</f>
        <v>#VALUE!</v>
      </c>
      <c r="AP2348" t="e" vm="1">
        <f>_FV(-8,"0")</f>
        <v>#VALUE!</v>
      </c>
      <c r="AQ2348">
        <v>7</v>
      </c>
      <c r="AR2348">
        <v>1</v>
      </c>
      <c r="AS2348" t="s">
        <v>68</v>
      </c>
      <c r="AT2348" t="s">
        <v>175</v>
      </c>
      <c r="AU2348" t="s">
        <v>68</v>
      </c>
      <c r="AV2348" t="s">
        <v>68</v>
      </c>
      <c r="AW2348" t="s">
        <v>3057</v>
      </c>
      <c r="AX2348">
        <v>1770</v>
      </c>
      <c r="AY2348">
        <v>1637</v>
      </c>
      <c r="AZ2348" t="s">
        <v>163</v>
      </c>
      <c r="BA2348" s="2">
        <v>43608</v>
      </c>
      <c r="BB2348">
        <v>24</v>
      </c>
      <c r="BC2348" t="s">
        <v>2976</v>
      </c>
      <c r="BD2348" s="2">
        <v>43658</v>
      </c>
      <c r="BE2348" t="s">
        <v>2233</v>
      </c>
      <c r="BF2348" s="2">
        <v>43490</v>
      </c>
      <c r="BG2348">
        <v>25</v>
      </c>
      <c r="BH2348" t="s">
        <v>2969</v>
      </c>
      <c r="BI2348" s="3">
        <v>28946</v>
      </c>
    </row>
    <row r="2349" spans="1:61" x14ac:dyDescent="0.25">
      <c r="A2349" s="1">
        <v>42652</v>
      </c>
      <c r="B2349" t="s">
        <v>2977</v>
      </c>
      <c r="C2349" t="s">
        <v>2233</v>
      </c>
      <c r="D2349" t="s">
        <v>151</v>
      </c>
      <c r="E2349" t="s">
        <v>180</v>
      </c>
      <c r="F2349" t="s">
        <v>79</v>
      </c>
      <c r="G2349" t="s">
        <v>63</v>
      </c>
      <c r="H2349" t="s">
        <v>180</v>
      </c>
      <c r="I2349" s="3">
        <v>45658</v>
      </c>
      <c r="J2349" t="s">
        <v>79</v>
      </c>
      <c r="K2349" t="s">
        <v>79</v>
      </c>
      <c r="L2349" t="s">
        <v>65</v>
      </c>
      <c r="M2349" t="s">
        <v>65</v>
      </c>
      <c r="N2349" t="s">
        <v>63</v>
      </c>
      <c r="O2349" t="s">
        <v>63</v>
      </c>
      <c r="P2349" t="s">
        <v>79</v>
      </c>
      <c r="Q2349">
        <v>4</v>
      </c>
      <c r="R2349" t="s">
        <v>67</v>
      </c>
      <c r="S2349" t="s">
        <v>119</v>
      </c>
      <c r="T2349">
        <v>17</v>
      </c>
      <c r="U2349">
        <v>6</v>
      </c>
      <c r="V2349">
        <v>17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 t="s">
        <v>79</v>
      </c>
      <c r="AM2349" t="e" vm="3">
        <f>_FV(0,"5")</f>
        <v>#VALUE!</v>
      </c>
      <c r="AN2349">
        <v>4</v>
      </c>
      <c r="AP2349" t="s">
        <v>132</v>
      </c>
      <c r="AQ2349">
        <v>1</v>
      </c>
      <c r="AR2349">
        <v>1</v>
      </c>
      <c r="AS2349" t="s">
        <v>68</v>
      </c>
      <c r="AT2349" t="s">
        <v>68</v>
      </c>
      <c r="AU2349" t="s">
        <v>68</v>
      </c>
      <c r="AV2349" t="s">
        <v>1252</v>
      </c>
      <c r="AW2349" s="2">
        <v>43497</v>
      </c>
      <c r="AX2349">
        <v>1590</v>
      </c>
      <c r="AY2349">
        <v>1637</v>
      </c>
      <c r="AZ2349" t="s">
        <v>2977</v>
      </c>
      <c r="BA2349" s="2">
        <v>43550</v>
      </c>
      <c r="BB2349">
        <v>21</v>
      </c>
      <c r="BC2349" t="s">
        <v>2978</v>
      </c>
      <c r="BD2349" s="3">
        <v>17593</v>
      </c>
      <c r="BE2349" t="s">
        <v>2233</v>
      </c>
      <c r="BF2349" s="2">
        <v>43490</v>
      </c>
      <c r="BG2349">
        <v>25</v>
      </c>
      <c r="BH2349" t="s">
        <v>2969</v>
      </c>
      <c r="BI2349" s="3">
        <v>28946</v>
      </c>
    </row>
    <row r="2350" spans="1:61" x14ac:dyDescent="0.25">
      <c r="A2350" s="1">
        <v>42859</v>
      </c>
      <c r="B2350" t="s">
        <v>1917</v>
      </c>
      <c r="C2350" t="s">
        <v>2233</v>
      </c>
      <c r="D2350" t="s">
        <v>62</v>
      </c>
      <c r="E2350" t="s">
        <v>867</v>
      </c>
      <c r="F2350" t="s">
        <v>445</v>
      </c>
      <c r="G2350" t="s">
        <v>867</v>
      </c>
      <c r="H2350" t="s">
        <v>741</v>
      </c>
      <c r="I2350" t="s">
        <v>556</v>
      </c>
      <c r="J2350" t="s">
        <v>68</v>
      </c>
      <c r="K2350" t="s">
        <v>559</v>
      </c>
      <c r="L2350" t="s">
        <v>142</v>
      </c>
      <c r="M2350" t="s">
        <v>558</v>
      </c>
      <c r="N2350" t="s">
        <v>1941</v>
      </c>
      <c r="O2350" t="s">
        <v>141</v>
      </c>
      <c r="P2350" t="s">
        <v>870</v>
      </c>
      <c r="Q2350">
        <v>31</v>
      </c>
      <c r="R2350" t="s">
        <v>121</v>
      </c>
      <c r="S2350" t="s">
        <v>119</v>
      </c>
      <c r="T2350">
        <v>17</v>
      </c>
      <c r="U2350">
        <v>6</v>
      </c>
      <c r="V2350">
        <v>12</v>
      </c>
      <c r="W2350" t="s">
        <v>120</v>
      </c>
      <c r="X2350" t="s">
        <v>179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1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 t="s">
        <v>65</v>
      </c>
      <c r="AM2350" t="e" vm="422">
        <f>_FV(0,"3548387096774194")</f>
        <v>#VALUE!</v>
      </c>
      <c r="AN2350">
        <v>9</v>
      </c>
      <c r="AO2350" t="e" vm="1">
        <f>_FV(-2,"0")</f>
        <v>#VALUE!</v>
      </c>
      <c r="AP2350" t="e" vm="1">
        <f>_FV(-6,"0")</f>
        <v>#VALUE!</v>
      </c>
      <c r="AQ2350">
        <v>3</v>
      </c>
      <c r="AR2350">
        <v>6</v>
      </c>
      <c r="AS2350" t="s">
        <v>68</v>
      </c>
      <c r="AT2350" t="s">
        <v>68</v>
      </c>
      <c r="AU2350" t="s">
        <v>68</v>
      </c>
      <c r="AV2350" t="s">
        <v>90</v>
      </c>
      <c r="AW2350" s="2">
        <v>43770</v>
      </c>
      <c r="AX2350">
        <v>1762</v>
      </c>
      <c r="AY2350">
        <v>1637</v>
      </c>
      <c r="AZ2350" t="s">
        <v>1917</v>
      </c>
      <c r="BA2350" s="2">
        <v>43579</v>
      </c>
      <c r="BB2350">
        <v>19</v>
      </c>
      <c r="BC2350" t="s">
        <v>2979</v>
      </c>
      <c r="BD2350" s="3">
        <v>34820</v>
      </c>
      <c r="BE2350" t="s">
        <v>2233</v>
      </c>
      <c r="BF2350" s="2">
        <v>43490</v>
      </c>
      <c r="BG2350">
        <v>25</v>
      </c>
      <c r="BH2350" t="s">
        <v>2969</v>
      </c>
      <c r="BI2350" s="3">
        <v>28946</v>
      </c>
    </row>
    <row r="2351" spans="1:61" x14ac:dyDescent="0.25">
      <c r="A2351" s="1">
        <v>43041</v>
      </c>
      <c r="B2351" t="s">
        <v>182</v>
      </c>
      <c r="C2351" t="s">
        <v>2233</v>
      </c>
      <c r="D2351" t="s">
        <v>62</v>
      </c>
      <c r="E2351" s="3">
        <v>42370</v>
      </c>
      <c r="F2351" s="3">
        <v>46753</v>
      </c>
      <c r="G2351" s="3">
        <v>16072</v>
      </c>
      <c r="H2351" s="2">
        <v>43678</v>
      </c>
      <c r="I2351" s="3">
        <v>42370</v>
      </c>
      <c r="J2351" t="s">
        <v>1764</v>
      </c>
      <c r="K2351" t="s">
        <v>129</v>
      </c>
      <c r="L2351" t="s">
        <v>118</v>
      </c>
      <c r="M2351" t="s">
        <v>347</v>
      </c>
      <c r="N2351" t="s">
        <v>97</v>
      </c>
      <c r="O2351" t="s">
        <v>128</v>
      </c>
      <c r="P2351" t="s">
        <v>131</v>
      </c>
      <c r="Q2351">
        <v>25</v>
      </c>
      <c r="R2351" t="s">
        <v>191</v>
      </c>
      <c r="S2351" t="s">
        <v>119</v>
      </c>
      <c r="T2351">
        <v>17</v>
      </c>
      <c r="U2351">
        <v>11</v>
      </c>
      <c r="V2351">
        <v>19</v>
      </c>
      <c r="W2351" t="s">
        <v>121</v>
      </c>
      <c r="X2351" t="s">
        <v>84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1</v>
      </c>
      <c r="AI2351">
        <v>0</v>
      </c>
      <c r="AJ2351">
        <v>0</v>
      </c>
      <c r="AK2351">
        <v>0</v>
      </c>
      <c r="AL2351" t="e" vm="356">
        <f>_FV(0,"28")</f>
        <v>#VALUE!</v>
      </c>
      <c r="AM2351" t="e" vm="104">
        <f>_FV(0,"52")</f>
        <v>#VALUE!</v>
      </c>
      <c r="AN2351">
        <v>10</v>
      </c>
      <c r="AO2351" t="s">
        <v>132</v>
      </c>
      <c r="AP2351" t="e" vm="1">
        <f>_FV(-1,"0")</f>
        <v>#VALUE!</v>
      </c>
      <c r="AQ2351">
        <v>0</v>
      </c>
      <c r="AR2351">
        <v>9</v>
      </c>
      <c r="AS2351" t="s">
        <v>68</v>
      </c>
      <c r="AT2351" t="s">
        <v>68</v>
      </c>
      <c r="AU2351" t="s">
        <v>68</v>
      </c>
      <c r="AV2351" s="2">
        <v>43497</v>
      </c>
      <c r="AW2351" s="3">
        <v>46023</v>
      </c>
      <c r="AX2351">
        <v>1637</v>
      </c>
      <c r="AY2351">
        <v>1637</v>
      </c>
      <c r="AZ2351" t="s">
        <v>182</v>
      </c>
      <c r="BA2351" s="2">
        <v>43491</v>
      </c>
      <c r="BB2351">
        <v>27</v>
      </c>
      <c r="BC2351" t="s">
        <v>2980</v>
      </c>
      <c r="BD2351" s="3">
        <v>24959</v>
      </c>
      <c r="BE2351" t="s">
        <v>2233</v>
      </c>
      <c r="BF2351" s="2">
        <v>43490</v>
      </c>
      <c r="BG2351">
        <v>25</v>
      </c>
      <c r="BH2351" t="s">
        <v>2969</v>
      </c>
      <c r="BI2351" s="3">
        <v>28946</v>
      </c>
    </row>
    <row r="2352" spans="1:61" x14ac:dyDescent="0.25">
      <c r="A2352" s="1">
        <v>42637</v>
      </c>
      <c r="B2352" t="s">
        <v>195</v>
      </c>
      <c r="C2352" t="s">
        <v>2233</v>
      </c>
      <c r="D2352" t="s">
        <v>151</v>
      </c>
      <c r="E2352" t="s">
        <v>63</v>
      </c>
      <c r="F2352" t="s">
        <v>76</v>
      </c>
      <c r="G2352" s="2">
        <v>43586</v>
      </c>
      <c r="H2352" t="s">
        <v>74</v>
      </c>
      <c r="I2352" t="s">
        <v>82</v>
      </c>
      <c r="J2352" t="s">
        <v>76</v>
      </c>
      <c r="K2352" t="s">
        <v>65</v>
      </c>
      <c r="L2352" t="s">
        <v>80</v>
      </c>
      <c r="M2352" t="s">
        <v>355</v>
      </c>
      <c r="N2352" t="s">
        <v>80</v>
      </c>
      <c r="O2352" t="s">
        <v>82</v>
      </c>
      <c r="P2352" t="s">
        <v>82</v>
      </c>
      <c r="Q2352">
        <v>6</v>
      </c>
      <c r="R2352" t="s">
        <v>239</v>
      </c>
      <c r="S2352" t="s">
        <v>119</v>
      </c>
      <c r="T2352">
        <v>17</v>
      </c>
      <c r="U2352">
        <v>19</v>
      </c>
      <c r="V2352">
        <v>8</v>
      </c>
      <c r="W2352" t="s">
        <v>68</v>
      </c>
      <c r="X2352" t="s">
        <v>85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 t="e" vm="1">
        <f>_FV(-1,"0")</f>
        <v>#VALUE!</v>
      </c>
      <c r="AM2352" t="s">
        <v>80</v>
      </c>
      <c r="AN2352">
        <v>-6</v>
      </c>
      <c r="AO2352" t="e" vm="1">
        <f>_FV(-6,"0")</f>
        <v>#VALUE!</v>
      </c>
      <c r="AP2352" t="s">
        <v>96</v>
      </c>
      <c r="AQ2352">
        <v>4</v>
      </c>
      <c r="AR2352">
        <v>4</v>
      </c>
      <c r="AS2352" t="s">
        <v>68</v>
      </c>
      <c r="AT2352" t="s">
        <v>68</v>
      </c>
      <c r="AU2352" t="s">
        <v>68</v>
      </c>
      <c r="AV2352" s="2">
        <v>43556</v>
      </c>
      <c r="AW2352" s="2">
        <v>43525</v>
      </c>
      <c r="AX2352">
        <v>1625</v>
      </c>
      <c r="AY2352">
        <v>1637</v>
      </c>
      <c r="AZ2352" t="s">
        <v>195</v>
      </c>
      <c r="BA2352" s="2">
        <v>43548</v>
      </c>
      <c r="BB2352">
        <v>26</v>
      </c>
      <c r="BC2352" t="s">
        <v>2983</v>
      </c>
      <c r="BD2352" s="3">
        <v>24869</v>
      </c>
      <c r="BE2352" t="s">
        <v>2233</v>
      </c>
      <c r="BF2352" s="2">
        <v>43490</v>
      </c>
      <c r="BG2352">
        <v>25</v>
      </c>
      <c r="BH2352" t="s">
        <v>2969</v>
      </c>
      <c r="BI2352" s="3">
        <v>28946</v>
      </c>
    </row>
    <row r="2353" spans="1:61" x14ac:dyDescent="0.25">
      <c r="A2353" s="1">
        <v>42700</v>
      </c>
      <c r="B2353" t="s">
        <v>1445</v>
      </c>
      <c r="C2353" t="s">
        <v>2233</v>
      </c>
      <c r="D2353" t="s">
        <v>62</v>
      </c>
      <c r="E2353" t="s">
        <v>229</v>
      </c>
      <c r="F2353" t="s">
        <v>360</v>
      </c>
      <c r="G2353" t="s">
        <v>231</v>
      </c>
      <c r="H2353" t="s">
        <v>429</v>
      </c>
      <c r="I2353" t="s">
        <v>236</v>
      </c>
      <c r="J2353" t="s">
        <v>229</v>
      </c>
      <c r="K2353" t="s">
        <v>234</v>
      </c>
      <c r="L2353" t="s">
        <v>363</v>
      </c>
      <c r="M2353" t="s">
        <v>232</v>
      </c>
      <c r="N2353" t="s">
        <v>364</v>
      </c>
      <c r="O2353" t="s">
        <v>363</v>
      </c>
      <c r="P2353" t="s">
        <v>238</v>
      </c>
      <c r="Q2353">
        <v>13</v>
      </c>
      <c r="R2353" t="s">
        <v>110</v>
      </c>
      <c r="S2353" t="s">
        <v>119</v>
      </c>
      <c r="T2353">
        <v>17</v>
      </c>
      <c r="U2353">
        <v>20</v>
      </c>
      <c r="V2353">
        <v>16</v>
      </c>
      <c r="W2353" t="s">
        <v>64</v>
      </c>
      <c r="X2353" t="s">
        <v>65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1</v>
      </c>
      <c r="AI2353">
        <v>1</v>
      </c>
      <c r="AJ2353">
        <v>0</v>
      </c>
      <c r="AK2353">
        <v>0</v>
      </c>
      <c r="AL2353" t="e" vm="21">
        <f>_FV(0,"8461538461538461")</f>
        <v>#VALUE!</v>
      </c>
      <c r="AM2353" t="e" vm="71">
        <f>_FV(0,"3076923076923077")</f>
        <v>#VALUE!</v>
      </c>
      <c r="AN2353">
        <v>-5</v>
      </c>
      <c r="AO2353" t="s">
        <v>64</v>
      </c>
      <c r="AP2353" t="s">
        <v>68</v>
      </c>
      <c r="AQ2353">
        <v>2</v>
      </c>
      <c r="AR2353">
        <v>5</v>
      </c>
      <c r="AS2353" t="s">
        <v>68</v>
      </c>
      <c r="AT2353" t="s">
        <v>68</v>
      </c>
      <c r="AU2353" t="s">
        <v>68</v>
      </c>
      <c r="AV2353" t="s">
        <v>68</v>
      </c>
      <c r="AW2353" s="3">
        <v>43101</v>
      </c>
      <c r="AX2353">
        <v>1668</v>
      </c>
      <c r="AY2353">
        <v>1637</v>
      </c>
      <c r="AZ2353" t="s">
        <v>1445</v>
      </c>
      <c r="BA2353" s="2">
        <v>43733</v>
      </c>
      <c r="BB2353">
        <v>34</v>
      </c>
      <c r="BC2353" t="s">
        <v>2984</v>
      </c>
      <c r="BD2353" s="3">
        <v>25993</v>
      </c>
      <c r="BE2353" t="s">
        <v>2233</v>
      </c>
      <c r="BF2353" s="2">
        <v>43490</v>
      </c>
      <c r="BG2353">
        <v>25</v>
      </c>
      <c r="BH2353" t="s">
        <v>2969</v>
      </c>
      <c r="BI2353" s="3">
        <v>28946</v>
      </c>
    </row>
    <row r="2354" spans="1:61" x14ac:dyDescent="0.25">
      <c r="A2354" s="1">
        <v>42602</v>
      </c>
      <c r="B2354" t="s">
        <v>209</v>
      </c>
      <c r="C2354" t="s">
        <v>2233</v>
      </c>
      <c r="D2354" t="s">
        <v>62</v>
      </c>
      <c r="E2354" t="s">
        <v>63</v>
      </c>
      <c r="F2354" t="s">
        <v>65</v>
      </c>
      <c r="G2354" t="s">
        <v>63</v>
      </c>
      <c r="H2354" t="s">
        <v>63</v>
      </c>
      <c r="I2354" t="s">
        <v>63</v>
      </c>
      <c r="J2354" t="s">
        <v>65</v>
      </c>
      <c r="K2354" t="s">
        <v>65</v>
      </c>
      <c r="L2354" t="s">
        <v>65</v>
      </c>
      <c r="M2354" t="s">
        <v>65</v>
      </c>
      <c r="N2354" t="s">
        <v>63</v>
      </c>
      <c r="O2354" t="s">
        <v>63</v>
      </c>
      <c r="P2354" t="s">
        <v>65</v>
      </c>
      <c r="Q2354">
        <v>2</v>
      </c>
      <c r="R2354" t="s">
        <v>64</v>
      </c>
      <c r="S2354" t="s">
        <v>119</v>
      </c>
      <c r="T2354">
        <v>17</v>
      </c>
      <c r="U2354">
        <v>9</v>
      </c>
      <c r="V2354">
        <v>19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 t="s">
        <v>65</v>
      </c>
      <c r="AM2354" t="e" vm="3">
        <f>_FV(0,"5")</f>
        <v>#VALUE!</v>
      </c>
      <c r="AN2354">
        <v>1</v>
      </c>
      <c r="AP2354" t="e" vm="1">
        <f>_FV(-12,"0")</f>
        <v>#VALUE!</v>
      </c>
      <c r="AQ2354">
        <v>6</v>
      </c>
      <c r="AR2354">
        <v>3</v>
      </c>
      <c r="AS2354" t="s">
        <v>68</v>
      </c>
      <c r="AT2354" t="s">
        <v>68</v>
      </c>
      <c r="AU2354" t="s">
        <v>68</v>
      </c>
      <c r="AV2354" t="s">
        <v>675</v>
      </c>
      <c r="AW2354" s="3">
        <v>46753</v>
      </c>
      <c r="AX2354">
        <v>1803</v>
      </c>
      <c r="AY2354">
        <v>1637</v>
      </c>
      <c r="AZ2354" t="s">
        <v>209</v>
      </c>
      <c r="BA2354" s="2">
        <v>43668</v>
      </c>
      <c r="BB2354">
        <v>20</v>
      </c>
      <c r="BC2354" t="s">
        <v>2987</v>
      </c>
      <c r="BD2354" s="3">
        <v>41913</v>
      </c>
      <c r="BE2354" t="s">
        <v>2233</v>
      </c>
      <c r="BF2354" s="2">
        <v>43490</v>
      </c>
      <c r="BG2354">
        <v>25</v>
      </c>
      <c r="BH2354" t="s">
        <v>2969</v>
      </c>
      <c r="BI2354" s="3">
        <v>28946</v>
      </c>
    </row>
    <row r="2355" spans="1:61" x14ac:dyDescent="0.25">
      <c r="A2355" s="1">
        <v>42730</v>
      </c>
      <c r="B2355" t="s">
        <v>2793</v>
      </c>
      <c r="C2355" t="s">
        <v>2233</v>
      </c>
      <c r="D2355" t="s">
        <v>101</v>
      </c>
      <c r="E2355" t="s">
        <v>76</v>
      </c>
      <c r="F2355" t="s">
        <v>212</v>
      </c>
      <c r="G2355" t="s">
        <v>384</v>
      </c>
      <c r="H2355" t="s">
        <v>811</v>
      </c>
      <c r="I2355" t="s">
        <v>76</v>
      </c>
      <c r="J2355" t="s">
        <v>74</v>
      </c>
      <c r="K2355" t="s">
        <v>80</v>
      </c>
      <c r="L2355" t="s">
        <v>216</v>
      </c>
      <c r="M2355" t="s">
        <v>94</v>
      </c>
      <c r="N2355" t="s">
        <v>356</v>
      </c>
      <c r="O2355" t="s">
        <v>82</v>
      </c>
      <c r="P2355" t="s">
        <v>82</v>
      </c>
      <c r="Q2355">
        <v>18</v>
      </c>
      <c r="R2355" t="s">
        <v>255</v>
      </c>
      <c r="S2355" t="s">
        <v>119</v>
      </c>
      <c r="T2355">
        <v>17</v>
      </c>
      <c r="U2355">
        <v>12</v>
      </c>
      <c r="V2355">
        <v>17</v>
      </c>
      <c r="W2355" t="s">
        <v>84</v>
      </c>
      <c r="X2355" t="s">
        <v>66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 t="e" vm="4">
        <f>_FV(0,"4444444444444444")</f>
        <v>#VALUE!</v>
      </c>
      <c r="AM2355" t="e" vm="82">
        <f>_FV(0,"2222222222222222")</f>
        <v>#VALUE!</v>
      </c>
      <c r="AN2355">
        <v>6</v>
      </c>
      <c r="AO2355" t="e" vm="1">
        <f>_FV(-1,"0")</f>
        <v>#VALUE!</v>
      </c>
      <c r="AP2355" t="s">
        <v>84</v>
      </c>
      <c r="AQ2355">
        <v>3</v>
      </c>
      <c r="AR2355">
        <v>3</v>
      </c>
      <c r="AS2355" t="s">
        <v>68</v>
      </c>
      <c r="AT2355" t="s">
        <v>68</v>
      </c>
      <c r="AU2355" t="s">
        <v>68</v>
      </c>
      <c r="AV2355" s="2">
        <v>43586</v>
      </c>
      <c r="AW2355" s="2">
        <v>43770</v>
      </c>
      <c r="AX2355">
        <v>1645</v>
      </c>
      <c r="AY2355">
        <v>1637</v>
      </c>
      <c r="AZ2355" t="s">
        <v>2793</v>
      </c>
      <c r="BA2355" s="2">
        <v>43702</v>
      </c>
      <c r="BB2355">
        <v>36</v>
      </c>
      <c r="BC2355" t="s">
        <v>2988</v>
      </c>
      <c r="BD2355" s="2">
        <v>43803</v>
      </c>
      <c r="BE2355" t="s">
        <v>2233</v>
      </c>
      <c r="BF2355" s="2">
        <v>43490</v>
      </c>
      <c r="BG2355">
        <v>25</v>
      </c>
      <c r="BH2355" t="s">
        <v>2969</v>
      </c>
      <c r="BI2355" s="3">
        <v>28946</v>
      </c>
    </row>
    <row r="2356" spans="1:61" x14ac:dyDescent="0.25">
      <c r="A2356" s="1">
        <v>42828</v>
      </c>
      <c r="B2356" t="s">
        <v>218</v>
      </c>
      <c r="C2356" t="s">
        <v>2233</v>
      </c>
      <c r="D2356" t="s">
        <v>151</v>
      </c>
      <c r="E2356" t="s">
        <v>90</v>
      </c>
      <c r="F2356" t="s">
        <v>210</v>
      </c>
      <c r="G2356" t="s">
        <v>636</v>
      </c>
      <c r="H2356" t="s">
        <v>846</v>
      </c>
      <c r="I2356" t="s">
        <v>633</v>
      </c>
      <c r="J2356" t="s">
        <v>847</v>
      </c>
      <c r="K2356" t="s">
        <v>1232</v>
      </c>
      <c r="L2356" t="s">
        <v>216</v>
      </c>
      <c r="M2356" t="s">
        <v>637</v>
      </c>
      <c r="N2356" t="s">
        <v>1127</v>
      </c>
      <c r="O2356" t="s">
        <v>607</v>
      </c>
      <c r="P2356" t="s">
        <v>1233</v>
      </c>
      <c r="Q2356">
        <v>27</v>
      </c>
      <c r="R2356" t="s">
        <v>120</v>
      </c>
      <c r="S2356" t="s">
        <v>119</v>
      </c>
      <c r="T2356">
        <v>17</v>
      </c>
      <c r="U2356">
        <v>6</v>
      </c>
      <c r="V2356">
        <v>15</v>
      </c>
      <c r="W2356" t="s">
        <v>192</v>
      </c>
      <c r="X2356" t="s">
        <v>96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 t="s">
        <v>1233</v>
      </c>
      <c r="AM2356" t="e" vm="425">
        <f>_FV(0,"48148148148148145")</f>
        <v>#VALUE!</v>
      </c>
      <c r="AN2356">
        <v>18</v>
      </c>
      <c r="AO2356" t="s">
        <v>132</v>
      </c>
      <c r="AP2356" t="e" vm="1">
        <f>_FV(-4,"0")</f>
        <v>#VALUE!</v>
      </c>
      <c r="AQ2356">
        <v>6</v>
      </c>
      <c r="AR2356">
        <v>3</v>
      </c>
      <c r="AS2356" t="s">
        <v>68</v>
      </c>
      <c r="AT2356" t="s">
        <v>68</v>
      </c>
      <c r="AU2356" t="s">
        <v>68</v>
      </c>
      <c r="AV2356" s="2">
        <v>43617</v>
      </c>
      <c r="AW2356" s="3">
        <v>44562</v>
      </c>
      <c r="AX2356">
        <v>1643</v>
      </c>
      <c r="AY2356">
        <v>1637</v>
      </c>
      <c r="AZ2356" t="s">
        <v>218</v>
      </c>
      <c r="BA2356" s="2">
        <v>43550</v>
      </c>
      <c r="BB2356">
        <v>17</v>
      </c>
      <c r="BC2356" t="s">
        <v>2990</v>
      </c>
      <c r="BD2356" s="3">
        <v>30742</v>
      </c>
      <c r="BE2356" t="s">
        <v>2233</v>
      </c>
      <c r="BF2356" s="2">
        <v>43490</v>
      </c>
      <c r="BG2356">
        <v>25</v>
      </c>
      <c r="BH2356" t="s">
        <v>2969</v>
      </c>
      <c r="BI2356" s="3">
        <v>28946</v>
      </c>
    </row>
    <row r="2357" spans="1:61" x14ac:dyDescent="0.25">
      <c r="A2357" s="1">
        <v>42749</v>
      </c>
      <c r="B2357" t="s">
        <v>228</v>
      </c>
      <c r="C2357" t="s">
        <v>2233</v>
      </c>
      <c r="D2357" t="s">
        <v>62</v>
      </c>
      <c r="E2357" t="s">
        <v>707</v>
      </c>
      <c r="F2357" t="s">
        <v>353</v>
      </c>
      <c r="G2357" t="s">
        <v>340</v>
      </c>
      <c r="H2357" t="s">
        <v>1186</v>
      </c>
      <c r="I2357" t="s">
        <v>392</v>
      </c>
      <c r="J2357" t="s">
        <v>893</v>
      </c>
      <c r="K2357" t="s">
        <v>155</v>
      </c>
      <c r="L2357" t="s">
        <v>394</v>
      </c>
      <c r="M2357" t="s">
        <v>393</v>
      </c>
      <c r="N2357" t="s">
        <v>252</v>
      </c>
      <c r="O2357" t="s">
        <v>394</v>
      </c>
      <c r="P2357" t="s">
        <v>394</v>
      </c>
      <c r="Q2357">
        <v>21</v>
      </c>
      <c r="R2357" t="s">
        <v>192</v>
      </c>
      <c r="S2357" t="s">
        <v>119</v>
      </c>
      <c r="T2357">
        <v>17</v>
      </c>
      <c r="U2357">
        <v>13</v>
      </c>
      <c r="V2357">
        <v>17</v>
      </c>
      <c r="W2357" t="s">
        <v>83</v>
      </c>
      <c r="X2357" t="s">
        <v>68</v>
      </c>
      <c r="Y2357">
        <v>0</v>
      </c>
      <c r="Z2357">
        <v>1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 t="e" vm="151">
        <f>_FV(0,"5714285714285714")</f>
        <v>#VALUE!</v>
      </c>
      <c r="AM2357" t="e" vm="2">
        <f>_FV(0,"3333333333333333")</f>
        <v>#VALUE!</v>
      </c>
      <c r="AN2357">
        <v>6</v>
      </c>
      <c r="AO2357" t="s">
        <v>121</v>
      </c>
      <c r="AP2357" t="e" vm="1">
        <f>_FV(-3,"0")</f>
        <v>#VALUE!</v>
      </c>
      <c r="AQ2357">
        <v>7</v>
      </c>
      <c r="AR2357">
        <v>1</v>
      </c>
      <c r="AS2357" t="s">
        <v>68</v>
      </c>
      <c r="AT2357" t="s">
        <v>68</v>
      </c>
      <c r="AU2357" t="s">
        <v>68</v>
      </c>
      <c r="AV2357" t="s">
        <v>124</v>
      </c>
      <c r="AW2357" s="3">
        <v>44927</v>
      </c>
      <c r="AX2357">
        <v>1666</v>
      </c>
      <c r="AY2357">
        <v>1637</v>
      </c>
      <c r="AZ2357" t="s">
        <v>228</v>
      </c>
      <c r="BA2357" s="2">
        <v>43669</v>
      </c>
      <c r="BB2357">
        <v>27</v>
      </c>
      <c r="BC2357" t="s">
        <v>2991</v>
      </c>
      <c r="BD2357" s="3">
        <v>17288</v>
      </c>
      <c r="BE2357" t="s">
        <v>2233</v>
      </c>
      <c r="BF2357" s="2">
        <v>43490</v>
      </c>
      <c r="BG2357">
        <v>25</v>
      </c>
      <c r="BH2357" t="s">
        <v>2969</v>
      </c>
      <c r="BI2357" s="3">
        <v>28946</v>
      </c>
    </row>
    <row r="2358" spans="1:61" x14ac:dyDescent="0.25">
      <c r="A2358" s="1">
        <v>42757</v>
      </c>
      <c r="B2358" t="s">
        <v>60</v>
      </c>
      <c r="C2358" t="s">
        <v>2531</v>
      </c>
      <c r="D2358" t="s">
        <v>62</v>
      </c>
      <c r="E2358" t="s">
        <v>853</v>
      </c>
      <c r="F2358" t="s">
        <v>1043</v>
      </c>
      <c r="G2358" t="s">
        <v>68</v>
      </c>
      <c r="H2358" t="s">
        <v>220</v>
      </c>
      <c r="I2358" t="s">
        <v>64</v>
      </c>
      <c r="J2358" t="s">
        <v>219</v>
      </c>
      <c r="K2358" t="s">
        <v>2008</v>
      </c>
      <c r="L2358" t="s">
        <v>224</v>
      </c>
      <c r="M2358" t="s">
        <v>338</v>
      </c>
      <c r="N2358" t="s">
        <v>63</v>
      </c>
      <c r="O2358" t="s">
        <v>339</v>
      </c>
      <c r="P2358" t="s">
        <v>540</v>
      </c>
      <c r="Q2358">
        <v>22</v>
      </c>
      <c r="R2358" t="s">
        <v>132</v>
      </c>
      <c r="S2358" t="s">
        <v>242</v>
      </c>
      <c r="T2358">
        <v>17</v>
      </c>
      <c r="U2358">
        <v>4</v>
      </c>
      <c r="V2358">
        <v>10</v>
      </c>
      <c r="W2358" t="s">
        <v>120</v>
      </c>
      <c r="X2358" t="s">
        <v>83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 t="s">
        <v>219</v>
      </c>
      <c r="AM2358" t="e" vm="112">
        <f>_FV(0,"36363636363636365")</f>
        <v>#VALUE!</v>
      </c>
      <c r="AN2358">
        <v>18</v>
      </c>
      <c r="AO2358" t="s">
        <v>68</v>
      </c>
      <c r="AP2358" t="e" vm="1">
        <f>_FV(-11,"0")</f>
        <v>#VALUE!</v>
      </c>
      <c r="AQ2358">
        <v>9</v>
      </c>
      <c r="AR2358">
        <v>0</v>
      </c>
      <c r="AS2358" t="s">
        <v>1539</v>
      </c>
      <c r="AT2358" t="s">
        <v>68</v>
      </c>
      <c r="AU2358" t="s">
        <v>945</v>
      </c>
      <c r="AV2358" t="s">
        <v>3058</v>
      </c>
      <c r="AW2358" t="s">
        <v>3059</v>
      </c>
      <c r="AX2358">
        <v>1847</v>
      </c>
      <c r="AY2358">
        <v>1626</v>
      </c>
      <c r="AZ2358" t="s">
        <v>60</v>
      </c>
      <c r="BA2358" s="2">
        <v>43669</v>
      </c>
      <c r="BB2358">
        <v>26</v>
      </c>
      <c r="BC2358" t="s">
        <v>2961</v>
      </c>
      <c r="BD2358" s="3">
        <v>16772</v>
      </c>
      <c r="BE2358" t="s">
        <v>2531</v>
      </c>
      <c r="BF2358" s="2">
        <v>43671</v>
      </c>
      <c r="BG2358">
        <v>14</v>
      </c>
      <c r="BH2358" t="s">
        <v>2967</v>
      </c>
      <c r="BI2358" s="3">
        <v>46419</v>
      </c>
    </row>
    <row r="2359" spans="1:61" x14ac:dyDescent="0.25">
      <c r="A2359" s="1">
        <v>42868</v>
      </c>
      <c r="B2359" t="s">
        <v>2768</v>
      </c>
      <c r="C2359" t="s">
        <v>2531</v>
      </c>
      <c r="D2359" t="s">
        <v>62</v>
      </c>
      <c r="E2359" t="s">
        <v>685</v>
      </c>
      <c r="F2359" t="s">
        <v>213</v>
      </c>
      <c r="G2359" s="3">
        <v>27395</v>
      </c>
      <c r="H2359" t="s">
        <v>503</v>
      </c>
      <c r="I2359" t="s">
        <v>504</v>
      </c>
      <c r="J2359" t="s">
        <v>78</v>
      </c>
      <c r="K2359" t="s">
        <v>435</v>
      </c>
      <c r="L2359" t="s">
        <v>435</v>
      </c>
      <c r="M2359" t="s">
        <v>94</v>
      </c>
      <c r="N2359" t="s">
        <v>63</v>
      </c>
      <c r="O2359" t="s">
        <v>216</v>
      </c>
      <c r="P2359" t="s">
        <v>82</v>
      </c>
      <c r="Q2359">
        <v>36</v>
      </c>
      <c r="R2359" t="s">
        <v>83</v>
      </c>
      <c r="S2359" t="s">
        <v>242</v>
      </c>
      <c r="T2359">
        <v>17</v>
      </c>
      <c r="U2359">
        <v>10</v>
      </c>
      <c r="V2359">
        <v>12</v>
      </c>
      <c r="W2359" t="s">
        <v>85</v>
      </c>
      <c r="X2359" t="s">
        <v>85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 t="e" vm="161">
        <f>_FV(0,"3611111111111111")</f>
        <v>#VALUE!</v>
      </c>
      <c r="AM2359" t="e" vm="57">
        <f>_FV(0,"3888888888888889")</f>
        <v>#VALUE!</v>
      </c>
      <c r="AN2359">
        <v>2</v>
      </c>
      <c r="AO2359" t="s">
        <v>65</v>
      </c>
      <c r="AP2359" t="e" vm="1">
        <f>_FV(-7,"0")</f>
        <v>#VALUE!</v>
      </c>
      <c r="AQ2359">
        <v>0</v>
      </c>
      <c r="AR2359">
        <v>3</v>
      </c>
      <c r="AS2359" t="s">
        <v>353</v>
      </c>
      <c r="AT2359" t="s">
        <v>68</v>
      </c>
      <c r="AU2359" t="s">
        <v>2613</v>
      </c>
      <c r="AV2359" t="s">
        <v>3060</v>
      </c>
      <c r="AW2359" t="s">
        <v>3061</v>
      </c>
      <c r="AX2359">
        <v>1609</v>
      </c>
      <c r="AY2359">
        <v>1626</v>
      </c>
      <c r="AZ2359" t="s">
        <v>2768</v>
      </c>
      <c r="BA2359" s="2">
        <v>43578</v>
      </c>
      <c r="BB2359">
        <v>16</v>
      </c>
      <c r="BC2359" t="s">
        <v>2965</v>
      </c>
      <c r="BD2359" s="3">
        <v>19025</v>
      </c>
      <c r="BE2359" t="s">
        <v>2531</v>
      </c>
      <c r="BF2359" s="2">
        <v>43671</v>
      </c>
      <c r="BG2359">
        <v>14</v>
      </c>
      <c r="BH2359" t="s">
        <v>2967</v>
      </c>
      <c r="BI2359" s="3">
        <v>46419</v>
      </c>
    </row>
    <row r="2360" spans="1:61" x14ac:dyDescent="0.25">
      <c r="A2360" s="1">
        <v>42609</v>
      </c>
      <c r="B2360" t="s">
        <v>123</v>
      </c>
      <c r="C2360" t="s">
        <v>2531</v>
      </c>
      <c r="D2360" t="s">
        <v>62</v>
      </c>
      <c r="E2360" t="s">
        <v>90</v>
      </c>
      <c r="F2360" t="s">
        <v>355</v>
      </c>
      <c r="G2360" t="s">
        <v>355</v>
      </c>
      <c r="H2360" t="s">
        <v>80</v>
      </c>
      <c r="I2360" t="s">
        <v>64</v>
      </c>
      <c r="J2360" t="s">
        <v>68</v>
      </c>
      <c r="K2360" t="s">
        <v>355</v>
      </c>
      <c r="L2360" t="s">
        <v>80</v>
      </c>
      <c r="M2360" t="s">
        <v>65</v>
      </c>
      <c r="N2360" t="s">
        <v>80</v>
      </c>
      <c r="O2360" t="s">
        <v>65</v>
      </c>
      <c r="P2360" t="s">
        <v>65</v>
      </c>
      <c r="Q2360">
        <v>3</v>
      </c>
      <c r="R2360" t="s">
        <v>68</v>
      </c>
      <c r="S2360" t="s">
        <v>242</v>
      </c>
      <c r="T2360">
        <v>17</v>
      </c>
      <c r="U2360">
        <v>4</v>
      </c>
      <c r="V2360">
        <v>8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 t="s">
        <v>355</v>
      </c>
      <c r="AM2360" t="s">
        <v>80</v>
      </c>
      <c r="AN2360">
        <v>3</v>
      </c>
      <c r="AP2360" t="e" vm="1">
        <f>_FV(-15,"0")</f>
        <v>#VALUE!</v>
      </c>
      <c r="AQ2360">
        <v>7</v>
      </c>
      <c r="AR2360">
        <v>1</v>
      </c>
      <c r="AS2360" t="s">
        <v>65</v>
      </c>
      <c r="AT2360" t="s">
        <v>461</v>
      </c>
      <c r="AU2360" t="s">
        <v>629</v>
      </c>
      <c r="AV2360" t="s">
        <v>851</v>
      </c>
      <c r="AW2360" t="s">
        <v>65</v>
      </c>
      <c r="AX2360">
        <v>1793</v>
      </c>
      <c r="AY2360">
        <v>1626</v>
      </c>
      <c r="AZ2360" t="s">
        <v>123</v>
      </c>
      <c r="BA2360" s="2">
        <v>43700</v>
      </c>
      <c r="BB2360">
        <v>41</v>
      </c>
      <c r="BC2360" t="s">
        <v>2968</v>
      </c>
      <c r="BD2360" s="3">
        <v>11658</v>
      </c>
      <c r="BE2360" t="s">
        <v>2531</v>
      </c>
      <c r="BF2360" s="2">
        <v>43671</v>
      </c>
      <c r="BG2360">
        <v>14</v>
      </c>
      <c r="BH2360" t="s">
        <v>2967</v>
      </c>
      <c r="BI2360" s="3">
        <v>46419</v>
      </c>
    </row>
    <row r="2361" spans="1:61" x14ac:dyDescent="0.25">
      <c r="A2361" s="1">
        <v>42854</v>
      </c>
      <c r="B2361" t="s">
        <v>2233</v>
      </c>
      <c r="C2361" t="s">
        <v>2531</v>
      </c>
      <c r="D2361" t="s">
        <v>151</v>
      </c>
      <c r="E2361" t="s">
        <v>276</v>
      </c>
      <c r="F2361" t="s">
        <v>807</v>
      </c>
      <c r="G2361" t="s">
        <v>1019</v>
      </c>
      <c r="H2361" t="s">
        <v>418</v>
      </c>
      <c r="I2361" t="s">
        <v>489</v>
      </c>
      <c r="J2361" t="s">
        <v>310</v>
      </c>
      <c r="K2361" t="s">
        <v>279</v>
      </c>
      <c r="L2361" t="s">
        <v>280</v>
      </c>
      <c r="M2361" t="s">
        <v>63</v>
      </c>
      <c r="N2361" t="s">
        <v>63</v>
      </c>
      <c r="O2361" t="s">
        <v>1637</v>
      </c>
      <c r="P2361" t="s">
        <v>189</v>
      </c>
      <c r="Q2361">
        <v>34</v>
      </c>
      <c r="R2361" t="s">
        <v>119</v>
      </c>
      <c r="S2361" t="s">
        <v>242</v>
      </c>
      <c r="T2361">
        <v>17</v>
      </c>
      <c r="U2361">
        <v>10</v>
      </c>
      <c r="V2361">
        <v>13</v>
      </c>
      <c r="W2361" t="s">
        <v>120</v>
      </c>
      <c r="X2361" t="s">
        <v>132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 t="e" vm="291">
        <f>_FV(0,"20588235294117646")</f>
        <v>#VALUE!</v>
      </c>
      <c r="AM2361" t="e" vm="28">
        <f>_FV(0,"4117647058823529")</f>
        <v>#VALUE!</v>
      </c>
      <c r="AN2361">
        <v>2</v>
      </c>
      <c r="AO2361" t="s">
        <v>132</v>
      </c>
      <c r="AP2361" t="e" vm="1">
        <f>_FV(-2,"0")</f>
        <v>#VALUE!</v>
      </c>
      <c r="AQ2361">
        <v>4</v>
      </c>
      <c r="AR2361">
        <v>4</v>
      </c>
      <c r="AS2361" t="s">
        <v>68</v>
      </c>
      <c r="AT2361" t="s">
        <v>68</v>
      </c>
      <c r="AU2361" t="s">
        <v>68</v>
      </c>
      <c r="AV2361" s="2">
        <v>43556</v>
      </c>
      <c r="AW2361" s="2">
        <v>43466</v>
      </c>
      <c r="AX2361">
        <v>1637</v>
      </c>
      <c r="AY2361">
        <v>1626</v>
      </c>
      <c r="AZ2361" t="s">
        <v>2233</v>
      </c>
      <c r="BA2361" s="2">
        <v>43490</v>
      </c>
      <c r="BB2361">
        <v>25</v>
      </c>
      <c r="BC2361" t="s">
        <v>2969</v>
      </c>
      <c r="BD2361" s="3">
        <v>28946</v>
      </c>
      <c r="BE2361" t="s">
        <v>2531</v>
      </c>
      <c r="BF2361" s="2">
        <v>43671</v>
      </c>
      <c r="BG2361">
        <v>14</v>
      </c>
      <c r="BH2361" t="s">
        <v>2967</v>
      </c>
      <c r="BI2361" s="3">
        <v>46419</v>
      </c>
    </row>
    <row r="2362" spans="1:61" x14ac:dyDescent="0.25">
      <c r="A2362" s="1">
        <v>42840</v>
      </c>
      <c r="B2362" t="s">
        <v>127</v>
      </c>
      <c r="C2362" t="s">
        <v>2531</v>
      </c>
      <c r="D2362" t="s">
        <v>62</v>
      </c>
      <c r="E2362" t="s">
        <v>631</v>
      </c>
      <c r="F2362" t="s">
        <v>68</v>
      </c>
      <c r="G2362" t="s">
        <v>367</v>
      </c>
      <c r="H2362" t="s">
        <v>317</v>
      </c>
      <c r="I2362" t="s">
        <v>980</v>
      </c>
      <c r="J2362" t="s">
        <v>1190</v>
      </c>
      <c r="K2362" t="s">
        <v>319</v>
      </c>
      <c r="L2362" t="s">
        <v>320</v>
      </c>
      <c r="M2362" t="s">
        <v>79</v>
      </c>
      <c r="N2362" t="s">
        <v>63</v>
      </c>
      <c r="O2362" t="s">
        <v>414</v>
      </c>
      <c r="P2362" t="s">
        <v>1076</v>
      </c>
      <c r="Q2362">
        <v>32</v>
      </c>
      <c r="R2362" t="s">
        <v>85</v>
      </c>
      <c r="S2362" t="s">
        <v>242</v>
      </c>
      <c r="T2362">
        <v>17</v>
      </c>
      <c r="U2362">
        <v>5</v>
      </c>
      <c r="V2362">
        <v>11</v>
      </c>
      <c r="W2362" t="s">
        <v>85</v>
      </c>
      <c r="X2362" t="s">
        <v>66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 t="s">
        <v>782</v>
      </c>
      <c r="AM2362" t="e" vm="37">
        <f>_FV(0,"375")</f>
        <v>#VALUE!</v>
      </c>
      <c r="AN2362">
        <v>16</v>
      </c>
      <c r="AO2362" t="s">
        <v>84</v>
      </c>
      <c r="AP2362" t="e" vm="1">
        <f>_FV(-9,"0")</f>
        <v>#VALUE!</v>
      </c>
      <c r="AQ2362">
        <v>6</v>
      </c>
      <c r="AR2362">
        <v>3</v>
      </c>
      <c r="AS2362" t="s">
        <v>68</v>
      </c>
      <c r="AT2362" t="s">
        <v>68</v>
      </c>
      <c r="AU2362" t="s">
        <v>68</v>
      </c>
      <c r="AV2362" t="s">
        <v>2487</v>
      </c>
      <c r="AW2362" s="2">
        <v>43800</v>
      </c>
      <c r="AX2362">
        <v>1725</v>
      </c>
      <c r="AY2362">
        <v>1626</v>
      </c>
      <c r="AZ2362" t="s">
        <v>127</v>
      </c>
      <c r="BA2362" s="2">
        <v>43732</v>
      </c>
      <c r="BB2362">
        <v>22</v>
      </c>
      <c r="BC2362" t="s">
        <v>2970</v>
      </c>
      <c r="BD2362" s="3">
        <v>47300</v>
      </c>
      <c r="BE2362" t="s">
        <v>2531</v>
      </c>
      <c r="BF2362" s="2">
        <v>43671</v>
      </c>
      <c r="BG2362">
        <v>14</v>
      </c>
      <c r="BH2362" t="s">
        <v>2967</v>
      </c>
      <c r="BI2362" s="3">
        <v>46419</v>
      </c>
    </row>
    <row r="2363" spans="1:61" x14ac:dyDescent="0.25">
      <c r="A2363" s="1">
        <v>42791</v>
      </c>
      <c r="B2363" t="s">
        <v>2240</v>
      </c>
      <c r="C2363" t="s">
        <v>2531</v>
      </c>
      <c r="D2363" t="s">
        <v>101</v>
      </c>
      <c r="E2363" t="s">
        <v>229</v>
      </c>
      <c r="F2363" t="s">
        <v>516</v>
      </c>
      <c r="G2363" t="s">
        <v>1375</v>
      </c>
      <c r="H2363" t="s">
        <v>358</v>
      </c>
      <c r="I2363" t="s">
        <v>495</v>
      </c>
      <c r="J2363" t="s">
        <v>494</v>
      </c>
      <c r="K2363" t="s">
        <v>519</v>
      </c>
      <c r="L2363" t="s">
        <v>522</v>
      </c>
      <c r="M2363" t="s">
        <v>590</v>
      </c>
      <c r="N2363" t="s">
        <v>63</v>
      </c>
      <c r="O2363" t="s">
        <v>519</v>
      </c>
      <c r="P2363" t="s">
        <v>1085</v>
      </c>
      <c r="Q2363">
        <v>26</v>
      </c>
      <c r="R2363" t="s">
        <v>95</v>
      </c>
      <c r="S2363" t="s">
        <v>242</v>
      </c>
      <c r="T2363">
        <v>17</v>
      </c>
      <c r="U2363">
        <v>15</v>
      </c>
      <c r="V2363">
        <v>9</v>
      </c>
      <c r="W2363" t="s">
        <v>85</v>
      </c>
      <c r="X2363" t="s">
        <v>85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 t="e" vm="257">
        <f>_FV(-1,"0384615384615385")</f>
        <v>#VALUE!</v>
      </c>
      <c r="AM2363" t="e" vm="340">
        <f>_FV(0,"34615384615384615")</f>
        <v>#VALUE!</v>
      </c>
      <c r="AN2363">
        <v>-10</v>
      </c>
      <c r="AO2363" t="s">
        <v>65</v>
      </c>
      <c r="AP2363" t="s">
        <v>64</v>
      </c>
      <c r="AQ2363">
        <v>1</v>
      </c>
      <c r="AR2363">
        <v>7</v>
      </c>
      <c r="AS2363" t="s">
        <v>65</v>
      </c>
      <c r="AT2363" t="s">
        <v>68</v>
      </c>
      <c r="AU2363" t="s">
        <v>317</v>
      </c>
      <c r="AV2363" t="s">
        <v>2045</v>
      </c>
      <c r="AW2363" t="s">
        <v>65</v>
      </c>
      <c r="AX2363">
        <v>1604</v>
      </c>
      <c r="AY2363">
        <v>1626</v>
      </c>
      <c r="AZ2363" t="s">
        <v>2240</v>
      </c>
      <c r="BA2363" t="s">
        <v>1398</v>
      </c>
      <c r="BB2363">
        <v>22</v>
      </c>
      <c r="BC2363" t="s">
        <v>2972</v>
      </c>
      <c r="BD2363" s="3">
        <v>42795</v>
      </c>
      <c r="BE2363" t="s">
        <v>2531</v>
      </c>
      <c r="BF2363" s="2">
        <v>43671</v>
      </c>
      <c r="BG2363">
        <v>14</v>
      </c>
      <c r="BH2363" t="s">
        <v>2967</v>
      </c>
      <c r="BI2363" s="3">
        <v>46419</v>
      </c>
    </row>
    <row r="2364" spans="1:61" x14ac:dyDescent="0.25">
      <c r="A2364" s="1">
        <v>42630</v>
      </c>
      <c r="B2364" t="s">
        <v>2538</v>
      </c>
      <c r="C2364" t="s">
        <v>2531</v>
      </c>
      <c r="D2364" t="s">
        <v>62</v>
      </c>
      <c r="E2364" t="s">
        <v>124</v>
      </c>
      <c r="F2364" t="s">
        <v>97</v>
      </c>
      <c r="G2364" s="2">
        <v>43556</v>
      </c>
      <c r="H2364" t="s">
        <v>68</v>
      </c>
      <c r="I2364" t="s">
        <v>124</v>
      </c>
      <c r="J2364" t="s">
        <v>124</v>
      </c>
      <c r="K2364" t="s">
        <v>118</v>
      </c>
      <c r="L2364" t="s">
        <v>118</v>
      </c>
      <c r="M2364" t="s">
        <v>116</v>
      </c>
      <c r="N2364" t="s">
        <v>116</v>
      </c>
      <c r="O2364" t="s">
        <v>118</v>
      </c>
      <c r="P2364" t="s">
        <v>118</v>
      </c>
      <c r="Q2364">
        <v>5</v>
      </c>
      <c r="R2364" t="s">
        <v>179</v>
      </c>
      <c r="S2364" t="s">
        <v>242</v>
      </c>
      <c r="T2364">
        <v>17</v>
      </c>
      <c r="U2364">
        <v>16</v>
      </c>
      <c r="V2364">
        <v>14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 t="e" vm="25">
        <f>_FV(0,"6")</f>
        <v>#VALUE!</v>
      </c>
      <c r="AM2364" t="e" vm="8">
        <f>_FV(0,"4")</f>
        <v>#VALUE!</v>
      </c>
      <c r="AN2364">
        <v>0</v>
      </c>
      <c r="AP2364" t="e" vm="1">
        <f>_FV(-4,"0")</f>
        <v>#VALUE!</v>
      </c>
      <c r="AQ2364">
        <v>4</v>
      </c>
      <c r="AR2364">
        <v>1</v>
      </c>
      <c r="AS2364" t="s">
        <v>68</v>
      </c>
      <c r="AT2364" t="s">
        <v>68</v>
      </c>
      <c r="AU2364" t="s">
        <v>68</v>
      </c>
      <c r="AV2364" s="2">
        <v>43498</v>
      </c>
      <c r="AW2364" s="2">
        <v>43525</v>
      </c>
      <c r="AX2364">
        <v>1803</v>
      </c>
      <c r="AY2364">
        <v>1626</v>
      </c>
      <c r="AZ2364" t="s">
        <v>2538</v>
      </c>
      <c r="BA2364" s="2">
        <v>43641</v>
      </c>
      <c r="BB2364">
        <v>21</v>
      </c>
      <c r="BC2364" t="s">
        <v>2973</v>
      </c>
      <c r="BD2364" s="3">
        <v>23863</v>
      </c>
      <c r="BE2364" t="s">
        <v>2531</v>
      </c>
      <c r="BF2364" s="2">
        <v>43671</v>
      </c>
      <c r="BG2364">
        <v>14</v>
      </c>
      <c r="BH2364" t="s">
        <v>2967</v>
      </c>
      <c r="BI2364" s="3">
        <v>46419</v>
      </c>
    </row>
    <row r="2365" spans="1:61" x14ac:dyDescent="0.25">
      <c r="A2365" s="1">
        <v>43072</v>
      </c>
      <c r="B2365" t="s">
        <v>150</v>
      </c>
      <c r="C2365" t="s">
        <v>2531</v>
      </c>
      <c r="D2365" t="s">
        <v>62</v>
      </c>
      <c r="E2365" t="s">
        <v>1494</v>
      </c>
      <c r="F2365" t="s">
        <v>371</v>
      </c>
      <c r="G2365" t="s">
        <v>408</v>
      </c>
      <c r="H2365" t="s">
        <v>353</v>
      </c>
      <c r="I2365" t="s">
        <v>370</v>
      </c>
      <c r="J2365" t="s">
        <v>407</v>
      </c>
      <c r="K2365" t="s">
        <v>437</v>
      </c>
      <c r="L2365" t="s">
        <v>251</v>
      </c>
      <c r="M2365" t="s">
        <v>254</v>
      </c>
      <c r="N2365" t="s">
        <v>63</v>
      </c>
      <c r="O2365" t="s">
        <v>79</v>
      </c>
      <c r="P2365" t="s">
        <v>154</v>
      </c>
      <c r="Q2365">
        <v>28</v>
      </c>
      <c r="R2365" t="s">
        <v>66</v>
      </c>
      <c r="S2365" t="s">
        <v>242</v>
      </c>
      <c r="T2365">
        <v>17</v>
      </c>
      <c r="U2365">
        <v>2</v>
      </c>
      <c r="V2365">
        <v>8</v>
      </c>
      <c r="W2365" t="s">
        <v>85</v>
      </c>
      <c r="X2365" t="s">
        <v>132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 t="s">
        <v>152</v>
      </c>
      <c r="AM2365" t="e" vm="315">
        <f>_FV(0,"35714285714285715")</f>
        <v>#VALUE!</v>
      </c>
      <c r="AN2365">
        <v>21</v>
      </c>
      <c r="AO2365" t="s">
        <v>64</v>
      </c>
      <c r="AP2365" t="e" vm="1">
        <f>_FV(-12,"0")</f>
        <v>#VALUE!</v>
      </c>
      <c r="AQ2365">
        <v>6</v>
      </c>
      <c r="AR2365">
        <v>3</v>
      </c>
      <c r="AS2365" t="s">
        <v>1305</v>
      </c>
      <c r="AT2365" t="s">
        <v>65</v>
      </c>
      <c r="AU2365" t="s">
        <v>2617</v>
      </c>
      <c r="AV2365" t="s">
        <v>3062</v>
      </c>
      <c r="AW2365" t="s">
        <v>65</v>
      </c>
      <c r="AX2365">
        <v>1813</v>
      </c>
      <c r="AY2365">
        <v>1626</v>
      </c>
      <c r="AZ2365" t="s">
        <v>150</v>
      </c>
      <c r="BA2365" s="2">
        <v>43578</v>
      </c>
      <c r="BB2365">
        <v>23</v>
      </c>
      <c r="BC2365" t="s">
        <v>2962</v>
      </c>
      <c r="BD2365" s="3">
        <v>13789</v>
      </c>
      <c r="BE2365" t="s">
        <v>2531</v>
      </c>
      <c r="BF2365" s="2">
        <v>43671</v>
      </c>
      <c r="BG2365">
        <v>14</v>
      </c>
      <c r="BH2365" t="s">
        <v>2967</v>
      </c>
      <c r="BI2365" s="3">
        <v>46419</v>
      </c>
    </row>
    <row r="2366" spans="1:61" x14ac:dyDescent="0.25">
      <c r="A2366" s="1">
        <v>42767</v>
      </c>
      <c r="B2366" t="s">
        <v>158</v>
      </c>
      <c r="C2366" t="s">
        <v>2531</v>
      </c>
      <c r="D2366" t="s">
        <v>62</v>
      </c>
      <c r="E2366" s="3">
        <v>34700</v>
      </c>
      <c r="F2366" s="2">
        <v>43586</v>
      </c>
      <c r="G2366" s="2">
        <v>43586</v>
      </c>
      <c r="H2366" s="3">
        <v>16438</v>
      </c>
      <c r="I2366" s="3">
        <v>34700</v>
      </c>
      <c r="J2366" s="3">
        <v>42005</v>
      </c>
      <c r="K2366" t="s">
        <v>97</v>
      </c>
      <c r="L2366" t="s">
        <v>159</v>
      </c>
      <c r="M2366" t="s">
        <v>118</v>
      </c>
      <c r="N2366" t="s">
        <v>63</v>
      </c>
      <c r="O2366" t="s">
        <v>797</v>
      </c>
      <c r="P2366" t="s">
        <v>325</v>
      </c>
      <c r="Q2366">
        <v>20</v>
      </c>
      <c r="R2366" t="s">
        <v>84</v>
      </c>
      <c r="S2366" t="s">
        <v>242</v>
      </c>
      <c r="T2366">
        <v>17</v>
      </c>
      <c r="U2366">
        <v>5</v>
      </c>
      <c r="V2366">
        <v>11</v>
      </c>
      <c r="W2366" t="s">
        <v>83</v>
      </c>
      <c r="X2366" t="s">
        <v>83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 t="s">
        <v>444</v>
      </c>
      <c r="AM2366" t="e" vm="8">
        <f>_FV(0,"4")</f>
        <v>#VALUE!</v>
      </c>
      <c r="AN2366">
        <v>16</v>
      </c>
      <c r="AO2366" t="s">
        <v>65</v>
      </c>
      <c r="AP2366" t="e" vm="1">
        <f>_FV(-13,"0")</f>
        <v>#VALUE!</v>
      </c>
      <c r="AQ2366">
        <v>4</v>
      </c>
      <c r="AR2366">
        <v>4</v>
      </c>
      <c r="AS2366" t="s">
        <v>68</v>
      </c>
      <c r="AT2366" t="s">
        <v>160</v>
      </c>
      <c r="AU2366" t="s">
        <v>68</v>
      </c>
      <c r="AV2366" s="2">
        <v>43586</v>
      </c>
      <c r="AW2366" t="s">
        <v>1951</v>
      </c>
      <c r="AX2366">
        <v>1883</v>
      </c>
      <c r="AY2366">
        <v>1626</v>
      </c>
      <c r="AZ2366" t="s">
        <v>158</v>
      </c>
      <c r="BA2366" s="2">
        <v>43670</v>
      </c>
      <c r="BB2366">
        <v>36</v>
      </c>
      <c r="BC2366" t="s">
        <v>2974</v>
      </c>
      <c r="BD2366" s="2">
        <v>43813</v>
      </c>
      <c r="BE2366" t="s">
        <v>2531</v>
      </c>
      <c r="BF2366" s="2">
        <v>43671</v>
      </c>
      <c r="BG2366">
        <v>14</v>
      </c>
      <c r="BH2366" t="s">
        <v>2967</v>
      </c>
      <c r="BI2366" s="3">
        <v>46419</v>
      </c>
    </row>
    <row r="2367" spans="1:61" x14ac:dyDescent="0.25">
      <c r="A2367" s="1">
        <v>42672</v>
      </c>
      <c r="B2367" t="s">
        <v>163</v>
      </c>
      <c r="C2367" t="s">
        <v>2531</v>
      </c>
      <c r="D2367" t="s">
        <v>101</v>
      </c>
      <c r="E2367" s="2">
        <v>43525</v>
      </c>
      <c r="F2367" t="s">
        <v>124</v>
      </c>
      <c r="G2367" s="2">
        <v>43497</v>
      </c>
      <c r="H2367" s="2">
        <v>43525</v>
      </c>
      <c r="I2367" s="2">
        <v>43556</v>
      </c>
      <c r="J2367" t="s">
        <v>68</v>
      </c>
      <c r="K2367" t="s">
        <v>116</v>
      </c>
      <c r="L2367" t="s">
        <v>266</v>
      </c>
      <c r="M2367" t="s">
        <v>266</v>
      </c>
      <c r="N2367" t="s">
        <v>63</v>
      </c>
      <c r="O2367" t="s">
        <v>118</v>
      </c>
      <c r="P2367" t="s">
        <v>325</v>
      </c>
      <c r="Q2367">
        <v>10</v>
      </c>
      <c r="R2367" t="s">
        <v>96</v>
      </c>
      <c r="S2367" t="s">
        <v>242</v>
      </c>
      <c r="T2367">
        <v>17</v>
      </c>
      <c r="U2367">
        <v>7</v>
      </c>
      <c r="V2367">
        <v>14</v>
      </c>
      <c r="W2367" t="s">
        <v>132</v>
      </c>
      <c r="X2367" t="s">
        <v>96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 t="s">
        <v>325</v>
      </c>
      <c r="AM2367" t="e" vm="3">
        <f>_FV(0,"5")</f>
        <v>#VALUE!</v>
      </c>
      <c r="AN2367">
        <v>4</v>
      </c>
      <c r="AO2367" t="e" vm="1">
        <f>_FV(-1,"0")</f>
        <v>#VALUE!</v>
      </c>
      <c r="AP2367" t="e" vm="1">
        <f>_FV(-10,"0")</f>
        <v>#VALUE!</v>
      </c>
      <c r="AQ2367">
        <v>7</v>
      </c>
      <c r="AR2367">
        <v>1</v>
      </c>
      <c r="AS2367" t="s">
        <v>68</v>
      </c>
      <c r="AT2367" t="s">
        <v>68</v>
      </c>
      <c r="AU2367" t="s">
        <v>68</v>
      </c>
      <c r="AV2367" s="2">
        <v>43498</v>
      </c>
      <c r="AW2367" s="3">
        <v>42005</v>
      </c>
      <c r="AX2367">
        <v>1770</v>
      </c>
      <c r="AY2367">
        <v>1626</v>
      </c>
      <c r="AZ2367" t="s">
        <v>163</v>
      </c>
      <c r="BA2367" s="2">
        <v>43608</v>
      </c>
      <c r="BB2367">
        <v>24</v>
      </c>
      <c r="BC2367" t="s">
        <v>2976</v>
      </c>
      <c r="BD2367" s="2">
        <v>43658</v>
      </c>
      <c r="BE2367" t="s">
        <v>2531</v>
      </c>
      <c r="BF2367" s="2">
        <v>43671</v>
      </c>
      <c r="BG2367">
        <v>14</v>
      </c>
      <c r="BH2367" t="s">
        <v>2967</v>
      </c>
      <c r="BI2367" s="3">
        <v>46419</v>
      </c>
    </row>
    <row r="2368" spans="1:61" x14ac:dyDescent="0.25">
      <c r="A2368" s="1">
        <v>42951</v>
      </c>
      <c r="B2368" t="s">
        <v>2977</v>
      </c>
      <c r="C2368" t="s">
        <v>2531</v>
      </c>
      <c r="D2368" t="s">
        <v>101</v>
      </c>
      <c r="E2368" t="s">
        <v>1504</v>
      </c>
      <c r="F2368" t="s">
        <v>68</v>
      </c>
      <c r="G2368" t="s">
        <v>867</v>
      </c>
      <c r="H2368" t="s">
        <v>1111</v>
      </c>
      <c r="I2368" t="s">
        <v>1668</v>
      </c>
      <c r="J2368" t="s">
        <v>557</v>
      </c>
      <c r="K2368" t="s">
        <v>870</v>
      </c>
      <c r="L2368" t="s">
        <v>142</v>
      </c>
      <c r="M2368" t="s">
        <v>143</v>
      </c>
      <c r="N2368" t="s">
        <v>869</v>
      </c>
      <c r="O2368" t="s">
        <v>559</v>
      </c>
      <c r="P2368" t="s">
        <v>1112</v>
      </c>
      <c r="Q2368">
        <v>31</v>
      </c>
      <c r="R2368" t="s">
        <v>67</v>
      </c>
      <c r="S2368" t="s">
        <v>242</v>
      </c>
      <c r="T2368">
        <v>17</v>
      </c>
      <c r="U2368">
        <v>15</v>
      </c>
      <c r="V2368">
        <v>11</v>
      </c>
      <c r="W2368" t="s">
        <v>68</v>
      </c>
      <c r="X2368" t="s">
        <v>64</v>
      </c>
      <c r="Y2368">
        <v>0</v>
      </c>
      <c r="Z2368">
        <v>0</v>
      </c>
      <c r="AA2368">
        <v>0</v>
      </c>
      <c r="AB2368">
        <v>1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 t="e" vm="11">
        <f>_FV(0,"4838709677419355")</f>
        <v>#VALUE!</v>
      </c>
      <c r="AM2368" t="e" vm="78">
        <f>_FV(0,"41935483870967744")</f>
        <v>#VALUE!</v>
      </c>
      <c r="AN2368">
        <v>-9</v>
      </c>
      <c r="AO2368" t="e" vm="1">
        <f>_FV(-1,"0")</f>
        <v>#VALUE!</v>
      </c>
      <c r="AP2368" t="s">
        <v>84</v>
      </c>
      <c r="AQ2368">
        <v>0</v>
      </c>
      <c r="AR2368">
        <v>3</v>
      </c>
      <c r="AS2368" t="s">
        <v>68</v>
      </c>
      <c r="AT2368" t="s">
        <v>68</v>
      </c>
      <c r="AU2368" t="s">
        <v>68</v>
      </c>
      <c r="AV2368" t="s">
        <v>180</v>
      </c>
      <c r="AW2368" s="2">
        <v>43770</v>
      </c>
      <c r="AX2368">
        <v>1590</v>
      </c>
      <c r="AY2368">
        <v>1626</v>
      </c>
      <c r="AZ2368" t="s">
        <v>2977</v>
      </c>
      <c r="BA2368" s="2">
        <v>43550</v>
      </c>
      <c r="BB2368">
        <v>21</v>
      </c>
      <c r="BC2368" t="s">
        <v>2978</v>
      </c>
      <c r="BD2368" s="3">
        <v>17593</v>
      </c>
      <c r="BE2368" t="s">
        <v>2531</v>
      </c>
      <c r="BF2368" s="2">
        <v>43671</v>
      </c>
      <c r="BG2368">
        <v>14</v>
      </c>
      <c r="BH2368" t="s">
        <v>2967</v>
      </c>
      <c r="BI2368" s="3">
        <v>46419</v>
      </c>
    </row>
    <row r="2369" spans="1:61" x14ac:dyDescent="0.25">
      <c r="A2369" s="1">
        <v>42659</v>
      </c>
      <c r="B2369" t="s">
        <v>1917</v>
      </c>
      <c r="C2369" t="s">
        <v>2531</v>
      </c>
      <c r="D2369" t="s">
        <v>62</v>
      </c>
      <c r="E2369" t="s">
        <v>400</v>
      </c>
      <c r="F2369" t="s">
        <v>625</v>
      </c>
      <c r="G2369" t="s">
        <v>180</v>
      </c>
      <c r="H2369" t="s">
        <v>399</v>
      </c>
      <c r="I2369" t="s">
        <v>399</v>
      </c>
      <c r="J2369" t="s">
        <v>400</v>
      </c>
      <c r="K2369" t="s">
        <v>79</v>
      </c>
      <c r="L2369" t="s">
        <v>79</v>
      </c>
      <c r="M2369" t="s">
        <v>79</v>
      </c>
      <c r="N2369" t="s">
        <v>63</v>
      </c>
      <c r="O2369" t="s">
        <v>323</v>
      </c>
      <c r="P2369" t="s">
        <v>322</v>
      </c>
      <c r="Q2369">
        <v>8</v>
      </c>
      <c r="R2369" t="s">
        <v>121</v>
      </c>
      <c r="S2369" t="s">
        <v>242</v>
      </c>
      <c r="T2369">
        <v>17</v>
      </c>
      <c r="U2369">
        <v>10</v>
      </c>
      <c r="V2369">
        <v>14</v>
      </c>
      <c r="W2369" t="s">
        <v>121</v>
      </c>
      <c r="X2369" t="s">
        <v>66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 t="s">
        <v>322</v>
      </c>
      <c r="AM2369" t="e" vm="3">
        <f>_FV(0,"5")</f>
        <v>#VALUE!</v>
      </c>
      <c r="AN2369">
        <v>2</v>
      </c>
      <c r="AO2369" t="s">
        <v>66</v>
      </c>
      <c r="AP2369" t="e" vm="1">
        <f>_FV(-8,"0")</f>
        <v>#VALUE!</v>
      </c>
      <c r="AQ2369">
        <v>3</v>
      </c>
      <c r="AR2369">
        <v>3</v>
      </c>
      <c r="AS2369" t="s">
        <v>68</v>
      </c>
      <c r="AT2369" t="s">
        <v>68</v>
      </c>
      <c r="AU2369" t="s">
        <v>68</v>
      </c>
      <c r="AV2369" s="2">
        <v>43498</v>
      </c>
      <c r="AW2369" s="3">
        <v>11324</v>
      </c>
      <c r="AX2369">
        <v>1762</v>
      </c>
      <c r="AY2369">
        <v>1626</v>
      </c>
      <c r="AZ2369" t="s">
        <v>1917</v>
      </c>
      <c r="BA2369" s="2">
        <v>43579</v>
      </c>
      <c r="BB2369">
        <v>19</v>
      </c>
      <c r="BC2369" t="s">
        <v>2979</v>
      </c>
      <c r="BD2369" s="3">
        <v>34820</v>
      </c>
      <c r="BE2369" t="s">
        <v>2531</v>
      </c>
      <c r="BF2369" s="2">
        <v>43671</v>
      </c>
      <c r="BG2369">
        <v>14</v>
      </c>
      <c r="BH2369" t="s">
        <v>2967</v>
      </c>
      <c r="BI2369" s="3">
        <v>46419</v>
      </c>
    </row>
    <row r="2370" spans="1:61" x14ac:dyDescent="0.25">
      <c r="A2370" s="1">
        <v>42441</v>
      </c>
      <c r="B2370" t="s">
        <v>182</v>
      </c>
      <c r="C2370" t="s">
        <v>2531</v>
      </c>
      <c r="D2370" t="s">
        <v>62</v>
      </c>
      <c r="E2370" t="s">
        <v>68</v>
      </c>
      <c r="F2370" t="s">
        <v>152</v>
      </c>
      <c r="G2370" t="s">
        <v>327</v>
      </c>
      <c r="H2370" s="2">
        <v>43586</v>
      </c>
      <c r="I2370" t="s">
        <v>250</v>
      </c>
      <c r="J2370" t="s">
        <v>68</v>
      </c>
      <c r="K2370" t="s">
        <v>155</v>
      </c>
      <c r="L2370" t="s">
        <v>155</v>
      </c>
      <c r="M2370" t="s">
        <v>329</v>
      </c>
      <c r="N2370" t="s">
        <v>63</v>
      </c>
      <c r="O2370" t="s">
        <v>155</v>
      </c>
      <c r="P2370" t="s">
        <v>154</v>
      </c>
      <c r="Q2370">
        <v>14</v>
      </c>
      <c r="R2370" t="s">
        <v>191</v>
      </c>
      <c r="S2370" t="s">
        <v>242</v>
      </c>
      <c r="T2370">
        <v>17</v>
      </c>
      <c r="U2370">
        <v>11</v>
      </c>
      <c r="V2370">
        <v>13</v>
      </c>
      <c r="W2370" t="s">
        <v>120</v>
      </c>
      <c r="X2370" t="s">
        <v>85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 t="e" vm="315">
        <f>_FV(0,"35714285714285715")</f>
        <v>#VALUE!</v>
      </c>
      <c r="AM2370" t="e" vm="173">
        <f>_FV(0,"6428571428571429")</f>
        <v>#VALUE!</v>
      </c>
      <c r="AN2370">
        <v>2</v>
      </c>
      <c r="AO2370" t="s">
        <v>84</v>
      </c>
      <c r="AP2370" t="e" vm="1">
        <f>_FV(-3,"0")</f>
        <v>#VALUE!</v>
      </c>
      <c r="AQ2370">
        <v>2</v>
      </c>
      <c r="AR2370">
        <v>5</v>
      </c>
      <c r="AS2370" t="s">
        <v>708</v>
      </c>
      <c r="AT2370" t="s">
        <v>68</v>
      </c>
      <c r="AU2370" t="s">
        <v>3063</v>
      </c>
      <c r="AV2370" t="s">
        <v>3064</v>
      </c>
      <c r="AW2370" t="s">
        <v>3065</v>
      </c>
      <c r="AX2370">
        <v>1637</v>
      </c>
      <c r="AY2370">
        <v>1626</v>
      </c>
      <c r="AZ2370" t="s">
        <v>182</v>
      </c>
      <c r="BA2370" s="2">
        <v>43491</v>
      </c>
      <c r="BB2370">
        <v>27</v>
      </c>
      <c r="BC2370" t="s">
        <v>2980</v>
      </c>
      <c r="BD2370" s="3">
        <v>24959</v>
      </c>
      <c r="BE2370" t="s">
        <v>2531</v>
      </c>
      <c r="BF2370" s="2">
        <v>43671</v>
      </c>
      <c r="BG2370">
        <v>14</v>
      </c>
      <c r="BH2370" t="s">
        <v>2967</v>
      </c>
      <c r="BI2370" s="3">
        <v>46419</v>
      </c>
    </row>
    <row r="2371" spans="1:61" x14ac:dyDescent="0.25">
      <c r="A2371" s="1">
        <v>42812</v>
      </c>
      <c r="B2371" t="s">
        <v>195</v>
      </c>
      <c r="C2371" t="s">
        <v>2531</v>
      </c>
      <c r="D2371" t="s">
        <v>101</v>
      </c>
      <c r="E2371" t="s">
        <v>152</v>
      </c>
      <c r="F2371" t="s">
        <v>371</v>
      </c>
      <c r="G2371" t="s">
        <v>1009</v>
      </c>
      <c r="H2371" t="s">
        <v>353</v>
      </c>
      <c r="I2371" t="s">
        <v>776</v>
      </c>
      <c r="J2371" t="s">
        <v>407</v>
      </c>
      <c r="K2371" t="s">
        <v>254</v>
      </c>
      <c r="L2371" t="s">
        <v>251</v>
      </c>
      <c r="M2371" t="s">
        <v>576</v>
      </c>
      <c r="N2371" t="s">
        <v>63</v>
      </c>
      <c r="O2371" t="s">
        <v>154</v>
      </c>
      <c r="P2371" t="s">
        <v>154</v>
      </c>
      <c r="Q2371">
        <v>28</v>
      </c>
      <c r="R2371" t="s">
        <v>239</v>
      </c>
      <c r="S2371" t="s">
        <v>242</v>
      </c>
      <c r="T2371">
        <v>17</v>
      </c>
      <c r="U2371">
        <v>15</v>
      </c>
      <c r="V2371">
        <v>8</v>
      </c>
      <c r="W2371" t="s">
        <v>66</v>
      </c>
      <c r="X2371" t="s">
        <v>132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 t="e" vm="189">
        <f>_FV(0,"9285714285714286")</f>
        <v>#VALUE!</v>
      </c>
      <c r="AM2371" t="e" vm="315">
        <f>_FV(0,"35714285714285715")</f>
        <v>#VALUE!</v>
      </c>
      <c r="AN2371">
        <v>-12</v>
      </c>
      <c r="AO2371" t="e" vm="1">
        <f>_FV(-1,"0")</f>
        <v>#VALUE!</v>
      </c>
      <c r="AP2371" t="s">
        <v>66</v>
      </c>
      <c r="AQ2371">
        <v>4</v>
      </c>
      <c r="AR2371">
        <v>4</v>
      </c>
      <c r="AS2371" t="s">
        <v>1305</v>
      </c>
      <c r="AT2371" t="s">
        <v>1441</v>
      </c>
      <c r="AU2371" t="s">
        <v>2617</v>
      </c>
      <c r="AV2371" t="s">
        <v>2703</v>
      </c>
      <c r="AW2371" t="s">
        <v>3066</v>
      </c>
      <c r="AX2371">
        <v>1625</v>
      </c>
      <c r="AY2371">
        <v>1626</v>
      </c>
      <c r="AZ2371" t="s">
        <v>195</v>
      </c>
      <c r="BA2371" s="2">
        <v>43548</v>
      </c>
      <c r="BB2371">
        <v>26</v>
      </c>
      <c r="BC2371" t="s">
        <v>2983</v>
      </c>
      <c r="BD2371" s="3">
        <v>24869</v>
      </c>
      <c r="BE2371" t="s">
        <v>2531</v>
      </c>
      <c r="BF2371" s="2">
        <v>43671</v>
      </c>
      <c r="BG2371">
        <v>14</v>
      </c>
      <c r="BH2371" t="s">
        <v>2967</v>
      </c>
      <c r="BI2371" s="3">
        <v>46419</v>
      </c>
    </row>
    <row r="2372" spans="1:61" x14ac:dyDescent="0.25">
      <c r="A2372" s="1">
        <v>42828</v>
      </c>
      <c r="B2372" t="s">
        <v>1445</v>
      </c>
      <c r="C2372" t="s">
        <v>2531</v>
      </c>
      <c r="D2372" t="s">
        <v>62</v>
      </c>
      <c r="E2372" t="s">
        <v>636</v>
      </c>
      <c r="F2372" t="s">
        <v>696</v>
      </c>
      <c r="G2372" t="s">
        <v>1102</v>
      </c>
      <c r="H2372" t="s">
        <v>694</v>
      </c>
      <c r="I2372" t="s">
        <v>88</v>
      </c>
      <c r="J2372" t="s">
        <v>732</v>
      </c>
      <c r="K2372" t="s">
        <v>607</v>
      </c>
      <c r="L2372" t="s">
        <v>80</v>
      </c>
      <c r="M2372" t="s">
        <v>1127</v>
      </c>
      <c r="N2372" t="s">
        <v>609</v>
      </c>
      <c r="O2372" t="s">
        <v>93</v>
      </c>
      <c r="P2372" t="s">
        <v>1233</v>
      </c>
      <c r="Q2372">
        <v>27</v>
      </c>
      <c r="R2372" t="s">
        <v>110</v>
      </c>
      <c r="S2372" t="s">
        <v>242</v>
      </c>
      <c r="T2372">
        <v>17</v>
      </c>
      <c r="U2372">
        <v>13</v>
      </c>
      <c r="V2372">
        <v>10</v>
      </c>
      <c r="W2372" t="s">
        <v>83</v>
      </c>
      <c r="X2372" t="s">
        <v>132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 t="e" vm="196">
        <f>_FV(0,"9259259259259259")</f>
        <v>#VALUE!</v>
      </c>
      <c r="AM2372" t="e" vm="2">
        <f>_FV(0,"3333333333333333")</f>
        <v>#VALUE!</v>
      </c>
      <c r="AN2372">
        <v>-7</v>
      </c>
      <c r="AO2372" t="s">
        <v>66</v>
      </c>
      <c r="AP2372" t="e" vm="1">
        <f>_FV(-1,"0")</f>
        <v>#VALUE!</v>
      </c>
      <c r="AQ2372">
        <v>9</v>
      </c>
      <c r="AR2372">
        <v>0</v>
      </c>
      <c r="AS2372" t="s">
        <v>68</v>
      </c>
      <c r="AT2372" t="s">
        <v>68</v>
      </c>
      <c r="AU2372" t="s">
        <v>68</v>
      </c>
      <c r="AV2372" t="s">
        <v>68</v>
      </c>
      <c r="AW2372" s="3">
        <v>44562</v>
      </c>
      <c r="AX2372">
        <v>1668</v>
      </c>
      <c r="AY2372">
        <v>1626</v>
      </c>
      <c r="AZ2372" t="s">
        <v>1445</v>
      </c>
      <c r="BA2372" s="2">
        <v>43733</v>
      </c>
      <c r="BB2372">
        <v>34</v>
      </c>
      <c r="BC2372" t="s">
        <v>2984</v>
      </c>
      <c r="BD2372" s="3">
        <v>25993</v>
      </c>
      <c r="BE2372" t="s">
        <v>2531</v>
      </c>
      <c r="BF2372" s="2">
        <v>43671</v>
      </c>
      <c r="BG2372">
        <v>14</v>
      </c>
      <c r="BH2372" t="s">
        <v>2967</v>
      </c>
      <c r="BI2372" s="3">
        <v>46419</v>
      </c>
    </row>
    <row r="2373" spans="1:61" x14ac:dyDescent="0.25">
      <c r="A2373" s="1">
        <v>42722</v>
      </c>
      <c r="B2373" t="s">
        <v>209</v>
      </c>
      <c r="C2373" t="s">
        <v>2531</v>
      </c>
      <c r="D2373" t="s">
        <v>62</v>
      </c>
      <c r="E2373" t="s">
        <v>274</v>
      </c>
      <c r="F2373" t="s">
        <v>259</v>
      </c>
      <c r="G2373" t="s">
        <v>877</v>
      </c>
      <c r="H2373" t="s">
        <v>878</v>
      </c>
      <c r="I2373" t="s">
        <v>530</v>
      </c>
      <c r="J2373" t="s">
        <v>68</v>
      </c>
      <c r="K2373" t="s">
        <v>278</v>
      </c>
      <c r="L2373" t="s">
        <v>280</v>
      </c>
      <c r="M2373" t="s">
        <v>281</v>
      </c>
      <c r="N2373" t="s">
        <v>533</v>
      </c>
      <c r="O2373" t="s">
        <v>187</v>
      </c>
      <c r="P2373" t="s">
        <v>281</v>
      </c>
      <c r="Q2373">
        <v>17</v>
      </c>
      <c r="R2373" t="s">
        <v>64</v>
      </c>
      <c r="S2373" t="s">
        <v>242</v>
      </c>
      <c r="T2373">
        <v>17</v>
      </c>
      <c r="U2373">
        <v>5</v>
      </c>
      <c r="V2373">
        <v>13</v>
      </c>
      <c r="W2373" t="s">
        <v>83</v>
      </c>
      <c r="X2373" t="s">
        <v>84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1</v>
      </c>
      <c r="AI2373">
        <v>0</v>
      </c>
      <c r="AJ2373">
        <v>0</v>
      </c>
      <c r="AK2373">
        <v>0</v>
      </c>
      <c r="AL2373" t="s">
        <v>1018</v>
      </c>
      <c r="AM2373" t="e" vm="326">
        <f>_FV(0,"6470588235294118")</f>
        <v>#VALUE!</v>
      </c>
      <c r="AN2373">
        <v>13</v>
      </c>
      <c r="AO2373" t="s">
        <v>96</v>
      </c>
      <c r="AP2373" t="e" vm="1">
        <f>_FV(-14,"0")</f>
        <v>#VALUE!</v>
      </c>
      <c r="AQ2373">
        <v>4</v>
      </c>
      <c r="AR2373">
        <v>4</v>
      </c>
      <c r="AS2373" t="s">
        <v>68</v>
      </c>
      <c r="AT2373" t="s">
        <v>879</v>
      </c>
      <c r="AU2373" t="s">
        <v>68</v>
      </c>
      <c r="AV2373" s="2">
        <v>43679</v>
      </c>
      <c r="AW2373" t="s">
        <v>3067</v>
      </c>
      <c r="AX2373">
        <v>1803</v>
      </c>
      <c r="AY2373">
        <v>1626</v>
      </c>
      <c r="AZ2373" t="s">
        <v>209</v>
      </c>
      <c r="BA2373" s="2">
        <v>43668</v>
      </c>
      <c r="BB2373">
        <v>20</v>
      </c>
      <c r="BC2373" t="s">
        <v>2987</v>
      </c>
      <c r="BD2373" s="3">
        <v>41913</v>
      </c>
      <c r="BE2373" t="s">
        <v>2531</v>
      </c>
      <c r="BF2373" s="2">
        <v>43671</v>
      </c>
      <c r="BG2373">
        <v>14</v>
      </c>
      <c r="BH2373" t="s">
        <v>2967</v>
      </c>
      <c r="BI2373" s="3">
        <v>46419</v>
      </c>
    </row>
    <row r="2374" spans="1:61" x14ac:dyDescent="0.25">
      <c r="A2374" s="1">
        <v>42827</v>
      </c>
      <c r="B2374" t="s">
        <v>2793</v>
      </c>
      <c r="C2374" t="s">
        <v>2531</v>
      </c>
      <c r="D2374" t="s">
        <v>62</v>
      </c>
      <c r="E2374" t="s">
        <v>399</v>
      </c>
      <c r="F2374" t="s">
        <v>769</v>
      </c>
      <c r="G2374" t="s">
        <v>318</v>
      </c>
      <c r="H2374" t="s">
        <v>317</v>
      </c>
      <c r="I2374" t="s">
        <v>399</v>
      </c>
      <c r="J2374" t="s">
        <v>690</v>
      </c>
      <c r="K2374" t="s">
        <v>771</v>
      </c>
      <c r="L2374" t="s">
        <v>323</v>
      </c>
      <c r="M2374" t="s">
        <v>81</v>
      </c>
      <c r="N2374" t="s">
        <v>63</v>
      </c>
      <c r="O2374" t="s">
        <v>79</v>
      </c>
      <c r="P2374" t="s">
        <v>308</v>
      </c>
      <c r="Q2374">
        <v>24</v>
      </c>
      <c r="R2374" t="s">
        <v>255</v>
      </c>
      <c r="S2374" t="s">
        <v>242</v>
      </c>
      <c r="T2374">
        <v>17</v>
      </c>
      <c r="U2374">
        <v>13</v>
      </c>
      <c r="V2374">
        <v>10</v>
      </c>
      <c r="W2374" t="s">
        <v>132</v>
      </c>
      <c r="X2374" t="s">
        <v>83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 t="e" vm="3">
        <f>_FV(0,"5")</f>
        <v>#VALUE!</v>
      </c>
      <c r="AM2374" t="e" vm="2">
        <f>_FV(0,"3333333333333333")</f>
        <v>#VALUE!</v>
      </c>
      <c r="AN2374">
        <v>-2</v>
      </c>
      <c r="AO2374" t="e" vm="1">
        <f>_FV(-4,"0")</f>
        <v>#VALUE!</v>
      </c>
      <c r="AP2374" t="s">
        <v>68</v>
      </c>
      <c r="AQ2374">
        <v>0</v>
      </c>
      <c r="AR2374">
        <v>3</v>
      </c>
      <c r="AS2374" t="s">
        <v>68</v>
      </c>
      <c r="AT2374" t="s">
        <v>68</v>
      </c>
      <c r="AU2374" t="s">
        <v>68</v>
      </c>
      <c r="AV2374" s="3">
        <v>45658</v>
      </c>
      <c r="AW2374" s="3">
        <v>45292</v>
      </c>
      <c r="AX2374">
        <v>1645</v>
      </c>
      <c r="AY2374">
        <v>1626</v>
      </c>
      <c r="AZ2374" t="s">
        <v>2793</v>
      </c>
      <c r="BA2374" s="2">
        <v>43702</v>
      </c>
      <c r="BB2374">
        <v>36</v>
      </c>
      <c r="BC2374" t="s">
        <v>2988</v>
      </c>
      <c r="BD2374" s="2">
        <v>43803</v>
      </c>
      <c r="BE2374" t="s">
        <v>2531</v>
      </c>
      <c r="BF2374" s="2">
        <v>43671</v>
      </c>
      <c r="BG2374">
        <v>14</v>
      </c>
      <c r="BH2374" t="s">
        <v>2967</v>
      </c>
      <c r="BI2374" s="3">
        <v>46419</v>
      </c>
    </row>
    <row r="2375" spans="1:61" x14ac:dyDescent="0.25">
      <c r="A2375" s="1">
        <v>42695</v>
      </c>
      <c r="B2375" t="s">
        <v>218</v>
      </c>
      <c r="C2375" t="s">
        <v>2531</v>
      </c>
      <c r="D2375" t="s">
        <v>62</v>
      </c>
      <c r="E2375" t="s">
        <v>68</v>
      </c>
      <c r="F2375" t="s">
        <v>717</v>
      </c>
      <c r="G2375" s="3">
        <v>45658</v>
      </c>
      <c r="H2375" s="3">
        <v>45658</v>
      </c>
      <c r="I2375" t="s">
        <v>78</v>
      </c>
      <c r="J2375" t="s">
        <v>76</v>
      </c>
      <c r="K2375" t="s">
        <v>79</v>
      </c>
      <c r="L2375" t="s">
        <v>80</v>
      </c>
      <c r="M2375" t="s">
        <v>80</v>
      </c>
      <c r="N2375" t="s">
        <v>81</v>
      </c>
      <c r="O2375" t="s">
        <v>80</v>
      </c>
      <c r="P2375" t="s">
        <v>82</v>
      </c>
      <c r="Q2375">
        <v>12</v>
      </c>
      <c r="R2375" t="s">
        <v>120</v>
      </c>
      <c r="S2375" t="s">
        <v>242</v>
      </c>
      <c r="T2375">
        <v>17</v>
      </c>
      <c r="U2375">
        <v>11</v>
      </c>
      <c r="V2375">
        <v>9</v>
      </c>
      <c r="W2375" t="s">
        <v>132</v>
      </c>
      <c r="X2375" t="s">
        <v>85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 t="e" vm="14">
        <f>_FV(0,"25")</f>
        <v>#VALUE!</v>
      </c>
      <c r="AM2375" t="e" vm="2">
        <f>_FV(0,"3333333333333333")</f>
        <v>#VALUE!</v>
      </c>
      <c r="AN2375">
        <v>-1</v>
      </c>
      <c r="AO2375" t="e" vm="1">
        <f>_FV(-2,"0")</f>
        <v>#VALUE!</v>
      </c>
      <c r="AP2375" t="e" vm="1">
        <f>_FV(-6,"0")</f>
        <v>#VALUE!</v>
      </c>
      <c r="AQ2375">
        <v>4</v>
      </c>
      <c r="AR2375">
        <v>1</v>
      </c>
      <c r="AS2375" t="s">
        <v>68</v>
      </c>
      <c r="AT2375" t="s">
        <v>68</v>
      </c>
      <c r="AU2375" t="s">
        <v>68</v>
      </c>
      <c r="AV2375" s="2">
        <v>43497</v>
      </c>
      <c r="AW2375" s="3">
        <v>44197</v>
      </c>
      <c r="AX2375">
        <v>1643</v>
      </c>
      <c r="AY2375">
        <v>1626</v>
      </c>
      <c r="AZ2375" t="s">
        <v>218</v>
      </c>
      <c r="BA2375" s="2">
        <v>43550</v>
      </c>
      <c r="BB2375">
        <v>17</v>
      </c>
      <c r="BC2375" t="s">
        <v>2990</v>
      </c>
      <c r="BD2375" s="3">
        <v>30742</v>
      </c>
      <c r="BE2375" t="s">
        <v>2531</v>
      </c>
      <c r="BF2375" s="2">
        <v>43671</v>
      </c>
      <c r="BG2375">
        <v>14</v>
      </c>
      <c r="BH2375" t="s">
        <v>2967</v>
      </c>
      <c r="BI2375" s="3">
        <v>46419</v>
      </c>
    </row>
    <row r="2376" spans="1:61" x14ac:dyDescent="0.25">
      <c r="A2376" s="1">
        <v>42718</v>
      </c>
      <c r="B2376" t="s">
        <v>228</v>
      </c>
      <c r="C2376" t="s">
        <v>2531</v>
      </c>
      <c r="D2376" t="s">
        <v>62</v>
      </c>
      <c r="E2376" t="s">
        <v>367</v>
      </c>
      <c r="F2376" t="s">
        <v>750</v>
      </c>
      <c r="G2376" s="3">
        <v>2730190</v>
      </c>
      <c r="H2376" s="3">
        <v>1360531</v>
      </c>
      <c r="I2376" t="s">
        <v>1400</v>
      </c>
      <c r="J2376" t="s">
        <v>367</v>
      </c>
      <c r="K2376" t="s">
        <v>321</v>
      </c>
      <c r="L2376" t="s">
        <v>320</v>
      </c>
      <c r="M2376" t="s">
        <v>63</v>
      </c>
      <c r="N2376" t="s">
        <v>63</v>
      </c>
      <c r="O2376" t="s">
        <v>79</v>
      </c>
      <c r="P2376" t="s">
        <v>322</v>
      </c>
      <c r="Q2376">
        <v>16</v>
      </c>
      <c r="R2376" t="s">
        <v>192</v>
      </c>
      <c r="S2376" t="s">
        <v>242</v>
      </c>
      <c r="T2376">
        <v>17</v>
      </c>
      <c r="U2376">
        <v>17</v>
      </c>
      <c r="V2376">
        <v>13</v>
      </c>
      <c r="W2376" t="s">
        <v>84</v>
      </c>
      <c r="X2376" t="s">
        <v>96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 t="e" vm="370">
        <f>_FV(0,"875")</f>
        <v>#VALUE!</v>
      </c>
      <c r="AM2376" t="e" vm="92">
        <f>_FV(0,"625")</f>
        <v>#VALUE!</v>
      </c>
      <c r="AN2376">
        <v>-4</v>
      </c>
      <c r="AO2376" t="e" vm="1">
        <f>_FV(-3,"0")</f>
        <v>#VALUE!</v>
      </c>
      <c r="AP2376" t="e" vm="1">
        <f>_FV(-5,"0")</f>
        <v>#VALUE!</v>
      </c>
      <c r="AQ2376">
        <v>6</v>
      </c>
      <c r="AR2376">
        <v>3</v>
      </c>
      <c r="AS2376" t="s">
        <v>68</v>
      </c>
      <c r="AT2376" t="s">
        <v>68</v>
      </c>
      <c r="AU2376" t="s">
        <v>68</v>
      </c>
      <c r="AV2376" t="s">
        <v>124</v>
      </c>
      <c r="AW2376" s="3">
        <v>42736</v>
      </c>
      <c r="AX2376">
        <v>1666</v>
      </c>
      <c r="AY2376">
        <v>1626</v>
      </c>
      <c r="AZ2376" t="s">
        <v>228</v>
      </c>
      <c r="BA2376" s="2">
        <v>43669</v>
      </c>
      <c r="BB2376">
        <v>27</v>
      </c>
      <c r="BC2376" t="s">
        <v>2991</v>
      </c>
      <c r="BD2376" s="3">
        <v>17288</v>
      </c>
      <c r="BE2376" t="s">
        <v>2531</v>
      </c>
      <c r="BF2376" s="2">
        <v>43671</v>
      </c>
      <c r="BG2376">
        <v>14</v>
      </c>
      <c r="BH2376" t="s">
        <v>2967</v>
      </c>
      <c r="BI2376" s="3">
        <v>46419</v>
      </c>
    </row>
    <row r="2377" spans="1:61" x14ac:dyDescent="0.25">
      <c r="A2377" s="1">
        <v>42766</v>
      </c>
      <c r="B2377" t="s">
        <v>60</v>
      </c>
      <c r="C2377" t="s">
        <v>2793</v>
      </c>
      <c r="D2377" t="s">
        <v>151</v>
      </c>
      <c r="E2377" t="s">
        <v>2494</v>
      </c>
      <c r="F2377" t="s">
        <v>377</v>
      </c>
      <c r="G2377" t="s">
        <v>68</v>
      </c>
      <c r="H2377" t="s">
        <v>568</v>
      </c>
      <c r="I2377" t="s">
        <v>2560</v>
      </c>
      <c r="J2377" t="s">
        <v>901</v>
      </c>
      <c r="K2377" t="s">
        <v>1853</v>
      </c>
      <c r="L2377" t="s">
        <v>572</v>
      </c>
      <c r="M2377" t="s">
        <v>728</v>
      </c>
      <c r="N2377" t="s">
        <v>380</v>
      </c>
      <c r="O2377" t="s">
        <v>571</v>
      </c>
      <c r="P2377" t="s">
        <v>572</v>
      </c>
      <c r="Q2377">
        <v>23</v>
      </c>
      <c r="R2377" t="s">
        <v>132</v>
      </c>
      <c r="S2377" t="s">
        <v>255</v>
      </c>
      <c r="T2377">
        <v>17</v>
      </c>
      <c r="U2377">
        <v>2</v>
      </c>
      <c r="V2377">
        <v>14</v>
      </c>
      <c r="W2377" t="s">
        <v>191</v>
      </c>
      <c r="X2377" t="s">
        <v>84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 t="s">
        <v>567</v>
      </c>
      <c r="AM2377" t="e" vm="440">
        <f>_FV(0,"5652173913043478")</f>
        <v>#VALUE!</v>
      </c>
      <c r="AN2377">
        <v>23</v>
      </c>
      <c r="AO2377" t="s">
        <v>120</v>
      </c>
      <c r="AP2377" t="e" vm="1">
        <f>_FV(-12,"0")</f>
        <v>#VALUE!</v>
      </c>
      <c r="AQ2377">
        <v>9</v>
      </c>
      <c r="AR2377">
        <v>0</v>
      </c>
      <c r="AS2377" t="s">
        <v>68</v>
      </c>
      <c r="AT2377" t="s">
        <v>968</v>
      </c>
      <c r="AU2377" t="s">
        <v>68</v>
      </c>
      <c r="AV2377" s="2">
        <v>43498</v>
      </c>
      <c r="AW2377" t="s">
        <v>3068</v>
      </c>
      <c r="AX2377">
        <v>1847</v>
      </c>
      <c r="AY2377">
        <v>1645</v>
      </c>
      <c r="AZ2377" t="s">
        <v>60</v>
      </c>
      <c r="BA2377" s="2">
        <v>43669</v>
      </c>
      <c r="BB2377">
        <v>26</v>
      </c>
      <c r="BC2377" t="s">
        <v>2961</v>
      </c>
      <c r="BD2377" s="3">
        <v>16772</v>
      </c>
      <c r="BE2377" t="s">
        <v>2793</v>
      </c>
      <c r="BF2377" s="2">
        <v>43702</v>
      </c>
      <c r="BG2377">
        <v>36</v>
      </c>
      <c r="BH2377" t="s">
        <v>2988</v>
      </c>
      <c r="BI2377" s="2">
        <v>43803</v>
      </c>
    </row>
    <row r="2378" spans="1:61" x14ac:dyDescent="0.25">
      <c r="A2378" s="1">
        <v>42756</v>
      </c>
      <c r="B2378" t="s">
        <v>2768</v>
      </c>
      <c r="C2378" t="s">
        <v>2793</v>
      </c>
      <c r="D2378" t="s">
        <v>101</v>
      </c>
      <c r="E2378" t="s">
        <v>678</v>
      </c>
      <c r="F2378" t="s">
        <v>1043</v>
      </c>
      <c r="G2378" t="s">
        <v>1790</v>
      </c>
      <c r="H2378" t="s">
        <v>221</v>
      </c>
      <c r="I2378" t="s">
        <v>1042</v>
      </c>
      <c r="J2378" t="s">
        <v>1043</v>
      </c>
      <c r="K2378" t="s">
        <v>336</v>
      </c>
      <c r="L2378" t="s">
        <v>223</v>
      </c>
      <c r="M2378" t="s">
        <v>337</v>
      </c>
      <c r="N2378" t="s">
        <v>337</v>
      </c>
      <c r="O2378" t="s">
        <v>226</v>
      </c>
      <c r="P2378" t="s">
        <v>339</v>
      </c>
      <c r="Q2378">
        <v>22</v>
      </c>
      <c r="R2378" t="s">
        <v>83</v>
      </c>
      <c r="S2378" t="s">
        <v>255</v>
      </c>
      <c r="T2378">
        <v>17</v>
      </c>
      <c r="U2378">
        <v>11</v>
      </c>
      <c r="V2378">
        <v>14</v>
      </c>
      <c r="W2378" t="s">
        <v>66</v>
      </c>
      <c r="X2378" t="s">
        <v>64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 t="e" vm="342">
        <f>_FV(0,"3181818181818182")</f>
        <v>#VALUE!</v>
      </c>
      <c r="AM2378" t="e" vm="19">
        <f>_FV(0,"5909090909090909")</f>
        <v>#VALUE!</v>
      </c>
      <c r="AN2378">
        <v>2</v>
      </c>
      <c r="AO2378" t="s">
        <v>64</v>
      </c>
      <c r="AP2378" t="e" vm="1">
        <f>_FV(-8,"0")</f>
        <v>#VALUE!</v>
      </c>
      <c r="AQ2378">
        <v>3</v>
      </c>
      <c r="AR2378">
        <v>3</v>
      </c>
      <c r="AS2378" t="s">
        <v>68</v>
      </c>
      <c r="AT2378" t="s">
        <v>68</v>
      </c>
      <c r="AU2378" t="s">
        <v>68</v>
      </c>
      <c r="AV2378" s="3">
        <v>45689</v>
      </c>
      <c r="AW2378" s="3">
        <v>44197</v>
      </c>
      <c r="AX2378">
        <v>1609</v>
      </c>
      <c r="AY2378">
        <v>1645</v>
      </c>
      <c r="AZ2378" t="s">
        <v>2768</v>
      </c>
      <c r="BA2378" s="2">
        <v>43578</v>
      </c>
      <c r="BB2378">
        <v>16</v>
      </c>
      <c r="BC2378" t="s">
        <v>2965</v>
      </c>
      <c r="BD2378" s="3">
        <v>19025</v>
      </c>
      <c r="BE2378" t="s">
        <v>2793</v>
      </c>
      <c r="BF2378" s="2">
        <v>43702</v>
      </c>
      <c r="BG2378">
        <v>36</v>
      </c>
      <c r="BH2378" t="s">
        <v>2988</v>
      </c>
      <c r="BI2378" s="2">
        <v>43803</v>
      </c>
    </row>
    <row r="2379" spans="1:61" x14ac:dyDescent="0.25">
      <c r="A2379" s="1">
        <v>42639</v>
      </c>
      <c r="B2379" t="s">
        <v>2531</v>
      </c>
      <c r="C2379" t="s">
        <v>2793</v>
      </c>
      <c r="D2379" t="s">
        <v>62</v>
      </c>
      <c r="E2379" t="s">
        <v>63</v>
      </c>
      <c r="F2379" t="s">
        <v>340</v>
      </c>
      <c r="G2379" t="s">
        <v>90</v>
      </c>
      <c r="H2379" s="2">
        <v>43586</v>
      </c>
      <c r="I2379" t="s">
        <v>355</v>
      </c>
      <c r="J2379" t="s">
        <v>76</v>
      </c>
      <c r="K2379" t="s">
        <v>82</v>
      </c>
      <c r="L2379" t="s">
        <v>80</v>
      </c>
      <c r="M2379" t="s">
        <v>63</v>
      </c>
      <c r="N2379" t="s">
        <v>80</v>
      </c>
      <c r="O2379" t="s">
        <v>82</v>
      </c>
      <c r="P2379" t="s">
        <v>82</v>
      </c>
      <c r="Q2379">
        <v>6</v>
      </c>
      <c r="R2379" t="s">
        <v>242</v>
      </c>
      <c r="S2379" t="s">
        <v>255</v>
      </c>
      <c r="T2379">
        <v>17</v>
      </c>
      <c r="U2379">
        <v>16</v>
      </c>
      <c r="V2379">
        <v>9</v>
      </c>
      <c r="W2379" t="s">
        <v>66</v>
      </c>
      <c r="X2379" t="s">
        <v>85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 t="e" vm="83">
        <f>_FV(0,"8333333333333334")</f>
        <v>#VALUE!</v>
      </c>
      <c r="AM2379" t="s">
        <v>82</v>
      </c>
      <c r="AN2379">
        <v>-3</v>
      </c>
      <c r="AO2379" t="e" vm="1">
        <f>_FV(-3,"0")</f>
        <v>#VALUE!</v>
      </c>
      <c r="AP2379" t="e" vm="1">
        <f>_FV(-1,"0")</f>
        <v>#VALUE!</v>
      </c>
      <c r="AQ2379">
        <v>1</v>
      </c>
      <c r="AR2379">
        <v>1</v>
      </c>
      <c r="AS2379" t="s">
        <v>68</v>
      </c>
      <c r="AT2379" t="s">
        <v>68</v>
      </c>
      <c r="AU2379" t="s">
        <v>68</v>
      </c>
      <c r="AV2379" t="s">
        <v>68</v>
      </c>
      <c r="AW2379" s="2">
        <v>43525</v>
      </c>
      <c r="AX2379">
        <v>1626</v>
      </c>
      <c r="AY2379">
        <v>1645</v>
      </c>
      <c r="AZ2379" t="s">
        <v>2531</v>
      </c>
      <c r="BA2379" s="2">
        <v>43671</v>
      </c>
      <c r="BB2379">
        <v>14</v>
      </c>
      <c r="BC2379" t="s">
        <v>2967</v>
      </c>
      <c r="BD2379" s="3">
        <v>46419</v>
      </c>
      <c r="BE2379" t="s">
        <v>2793</v>
      </c>
      <c r="BF2379" s="2">
        <v>43702</v>
      </c>
      <c r="BG2379">
        <v>36</v>
      </c>
      <c r="BH2379" t="s">
        <v>2988</v>
      </c>
      <c r="BI2379" s="2">
        <v>43803</v>
      </c>
    </row>
    <row r="2380" spans="1:61" x14ac:dyDescent="0.25">
      <c r="A2380" s="1">
        <v>42870</v>
      </c>
      <c r="B2380" t="s">
        <v>123</v>
      </c>
      <c r="C2380" t="s">
        <v>2793</v>
      </c>
      <c r="D2380" t="s">
        <v>62</v>
      </c>
      <c r="E2380" t="s">
        <v>1327</v>
      </c>
      <c r="F2380" t="s">
        <v>68</v>
      </c>
      <c r="G2380" t="s">
        <v>2036</v>
      </c>
      <c r="H2380" t="s">
        <v>614</v>
      </c>
      <c r="I2380" t="s">
        <v>3069</v>
      </c>
      <c r="J2380" t="s">
        <v>1547</v>
      </c>
      <c r="K2380" t="s">
        <v>2054</v>
      </c>
      <c r="L2380" t="s">
        <v>655</v>
      </c>
      <c r="M2380" t="s">
        <v>1462</v>
      </c>
      <c r="N2380" t="s">
        <v>294</v>
      </c>
      <c r="O2380" t="s">
        <v>2293</v>
      </c>
      <c r="P2380" t="s">
        <v>617</v>
      </c>
      <c r="Q2380">
        <v>37</v>
      </c>
      <c r="R2380" t="s">
        <v>68</v>
      </c>
      <c r="S2380" t="s">
        <v>255</v>
      </c>
      <c r="T2380">
        <v>17</v>
      </c>
      <c r="U2380">
        <v>1</v>
      </c>
      <c r="V2380">
        <v>12</v>
      </c>
      <c r="W2380" t="s">
        <v>179</v>
      </c>
      <c r="X2380" t="s">
        <v>84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 t="s">
        <v>1563</v>
      </c>
      <c r="AM2380" t="e" vm="29">
        <f>_FV(0,"5945945945945946")</f>
        <v>#VALUE!</v>
      </c>
      <c r="AN2380">
        <v>47</v>
      </c>
      <c r="AO2380" t="s">
        <v>83</v>
      </c>
      <c r="AP2380" t="e" vm="1">
        <f>_FV(-16,"0")</f>
        <v>#VALUE!</v>
      </c>
      <c r="AQ2380">
        <v>5</v>
      </c>
      <c r="AR2380">
        <v>2</v>
      </c>
      <c r="AS2380" t="s">
        <v>68</v>
      </c>
      <c r="AT2380" t="s">
        <v>68</v>
      </c>
      <c r="AU2380" t="s">
        <v>68</v>
      </c>
      <c r="AV2380" s="2">
        <v>43587</v>
      </c>
      <c r="AW2380" s="2">
        <v>43525</v>
      </c>
      <c r="AX2380">
        <v>1793</v>
      </c>
      <c r="AY2380">
        <v>1645</v>
      </c>
      <c r="AZ2380" t="s">
        <v>123</v>
      </c>
      <c r="BA2380" s="2">
        <v>43700</v>
      </c>
      <c r="BB2380">
        <v>41</v>
      </c>
      <c r="BC2380" t="s">
        <v>2968</v>
      </c>
      <c r="BD2380" s="3">
        <v>11658</v>
      </c>
      <c r="BE2380" t="s">
        <v>2793</v>
      </c>
      <c r="BF2380" s="2">
        <v>43702</v>
      </c>
      <c r="BG2380">
        <v>36</v>
      </c>
      <c r="BH2380" t="s">
        <v>2988</v>
      </c>
      <c r="BI2380" s="2">
        <v>43803</v>
      </c>
    </row>
    <row r="2381" spans="1:61" x14ac:dyDescent="0.25">
      <c r="A2381" s="1">
        <v>42812</v>
      </c>
      <c r="B2381" t="s">
        <v>2233</v>
      </c>
      <c r="C2381" t="s">
        <v>2793</v>
      </c>
      <c r="D2381" t="s">
        <v>62</v>
      </c>
      <c r="E2381" s="3">
        <v>45658</v>
      </c>
      <c r="F2381" t="s">
        <v>409</v>
      </c>
      <c r="G2381" t="s">
        <v>247</v>
      </c>
      <c r="H2381" t="s">
        <v>1534</v>
      </c>
      <c r="I2381" t="s">
        <v>249</v>
      </c>
      <c r="J2381" t="s">
        <v>407</v>
      </c>
      <c r="K2381" t="s">
        <v>79</v>
      </c>
      <c r="L2381" t="s">
        <v>155</v>
      </c>
      <c r="M2381" t="s">
        <v>252</v>
      </c>
      <c r="N2381" t="s">
        <v>156</v>
      </c>
      <c r="O2381" t="s">
        <v>154</v>
      </c>
      <c r="P2381" t="s">
        <v>79</v>
      </c>
      <c r="Q2381">
        <v>28</v>
      </c>
      <c r="R2381" t="s">
        <v>119</v>
      </c>
      <c r="S2381" t="s">
        <v>255</v>
      </c>
      <c r="T2381">
        <v>17</v>
      </c>
      <c r="U2381">
        <v>13</v>
      </c>
      <c r="V2381">
        <v>9</v>
      </c>
      <c r="W2381" t="s">
        <v>83</v>
      </c>
      <c r="X2381" t="s">
        <v>85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 t="e" vm="208">
        <f>_FV(0,"39285714285714285")</f>
        <v>#VALUE!</v>
      </c>
      <c r="AM2381" t="e" vm="3">
        <f>_FV(0,"5")</f>
        <v>#VALUE!</v>
      </c>
      <c r="AN2381">
        <v>-6</v>
      </c>
      <c r="AO2381" t="s">
        <v>64</v>
      </c>
      <c r="AP2381" t="e" vm="1">
        <f>_FV(-3,"0")</f>
        <v>#VALUE!</v>
      </c>
      <c r="AQ2381">
        <v>4</v>
      </c>
      <c r="AR2381">
        <v>4</v>
      </c>
      <c r="AS2381" t="s">
        <v>68</v>
      </c>
      <c r="AT2381" t="s">
        <v>68</v>
      </c>
      <c r="AU2381" t="s">
        <v>68</v>
      </c>
      <c r="AV2381" t="s">
        <v>63</v>
      </c>
      <c r="AW2381" s="3">
        <v>46753</v>
      </c>
      <c r="AX2381">
        <v>1637</v>
      </c>
      <c r="AY2381">
        <v>1645</v>
      </c>
      <c r="AZ2381" t="s">
        <v>2233</v>
      </c>
      <c r="BA2381" s="2">
        <v>43490</v>
      </c>
      <c r="BB2381">
        <v>25</v>
      </c>
      <c r="BC2381" t="s">
        <v>2969</v>
      </c>
      <c r="BD2381" s="3">
        <v>28946</v>
      </c>
      <c r="BE2381" t="s">
        <v>2793</v>
      </c>
      <c r="BF2381" s="2">
        <v>43702</v>
      </c>
      <c r="BG2381">
        <v>36</v>
      </c>
      <c r="BH2381" t="s">
        <v>2988</v>
      </c>
      <c r="BI2381" s="2">
        <v>43803</v>
      </c>
    </row>
    <row r="2382" spans="1:61" x14ac:dyDescent="0.25">
      <c r="A2382" s="1">
        <v>43074</v>
      </c>
      <c r="B2382" t="s">
        <v>127</v>
      </c>
      <c r="C2382" t="s">
        <v>2793</v>
      </c>
      <c r="D2382" t="s">
        <v>62</v>
      </c>
      <c r="E2382" t="s">
        <v>340</v>
      </c>
      <c r="F2382" t="s">
        <v>1578</v>
      </c>
      <c r="G2382" t="s">
        <v>92</v>
      </c>
      <c r="H2382" t="s">
        <v>384</v>
      </c>
      <c r="I2382" t="s">
        <v>384</v>
      </c>
      <c r="J2382" t="s">
        <v>92</v>
      </c>
      <c r="K2382" t="s">
        <v>94</v>
      </c>
      <c r="L2382" t="s">
        <v>435</v>
      </c>
      <c r="M2382" t="s">
        <v>79</v>
      </c>
      <c r="N2382" t="s">
        <v>1265</v>
      </c>
      <c r="O2382" t="s">
        <v>341</v>
      </c>
      <c r="P2382" t="s">
        <v>215</v>
      </c>
      <c r="Q2382">
        <v>36</v>
      </c>
      <c r="R2382" t="s">
        <v>85</v>
      </c>
      <c r="S2382" t="s">
        <v>255</v>
      </c>
      <c r="T2382">
        <v>17</v>
      </c>
      <c r="U2382">
        <v>6</v>
      </c>
      <c r="V2382">
        <v>11</v>
      </c>
      <c r="W2382" t="s">
        <v>121</v>
      </c>
      <c r="X2382" t="s">
        <v>84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 t="s">
        <v>356</v>
      </c>
      <c r="AM2382" t="e" vm="131">
        <f>_FV(0,"5833333333333334")</f>
        <v>#VALUE!</v>
      </c>
      <c r="AN2382">
        <v>18</v>
      </c>
      <c r="AO2382" t="s">
        <v>132</v>
      </c>
      <c r="AP2382" t="e" vm="1">
        <f>_FV(-10,"0")</f>
        <v>#VALUE!</v>
      </c>
      <c r="AQ2382">
        <v>2</v>
      </c>
      <c r="AR2382">
        <v>5</v>
      </c>
      <c r="AS2382" t="s">
        <v>68</v>
      </c>
      <c r="AT2382" t="s">
        <v>505</v>
      </c>
      <c r="AU2382" t="s">
        <v>68</v>
      </c>
      <c r="AV2382" t="s">
        <v>1820</v>
      </c>
      <c r="AW2382" t="s">
        <v>3070</v>
      </c>
      <c r="AX2382">
        <v>1725</v>
      </c>
      <c r="AY2382">
        <v>1645</v>
      </c>
      <c r="AZ2382" t="s">
        <v>127</v>
      </c>
      <c r="BA2382" s="2">
        <v>43732</v>
      </c>
      <c r="BB2382">
        <v>22</v>
      </c>
      <c r="BC2382" t="s">
        <v>2970</v>
      </c>
      <c r="BD2382" s="3">
        <v>47300</v>
      </c>
      <c r="BE2382" t="s">
        <v>2793</v>
      </c>
      <c r="BF2382" s="2">
        <v>43702</v>
      </c>
      <c r="BG2382">
        <v>36</v>
      </c>
      <c r="BH2382" t="s">
        <v>2988</v>
      </c>
      <c r="BI2382" s="2">
        <v>43803</v>
      </c>
    </row>
    <row r="2383" spans="1:61" x14ac:dyDescent="0.25">
      <c r="A2383" s="1">
        <v>42847</v>
      </c>
      <c r="B2383" t="s">
        <v>2240</v>
      </c>
      <c r="C2383" t="s">
        <v>2793</v>
      </c>
      <c r="D2383" t="s">
        <v>62</v>
      </c>
      <c r="E2383" t="s">
        <v>68</v>
      </c>
      <c r="F2383" t="s">
        <v>1138</v>
      </c>
      <c r="G2383" t="s">
        <v>1951</v>
      </c>
      <c r="H2383" t="s">
        <v>1242</v>
      </c>
      <c r="I2383" t="s">
        <v>537</v>
      </c>
      <c r="J2383" t="s">
        <v>1136</v>
      </c>
      <c r="K2383" t="s">
        <v>469</v>
      </c>
      <c r="L2383" t="s">
        <v>80</v>
      </c>
      <c r="M2383" t="s">
        <v>468</v>
      </c>
      <c r="N2383" t="s">
        <v>472</v>
      </c>
      <c r="O2383" t="s">
        <v>226</v>
      </c>
      <c r="P2383" t="s">
        <v>470</v>
      </c>
      <c r="Q2383">
        <v>33</v>
      </c>
      <c r="R2383" t="s">
        <v>95</v>
      </c>
      <c r="S2383" t="s">
        <v>255</v>
      </c>
      <c r="T2383">
        <v>17</v>
      </c>
      <c r="U2383">
        <v>14</v>
      </c>
      <c r="V2383">
        <v>8</v>
      </c>
      <c r="W2383" t="s">
        <v>83</v>
      </c>
      <c r="X2383" t="s">
        <v>83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 t="e" vm="441">
        <f>_FV(0,"9393939393939394")</f>
        <v>#VALUE!</v>
      </c>
      <c r="AM2383" t="e" vm="221">
        <f>_FV(0,"45454545454545453")</f>
        <v>#VALUE!</v>
      </c>
      <c r="AN2383">
        <v>-10</v>
      </c>
      <c r="AO2383" t="s">
        <v>65</v>
      </c>
      <c r="AP2383" t="s">
        <v>68</v>
      </c>
      <c r="AQ2383">
        <v>0</v>
      </c>
      <c r="AR2383">
        <v>3</v>
      </c>
      <c r="AS2383" t="s">
        <v>68</v>
      </c>
      <c r="AT2383" t="s">
        <v>2205</v>
      </c>
      <c r="AU2383" t="s">
        <v>68</v>
      </c>
      <c r="AV2383" s="2">
        <v>43498</v>
      </c>
      <c r="AW2383" t="s">
        <v>3071</v>
      </c>
      <c r="AX2383">
        <v>1604</v>
      </c>
      <c r="AY2383">
        <v>1645</v>
      </c>
      <c r="AZ2383" t="s">
        <v>2240</v>
      </c>
      <c r="BA2383" t="s">
        <v>1398</v>
      </c>
      <c r="BB2383">
        <v>22</v>
      </c>
      <c r="BC2383" t="s">
        <v>2972</v>
      </c>
      <c r="BD2383" s="3">
        <v>42795</v>
      </c>
      <c r="BE2383" t="s">
        <v>2793</v>
      </c>
      <c r="BF2383" s="2">
        <v>43702</v>
      </c>
      <c r="BG2383">
        <v>36</v>
      </c>
      <c r="BH2383" t="s">
        <v>2988</v>
      </c>
      <c r="BI2383" s="2">
        <v>43803</v>
      </c>
    </row>
    <row r="2384" spans="1:61" x14ac:dyDescent="0.25">
      <c r="A2384" s="1">
        <v>42891</v>
      </c>
      <c r="B2384" t="s">
        <v>2538</v>
      </c>
      <c r="C2384" t="s">
        <v>2793</v>
      </c>
      <c r="D2384" t="s">
        <v>62</v>
      </c>
      <c r="E2384" s="2">
        <v>43497</v>
      </c>
      <c r="F2384" t="s">
        <v>705</v>
      </c>
      <c r="G2384" t="s">
        <v>1608</v>
      </c>
      <c r="H2384" t="s">
        <v>352</v>
      </c>
      <c r="I2384" t="s">
        <v>250</v>
      </c>
      <c r="J2384" t="s">
        <v>250</v>
      </c>
      <c r="K2384" t="s">
        <v>587</v>
      </c>
      <c r="L2384" t="s">
        <v>587</v>
      </c>
      <c r="M2384" t="s">
        <v>586</v>
      </c>
      <c r="N2384" t="s">
        <v>586</v>
      </c>
      <c r="O2384" t="s">
        <v>118</v>
      </c>
      <c r="P2384" t="s">
        <v>118</v>
      </c>
      <c r="Q2384">
        <v>35</v>
      </c>
      <c r="R2384" t="s">
        <v>179</v>
      </c>
      <c r="S2384" t="s">
        <v>255</v>
      </c>
      <c r="T2384">
        <v>17</v>
      </c>
      <c r="U2384">
        <v>7</v>
      </c>
      <c r="V2384">
        <v>8</v>
      </c>
      <c r="W2384" t="s">
        <v>85</v>
      </c>
      <c r="X2384" t="s">
        <v>96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 t="e" vm="118">
        <f>_FV(0,"34285714285714286")</f>
        <v>#VALUE!</v>
      </c>
      <c r="AM2384" t="e" vm="392">
        <f>_FV(0,"5142857142857142")</f>
        <v>#VALUE!</v>
      </c>
      <c r="AN2384">
        <v>0</v>
      </c>
      <c r="AO2384" t="s">
        <v>68</v>
      </c>
      <c r="AP2384" t="e" vm="1">
        <f>_FV(-5,"0")</f>
        <v>#VALUE!</v>
      </c>
      <c r="AQ2384">
        <v>6</v>
      </c>
      <c r="AR2384">
        <v>3</v>
      </c>
      <c r="AS2384" t="s">
        <v>68</v>
      </c>
      <c r="AT2384" t="s">
        <v>68</v>
      </c>
      <c r="AU2384" t="s">
        <v>68</v>
      </c>
      <c r="AV2384" s="2">
        <v>43587</v>
      </c>
      <c r="AW2384" s="2">
        <v>43497</v>
      </c>
      <c r="AX2384">
        <v>1803</v>
      </c>
      <c r="AY2384">
        <v>1645</v>
      </c>
      <c r="AZ2384" t="s">
        <v>2538</v>
      </c>
      <c r="BA2384" s="2">
        <v>43641</v>
      </c>
      <c r="BB2384">
        <v>21</v>
      </c>
      <c r="BC2384" t="s">
        <v>2973</v>
      </c>
      <c r="BD2384" s="3">
        <v>23863</v>
      </c>
      <c r="BE2384" t="s">
        <v>2793</v>
      </c>
      <c r="BF2384" s="2">
        <v>43702</v>
      </c>
      <c r="BG2384">
        <v>36</v>
      </c>
      <c r="BH2384" t="s">
        <v>2988</v>
      </c>
      <c r="BI2384" s="2">
        <v>43803</v>
      </c>
    </row>
    <row r="2385" spans="1:61" x14ac:dyDescent="0.25">
      <c r="A2385" s="1">
        <v>42532</v>
      </c>
      <c r="B2385" t="s">
        <v>150</v>
      </c>
      <c r="C2385" t="s">
        <v>2793</v>
      </c>
      <c r="D2385" t="s">
        <v>62</v>
      </c>
      <c r="E2385" t="s">
        <v>853</v>
      </c>
      <c r="F2385" t="s">
        <v>222</v>
      </c>
      <c r="G2385" t="s">
        <v>219</v>
      </c>
      <c r="H2385" t="s">
        <v>219</v>
      </c>
      <c r="I2385" t="s">
        <v>1346</v>
      </c>
      <c r="J2385" t="s">
        <v>678</v>
      </c>
      <c r="K2385" t="s">
        <v>538</v>
      </c>
      <c r="L2385" t="s">
        <v>224</v>
      </c>
      <c r="M2385" t="s">
        <v>540</v>
      </c>
      <c r="N2385" t="s">
        <v>223</v>
      </c>
      <c r="O2385" t="s">
        <v>226</v>
      </c>
      <c r="P2385" t="s">
        <v>223</v>
      </c>
      <c r="Q2385">
        <v>11</v>
      </c>
      <c r="R2385" t="s">
        <v>66</v>
      </c>
      <c r="S2385" t="s">
        <v>255</v>
      </c>
      <c r="T2385">
        <v>17</v>
      </c>
      <c r="U2385">
        <v>3</v>
      </c>
      <c r="V2385">
        <v>7</v>
      </c>
      <c r="W2385" t="s">
        <v>191</v>
      </c>
      <c r="X2385" t="s">
        <v>121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 t="s">
        <v>68</v>
      </c>
      <c r="AM2385" t="s">
        <v>540</v>
      </c>
      <c r="AN2385">
        <v>8</v>
      </c>
      <c r="AO2385" t="s">
        <v>132</v>
      </c>
      <c r="AP2385" t="e" vm="1">
        <f>_FV(-13,"0")</f>
        <v>#VALUE!</v>
      </c>
      <c r="AQ2385">
        <v>3</v>
      </c>
      <c r="AR2385">
        <v>3</v>
      </c>
      <c r="AS2385" t="s">
        <v>68</v>
      </c>
      <c r="AT2385" t="s">
        <v>68</v>
      </c>
      <c r="AU2385" t="s">
        <v>68</v>
      </c>
      <c r="AV2385" s="3">
        <v>27426</v>
      </c>
      <c r="AW2385" s="3">
        <v>44562</v>
      </c>
      <c r="AX2385">
        <v>1813</v>
      </c>
      <c r="AY2385">
        <v>1645</v>
      </c>
      <c r="AZ2385" t="s">
        <v>150</v>
      </c>
      <c r="BA2385" s="2">
        <v>43578</v>
      </c>
      <c r="BB2385">
        <v>23</v>
      </c>
      <c r="BC2385" t="s">
        <v>2962</v>
      </c>
      <c r="BD2385" s="3">
        <v>13789</v>
      </c>
      <c r="BE2385" t="s">
        <v>2793</v>
      </c>
      <c r="BF2385" s="2">
        <v>43702</v>
      </c>
      <c r="BG2385">
        <v>36</v>
      </c>
      <c r="BH2385" t="s">
        <v>2988</v>
      </c>
      <c r="BI2385" s="2">
        <v>43803</v>
      </c>
    </row>
    <row r="2386" spans="1:61" x14ac:dyDescent="0.25">
      <c r="A2386" s="1">
        <v>42718</v>
      </c>
      <c r="B2386" t="s">
        <v>158</v>
      </c>
      <c r="C2386" t="s">
        <v>2793</v>
      </c>
      <c r="D2386" t="s">
        <v>62</v>
      </c>
      <c r="E2386" t="s">
        <v>64</v>
      </c>
      <c r="F2386" s="3">
        <v>447424</v>
      </c>
      <c r="G2386" t="s">
        <v>368</v>
      </c>
      <c r="H2386" t="s">
        <v>318</v>
      </c>
      <c r="I2386" t="s">
        <v>908</v>
      </c>
      <c r="J2386" s="3">
        <v>447424</v>
      </c>
      <c r="K2386" t="s">
        <v>751</v>
      </c>
      <c r="L2386" t="s">
        <v>323</v>
      </c>
      <c r="M2386" t="s">
        <v>321</v>
      </c>
      <c r="N2386" t="s">
        <v>323</v>
      </c>
      <c r="O2386" t="s">
        <v>321</v>
      </c>
      <c r="P2386" t="s">
        <v>321</v>
      </c>
      <c r="Q2386">
        <v>16</v>
      </c>
      <c r="R2386" t="s">
        <v>84</v>
      </c>
      <c r="S2386" t="s">
        <v>255</v>
      </c>
      <c r="T2386">
        <v>17</v>
      </c>
      <c r="U2386">
        <v>4</v>
      </c>
      <c r="V2386">
        <v>7</v>
      </c>
      <c r="W2386" t="s">
        <v>85</v>
      </c>
      <c r="X2386" t="s">
        <v>96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 t="s">
        <v>1400</v>
      </c>
      <c r="AM2386" t="e" vm="280">
        <f>_FV(0,"3125")</f>
        <v>#VALUE!</v>
      </c>
      <c r="AN2386">
        <v>9</v>
      </c>
      <c r="AO2386" t="s">
        <v>68</v>
      </c>
      <c r="AP2386" t="e" vm="1">
        <f>_FV(-14,"0")</f>
        <v>#VALUE!</v>
      </c>
      <c r="AQ2386">
        <v>6</v>
      </c>
      <c r="AR2386">
        <v>0</v>
      </c>
      <c r="AS2386" t="s">
        <v>68</v>
      </c>
      <c r="AT2386" t="s">
        <v>68</v>
      </c>
      <c r="AU2386" t="s">
        <v>68</v>
      </c>
      <c r="AV2386" t="s">
        <v>68</v>
      </c>
      <c r="AW2386" s="3">
        <v>42736</v>
      </c>
      <c r="AX2386">
        <v>1883</v>
      </c>
      <c r="AY2386">
        <v>1645</v>
      </c>
      <c r="AZ2386" t="s">
        <v>158</v>
      </c>
      <c r="BA2386" s="2">
        <v>43670</v>
      </c>
      <c r="BB2386">
        <v>36</v>
      </c>
      <c r="BC2386" t="s">
        <v>2974</v>
      </c>
      <c r="BD2386" s="2">
        <v>43813</v>
      </c>
      <c r="BE2386" t="s">
        <v>2793</v>
      </c>
      <c r="BF2386" s="2">
        <v>43702</v>
      </c>
      <c r="BG2386">
        <v>36</v>
      </c>
      <c r="BH2386" t="s">
        <v>2988</v>
      </c>
      <c r="BI2386" s="2">
        <v>43803</v>
      </c>
    </row>
    <row r="2387" spans="1:61" x14ac:dyDescent="0.25">
      <c r="A2387" s="1">
        <v>43041</v>
      </c>
      <c r="B2387" t="s">
        <v>163</v>
      </c>
      <c r="C2387" t="s">
        <v>2793</v>
      </c>
      <c r="D2387" t="s">
        <v>62</v>
      </c>
      <c r="E2387" s="3">
        <v>16072</v>
      </c>
      <c r="F2387" s="3">
        <v>42370</v>
      </c>
      <c r="G2387" t="s">
        <v>552</v>
      </c>
      <c r="H2387" s="2">
        <v>43617</v>
      </c>
      <c r="I2387" s="2">
        <v>43678</v>
      </c>
      <c r="J2387" s="2">
        <v>43497</v>
      </c>
      <c r="K2387" t="s">
        <v>130</v>
      </c>
      <c r="L2387" t="s">
        <v>128</v>
      </c>
      <c r="M2387" t="s">
        <v>1097</v>
      </c>
      <c r="N2387" t="s">
        <v>116</v>
      </c>
      <c r="O2387" t="s">
        <v>347</v>
      </c>
      <c r="P2387" t="s">
        <v>397</v>
      </c>
      <c r="Q2387">
        <v>25</v>
      </c>
      <c r="R2387" t="s">
        <v>96</v>
      </c>
      <c r="S2387" t="s">
        <v>255</v>
      </c>
      <c r="T2387">
        <v>17</v>
      </c>
      <c r="U2387">
        <v>6</v>
      </c>
      <c r="V2387">
        <v>10</v>
      </c>
      <c r="W2387" t="s">
        <v>83</v>
      </c>
      <c r="X2387" t="s">
        <v>121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 t="s">
        <v>97</v>
      </c>
      <c r="AM2387" t="e" vm="292">
        <f>_FV(0,"44")</f>
        <v>#VALUE!</v>
      </c>
      <c r="AN2387">
        <v>15</v>
      </c>
      <c r="AO2387" t="s">
        <v>68</v>
      </c>
      <c r="AP2387" t="e" vm="1">
        <f>_FV(-11,"0")</f>
        <v>#VALUE!</v>
      </c>
      <c r="AQ2387">
        <v>6</v>
      </c>
      <c r="AR2387">
        <v>3</v>
      </c>
      <c r="AS2387" t="s">
        <v>68</v>
      </c>
      <c r="AT2387" t="s">
        <v>68</v>
      </c>
      <c r="AU2387" t="s">
        <v>68</v>
      </c>
      <c r="AV2387" s="2">
        <v>43556</v>
      </c>
      <c r="AW2387" s="3">
        <v>46023</v>
      </c>
      <c r="AX2387">
        <v>1770</v>
      </c>
      <c r="AY2387">
        <v>1645</v>
      </c>
      <c r="AZ2387" t="s">
        <v>163</v>
      </c>
      <c r="BA2387" s="2">
        <v>43608</v>
      </c>
      <c r="BB2387">
        <v>24</v>
      </c>
      <c r="BC2387" t="s">
        <v>2976</v>
      </c>
      <c r="BD2387" s="2">
        <v>43658</v>
      </c>
      <c r="BE2387" t="s">
        <v>2793</v>
      </c>
      <c r="BF2387" s="2">
        <v>43702</v>
      </c>
      <c r="BG2387">
        <v>36</v>
      </c>
      <c r="BH2387" t="s">
        <v>2988</v>
      </c>
      <c r="BI2387" s="2">
        <v>43803</v>
      </c>
    </row>
    <row r="2388" spans="1:61" x14ac:dyDescent="0.25">
      <c r="A2388" s="1">
        <v>42659</v>
      </c>
      <c r="B2388" t="s">
        <v>2977</v>
      </c>
      <c r="C2388" t="s">
        <v>2793</v>
      </c>
      <c r="D2388" t="s">
        <v>151</v>
      </c>
      <c r="E2388" t="s">
        <v>400</v>
      </c>
      <c r="F2388" s="2">
        <v>43586</v>
      </c>
      <c r="G2388" s="3">
        <v>45658</v>
      </c>
      <c r="H2388" t="s">
        <v>318</v>
      </c>
      <c r="I2388" t="s">
        <v>180</v>
      </c>
      <c r="J2388" t="s">
        <v>68</v>
      </c>
      <c r="K2388" t="s">
        <v>322</v>
      </c>
      <c r="L2388" t="s">
        <v>79</v>
      </c>
      <c r="M2388" t="s">
        <v>323</v>
      </c>
      <c r="N2388" t="s">
        <v>323</v>
      </c>
      <c r="O2388" t="s">
        <v>323</v>
      </c>
      <c r="P2388" t="s">
        <v>79</v>
      </c>
      <c r="Q2388">
        <v>8</v>
      </c>
      <c r="R2388" t="s">
        <v>67</v>
      </c>
      <c r="S2388" t="s">
        <v>255</v>
      </c>
      <c r="T2388">
        <v>17</v>
      </c>
      <c r="U2388">
        <v>16</v>
      </c>
      <c r="V2388">
        <v>11</v>
      </c>
      <c r="W2388" t="s">
        <v>64</v>
      </c>
      <c r="X2388" t="s">
        <v>85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 t="e" vm="37">
        <f>_FV(0,"375")</f>
        <v>#VALUE!</v>
      </c>
      <c r="AM2388" t="e" vm="93">
        <f>_FV(0,"125")</f>
        <v>#VALUE!</v>
      </c>
      <c r="AN2388">
        <v>-2</v>
      </c>
      <c r="AO2388" t="e" vm="1">
        <f>_FV(-5,"0")</f>
        <v>#VALUE!</v>
      </c>
      <c r="AP2388" t="s">
        <v>64</v>
      </c>
      <c r="AQ2388">
        <v>1</v>
      </c>
      <c r="AR2388">
        <v>1</v>
      </c>
      <c r="AS2388" t="s">
        <v>68</v>
      </c>
      <c r="AT2388" t="s">
        <v>68</v>
      </c>
      <c r="AU2388" t="s">
        <v>68</v>
      </c>
      <c r="AV2388" t="s">
        <v>68</v>
      </c>
      <c r="AW2388" s="3">
        <v>11324</v>
      </c>
      <c r="AX2388">
        <v>1590</v>
      </c>
      <c r="AY2388">
        <v>1645</v>
      </c>
      <c r="AZ2388" t="s">
        <v>2977</v>
      </c>
      <c r="BA2388" s="2">
        <v>43550</v>
      </c>
      <c r="BB2388">
        <v>21</v>
      </c>
      <c r="BC2388" t="s">
        <v>2978</v>
      </c>
      <c r="BD2388" s="3">
        <v>17593</v>
      </c>
      <c r="BE2388" t="s">
        <v>2793</v>
      </c>
      <c r="BF2388" s="2">
        <v>43702</v>
      </c>
      <c r="BG2388">
        <v>36</v>
      </c>
      <c r="BH2388" t="s">
        <v>2988</v>
      </c>
      <c r="BI2388" s="2">
        <v>43803</v>
      </c>
    </row>
    <row r="2389" spans="1:61" x14ac:dyDescent="0.25">
      <c r="A2389" s="1">
        <v>42595</v>
      </c>
      <c r="B2389" t="s">
        <v>1917</v>
      </c>
      <c r="C2389" t="s">
        <v>2793</v>
      </c>
      <c r="D2389" t="s">
        <v>101</v>
      </c>
      <c r="E2389" t="s">
        <v>65</v>
      </c>
      <c r="F2389" t="s">
        <v>65</v>
      </c>
      <c r="G2389" t="s">
        <v>65</v>
      </c>
      <c r="H2389" t="s">
        <v>65</v>
      </c>
      <c r="I2389" t="s">
        <v>65</v>
      </c>
      <c r="J2389" t="s">
        <v>65</v>
      </c>
      <c r="K2389" t="s">
        <v>65</v>
      </c>
      <c r="L2389" t="s">
        <v>65</v>
      </c>
      <c r="M2389" t="s">
        <v>65</v>
      </c>
      <c r="N2389" t="s">
        <v>65</v>
      </c>
      <c r="O2389" t="s">
        <v>65</v>
      </c>
      <c r="P2389" t="s">
        <v>65</v>
      </c>
      <c r="Q2389">
        <v>1</v>
      </c>
      <c r="R2389" t="s">
        <v>121</v>
      </c>
      <c r="S2389" t="s">
        <v>255</v>
      </c>
      <c r="T2389">
        <v>17</v>
      </c>
      <c r="U2389">
        <v>7</v>
      </c>
      <c r="V2389">
        <v>17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 t="s">
        <v>65</v>
      </c>
      <c r="AM2389" t="s">
        <v>65</v>
      </c>
      <c r="AN2389">
        <v>0</v>
      </c>
      <c r="AP2389" t="e" vm="1">
        <f>_FV(-9,"0")</f>
        <v>#VALUE!</v>
      </c>
      <c r="AQ2389">
        <v>4</v>
      </c>
      <c r="AR2389">
        <v>1</v>
      </c>
      <c r="AS2389" t="s">
        <v>68</v>
      </c>
      <c r="AT2389" t="s">
        <v>68</v>
      </c>
      <c r="AU2389" t="s">
        <v>68</v>
      </c>
      <c r="AV2389" t="s">
        <v>84</v>
      </c>
      <c r="AW2389" s="3">
        <v>45292</v>
      </c>
      <c r="AX2389">
        <v>1762</v>
      </c>
      <c r="AY2389">
        <v>1645</v>
      </c>
      <c r="AZ2389" t="s">
        <v>1917</v>
      </c>
      <c r="BA2389" s="2">
        <v>43579</v>
      </c>
      <c r="BB2389">
        <v>19</v>
      </c>
      <c r="BC2389" t="s">
        <v>2979</v>
      </c>
      <c r="BD2389" s="3">
        <v>34820</v>
      </c>
      <c r="BE2389" t="s">
        <v>2793</v>
      </c>
      <c r="BF2389" s="2">
        <v>43702</v>
      </c>
      <c r="BG2389">
        <v>36</v>
      </c>
      <c r="BH2389" t="s">
        <v>2988</v>
      </c>
      <c r="BI2389" s="2">
        <v>43803</v>
      </c>
    </row>
    <row r="2390" spans="1:61" x14ac:dyDescent="0.25">
      <c r="A2390" s="1">
        <v>42795</v>
      </c>
      <c r="B2390" t="s">
        <v>182</v>
      </c>
      <c r="C2390" t="s">
        <v>2793</v>
      </c>
      <c r="D2390" t="s">
        <v>62</v>
      </c>
      <c r="E2390" s="2">
        <v>43466</v>
      </c>
      <c r="F2390" s="3">
        <v>42005</v>
      </c>
      <c r="G2390" s="2">
        <v>43617</v>
      </c>
      <c r="H2390" s="2">
        <v>43647</v>
      </c>
      <c r="I2390" s="2">
        <v>43586</v>
      </c>
      <c r="J2390" s="2">
        <v>43466</v>
      </c>
      <c r="K2390" t="s">
        <v>79</v>
      </c>
      <c r="L2390" t="s">
        <v>266</v>
      </c>
      <c r="M2390" t="s">
        <v>116</v>
      </c>
      <c r="N2390" t="s">
        <v>682</v>
      </c>
      <c r="O2390" t="s">
        <v>266</v>
      </c>
      <c r="P2390" t="s">
        <v>118</v>
      </c>
      <c r="Q2390">
        <v>20</v>
      </c>
      <c r="R2390" t="s">
        <v>191</v>
      </c>
      <c r="S2390" t="s">
        <v>255</v>
      </c>
      <c r="T2390">
        <v>17</v>
      </c>
      <c r="U2390">
        <v>14</v>
      </c>
      <c r="V2390">
        <v>13</v>
      </c>
      <c r="W2390" t="s">
        <v>64</v>
      </c>
      <c r="X2390" t="s">
        <v>66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 t="e" vm="3">
        <f>_FV(0,"5")</f>
        <v>#VALUE!</v>
      </c>
      <c r="AM2390" t="e" vm="289">
        <f>_FV(0,"55")</f>
        <v>#VALUE!</v>
      </c>
      <c r="AN2390">
        <v>-1</v>
      </c>
      <c r="AO2390" t="e" vm="1">
        <f>_FV(-2,"0")</f>
        <v>#VALUE!</v>
      </c>
      <c r="AP2390" t="e" vm="1">
        <f>_FV(-4,"0")</f>
        <v>#VALUE!</v>
      </c>
      <c r="AQ2390">
        <v>6</v>
      </c>
      <c r="AR2390">
        <v>3</v>
      </c>
      <c r="AS2390" t="s">
        <v>68</v>
      </c>
      <c r="AT2390" t="s">
        <v>1057</v>
      </c>
      <c r="AU2390" t="s">
        <v>68</v>
      </c>
      <c r="AV2390" s="2">
        <v>43556</v>
      </c>
      <c r="AW2390" t="s">
        <v>3072</v>
      </c>
      <c r="AX2390">
        <v>1637</v>
      </c>
      <c r="AY2390">
        <v>1645</v>
      </c>
      <c r="AZ2390" t="s">
        <v>182</v>
      </c>
      <c r="BA2390" s="2">
        <v>43491</v>
      </c>
      <c r="BB2390">
        <v>27</v>
      </c>
      <c r="BC2390" t="s">
        <v>2980</v>
      </c>
      <c r="BD2390" s="3">
        <v>24959</v>
      </c>
      <c r="BE2390" t="s">
        <v>2793</v>
      </c>
      <c r="BF2390" s="2">
        <v>43702</v>
      </c>
      <c r="BG2390">
        <v>36</v>
      </c>
      <c r="BH2390" t="s">
        <v>2988</v>
      </c>
      <c r="BI2390" s="2">
        <v>43803</v>
      </c>
    </row>
    <row r="2391" spans="1:61" x14ac:dyDescent="0.25">
      <c r="A2391" s="1">
        <v>42721</v>
      </c>
      <c r="B2391" t="s">
        <v>195</v>
      </c>
      <c r="C2391" t="s">
        <v>2793</v>
      </c>
      <c r="D2391" t="s">
        <v>62</v>
      </c>
      <c r="E2391" t="s">
        <v>545</v>
      </c>
      <c r="F2391" t="s">
        <v>183</v>
      </c>
      <c r="G2391" t="s">
        <v>945</v>
      </c>
      <c r="H2391" t="s">
        <v>945</v>
      </c>
      <c r="I2391" t="s">
        <v>877</v>
      </c>
      <c r="J2391" t="s">
        <v>183</v>
      </c>
      <c r="K2391" t="s">
        <v>189</v>
      </c>
      <c r="L2391" t="s">
        <v>187</v>
      </c>
      <c r="M2391" t="s">
        <v>877</v>
      </c>
      <c r="N2391" t="s">
        <v>188</v>
      </c>
      <c r="O2391" t="s">
        <v>281</v>
      </c>
      <c r="P2391" t="s">
        <v>189</v>
      </c>
      <c r="Q2391">
        <v>17</v>
      </c>
      <c r="R2391" t="s">
        <v>239</v>
      </c>
      <c r="S2391" t="s">
        <v>255</v>
      </c>
      <c r="T2391">
        <v>17</v>
      </c>
      <c r="U2391">
        <v>20</v>
      </c>
      <c r="V2391">
        <v>11</v>
      </c>
      <c r="W2391" t="s">
        <v>96</v>
      </c>
      <c r="X2391" t="s">
        <v>96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 t="e" vm="353">
        <f>_FV(0,"8235294117647058")</f>
        <v>#VALUE!</v>
      </c>
      <c r="AM2391" t="e" vm="28">
        <f>_FV(0,"4117647058823529")</f>
        <v>#VALUE!</v>
      </c>
      <c r="AN2391">
        <v>-10</v>
      </c>
      <c r="AO2391" t="s">
        <v>65</v>
      </c>
      <c r="AP2391" t="s">
        <v>84</v>
      </c>
      <c r="AQ2391">
        <v>1</v>
      </c>
      <c r="AR2391">
        <v>4</v>
      </c>
      <c r="AS2391" t="s">
        <v>68</v>
      </c>
      <c r="AT2391" t="s">
        <v>2130</v>
      </c>
      <c r="AU2391" t="s">
        <v>68</v>
      </c>
      <c r="AV2391" s="2">
        <v>43556</v>
      </c>
      <c r="AW2391" t="s">
        <v>2255</v>
      </c>
      <c r="AX2391">
        <v>1625</v>
      </c>
      <c r="AY2391">
        <v>1645</v>
      </c>
      <c r="AZ2391" t="s">
        <v>195</v>
      </c>
      <c r="BA2391" s="2">
        <v>43548</v>
      </c>
      <c r="BB2391">
        <v>26</v>
      </c>
      <c r="BC2391" t="s">
        <v>2983</v>
      </c>
      <c r="BD2391" s="3">
        <v>24869</v>
      </c>
      <c r="BE2391" t="s">
        <v>2793</v>
      </c>
      <c r="BF2391" s="2">
        <v>43702</v>
      </c>
      <c r="BG2391">
        <v>36</v>
      </c>
      <c r="BH2391" t="s">
        <v>2988</v>
      </c>
      <c r="BI2391" s="2">
        <v>43803</v>
      </c>
    </row>
    <row r="2392" spans="1:61" x14ac:dyDescent="0.25">
      <c r="A2392" s="1">
        <v>42665</v>
      </c>
      <c r="B2392" t="s">
        <v>1445</v>
      </c>
      <c r="C2392" t="s">
        <v>2793</v>
      </c>
      <c r="D2392" t="s">
        <v>101</v>
      </c>
      <c r="E2392" t="s">
        <v>88</v>
      </c>
      <c r="F2392" t="s">
        <v>89</v>
      </c>
      <c r="G2392" t="s">
        <v>340</v>
      </c>
      <c r="H2392" t="s">
        <v>89</v>
      </c>
      <c r="I2392" t="s">
        <v>94</v>
      </c>
      <c r="J2392" t="s">
        <v>210</v>
      </c>
      <c r="K2392" t="s">
        <v>93</v>
      </c>
      <c r="L2392" t="s">
        <v>80</v>
      </c>
      <c r="M2392" t="s">
        <v>355</v>
      </c>
      <c r="N2392" t="s">
        <v>80</v>
      </c>
      <c r="O2392" t="s">
        <v>93</v>
      </c>
      <c r="P2392" t="s">
        <v>216</v>
      </c>
      <c r="Q2392">
        <v>9</v>
      </c>
      <c r="R2392" t="s">
        <v>110</v>
      </c>
      <c r="S2392" t="s">
        <v>255</v>
      </c>
      <c r="T2392">
        <v>17</v>
      </c>
      <c r="U2392">
        <v>19</v>
      </c>
      <c r="V2392">
        <v>10</v>
      </c>
      <c r="W2392" t="s">
        <v>68</v>
      </c>
      <c r="X2392" t="s">
        <v>120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 t="e" vm="233">
        <f>_FV(0,"7777777777777778")</f>
        <v>#VALUE!</v>
      </c>
      <c r="AM2392" t="s">
        <v>65</v>
      </c>
      <c r="AN2392">
        <v>-7</v>
      </c>
      <c r="AO2392" t="e" vm="1">
        <f>_FV(-9,"0")</f>
        <v>#VALUE!</v>
      </c>
      <c r="AP2392" t="e" vm="1">
        <f>_FV(-2,"0")</f>
        <v>#VALUE!</v>
      </c>
      <c r="AQ2392">
        <v>3</v>
      </c>
      <c r="AR2392">
        <v>3</v>
      </c>
      <c r="AS2392" t="s">
        <v>68</v>
      </c>
      <c r="AT2392" t="s">
        <v>68</v>
      </c>
      <c r="AU2392" t="s">
        <v>68</v>
      </c>
      <c r="AV2392" t="s">
        <v>68</v>
      </c>
      <c r="AW2392" s="3">
        <v>45658</v>
      </c>
      <c r="AX2392">
        <v>1668</v>
      </c>
      <c r="AY2392">
        <v>1645</v>
      </c>
      <c r="AZ2392" t="s">
        <v>1445</v>
      </c>
      <c r="BA2392" s="2">
        <v>43733</v>
      </c>
      <c r="BB2392">
        <v>34</v>
      </c>
      <c r="BC2392" t="s">
        <v>2984</v>
      </c>
      <c r="BD2392" s="3">
        <v>25993</v>
      </c>
      <c r="BE2392" t="s">
        <v>2793</v>
      </c>
      <c r="BF2392" s="2">
        <v>43702</v>
      </c>
      <c r="BG2392">
        <v>36</v>
      </c>
      <c r="BH2392" t="s">
        <v>2988</v>
      </c>
      <c r="BI2392" s="2">
        <v>43803</v>
      </c>
    </row>
    <row r="2393" spans="1:61" x14ac:dyDescent="0.25">
      <c r="A2393" s="1">
        <v>42951</v>
      </c>
      <c r="B2393" t="s">
        <v>209</v>
      </c>
      <c r="C2393" t="s">
        <v>2793</v>
      </c>
      <c r="D2393" t="s">
        <v>62</v>
      </c>
      <c r="E2393" t="s">
        <v>139</v>
      </c>
      <c r="F2393" t="s">
        <v>553</v>
      </c>
      <c r="G2393" t="s">
        <v>1504</v>
      </c>
      <c r="H2393" t="s">
        <v>1974</v>
      </c>
      <c r="I2393" t="s">
        <v>1503</v>
      </c>
      <c r="J2393" t="s">
        <v>867</v>
      </c>
      <c r="K2393" t="s">
        <v>1505</v>
      </c>
      <c r="L2393" t="s">
        <v>450</v>
      </c>
      <c r="M2393" t="s">
        <v>1360</v>
      </c>
      <c r="N2393" t="s">
        <v>451</v>
      </c>
      <c r="O2393" t="s">
        <v>1203</v>
      </c>
      <c r="P2393" t="s">
        <v>141</v>
      </c>
      <c r="Q2393">
        <v>31</v>
      </c>
      <c r="R2393" t="s">
        <v>64</v>
      </c>
      <c r="S2393" t="s">
        <v>255</v>
      </c>
      <c r="T2393">
        <v>17</v>
      </c>
      <c r="U2393">
        <v>2</v>
      </c>
      <c r="V2393">
        <v>7</v>
      </c>
      <c r="W2393" t="s">
        <v>110</v>
      </c>
      <c r="X2393" t="s">
        <v>85</v>
      </c>
      <c r="Y2393">
        <v>1</v>
      </c>
      <c r="Z2393">
        <v>1</v>
      </c>
      <c r="AA2393">
        <v>1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 t="s">
        <v>865</v>
      </c>
      <c r="AM2393" t="e" vm="58">
        <f>_FV(0,"3870967741935484")</f>
        <v>#VALUE!</v>
      </c>
      <c r="AN2393">
        <v>28</v>
      </c>
      <c r="AO2393" t="s">
        <v>121</v>
      </c>
      <c r="AP2393" t="e" vm="1">
        <f>_FV(-15,"0")</f>
        <v>#VALUE!</v>
      </c>
      <c r="AQ2393">
        <v>9</v>
      </c>
      <c r="AR2393">
        <v>0</v>
      </c>
      <c r="AS2393" t="s">
        <v>68</v>
      </c>
      <c r="AT2393" t="s">
        <v>68</v>
      </c>
      <c r="AU2393" t="s">
        <v>68</v>
      </c>
      <c r="AV2393" s="2">
        <v>43679</v>
      </c>
      <c r="AW2393" s="2">
        <v>43770</v>
      </c>
      <c r="AX2393">
        <v>1803</v>
      </c>
      <c r="AY2393">
        <v>1645</v>
      </c>
      <c r="AZ2393" t="s">
        <v>209</v>
      </c>
      <c r="BA2393" s="2">
        <v>43668</v>
      </c>
      <c r="BB2393">
        <v>20</v>
      </c>
      <c r="BC2393" t="s">
        <v>2987</v>
      </c>
      <c r="BD2393" s="3">
        <v>41913</v>
      </c>
      <c r="BE2393" t="s">
        <v>2793</v>
      </c>
      <c r="BF2393" s="2">
        <v>43702</v>
      </c>
      <c r="BG2393">
        <v>36</v>
      </c>
      <c r="BH2393" t="s">
        <v>2988</v>
      </c>
      <c r="BI2393" s="2">
        <v>43803</v>
      </c>
    </row>
    <row r="2394" spans="1:61" x14ac:dyDescent="0.25">
      <c r="A2394" s="1">
        <v>42441</v>
      </c>
      <c r="B2394" t="s">
        <v>218</v>
      </c>
      <c r="C2394" t="s">
        <v>2793</v>
      </c>
      <c r="D2394" t="s">
        <v>62</v>
      </c>
      <c r="E2394" t="s">
        <v>408</v>
      </c>
      <c r="F2394" t="s">
        <v>408</v>
      </c>
      <c r="G2394" t="s">
        <v>250</v>
      </c>
      <c r="H2394" s="2">
        <v>43586</v>
      </c>
      <c r="I2394" t="s">
        <v>408</v>
      </c>
      <c r="J2394" t="s">
        <v>153</v>
      </c>
      <c r="K2394" t="s">
        <v>155</v>
      </c>
      <c r="L2394" t="s">
        <v>329</v>
      </c>
      <c r="M2394" t="s">
        <v>155</v>
      </c>
      <c r="N2394" t="s">
        <v>329</v>
      </c>
      <c r="O2394" t="s">
        <v>329</v>
      </c>
      <c r="P2394" t="s">
        <v>372</v>
      </c>
      <c r="Q2394">
        <v>14</v>
      </c>
      <c r="R2394" t="s">
        <v>120</v>
      </c>
      <c r="S2394" t="s">
        <v>255</v>
      </c>
      <c r="T2394">
        <v>17</v>
      </c>
      <c r="U2394">
        <v>9</v>
      </c>
      <c r="V2394">
        <v>8</v>
      </c>
      <c r="W2394" t="s">
        <v>85</v>
      </c>
      <c r="X2394" t="s">
        <v>85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 t="s">
        <v>577</v>
      </c>
      <c r="AM2394" t="e" vm="84">
        <f>_FV(0,"2857142857142857")</f>
        <v>#VALUE!</v>
      </c>
      <c r="AN2394">
        <v>-1</v>
      </c>
      <c r="AO2394" t="s">
        <v>65</v>
      </c>
      <c r="AP2394" t="e" vm="1">
        <f>_FV(-7,"0")</f>
        <v>#VALUE!</v>
      </c>
      <c r="AQ2394">
        <v>1</v>
      </c>
      <c r="AR2394">
        <v>4</v>
      </c>
      <c r="AS2394" t="s">
        <v>68</v>
      </c>
      <c r="AT2394" t="s">
        <v>68</v>
      </c>
      <c r="AU2394" t="s">
        <v>68</v>
      </c>
      <c r="AV2394" s="3">
        <v>45689</v>
      </c>
      <c r="AW2394" s="3">
        <v>44562</v>
      </c>
      <c r="AX2394">
        <v>1643</v>
      </c>
      <c r="AY2394">
        <v>1645</v>
      </c>
      <c r="AZ2394" t="s">
        <v>218</v>
      </c>
      <c r="BA2394" s="2">
        <v>43550</v>
      </c>
      <c r="BB2394">
        <v>17</v>
      </c>
      <c r="BC2394" t="s">
        <v>2990</v>
      </c>
      <c r="BD2394" s="3">
        <v>30742</v>
      </c>
      <c r="BE2394" t="s">
        <v>2793</v>
      </c>
      <c r="BF2394" s="2">
        <v>43702</v>
      </c>
      <c r="BG2394">
        <v>36</v>
      </c>
      <c r="BH2394" t="s">
        <v>2988</v>
      </c>
      <c r="BI2394" s="2">
        <v>43803</v>
      </c>
    </row>
    <row r="2395" spans="1:61" x14ac:dyDescent="0.25">
      <c r="A2395" s="1">
        <v>42652</v>
      </c>
      <c r="B2395" t="s">
        <v>228</v>
      </c>
      <c r="C2395" t="s">
        <v>2793</v>
      </c>
      <c r="D2395" t="s">
        <v>151</v>
      </c>
      <c r="E2395" t="s">
        <v>180</v>
      </c>
      <c r="F2395" t="s">
        <v>180</v>
      </c>
      <c r="G2395" s="3">
        <v>45658</v>
      </c>
      <c r="H2395" s="2">
        <v>43586</v>
      </c>
      <c r="I2395" t="s">
        <v>180</v>
      </c>
      <c r="J2395" t="s">
        <v>79</v>
      </c>
      <c r="K2395" t="s">
        <v>79</v>
      </c>
      <c r="L2395" t="s">
        <v>65</v>
      </c>
      <c r="M2395" t="s">
        <v>63</v>
      </c>
      <c r="N2395" t="s">
        <v>63</v>
      </c>
      <c r="O2395" t="s">
        <v>65</v>
      </c>
      <c r="P2395" t="s">
        <v>79</v>
      </c>
      <c r="Q2395">
        <v>4</v>
      </c>
      <c r="R2395" t="s">
        <v>192</v>
      </c>
      <c r="S2395" t="s">
        <v>255</v>
      </c>
      <c r="T2395">
        <v>17</v>
      </c>
      <c r="U2395">
        <v>12</v>
      </c>
      <c r="V2395">
        <v>18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 t="e" vm="3">
        <f>_FV(0,"5")</f>
        <v>#VALUE!</v>
      </c>
      <c r="AM2395" t="e" vm="89">
        <f>_FV(0,"75")</f>
        <v>#VALUE!</v>
      </c>
      <c r="AN2395">
        <v>2</v>
      </c>
      <c r="AP2395" t="e" vm="1">
        <f>_FV(-6,"0")</f>
        <v>#VALUE!</v>
      </c>
      <c r="AQ2395">
        <v>3</v>
      </c>
      <c r="AR2395">
        <v>3</v>
      </c>
      <c r="AS2395" t="s">
        <v>68</v>
      </c>
      <c r="AT2395" t="s">
        <v>68</v>
      </c>
      <c r="AU2395" t="s">
        <v>68</v>
      </c>
      <c r="AV2395" t="s">
        <v>657</v>
      </c>
      <c r="AW2395" s="2">
        <v>43497</v>
      </c>
      <c r="AX2395">
        <v>1666</v>
      </c>
      <c r="AY2395">
        <v>1645</v>
      </c>
      <c r="AZ2395" t="s">
        <v>228</v>
      </c>
      <c r="BA2395" s="2">
        <v>43669</v>
      </c>
      <c r="BB2395">
        <v>27</v>
      </c>
      <c r="BC2395" t="s">
        <v>2991</v>
      </c>
      <c r="BD2395" s="3">
        <v>17288</v>
      </c>
      <c r="BE2395" t="s">
        <v>2793</v>
      </c>
      <c r="BF2395" s="2">
        <v>43702</v>
      </c>
      <c r="BG2395">
        <v>36</v>
      </c>
      <c r="BH2395" t="s">
        <v>2988</v>
      </c>
      <c r="BI2395" s="2">
        <v>43803</v>
      </c>
    </row>
    <row r="2396" spans="1:61" x14ac:dyDescent="0.25">
      <c r="A2396" s="1">
        <v>43041</v>
      </c>
      <c r="B2396" t="s">
        <v>60</v>
      </c>
      <c r="C2396" t="s">
        <v>2240</v>
      </c>
      <c r="D2396" t="s">
        <v>62</v>
      </c>
      <c r="E2396" s="2">
        <v>43679</v>
      </c>
      <c r="F2396" t="s">
        <v>2425</v>
      </c>
      <c r="G2396" s="2">
        <v>43800</v>
      </c>
      <c r="H2396" s="3">
        <v>32143</v>
      </c>
      <c r="I2396" s="3">
        <v>32143</v>
      </c>
      <c r="J2396" t="s">
        <v>124</v>
      </c>
      <c r="K2396" t="s">
        <v>1650</v>
      </c>
      <c r="L2396" t="s">
        <v>118</v>
      </c>
      <c r="M2396" t="s">
        <v>118</v>
      </c>
      <c r="N2396" t="s">
        <v>1650</v>
      </c>
      <c r="O2396" t="s">
        <v>118</v>
      </c>
      <c r="P2396" t="s">
        <v>118</v>
      </c>
      <c r="Q2396">
        <v>25</v>
      </c>
      <c r="R2396" t="s">
        <v>132</v>
      </c>
      <c r="S2396" t="s">
        <v>95</v>
      </c>
      <c r="T2396">
        <v>17</v>
      </c>
      <c r="U2396">
        <v>4</v>
      </c>
      <c r="V2396">
        <v>18</v>
      </c>
      <c r="W2396" t="s">
        <v>85</v>
      </c>
      <c r="X2396" t="s">
        <v>85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 t="s">
        <v>354</v>
      </c>
      <c r="AM2396" t="e" vm="1">
        <f>_FV(-1,"0")</f>
        <v>#VALUE!</v>
      </c>
      <c r="AN2396">
        <v>27</v>
      </c>
      <c r="AO2396" t="s">
        <v>65</v>
      </c>
      <c r="AP2396" t="e" vm="1">
        <f>_FV(-13,"0")</f>
        <v>#VALUE!</v>
      </c>
      <c r="AQ2396">
        <v>7</v>
      </c>
      <c r="AR2396">
        <v>1</v>
      </c>
      <c r="AS2396" t="s">
        <v>659</v>
      </c>
      <c r="AT2396" t="s">
        <v>593</v>
      </c>
      <c r="AU2396" t="s">
        <v>2357</v>
      </c>
      <c r="AV2396" t="s">
        <v>3073</v>
      </c>
      <c r="AW2396" t="s">
        <v>3074</v>
      </c>
      <c r="AX2396">
        <v>1847</v>
      </c>
      <c r="AY2396">
        <v>1604</v>
      </c>
      <c r="AZ2396" t="s">
        <v>60</v>
      </c>
      <c r="BA2396" s="2">
        <v>43669</v>
      </c>
      <c r="BB2396">
        <v>26</v>
      </c>
      <c r="BC2396" t="s">
        <v>2961</v>
      </c>
      <c r="BD2396" s="3">
        <v>16772</v>
      </c>
      <c r="BE2396" t="s">
        <v>2240</v>
      </c>
      <c r="BF2396" t="s">
        <v>1398</v>
      </c>
      <c r="BG2396">
        <v>22</v>
      </c>
      <c r="BH2396" t="s">
        <v>2972</v>
      </c>
      <c r="BI2396" s="3">
        <v>42795</v>
      </c>
    </row>
    <row r="2397" spans="1:61" x14ac:dyDescent="0.25">
      <c r="A2397" s="1">
        <v>42658</v>
      </c>
      <c r="B2397" t="s">
        <v>2768</v>
      </c>
      <c r="C2397" t="s">
        <v>2240</v>
      </c>
      <c r="D2397" t="s">
        <v>62</v>
      </c>
      <c r="E2397" t="s">
        <v>180</v>
      </c>
      <c r="F2397" t="s">
        <v>400</v>
      </c>
      <c r="G2397" t="s">
        <v>317</v>
      </c>
      <c r="H2397" s="3">
        <v>27395</v>
      </c>
      <c r="I2397" t="s">
        <v>68</v>
      </c>
      <c r="J2397" t="s">
        <v>400</v>
      </c>
      <c r="K2397" t="s">
        <v>79</v>
      </c>
      <c r="L2397" t="s">
        <v>79</v>
      </c>
      <c r="M2397" t="s">
        <v>323</v>
      </c>
      <c r="N2397" t="s">
        <v>63</v>
      </c>
      <c r="O2397" t="s">
        <v>79</v>
      </c>
      <c r="P2397" t="s">
        <v>322</v>
      </c>
      <c r="Q2397">
        <v>8</v>
      </c>
      <c r="R2397" t="s">
        <v>83</v>
      </c>
      <c r="S2397" t="s">
        <v>95</v>
      </c>
      <c r="T2397">
        <v>17</v>
      </c>
      <c r="U2397">
        <v>13</v>
      </c>
      <c r="V2397">
        <v>15</v>
      </c>
      <c r="W2397" t="s">
        <v>121</v>
      </c>
      <c r="X2397" t="s">
        <v>68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 t="e" vm="92">
        <f>_FV(0,"625")</f>
        <v>#VALUE!</v>
      </c>
      <c r="AM2397" t="e" vm="370">
        <f>_FV(0,"875")</f>
        <v>#VALUE!</v>
      </c>
      <c r="AN2397">
        <v>1</v>
      </c>
      <c r="AO2397" t="s">
        <v>85</v>
      </c>
      <c r="AP2397" t="e" vm="1">
        <f>_FV(-9,"0")</f>
        <v>#VALUE!</v>
      </c>
      <c r="AQ2397">
        <v>1</v>
      </c>
      <c r="AR2397">
        <v>1</v>
      </c>
      <c r="AS2397" t="s">
        <v>68</v>
      </c>
      <c r="AT2397" t="s">
        <v>68</v>
      </c>
      <c r="AU2397" t="s">
        <v>68</v>
      </c>
      <c r="AV2397" t="s">
        <v>68</v>
      </c>
      <c r="AW2397" s="3">
        <v>11324</v>
      </c>
      <c r="AX2397">
        <v>1609</v>
      </c>
      <c r="AY2397">
        <v>1604</v>
      </c>
      <c r="AZ2397" t="s">
        <v>2768</v>
      </c>
      <c r="BA2397" s="2">
        <v>43578</v>
      </c>
      <c r="BB2397">
        <v>16</v>
      </c>
      <c r="BC2397" t="s">
        <v>2965</v>
      </c>
      <c r="BD2397" s="3">
        <v>19025</v>
      </c>
      <c r="BE2397" t="s">
        <v>2240</v>
      </c>
      <c r="BF2397" t="s">
        <v>1398</v>
      </c>
      <c r="BG2397">
        <v>22</v>
      </c>
      <c r="BH2397" t="s">
        <v>2972</v>
      </c>
      <c r="BI2397" s="3">
        <v>42795</v>
      </c>
    </row>
    <row r="2398" spans="1:61" x14ac:dyDescent="0.25">
      <c r="A2398" s="1">
        <v>42652</v>
      </c>
      <c r="B2398" t="s">
        <v>2531</v>
      </c>
      <c r="C2398" t="s">
        <v>2240</v>
      </c>
      <c r="D2398" t="s">
        <v>101</v>
      </c>
      <c r="E2398" t="s">
        <v>63</v>
      </c>
      <c r="F2398" t="s">
        <v>68</v>
      </c>
      <c r="G2398" t="s">
        <v>68</v>
      </c>
      <c r="H2398" t="s">
        <v>63</v>
      </c>
      <c r="I2398" t="s">
        <v>180</v>
      </c>
      <c r="J2398" s="2">
        <v>43586</v>
      </c>
      <c r="K2398" t="s">
        <v>79</v>
      </c>
      <c r="L2398" t="s">
        <v>63</v>
      </c>
      <c r="M2398" t="s">
        <v>63</v>
      </c>
      <c r="N2398" t="s">
        <v>79</v>
      </c>
      <c r="O2398" t="s">
        <v>65</v>
      </c>
      <c r="P2398" t="s">
        <v>65</v>
      </c>
      <c r="Q2398">
        <v>4</v>
      </c>
      <c r="R2398" t="s">
        <v>242</v>
      </c>
      <c r="S2398" t="s">
        <v>95</v>
      </c>
      <c r="T2398">
        <v>17</v>
      </c>
      <c r="U2398">
        <v>13</v>
      </c>
      <c r="V2398">
        <v>5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 t="e" vm="3">
        <f>_FV(0,"5")</f>
        <v>#VALUE!</v>
      </c>
      <c r="AM2398" t="s">
        <v>63</v>
      </c>
      <c r="AN2398">
        <v>-3</v>
      </c>
      <c r="AP2398" t="e" vm="1">
        <f>_FV(-2,"0")</f>
        <v>#VALUE!</v>
      </c>
      <c r="AQ2398">
        <v>9</v>
      </c>
      <c r="AR2398">
        <v>0</v>
      </c>
      <c r="AS2398" t="s">
        <v>1222</v>
      </c>
      <c r="AT2398" t="s">
        <v>68</v>
      </c>
      <c r="AU2398" t="s">
        <v>530</v>
      </c>
      <c r="AV2398" t="s">
        <v>1526</v>
      </c>
      <c r="AW2398" t="s">
        <v>3075</v>
      </c>
      <c r="AX2398">
        <v>1626</v>
      </c>
      <c r="AY2398">
        <v>1604</v>
      </c>
      <c r="AZ2398" t="s">
        <v>2531</v>
      </c>
      <c r="BA2398" s="2">
        <v>43671</v>
      </c>
      <c r="BB2398">
        <v>14</v>
      </c>
      <c r="BC2398" t="s">
        <v>2967</v>
      </c>
      <c r="BD2398" s="3">
        <v>46419</v>
      </c>
      <c r="BE2398" t="s">
        <v>2240</v>
      </c>
      <c r="BF2398" t="s">
        <v>1398</v>
      </c>
      <c r="BG2398">
        <v>22</v>
      </c>
      <c r="BH2398" t="s">
        <v>2972</v>
      </c>
      <c r="BI2398" s="3">
        <v>42795</v>
      </c>
    </row>
    <row r="2399" spans="1:61" x14ac:dyDescent="0.25">
      <c r="A2399" s="1">
        <v>42757</v>
      </c>
      <c r="B2399" t="s">
        <v>123</v>
      </c>
      <c r="C2399" t="s">
        <v>2240</v>
      </c>
      <c r="D2399" t="s">
        <v>62</v>
      </c>
      <c r="E2399" t="s">
        <v>1672</v>
      </c>
      <c r="F2399" t="s">
        <v>537</v>
      </c>
      <c r="G2399" t="s">
        <v>1408</v>
      </c>
      <c r="H2399" t="s">
        <v>1672</v>
      </c>
      <c r="I2399" t="s">
        <v>1662</v>
      </c>
      <c r="J2399" t="s">
        <v>852</v>
      </c>
      <c r="K2399" t="s">
        <v>1107</v>
      </c>
      <c r="L2399" t="s">
        <v>226</v>
      </c>
      <c r="M2399" t="s">
        <v>338</v>
      </c>
      <c r="N2399" t="s">
        <v>2008</v>
      </c>
      <c r="O2399" t="s">
        <v>1409</v>
      </c>
      <c r="P2399" t="s">
        <v>226</v>
      </c>
      <c r="Q2399">
        <v>22</v>
      </c>
      <c r="R2399" t="s">
        <v>68</v>
      </c>
      <c r="S2399" t="s">
        <v>95</v>
      </c>
      <c r="T2399">
        <v>17</v>
      </c>
      <c r="U2399">
        <v>1</v>
      </c>
      <c r="V2399">
        <v>18</v>
      </c>
      <c r="W2399" t="s">
        <v>179</v>
      </c>
      <c r="X2399" t="s">
        <v>66</v>
      </c>
      <c r="Y2399">
        <v>0</v>
      </c>
      <c r="Z2399">
        <v>1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 t="s">
        <v>678</v>
      </c>
      <c r="AM2399" t="e" vm="442">
        <f>_FV(-1,"1363636363636365")</f>
        <v>#VALUE!</v>
      </c>
      <c r="AN2399">
        <v>36</v>
      </c>
      <c r="AO2399" t="s">
        <v>121</v>
      </c>
      <c r="AP2399" t="e" vm="1">
        <f>_FV(-17,"0")</f>
        <v>#VALUE!</v>
      </c>
      <c r="AQ2399">
        <v>9</v>
      </c>
      <c r="AR2399">
        <v>0</v>
      </c>
      <c r="AS2399" t="s">
        <v>1539</v>
      </c>
      <c r="AT2399" t="s">
        <v>1239</v>
      </c>
      <c r="AU2399" t="s">
        <v>310</v>
      </c>
      <c r="AV2399" t="s">
        <v>2485</v>
      </c>
      <c r="AW2399" t="s">
        <v>3076</v>
      </c>
      <c r="AX2399">
        <v>1793</v>
      </c>
      <c r="AY2399">
        <v>1604</v>
      </c>
      <c r="AZ2399" t="s">
        <v>123</v>
      </c>
      <c r="BA2399" s="2">
        <v>43700</v>
      </c>
      <c r="BB2399">
        <v>41</v>
      </c>
      <c r="BC2399" t="s">
        <v>2968</v>
      </c>
      <c r="BD2399" s="3">
        <v>11658</v>
      </c>
      <c r="BE2399" t="s">
        <v>2240</v>
      </c>
      <c r="BF2399" t="s">
        <v>1398</v>
      </c>
      <c r="BG2399">
        <v>22</v>
      </c>
      <c r="BH2399" t="s">
        <v>2972</v>
      </c>
      <c r="BI2399" s="3">
        <v>42795</v>
      </c>
    </row>
    <row r="2400" spans="1:61" x14ac:dyDescent="0.25">
      <c r="A2400" s="1">
        <v>42869</v>
      </c>
      <c r="B2400" t="s">
        <v>2233</v>
      </c>
      <c r="C2400" t="s">
        <v>2240</v>
      </c>
      <c r="D2400" t="s">
        <v>62</v>
      </c>
      <c r="E2400" t="s">
        <v>291</v>
      </c>
      <c r="F2400" t="s">
        <v>290</v>
      </c>
      <c r="G2400" t="s">
        <v>1812</v>
      </c>
      <c r="H2400" t="s">
        <v>1373</v>
      </c>
      <c r="I2400" t="s">
        <v>1616</v>
      </c>
      <c r="J2400" t="s">
        <v>1326</v>
      </c>
      <c r="K2400" t="s">
        <v>655</v>
      </c>
      <c r="L2400" t="s">
        <v>292</v>
      </c>
      <c r="M2400" t="s">
        <v>1549</v>
      </c>
      <c r="N2400" t="s">
        <v>1549</v>
      </c>
      <c r="O2400" t="s">
        <v>1462</v>
      </c>
      <c r="P2400" t="s">
        <v>617</v>
      </c>
      <c r="Q2400">
        <v>37</v>
      </c>
      <c r="R2400" t="s">
        <v>119</v>
      </c>
      <c r="S2400" t="s">
        <v>95</v>
      </c>
      <c r="T2400">
        <v>17</v>
      </c>
      <c r="U2400">
        <v>13</v>
      </c>
      <c r="V2400">
        <v>15</v>
      </c>
      <c r="W2400" t="s">
        <v>66</v>
      </c>
      <c r="X2400" t="s">
        <v>66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 t="e" vm="343">
        <f>_FV(0,"40540540540540543")</f>
        <v>#VALUE!</v>
      </c>
      <c r="AM2400" t="e" vm="443">
        <f>_FV(0,"8918918918918919")</f>
        <v>#VALUE!</v>
      </c>
      <c r="AN2400">
        <v>4</v>
      </c>
      <c r="AO2400" t="s">
        <v>65</v>
      </c>
      <c r="AP2400" t="e" vm="1">
        <f>_FV(-4,"0")</f>
        <v>#VALUE!</v>
      </c>
      <c r="AQ2400">
        <v>1</v>
      </c>
      <c r="AR2400">
        <v>7</v>
      </c>
      <c r="AS2400" t="s">
        <v>2352</v>
      </c>
      <c r="AT2400" t="s">
        <v>68</v>
      </c>
      <c r="AU2400" t="s">
        <v>1335</v>
      </c>
      <c r="AV2400" t="s">
        <v>3077</v>
      </c>
      <c r="AW2400" t="s">
        <v>3078</v>
      </c>
      <c r="AX2400">
        <v>1637</v>
      </c>
      <c r="AY2400">
        <v>1604</v>
      </c>
      <c r="AZ2400" t="s">
        <v>2233</v>
      </c>
      <c r="BA2400" s="2">
        <v>43490</v>
      </c>
      <c r="BB2400">
        <v>25</v>
      </c>
      <c r="BC2400" t="s">
        <v>2969</v>
      </c>
      <c r="BD2400" s="3">
        <v>28946</v>
      </c>
      <c r="BE2400" t="s">
        <v>2240</v>
      </c>
      <c r="BF2400" t="s">
        <v>1398</v>
      </c>
      <c r="BG2400">
        <v>22</v>
      </c>
      <c r="BH2400" t="s">
        <v>2972</v>
      </c>
      <c r="BI2400" s="3">
        <v>42795</v>
      </c>
    </row>
    <row r="2401" spans="1:61" x14ac:dyDescent="0.25">
      <c r="A2401" s="1">
        <v>42812</v>
      </c>
      <c r="B2401" t="s">
        <v>127</v>
      </c>
      <c r="C2401" t="s">
        <v>2240</v>
      </c>
      <c r="D2401" t="s">
        <v>62</v>
      </c>
      <c r="E2401" t="s">
        <v>352</v>
      </c>
      <c r="F2401" t="s">
        <v>152</v>
      </c>
      <c r="G2401" t="s">
        <v>371</v>
      </c>
      <c r="H2401" t="s">
        <v>1737</v>
      </c>
      <c r="I2401" t="s">
        <v>352</v>
      </c>
      <c r="J2401" t="s">
        <v>180</v>
      </c>
      <c r="K2401" t="s">
        <v>156</v>
      </c>
      <c r="L2401" t="s">
        <v>254</v>
      </c>
      <c r="M2401" t="s">
        <v>79</v>
      </c>
      <c r="N2401" t="s">
        <v>252</v>
      </c>
      <c r="O2401" t="s">
        <v>155</v>
      </c>
      <c r="P2401" t="s">
        <v>372</v>
      </c>
      <c r="Q2401">
        <v>28</v>
      </c>
      <c r="R2401" t="s">
        <v>85</v>
      </c>
      <c r="S2401" t="s">
        <v>95</v>
      </c>
      <c r="T2401">
        <v>17</v>
      </c>
      <c r="U2401">
        <v>4</v>
      </c>
      <c r="V2401">
        <v>14</v>
      </c>
      <c r="W2401" t="s">
        <v>121</v>
      </c>
      <c r="X2401" t="s">
        <v>132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 t="s">
        <v>63</v>
      </c>
      <c r="AM2401" t="e" vm="267">
        <f>_FV(-1,"0357142857142858")</f>
        <v>#VALUE!</v>
      </c>
      <c r="AN2401">
        <v>23</v>
      </c>
      <c r="AO2401" t="s">
        <v>84</v>
      </c>
      <c r="AP2401" t="e" vm="1">
        <f>_FV(-11,"0")</f>
        <v>#VALUE!</v>
      </c>
      <c r="AQ2401">
        <v>2</v>
      </c>
      <c r="AR2401">
        <v>5</v>
      </c>
      <c r="AS2401" t="s">
        <v>3079</v>
      </c>
      <c r="AT2401" t="s">
        <v>331</v>
      </c>
      <c r="AU2401" t="s">
        <v>298</v>
      </c>
      <c r="AV2401" t="s">
        <v>3080</v>
      </c>
      <c r="AW2401" t="s">
        <v>3081</v>
      </c>
      <c r="AX2401">
        <v>1725</v>
      </c>
      <c r="AY2401">
        <v>1604</v>
      </c>
      <c r="AZ2401" t="s">
        <v>127</v>
      </c>
      <c r="BA2401" s="2">
        <v>43732</v>
      </c>
      <c r="BB2401">
        <v>22</v>
      </c>
      <c r="BC2401" t="s">
        <v>2970</v>
      </c>
      <c r="BD2401" s="3">
        <v>47300</v>
      </c>
      <c r="BE2401" t="s">
        <v>2240</v>
      </c>
      <c r="BF2401" t="s">
        <v>1398</v>
      </c>
      <c r="BG2401">
        <v>22</v>
      </c>
      <c r="BH2401" t="s">
        <v>2972</v>
      </c>
      <c r="BI2401" s="3">
        <v>42795</v>
      </c>
    </row>
    <row r="2402" spans="1:61" x14ac:dyDescent="0.25">
      <c r="A2402" s="1">
        <v>42828</v>
      </c>
      <c r="B2402" t="s">
        <v>2538</v>
      </c>
      <c r="C2402" t="s">
        <v>2240</v>
      </c>
      <c r="D2402" t="s">
        <v>62</v>
      </c>
      <c r="E2402" t="s">
        <v>496</v>
      </c>
      <c r="F2402" t="s">
        <v>229</v>
      </c>
      <c r="G2402" t="s">
        <v>1083</v>
      </c>
      <c r="H2402" t="s">
        <v>1375</v>
      </c>
      <c r="I2402" t="s">
        <v>1585</v>
      </c>
      <c r="J2402" t="s">
        <v>495</v>
      </c>
      <c r="K2402" t="s">
        <v>519</v>
      </c>
      <c r="L2402" t="s">
        <v>519</v>
      </c>
      <c r="M2402" t="s">
        <v>364</v>
      </c>
      <c r="N2402" t="s">
        <v>590</v>
      </c>
      <c r="O2402" t="s">
        <v>363</v>
      </c>
      <c r="P2402" t="s">
        <v>519</v>
      </c>
      <c r="Q2402">
        <v>26</v>
      </c>
      <c r="R2402" t="s">
        <v>179</v>
      </c>
      <c r="S2402" t="s">
        <v>95</v>
      </c>
      <c r="T2402">
        <v>17</v>
      </c>
      <c r="U2402">
        <v>14</v>
      </c>
      <c r="V2402">
        <v>15</v>
      </c>
      <c r="W2402" t="s">
        <v>65</v>
      </c>
      <c r="X2402" t="s">
        <v>85</v>
      </c>
      <c r="Y2402">
        <v>0</v>
      </c>
      <c r="Z2402">
        <v>0</v>
      </c>
      <c r="AA2402">
        <v>0</v>
      </c>
      <c r="AB2402">
        <v>1</v>
      </c>
      <c r="AC2402">
        <v>1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 t="e" vm="126">
        <f>_FV(0,"7307692307692307")</f>
        <v>#VALUE!</v>
      </c>
      <c r="AM2402" t="e" vm="257">
        <f>_FV(-1,"0384615384615385")</f>
        <v>#VALUE!</v>
      </c>
      <c r="AN2402">
        <v>1</v>
      </c>
      <c r="AO2402" t="e" vm="1">
        <f>_FV(-7,"0")</f>
        <v>#VALUE!</v>
      </c>
      <c r="AP2402" t="e" vm="1">
        <f>_FV(-6,"0")</f>
        <v>#VALUE!</v>
      </c>
      <c r="AQ2402">
        <v>4</v>
      </c>
      <c r="AR2402">
        <v>4</v>
      </c>
      <c r="AS2402" t="s">
        <v>2063</v>
      </c>
      <c r="AT2402" t="s">
        <v>68</v>
      </c>
      <c r="AU2402" s="3">
        <v>45658</v>
      </c>
      <c r="AV2402" t="s">
        <v>320</v>
      </c>
      <c r="AW2402" t="s">
        <v>3082</v>
      </c>
      <c r="AX2402">
        <v>1803</v>
      </c>
      <c r="AY2402">
        <v>1604</v>
      </c>
      <c r="AZ2402" t="s">
        <v>2538</v>
      </c>
      <c r="BA2402" s="2">
        <v>43641</v>
      </c>
      <c r="BB2402">
        <v>21</v>
      </c>
      <c r="BC2402" t="s">
        <v>2973</v>
      </c>
      <c r="BD2402" s="3">
        <v>23863</v>
      </c>
      <c r="BE2402" t="s">
        <v>2240</v>
      </c>
      <c r="BF2402" t="s">
        <v>1398</v>
      </c>
      <c r="BG2402">
        <v>22</v>
      </c>
      <c r="BH2402" t="s">
        <v>2972</v>
      </c>
      <c r="BI2402" s="3">
        <v>42795</v>
      </c>
    </row>
    <row r="2403" spans="1:61" x14ac:dyDescent="0.25">
      <c r="A2403" s="1">
        <v>42637</v>
      </c>
      <c r="B2403" t="s">
        <v>150</v>
      </c>
      <c r="C2403" t="s">
        <v>2240</v>
      </c>
      <c r="D2403" t="s">
        <v>62</v>
      </c>
      <c r="E2403" t="s">
        <v>366</v>
      </c>
      <c r="F2403" t="s">
        <v>68</v>
      </c>
      <c r="G2403" t="s">
        <v>90</v>
      </c>
      <c r="H2403" t="s">
        <v>76</v>
      </c>
      <c r="I2403" t="s">
        <v>340</v>
      </c>
      <c r="J2403" t="s">
        <v>76</v>
      </c>
      <c r="K2403" t="s">
        <v>63</v>
      </c>
      <c r="L2403" t="s">
        <v>80</v>
      </c>
      <c r="M2403" t="s">
        <v>82</v>
      </c>
      <c r="N2403" t="s">
        <v>80</v>
      </c>
      <c r="O2403" t="s">
        <v>82</v>
      </c>
      <c r="P2403" t="s">
        <v>82</v>
      </c>
      <c r="Q2403">
        <v>6</v>
      </c>
      <c r="R2403" t="s">
        <v>66</v>
      </c>
      <c r="S2403" t="s">
        <v>95</v>
      </c>
      <c r="T2403">
        <v>17</v>
      </c>
      <c r="U2403">
        <v>6</v>
      </c>
      <c r="V2403">
        <v>12</v>
      </c>
      <c r="W2403" t="s">
        <v>120</v>
      </c>
      <c r="X2403" t="s">
        <v>85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 t="s">
        <v>63</v>
      </c>
      <c r="AM2403" t="e" vm="68">
        <f>_FV(0,"16666666666666666")</f>
        <v>#VALUE!</v>
      </c>
      <c r="AN2403">
        <v>3</v>
      </c>
      <c r="AO2403" t="s">
        <v>84</v>
      </c>
      <c r="AP2403" t="e" vm="1">
        <f>_FV(-14,"0")</f>
        <v>#VALUE!</v>
      </c>
      <c r="AQ2403">
        <v>4</v>
      </c>
      <c r="AR2403">
        <v>4</v>
      </c>
      <c r="AS2403" t="s">
        <v>1200</v>
      </c>
      <c r="AT2403" t="s">
        <v>1200</v>
      </c>
      <c r="AU2403" t="s">
        <v>3083</v>
      </c>
      <c r="AV2403" t="s">
        <v>3084</v>
      </c>
      <c r="AW2403" t="s">
        <v>3085</v>
      </c>
      <c r="AX2403">
        <v>1813</v>
      </c>
      <c r="AY2403">
        <v>1604</v>
      </c>
      <c r="AZ2403" t="s">
        <v>150</v>
      </c>
      <c r="BA2403" s="2">
        <v>43578</v>
      </c>
      <c r="BB2403">
        <v>23</v>
      </c>
      <c r="BC2403" t="s">
        <v>2962</v>
      </c>
      <c r="BD2403" s="3">
        <v>13789</v>
      </c>
      <c r="BE2403" t="s">
        <v>2240</v>
      </c>
      <c r="BF2403" t="s">
        <v>1398</v>
      </c>
      <c r="BG2403">
        <v>22</v>
      </c>
      <c r="BH2403" t="s">
        <v>2972</v>
      </c>
      <c r="BI2403" s="3">
        <v>42795</v>
      </c>
    </row>
    <row r="2404" spans="1:61" x14ac:dyDescent="0.25">
      <c r="A2404" s="1">
        <v>42951</v>
      </c>
      <c r="B2404" t="s">
        <v>158</v>
      </c>
      <c r="C2404" t="s">
        <v>2240</v>
      </c>
      <c r="D2404" t="s">
        <v>62</v>
      </c>
      <c r="E2404" t="s">
        <v>1939</v>
      </c>
      <c r="F2404" t="s">
        <v>1666</v>
      </c>
      <c r="G2404" t="s">
        <v>449</v>
      </c>
      <c r="H2404" t="s">
        <v>2679</v>
      </c>
      <c r="I2404" t="s">
        <v>2857</v>
      </c>
      <c r="J2404" t="s">
        <v>1201</v>
      </c>
      <c r="K2404" t="s">
        <v>1941</v>
      </c>
      <c r="L2404" t="s">
        <v>141</v>
      </c>
      <c r="M2404" t="s">
        <v>145</v>
      </c>
      <c r="N2404" t="s">
        <v>1941</v>
      </c>
      <c r="O2404" t="s">
        <v>141</v>
      </c>
      <c r="P2404" t="s">
        <v>145</v>
      </c>
      <c r="Q2404">
        <v>31</v>
      </c>
      <c r="R2404" t="s">
        <v>84</v>
      </c>
      <c r="S2404" t="s">
        <v>95</v>
      </c>
      <c r="T2404">
        <v>17</v>
      </c>
      <c r="U2404">
        <v>4</v>
      </c>
      <c r="V2404">
        <v>14</v>
      </c>
      <c r="W2404" t="s">
        <v>96</v>
      </c>
      <c r="X2404" t="s">
        <v>85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 t="s">
        <v>1668</v>
      </c>
      <c r="AM2404" t="e" vm="1">
        <f>_FV(-1,"0")</f>
        <v>#VALUE!</v>
      </c>
      <c r="AN2404">
        <v>31</v>
      </c>
      <c r="AO2404" t="e" vm="1">
        <f>_FV(-1,"0")</f>
        <v>#VALUE!</v>
      </c>
      <c r="AP2404" t="e" vm="1">
        <f>_FV(-15,"0")</f>
        <v>#VALUE!</v>
      </c>
      <c r="AQ2404">
        <v>7</v>
      </c>
      <c r="AR2404">
        <v>1</v>
      </c>
      <c r="AS2404" t="s">
        <v>68</v>
      </c>
      <c r="AT2404" t="s">
        <v>65</v>
      </c>
      <c r="AU2404" t="s">
        <v>68</v>
      </c>
      <c r="AV2404" s="3">
        <v>45658</v>
      </c>
      <c r="AW2404" t="s">
        <v>65</v>
      </c>
      <c r="AX2404">
        <v>1883</v>
      </c>
      <c r="AY2404">
        <v>1604</v>
      </c>
      <c r="AZ2404" t="s">
        <v>158</v>
      </c>
      <c r="BA2404" s="2">
        <v>43670</v>
      </c>
      <c r="BB2404">
        <v>36</v>
      </c>
      <c r="BC2404" t="s">
        <v>2974</v>
      </c>
      <c r="BD2404" s="2">
        <v>43813</v>
      </c>
      <c r="BE2404" t="s">
        <v>2240</v>
      </c>
      <c r="BF2404" t="s">
        <v>1398</v>
      </c>
      <c r="BG2404">
        <v>22</v>
      </c>
      <c r="BH2404" t="s">
        <v>2972</v>
      </c>
      <c r="BI2404" s="3">
        <v>42795</v>
      </c>
    </row>
    <row r="2405" spans="1:61" x14ac:dyDescent="0.25">
      <c r="A2405" s="1">
        <v>42737</v>
      </c>
      <c r="B2405" t="s">
        <v>163</v>
      </c>
      <c r="C2405" t="s">
        <v>2240</v>
      </c>
      <c r="D2405" t="s">
        <v>101</v>
      </c>
      <c r="E2405" t="s">
        <v>902</v>
      </c>
      <c r="F2405" t="s">
        <v>570</v>
      </c>
      <c r="G2405" t="s">
        <v>498</v>
      </c>
      <c r="H2405" t="s">
        <v>2560</v>
      </c>
      <c r="I2405" t="s">
        <v>375</v>
      </c>
      <c r="J2405" t="s">
        <v>904</v>
      </c>
      <c r="K2405" t="s">
        <v>381</v>
      </c>
      <c r="L2405" t="s">
        <v>382</v>
      </c>
      <c r="M2405" t="s">
        <v>728</v>
      </c>
      <c r="N2405" t="s">
        <v>1853</v>
      </c>
      <c r="O2405" t="s">
        <v>378</v>
      </c>
      <c r="P2405" t="s">
        <v>382</v>
      </c>
      <c r="Q2405">
        <v>23</v>
      </c>
      <c r="R2405" t="s">
        <v>96</v>
      </c>
      <c r="S2405" t="s">
        <v>95</v>
      </c>
      <c r="T2405">
        <v>17</v>
      </c>
      <c r="U2405">
        <v>6</v>
      </c>
      <c r="V2405">
        <v>19</v>
      </c>
      <c r="W2405" t="s">
        <v>192</v>
      </c>
      <c r="X2405" t="s">
        <v>66</v>
      </c>
      <c r="Y2405">
        <v>0</v>
      </c>
      <c r="Z2405">
        <v>1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 t="s">
        <v>906</v>
      </c>
      <c r="AM2405" t="e" vm="444">
        <f>_FV(-1,"173913043478261")</f>
        <v>#VALUE!</v>
      </c>
      <c r="AN2405">
        <v>25</v>
      </c>
      <c r="AO2405" t="s">
        <v>85</v>
      </c>
      <c r="AP2405" t="e" vm="1">
        <f>_FV(-12,"0")</f>
        <v>#VALUE!</v>
      </c>
      <c r="AQ2405">
        <v>7</v>
      </c>
      <c r="AR2405">
        <v>1</v>
      </c>
      <c r="AS2405" t="s">
        <v>68</v>
      </c>
      <c r="AT2405" t="s">
        <v>68</v>
      </c>
      <c r="AU2405" t="s">
        <v>68</v>
      </c>
      <c r="AV2405" s="2">
        <v>43617</v>
      </c>
      <c r="AW2405" s="3">
        <v>45658</v>
      </c>
      <c r="AX2405">
        <v>1770</v>
      </c>
      <c r="AY2405">
        <v>1604</v>
      </c>
      <c r="AZ2405" t="s">
        <v>163</v>
      </c>
      <c r="BA2405" s="2">
        <v>43608</v>
      </c>
      <c r="BB2405">
        <v>24</v>
      </c>
      <c r="BC2405" t="s">
        <v>2976</v>
      </c>
      <c r="BD2405" s="2">
        <v>43658</v>
      </c>
      <c r="BE2405" t="s">
        <v>2240</v>
      </c>
      <c r="BF2405" t="s">
        <v>1398</v>
      </c>
      <c r="BG2405">
        <v>22</v>
      </c>
      <c r="BH2405" t="s">
        <v>2972</v>
      </c>
      <c r="BI2405" s="3">
        <v>42795</v>
      </c>
    </row>
    <row r="2406" spans="1:61" x14ac:dyDescent="0.25">
      <c r="A2406" s="1">
        <v>42502</v>
      </c>
      <c r="B2406" t="s">
        <v>2977</v>
      </c>
      <c r="C2406" t="s">
        <v>2240</v>
      </c>
      <c r="D2406" t="s">
        <v>62</v>
      </c>
      <c r="E2406" t="s">
        <v>152</v>
      </c>
      <c r="F2406" t="s">
        <v>575</v>
      </c>
      <c r="G2406" t="s">
        <v>371</v>
      </c>
      <c r="H2406" t="s">
        <v>64</v>
      </c>
      <c r="I2406" t="s">
        <v>152</v>
      </c>
      <c r="J2406" t="s">
        <v>575</v>
      </c>
      <c r="K2406" t="s">
        <v>154</v>
      </c>
      <c r="L2406" t="s">
        <v>372</v>
      </c>
      <c r="M2406" t="s">
        <v>329</v>
      </c>
      <c r="N2406" t="s">
        <v>252</v>
      </c>
      <c r="O2406" t="s">
        <v>156</v>
      </c>
      <c r="P2406" t="s">
        <v>154</v>
      </c>
      <c r="Q2406">
        <v>14</v>
      </c>
      <c r="R2406" t="s">
        <v>67</v>
      </c>
      <c r="S2406" t="s">
        <v>95</v>
      </c>
      <c r="T2406">
        <v>17</v>
      </c>
      <c r="U2406">
        <v>15</v>
      </c>
      <c r="V2406">
        <v>18</v>
      </c>
      <c r="W2406" t="s">
        <v>96</v>
      </c>
      <c r="X2406" t="s">
        <v>66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 t="e" vm="111">
        <f>_FV(0,"21428571428571427")</f>
        <v>#VALUE!</v>
      </c>
      <c r="AM2406" t="e" vm="445">
        <f>_FV(-1,"2142857142857142")</f>
        <v>#VALUE!</v>
      </c>
      <c r="AN2406">
        <v>1</v>
      </c>
      <c r="AO2406" t="s">
        <v>64</v>
      </c>
      <c r="AP2406" t="s">
        <v>68</v>
      </c>
      <c r="AQ2406">
        <v>1</v>
      </c>
      <c r="AR2406">
        <v>1</v>
      </c>
      <c r="AS2406" t="s">
        <v>929</v>
      </c>
      <c r="AT2406" t="s">
        <v>68</v>
      </c>
      <c r="AU2406" t="s">
        <v>1869</v>
      </c>
      <c r="AV2406" t="s">
        <v>1530</v>
      </c>
      <c r="AW2406" t="s">
        <v>3086</v>
      </c>
      <c r="AX2406">
        <v>1590</v>
      </c>
      <c r="AY2406">
        <v>1604</v>
      </c>
      <c r="AZ2406" t="s">
        <v>2977</v>
      </c>
      <c r="BA2406" s="2">
        <v>43550</v>
      </c>
      <c r="BB2406">
        <v>21</v>
      </c>
      <c r="BC2406" t="s">
        <v>2978</v>
      </c>
      <c r="BD2406" s="3">
        <v>17593</v>
      </c>
      <c r="BE2406" t="s">
        <v>2240</v>
      </c>
      <c r="BF2406" t="s">
        <v>1398</v>
      </c>
      <c r="BG2406">
        <v>22</v>
      </c>
      <c r="BH2406" t="s">
        <v>2972</v>
      </c>
      <c r="BI2406" s="3">
        <v>42795</v>
      </c>
    </row>
    <row r="2407" spans="1:61" x14ac:dyDescent="0.25">
      <c r="A2407" s="1">
        <v>42854</v>
      </c>
      <c r="B2407" t="s">
        <v>1917</v>
      </c>
      <c r="C2407" t="s">
        <v>2240</v>
      </c>
      <c r="D2407" t="s">
        <v>101</v>
      </c>
      <c r="E2407" t="s">
        <v>311</v>
      </c>
      <c r="F2407" t="s">
        <v>68</v>
      </c>
      <c r="G2407" t="s">
        <v>186</v>
      </c>
      <c r="H2407" t="s">
        <v>2730</v>
      </c>
      <c r="I2407" t="s">
        <v>419</v>
      </c>
      <c r="J2407" t="s">
        <v>259</v>
      </c>
      <c r="K2407" t="s">
        <v>279</v>
      </c>
      <c r="L2407" t="s">
        <v>190</v>
      </c>
      <c r="M2407" t="s">
        <v>188</v>
      </c>
      <c r="N2407" t="s">
        <v>1718</v>
      </c>
      <c r="O2407" t="s">
        <v>190</v>
      </c>
      <c r="P2407" t="s">
        <v>189</v>
      </c>
      <c r="Q2407">
        <v>34</v>
      </c>
      <c r="R2407" t="s">
        <v>121</v>
      </c>
      <c r="S2407" t="s">
        <v>95</v>
      </c>
      <c r="T2407">
        <v>17</v>
      </c>
      <c r="U2407">
        <v>8</v>
      </c>
      <c r="V2407">
        <v>15</v>
      </c>
      <c r="W2407" t="s">
        <v>85</v>
      </c>
      <c r="X2407" t="s">
        <v>96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 t="e" vm="417">
        <f>_FV(0,"14705882352941177")</f>
        <v>#VALUE!</v>
      </c>
      <c r="AM2407" t="e" vm="435">
        <f>_FV(0,"9705882352941176")</f>
        <v>#VALUE!</v>
      </c>
      <c r="AN2407">
        <v>11</v>
      </c>
      <c r="AO2407" t="s">
        <v>68</v>
      </c>
      <c r="AP2407" t="e" vm="1">
        <f>_FV(-10,"0")</f>
        <v>#VALUE!</v>
      </c>
      <c r="AQ2407">
        <v>6</v>
      </c>
      <c r="AR2407">
        <v>3</v>
      </c>
      <c r="AS2407" t="s">
        <v>1245</v>
      </c>
      <c r="AT2407" t="s">
        <v>68</v>
      </c>
      <c r="AU2407" t="s">
        <v>3087</v>
      </c>
      <c r="AV2407" t="s">
        <v>3087</v>
      </c>
      <c r="AW2407" t="s">
        <v>3088</v>
      </c>
      <c r="AX2407">
        <v>1762</v>
      </c>
      <c r="AY2407">
        <v>1604</v>
      </c>
      <c r="AZ2407" t="s">
        <v>1917</v>
      </c>
      <c r="BA2407" s="2">
        <v>43579</v>
      </c>
      <c r="BB2407">
        <v>19</v>
      </c>
      <c r="BC2407" t="s">
        <v>2979</v>
      </c>
      <c r="BD2407" s="3">
        <v>34820</v>
      </c>
      <c r="BE2407" t="s">
        <v>2240</v>
      </c>
      <c r="BF2407" t="s">
        <v>1398</v>
      </c>
      <c r="BG2407">
        <v>22</v>
      </c>
      <c r="BH2407" t="s">
        <v>2972</v>
      </c>
      <c r="BI2407" s="3">
        <v>42795</v>
      </c>
    </row>
    <row r="2408" spans="1:61" x14ac:dyDescent="0.25">
      <c r="A2408" s="1">
        <v>42840</v>
      </c>
      <c r="B2408" t="s">
        <v>182</v>
      </c>
      <c r="C2408" t="s">
        <v>2240</v>
      </c>
      <c r="D2408" t="s">
        <v>62</v>
      </c>
      <c r="E2408" t="s">
        <v>411</v>
      </c>
      <c r="F2408" t="s">
        <v>68</v>
      </c>
      <c r="G2408" t="s">
        <v>932</v>
      </c>
      <c r="H2408" t="s">
        <v>1888</v>
      </c>
      <c r="I2408" t="s">
        <v>399</v>
      </c>
      <c r="J2408" t="s">
        <v>750</v>
      </c>
      <c r="K2408" t="s">
        <v>414</v>
      </c>
      <c r="L2408" t="s">
        <v>79</v>
      </c>
      <c r="M2408" t="s">
        <v>416</v>
      </c>
      <c r="N2408" t="s">
        <v>991</v>
      </c>
      <c r="O2408" t="s">
        <v>414</v>
      </c>
      <c r="P2408" t="s">
        <v>321</v>
      </c>
      <c r="Q2408">
        <v>32</v>
      </c>
      <c r="R2408" t="s">
        <v>191</v>
      </c>
      <c r="S2408" t="s">
        <v>95</v>
      </c>
      <c r="T2408">
        <v>17</v>
      </c>
      <c r="U2408">
        <v>9</v>
      </c>
      <c r="V2408">
        <v>14</v>
      </c>
      <c r="W2408" t="s">
        <v>66</v>
      </c>
      <c r="X2408" t="s">
        <v>83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 t="e" vm="37">
        <f>_FV(0,"375")</f>
        <v>#VALUE!</v>
      </c>
      <c r="AM2408" t="e" vm="430">
        <f>_FV(0,"90625")</f>
        <v>#VALUE!</v>
      </c>
      <c r="AN2408">
        <v>6</v>
      </c>
      <c r="AO2408" t="e" vm="1">
        <f>_FV(-5,"0")</f>
        <v>#VALUE!</v>
      </c>
      <c r="AP2408" t="e" vm="1">
        <f>_FV(-5,"0")</f>
        <v>#VALUE!</v>
      </c>
      <c r="AQ2408">
        <v>7</v>
      </c>
      <c r="AR2408">
        <v>1</v>
      </c>
      <c r="AS2408" t="s">
        <v>68</v>
      </c>
      <c r="AT2408" t="s">
        <v>68</v>
      </c>
      <c r="AU2408" t="s">
        <v>68</v>
      </c>
      <c r="AV2408" t="s">
        <v>76</v>
      </c>
      <c r="AW2408" s="2">
        <v>43800</v>
      </c>
      <c r="AX2408">
        <v>1637</v>
      </c>
      <c r="AY2408">
        <v>1604</v>
      </c>
      <c r="AZ2408" t="s">
        <v>182</v>
      </c>
      <c r="BA2408" s="2">
        <v>43491</v>
      </c>
      <c r="BB2408">
        <v>27</v>
      </c>
      <c r="BC2408" t="s">
        <v>2980</v>
      </c>
      <c r="BD2408" s="3">
        <v>24959</v>
      </c>
      <c r="BE2408" t="s">
        <v>2240</v>
      </c>
      <c r="BF2408" t="s">
        <v>1398</v>
      </c>
      <c r="BG2408">
        <v>22</v>
      </c>
      <c r="BH2408" t="s">
        <v>2972</v>
      </c>
      <c r="BI2408" s="3">
        <v>42795</v>
      </c>
    </row>
    <row r="2409" spans="1:61" x14ac:dyDescent="0.25">
      <c r="A2409" s="1">
        <v>42693</v>
      </c>
      <c r="B2409" t="s">
        <v>195</v>
      </c>
      <c r="C2409" t="s">
        <v>2240</v>
      </c>
      <c r="D2409" t="s">
        <v>62</v>
      </c>
      <c r="E2409" t="s">
        <v>180</v>
      </c>
      <c r="F2409" t="s">
        <v>74</v>
      </c>
      <c r="G2409" s="3">
        <v>27395</v>
      </c>
      <c r="H2409" t="s">
        <v>64</v>
      </c>
      <c r="I2409" t="s">
        <v>81</v>
      </c>
      <c r="J2409" t="s">
        <v>74</v>
      </c>
      <c r="K2409" t="s">
        <v>308</v>
      </c>
      <c r="L2409" t="s">
        <v>79</v>
      </c>
      <c r="M2409" t="s">
        <v>355</v>
      </c>
      <c r="N2409" t="s">
        <v>426</v>
      </c>
      <c r="O2409" t="s">
        <v>82</v>
      </c>
      <c r="P2409" t="s">
        <v>308</v>
      </c>
      <c r="Q2409">
        <v>12</v>
      </c>
      <c r="R2409" t="s">
        <v>239</v>
      </c>
      <c r="S2409" t="s">
        <v>95</v>
      </c>
      <c r="T2409">
        <v>17</v>
      </c>
      <c r="U2409">
        <v>20</v>
      </c>
      <c r="V2409">
        <v>18</v>
      </c>
      <c r="W2409" t="s">
        <v>66</v>
      </c>
      <c r="X2409" t="s">
        <v>84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1</v>
      </c>
      <c r="AI2409">
        <v>0</v>
      </c>
      <c r="AJ2409">
        <v>0</v>
      </c>
      <c r="AK2409">
        <v>0</v>
      </c>
      <c r="AL2409" t="e" vm="1">
        <f>_FV(-1,"0")</f>
        <v>#VALUE!</v>
      </c>
      <c r="AM2409" t="e" vm="230">
        <f>_FV(-1,"1666666666666667")</f>
        <v>#VALUE!</v>
      </c>
      <c r="AN2409">
        <v>-5</v>
      </c>
      <c r="AO2409" t="s">
        <v>68</v>
      </c>
      <c r="AP2409" t="s">
        <v>64</v>
      </c>
      <c r="AQ2409">
        <v>1</v>
      </c>
      <c r="AR2409">
        <v>7</v>
      </c>
      <c r="AS2409" t="s">
        <v>68</v>
      </c>
      <c r="AT2409" t="s">
        <v>68</v>
      </c>
      <c r="AU2409" t="s">
        <v>68</v>
      </c>
      <c r="AV2409" t="s">
        <v>68</v>
      </c>
      <c r="AW2409" s="3">
        <v>44197</v>
      </c>
      <c r="AX2409">
        <v>1625</v>
      </c>
      <c r="AY2409">
        <v>1604</v>
      </c>
      <c r="AZ2409" t="s">
        <v>195</v>
      </c>
      <c r="BA2409" s="2">
        <v>43548</v>
      </c>
      <c r="BB2409">
        <v>26</v>
      </c>
      <c r="BC2409" t="s">
        <v>2983</v>
      </c>
      <c r="BD2409" s="3">
        <v>24869</v>
      </c>
      <c r="BE2409" t="s">
        <v>2240</v>
      </c>
      <c r="BF2409" t="s">
        <v>1398</v>
      </c>
      <c r="BG2409">
        <v>22</v>
      </c>
      <c r="BH2409" t="s">
        <v>2972</v>
      </c>
      <c r="BI2409" s="3">
        <v>42795</v>
      </c>
    </row>
    <row r="2410" spans="1:61" x14ac:dyDescent="0.25">
      <c r="A2410" s="1">
        <v>42602</v>
      </c>
      <c r="B2410" t="s">
        <v>1445</v>
      </c>
      <c r="C2410" t="s">
        <v>2240</v>
      </c>
      <c r="D2410" t="s">
        <v>151</v>
      </c>
      <c r="E2410" t="s">
        <v>63</v>
      </c>
      <c r="F2410" t="s">
        <v>68</v>
      </c>
      <c r="G2410" t="s">
        <v>65</v>
      </c>
      <c r="H2410" t="s">
        <v>63</v>
      </c>
      <c r="I2410" s="2">
        <v>43586</v>
      </c>
      <c r="J2410" s="2">
        <v>43586</v>
      </c>
      <c r="K2410" t="s">
        <v>63</v>
      </c>
      <c r="L2410" t="s">
        <v>63</v>
      </c>
      <c r="M2410" t="s">
        <v>65</v>
      </c>
      <c r="N2410" t="s">
        <v>65</v>
      </c>
      <c r="O2410" t="s">
        <v>65</v>
      </c>
      <c r="P2410" t="s">
        <v>65</v>
      </c>
      <c r="Q2410">
        <v>2</v>
      </c>
      <c r="R2410" t="s">
        <v>110</v>
      </c>
      <c r="S2410" t="s">
        <v>95</v>
      </c>
      <c r="T2410">
        <v>17</v>
      </c>
      <c r="U2410">
        <v>6</v>
      </c>
      <c r="V2410">
        <v>4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 t="s">
        <v>63</v>
      </c>
      <c r="AM2410" t="s">
        <v>63</v>
      </c>
      <c r="AN2410">
        <v>0</v>
      </c>
      <c r="AP2410" t="e" vm="1">
        <f>_FV(-3,"0")</f>
        <v>#VALUE!</v>
      </c>
      <c r="AQ2410">
        <v>6</v>
      </c>
      <c r="AR2410">
        <v>3</v>
      </c>
      <c r="AS2410" t="s">
        <v>68</v>
      </c>
      <c r="AT2410" t="s">
        <v>68</v>
      </c>
      <c r="AU2410" t="s">
        <v>68</v>
      </c>
      <c r="AV2410" s="2">
        <v>43586</v>
      </c>
      <c r="AW2410" s="3">
        <v>46753</v>
      </c>
      <c r="AX2410">
        <v>1668</v>
      </c>
      <c r="AY2410">
        <v>1604</v>
      </c>
      <c r="AZ2410" t="s">
        <v>1445</v>
      </c>
      <c r="BA2410" s="2">
        <v>43733</v>
      </c>
      <c r="BB2410">
        <v>34</v>
      </c>
      <c r="BC2410" t="s">
        <v>2984</v>
      </c>
      <c r="BD2410" s="3">
        <v>25993</v>
      </c>
      <c r="BE2410" t="s">
        <v>2240</v>
      </c>
      <c r="BF2410" t="s">
        <v>1398</v>
      </c>
      <c r="BG2410">
        <v>22</v>
      </c>
      <c r="BH2410" t="s">
        <v>2972</v>
      </c>
      <c r="BI2410" s="3">
        <v>42795</v>
      </c>
    </row>
    <row r="2411" spans="1:61" x14ac:dyDescent="0.25">
      <c r="A2411" s="1">
        <v>42718</v>
      </c>
      <c r="B2411" t="s">
        <v>209</v>
      </c>
      <c r="C2411" t="s">
        <v>2240</v>
      </c>
      <c r="D2411" t="s">
        <v>62</v>
      </c>
      <c r="E2411" s="2">
        <v>43586</v>
      </c>
      <c r="F2411" t="s">
        <v>400</v>
      </c>
      <c r="G2411" t="s">
        <v>1183</v>
      </c>
      <c r="H2411" t="s">
        <v>64</v>
      </c>
      <c r="I2411" s="3">
        <v>1817084</v>
      </c>
      <c r="J2411" t="s">
        <v>180</v>
      </c>
      <c r="K2411" t="s">
        <v>319</v>
      </c>
      <c r="L2411" t="s">
        <v>321</v>
      </c>
      <c r="M2411" t="s">
        <v>322</v>
      </c>
      <c r="N2411" t="s">
        <v>751</v>
      </c>
      <c r="O2411" t="s">
        <v>323</v>
      </c>
      <c r="P2411" t="s">
        <v>321</v>
      </c>
      <c r="Q2411">
        <v>16</v>
      </c>
      <c r="R2411" t="s">
        <v>64</v>
      </c>
      <c r="S2411" t="s">
        <v>95</v>
      </c>
      <c r="T2411">
        <v>17</v>
      </c>
      <c r="U2411">
        <v>5</v>
      </c>
      <c r="V2411">
        <v>19</v>
      </c>
      <c r="W2411" t="s">
        <v>85</v>
      </c>
      <c r="X2411" t="s">
        <v>132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 t="s">
        <v>1400</v>
      </c>
      <c r="AM2411" t="e" vm="93">
        <f>_FV(-1,"125")</f>
        <v>#VALUE!</v>
      </c>
      <c r="AN2411">
        <v>15</v>
      </c>
      <c r="AO2411" t="s">
        <v>64</v>
      </c>
      <c r="AP2411" t="e" vm="1">
        <f>_FV(-16,"0")</f>
        <v>#VALUE!</v>
      </c>
      <c r="AQ2411">
        <v>7</v>
      </c>
      <c r="AR2411">
        <v>1</v>
      </c>
      <c r="AS2411" t="s">
        <v>68</v>
      </c>
      <c r="AT2411" t="s">
        <v>1527</v>
      </c>
      <c r="AU2411" t="s">
        <v>68</v>
      </c>
      <c r="AV2411" s="3">
        <v>27426</v>
      </c>
      <c r="AW2411" t="s">
        <v>3089</v>
      </c>
      <c r="AX2411">
        <v>1803</v>
      </c>
      <c r="AY2411">
        <v>1604</v>
      </c>
      <c r="AZ2411" t="s">
        <v>209</v>
      </c>
      <c r="BA2411" s="2">
        <v>43668</v>
      </c>
      <c r="BB2411">
        <v>20</v>
      </c>
      <c r="BC2411" t="s">
        <v>2987</v>
      </c>
      <c r="BD2411" s="3">
        <v>41913</v>
      </c>
      <c r="BE2411" t="s">
        <v>2240</v>
      </c>
      <c r="BF2411" t="s">
        <v>1398</v>
      </c>
      <c r="BG2411">
        <v>22</v>
      </c>
      <c r="BH2411" t="s">
        <v>2972</v>
      </c>
      <c r="BI2411" s="3">
        <v>42795</v>
      </c>
    </row>
    <row r="2412" spans="1:61" x14ac:dyDescent="0.25">
      <c r="A2412" s="1">
        <v>42672</v>
      </c>
      <c r="B2412" t="s">
        <v>2793</v>
      </c>
      <c r="C2412" t="s">
        <v>2240</v>
      </c>
      <c r="D2412" t="s">
        <v>62</v>
      </c>
      <c r="E2412" s="2">
        <v>43525</v>
      </c>
      <c r="F2412" t="s">
        <v>124</v>
      </c>
      <c r="G2412" s="2">
        <v>43525</v>
      </c>
      <c r="H2412" s="2">
        <v>43498</v>
      </c>
      <c r="I2412" s="2">
        <v>43497</v>
      </c>
      <c r="J2412" t="s">
        <v>534</v>
      </c>
      <c r="K2412" t="s">
        <v>266</v>
      </c>
      <c r="L2412" t="s">
        <v>118</v>
      </c>
      <c r="M2412" t="s">
        <v>266</v>
      </c>
      <c r="N2412" t="s">
        <v>97</v>
      </c>
      <c r="O2412" t="s">
        <v>266</v>
      </c>
      <c r="P2412" t="s">
        <v>325</v>
      </c>
      <c r="Q2412">
        <v>10</v>
      </c>
      <c r="R2412" t="s">
        <v>255</v>
      </c>
      <c r="S2412" t="s">
        <v>95</v>
      </c>
      <c r="T2412">
        <v>17</v>
      </c>
      <c r="U2412">
        <v>9</v>
      </c>
      <c r="V2412">
        <v>18</v>
      </c>
      <c r="W2412" t="s">
        <v>121</v>
      </c>
      <c r="X2412" t="s">
        <v>65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1</v>
      </c>
      <c r="AI2412">
        <v>1</v>
      </c>
      <c r="AJ2412">
        <v>0</v>
      </c>
      <c r="AK2412">
        <v>0</v>
      </c>
      <c r="AL2412" t="s">
        <v>65</v>
      </c>
      <c r="AM2412" t="e" vm="8">
        <f>_FV(-1,"4")</f>
        <v>#VALUE!</v>
      </c>
      <c r="AN2412">
        <v>5</v>
      </c>
      <c r="AO2412" t="s">
        <v>121</v>
      </c>
      <c r="AP2412" t="e" vm="1">
        <f>_FV(-1,"0")</f>
        <v>#VALUE!</v>
      </c>
      <c r="AQ2412">
        <v>1</v>
      </c>
      <c r="AR2412">
        <v>1</v>
      </c>
      <c r="AS2412" t="s">
        <v>3090</v>
      </c>
      <c r="AT2412" t="s">
        <v>68</v>
      </c>
      <c r="AU2412" t="s">
        <v>3091</v>
      </c>
      <c r="AV2412" t="s">
        <v>3092</v>
      </c>
      <c r="AW2412" t="s">
        <v>3093</v>
      </c>
      <c r="AX2412">
        <v>1645</v>
      </c>
      <c r="AY2412">
        <v>1604</v>
      </c>
      <c r="AZ2412" t="s">
        <v>2793</v>
      </c>
      <c r="BA2412" s="2">
        <v>43702</v>
      </c>
      <c r="BB2412">
        <v>36</v>
      </c>
      <c r="BC2412" t="s">
        <v>2988</v>
      </c>
      <c r="BD2412" s="2">
        <v>43803</v>
      </c>
      <c r="BE2412" t="s">
        <v>2240</v>
      </c>
      <c r="BF2412" t="s">
        <v>1398</v>
      </c>
      <c r="BG2412">
        <v>22</v>
      </c>
      <c r="BH2412" t="s">
        <v>2972</v>
      </c>
      <c r="BI2412" s="3">
        <v>42795</v>
      </c>
    </row>
    <row r="2413" spans="1:61" x14ac:dyDescent="0.25">
      <c r="A2413" s="1">
        <v>42767</v>
      </c>
      <c r="B2413" t="s">
        <v>218</v>
      </c>
      <c r="C2413" t="s">
        <v>2240</v>
      </c>
      <c r="D2413" t="s">
        <v>62</v>
      </c>
      <c r="E2413" s="3">
        <v>45658</v>
      </c>
      <c r="F2413" t="s">
        <v>124</v>
      </c>
      <c r="G2413" s="3">
        <v>42005</v>
      </c>
      <c r="H2413" s="2">
        <v>43587</v>
      </c>
      <c r="I2413" s="2">
        <v>43525</v>
      </c>
      <c r="J2413" t="s">
        <v>1478</v>
      </c>
      <c r="K2413" t="s">
        <v>159</v>
      </c>
      <c r="L2413" t="s">
        <v>797</v>
      </c>
      <c r="M2413" t="s">
        <v>159</v>
      </c>
      <c r="N2413" t="s">
        <v>97</v>
      </c>
      <c r="O2413" t="s">
        <v>79</v>
      </c>
      <c r="P2413" t="s">
        <v>118</v>
      </c>
      <c r="Q2413">
        <v>20</v>
      </c>
      <c r="R2413" t="s">
        <v>120</v>
      </c>
      <c r="S2413" t="s">
        <v>95</v>
      </c>
      <c r="T2413">
        <v>17</v>
      </c>
      <c r="U2413">
        <v>8</v>
      </c>
      <c r="V2413">
        <v>19</v>
      </c>
      <c r="W2413" t="s">
        <v>96</v>
      </c>
      <c r="X2413" t="s">
        <v>64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 t="s">
        <v>325</v>
      </c>
      <c r="AM2413" t="e" vm="14">
        <f>_FV(-1,"25")</f>
        <v>#VALUE!</v>
      </c>
      <c r="AN2413">
        <v>13</v>
      </c>
      <c r="AO2413" t="s">
        <v>66</v>
      </c>
      <c r="AP2413" t="e" vm="1">
        <f>_FV(-8,"0")</f>
        <v>#VALUE!</v>
      </c>
      <c r="AQ2413">
        <v>5</v>
      </c>
      <c r="AR2413">
        <v>2</v>
      </c>
      <c r="AS2413" t="s">
        <v>339</v>
      </c>
      <c r="AT2413" t="s">
        <v>68</v>
      </c>
      <c r="AU2413" t="s">
        <v>2075</v>
      </c>
      <c r="AV2413" t="s">
        <v>3094</v>
      </c>
      <c r="AW2413" t="s">
        <v>3095</v>
      </c>
      <c r="AX2413">
        <v>1643</v>
      </c>
      <c r="AY2413">
        <v>1604</v>
      </c>
      <c r="AZ2413" t="s">
        <v>218</v>
      </c>
      <c r="BA2413" s="2">
        <v>43550</v>
      </c>
      <c r="BB2413">
        <v>17</v>
      </c>
      <c r="BC2413" t="s">
        <v>2990</v>
      </c>
      <c r="BD2413" s="3">
        <v>30742</v>
      </c>
      <c r="BE2413" t="s">
        <v>2240</v>
      </c>
      <c r="BF2413" t="s">
        <v>1398</v>
      </c>
      <c r="BG2413">
        <v>22</v>
      </c>
      <c r="BH2413" t="s">
        <v>2972</v>
      </c>
      <c r="BI2413" s="3">
        <v>42795</v>
      </c>
    </row>
    <row r="2414" spans="1:61" x14ac:dyDescent="0.25">
      <c r="A2414" s="1">
        <v>42721</v>
      </c>
      <c r="B2414" t="s">
        <v>228</v>
      </c>
      <c r="C2414" t="s">
        <v>2240</v>
      </c>
      <c r="D2414" t="s">
        <v>62</v>
      </c>
      <c r="E2414" t="s">
        <v>310</v>
      </c>
      <c r="F2414" t="s">
        <v>545</v>
      </c>
      <c r="G2414" t="s">
        <v>420</v>
      </c>
      <c r="H2414" t="s">
        <v>1047</v>
      </c>
      <c r="I2414" t="s">
        <v>1018</v>
      </c>
      <c r="J2414" t="s">
        <v>531</v>
      </c>
      <c r="K2414" t="s">
        <v>190</v>
      </c>
      <c r="L2414" t="s">
        <v>189</v>
      </c>
      <c r="M2414" t="s">
        <v>278</v>
      </c>
      <c r="N2414" t="s">
        <v>532</v>
      </c>
      <c r="O2414" t="s">
        <v>190</v>
      </c>
      <c r="P2414" t="s">
        <v>189</v>
      </c>
      <c r="Q2414">
        <v>17</v>
      </c>
      <c r="R2414" t="s">
        <v>192</v>
      </c>
      <c r="S2414" t="s">
        <v>95</v>
      </c>
      <c r="T2414">
        <v>17</v>
      </c>
      <c r="U2414">
        <v>15</v>
      </c>
      <c r="V2414">
        <v>19</v>
      </c>
      <c r="W2414" t="s">
        <v>132</v>
      </c>
      <c r="X2414" t="s">
        <v>64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 t="e" vm="73">
        <f>_FV(0,"7647058823529411")</f>
        <v>#VALUE!</v>
      </c>
      <c r="AM2414" t="e" vm="446">
        <f>_FV(-1,"2352941176470589")</f>
        <v>#VALUE!</v>
      </c>
      <c r="AN2414">
        <v>4</v>
      </c>
      <c r="AO2414" t="s">
        <v>84</v>
      </c>
      <c r="AP2414" t="e" vm="1">
        <f>_FV(-7,"0")</f>
        <v>#VALUE!</v>
      </c>
      <c r="AQ2414">
        <v>7</v>
      </c>
      <c r="AR2414">
        <v>1</v>
      </c>
      <c r="AS2414" t="s">
        <v>2364</v>
      </c>
      <c r="AT2414" t="s">
        <v>68</v>
      </c>
      <c r="AU2414" t="s">
        <v>1844</v>
      </c>
      <c r="AV2414" t="s">
        <v>1844</v>
      </c>
      <c r="AW2414" t="s">
        <v>2366</v>
      </c>
      <c r="AX2414">
        <v>1666</v>
      </c>
      <c r="AY2414">
        <v>1604</v>
      </c>
      <c r="AZ2414" t="s">
        <v>228</v>
      </c>
      <c r="BA2414" s="2">
        <v>43669</v>
      </c>
      <c r="BB2414">
        <v>27</v>
      </c>
      <c r="BC2414" t="s">
        <v>2991</v>
      </c>
      <c r="BD2414" s="3">
        <v>17288</v>
      </c>
      <c r="BE2414" t="s">
        <v>2240</v>
      </c>
      <c r="BF2414" t="s">
        <v>1398</v>
      </c>
      <c r="BG2414">
        <v>22</v>
      </c>
      <c r="BH2414" t="s">
        <v>2972</v>
      </c>
      <c r="BI2414" s="3">
        <v>42795</v>
      </c>
    </row>
    <row r="2415" spans="1:61" x14ac:dyDescent="0.25">
      <c r="A2415" s="1">
        <v>42770</v>
      </c>
      <c r="B2415" t="s">
        <v>60</v>
      </c>
      <c r="C2415" t="s">
        <v>158</v>
      </c>
      <c r="D2415" t="s">
        <v>101</v>
      </c>
      <c r="E2415" t="s">
        <v>2736</v>
      </c>
      <c r="F2415" t="s">
        <v>859</v>
      </c>
      <c r="G2415" s="2">
        <v>43497</v>
      </c>
      <c r="H2415" t="s">
        <v>385</v>
      </c>
      <c r="I2415" s="2">
        <v>43678</v>
      </c>
      <c r="J2415" t="s">
        <v>1229</v>
      </c>
      <c r="K2415" t="s">
        <v>484</v>
      </c>
      <c r="L2415" t="s">
        <v>324</v>
      </c>
      <c r="M2415" t="s">
        <v>603</v>
      </c>
      <c r="N2415" t="s">
        <v>82</v>
      </c>
      <c r="O2415" t="s">
        <v>118</v>
      </c>
      <c r="P2415" t="s">
        <v>603</v>
      </c>
      <c r="Q2415">
        <v>30</v>
      </c>
      <c r="R2415" t="s">
        <v>132</v>
      </c>
      <c r="S2415" t="s">
        <v>84</v>
      </c>
      <c r="T2415">
        <v>17</v>
      </c>
      <c r="U2415">
        <v>3</v>
      </c>
      <c r="V2415">
        <v>2</v>
      </c>
      <c r="W2415" t="s">
        <v>85</v>
      </c>
      <c r="X2415" t="s">
        <v>83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 t="s">
        <v>74</v>
      </c>
      <c r="AM2415" t="s">
        <v>124</v>
      </c>
      <c r="AN2415">
        <v>-4</v>
      </c>
      <c r="AO2415" t="e" vm="1">
        <f>_FV(-2,"0")</f>
        <v>#VALUE!</v>
      </c>
      <c r="AP2415" t="s">
        <v>64</v>
      </c>
      <c r="AQ2415">
        <v>4</v>
      </c>
      <c r="AR2415">
        <v>4</v>
      </c>
      <c r="AS2415" t="s">
        <v>68</v>
      </c>
      <c r="AT2415" t="s">
        <v>1230</v>
      </c>
      <c r="AU2415" t="s">
        <v>68</v>
      </c>
      <c r="AV2415" t="s">
        <v>1192</v>
      </c>
      <c r="AW2415" t="s">
        <v>3096</v>
      </c>
      <c r="AX2415">
        <v>1847</v>
      </c>
      <c r="AY2415">
        <v>1883</v>
      </c>
      <c r="AZ2415" t="s">
        <v>60</v>
      </c>
      <c r="BA2415" s="2">
        <v>43669</v>
      </c>
      <c r="BB2415">
        <v>26</v>
      </c>
      <c r="BC2415" t="s">
        <v>2961</v>
      </c>
      <c r="BD2415" s="3">
        <v>16772</v>
      </c>
      <c r="BE2415" t="s">
        <v>158</v>
      </c>
      <c r="BF2415" s="2">
        <v>43670</v>
      </c>
      <c r="BG2415">
        <v>36</v>
      </c>
      <c r="BH2415" t="s">
        <v>2974</v>
      </c>
      <c r="BI2415" s="2">
        <v>43813</v>
      </c>
    </row>
    <row r="2416" spans="1:61" x14ac:dyDescent="0.25">
      <c r="A2416" s="1">
        <v>42779</v>
      </c>
      <c r="B2416" t="s">
        <v>2768</v>
      </c>
      <c r="C2416" t="s">
        <v>158</v>
      </c>
      <c r="D2416" t="s">
        <v>151</v>
      </c>
      <c r="E2416" s="2">
        <v>43556</v>
      </c>
      <c r="F2416" s="3">
        <v>35065</v>
      </c>
      <c r="G2416" s="3">
        <v>32143</v>
      </c>
      <c r="H2416" s="3">
        <v>42370</v>
      </c>
      <c r="I2416" s="2">
        <v>43556</v>
      </c>
      <c r="J2416" s="3">
        <v>35065</v>
      </c>
      <c r="K2416" t="s">
        <v>129</v>
      </c>
      <c r="L2416" t="s">
        <v>97</v>
      </c>
      <c r="M2416" t="s">
        <v>130</v>
      </c>
      <c r="N2416" t="s">
        <v>118</v>
      </c>
      <c r="O2416" t="s">
        <v>118</v>
      </c>
      <c r="P2416" t="s">
        <v>131</v>
      </c>
      <c r="Q2416">
        <v>25</v>
      </c>
      <c r="R2416" t="s">
        <v>83</v>
      </c>
      <c r="S2416" t="s">
        <v>84</v>
      </c>
      <c r="T2416">
        <v>17</v>
      </c>
      <c r="U2416">
        <v>14</v>
      </c>
      <c r="V2416">
        <v>3</v>
      </c>
      <c r="W2416" t="s">
        <v>64</v>
      </c>
      <c r="X2416" t="s">
        <v>120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 t="e" vm="293">
        <f>_FV(0,"48")</f>
        <v>#VALUE!</v>
      </c>
      <c r="AM2416" t="s">
        <v>124</v>
      </c>
      <c r="AN2416">
        <v>-23</v>
      </c>
      <c r="AO2416" t="e" vm="1">
        <f>_FV(-8,"0")</f>
        <v>#VALUE!</v>
      </c>
      <c r="AP2416" t="s">
        <v>96</v>
      </c>
      <c r="AQ2416">
        <v>0</v>
      </c>
      <c r="AR2416">
        <v>9</v>
      </c>
      <c r="AS2416" t="s">
        <v>68</v>
      </c>
      <c r="AT2416" t="s">
        <v>68</v>
      </c>
      <c r="AU2416" t="s">
        <v>68</v>
      </c>
      <c r="AV2416" s="2">
        <v>43556</v>
      </c>
      <c r="AW2416" s="3">
        <v>46023</v>
      </c>
      <c r="AX2416">
        <v>1609</v>
      </c>
      <c r="AY2416">
        <v>1883</v>
      </c>
      <c r="AZ2416" t="s">
        <v>2768</v>
      </c>
      <c r="BA2416" s="2">
        <v>43578</v>
      </c>
      <c r="BB2416">
        <v>16</v>
      </c>
      <c r="BC2416" t="s">
        <v>2965</v>
      </c>
      <c r="BD2416" s="3">
        <v>19025</v>
      </c>
      <c r="BE2416" t="s">
        <v>158</v>
      </c>
      <c r="BF2416" s="2">
        <v>43670</v>
      </c>
      <c r="BG2416">
        <v>36</v>
      </c>
      <c r="BH2416" t="s">
        <v>2974</v>
      </c>
      <c r="BI2416" s="2">
        <v>43813</v>
      </c>
    </row>
    <row r="2417" spans="1:61" x14ac:dyDescent="0.25">
      <c r="A2417" s="1">
        <v>42700</v>
      </c>
      <c r="B2417" t="s">
        <v>2531</v>
      </c>
      <c r="C2417" t="s">
        <v>158</v>
      </c>
      <c r="D2417" t="s">
        <v>151</v>
      </c>
      <c r="E2417" t="s">
        <v>229</v>
      </c>
      <c r="F2417" t="s">
        <v>941</v>
      </c>
      <c r="G2417" t="s">
        <v>230</v>
      </c>
      <c r="H2417" t="s">
        <v>229</v>
      </c>
      <c r="I2417" t="s">
        <v>233</v>
      </c>
      <c r="J2417" t="s">
        <v>941</v>
      </c>
      <c r="K2417" t="s">
        <v>235</v>
      </c>
      <c r="L2417" t="s">
        <v>232</v>
      </c>
      <c r="M2417" t="s">
        <v>236</v>
      </c>
      <c r="N2417" t="s">
        <v>234</v>
      </c>
      <c r="O2417" t="s">
        <v>238</v>
      </c>
      <c r="P2417" t="s">
        <v>363</v>
      </c>
      <c r="Q2417">
        <v>13</v>
      </c>
      <c r="R2417" t="s">
        <v>242</v>
      </c>
      <c r="S2417" t="s">
        <v>84</v>
      </c>
      <c r="T2417">
        <v>17</v>
      </c>
      <c r="U2417">
        <v>12</v>
      </c>
      <c r="V2417">
        <v>3</v>
      </c>
      <c r="W2417" t="s">
        <v>85</v>
      </c>
      <c r="X2417" t="s">
        <v>83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 t="e" vm="447">
        <f>_FV(0,"6153846153846154")</f>
        <v>#VALUE!</v>
      </c>
      <c r="AM2417" t="s">
        <v>362</v>
      </c>
      <c r="AN2417">
        <v>-13</v>
      </c>
      <c r="AO2417" t="e" vm="1">
        <f>_FV(-2,"0")</f>
        <v>#VALUE!</v>
      </c>
      <c r="AP2417" t="s">
        <v>191</v>
      </c>
      <c r="AQ2417">
        <v>4</v>
      </c>
      <c r="AR2417">
        <v>4</v>
      </c>
      <c r="AS2417" t="s">
        <v>752</v>
      </c>
      <c r="AT2417" t="s">
        <v>68</v>
      </c>
      <c r="AU2417" t="s">
        <v>232</v>
      </c>
      <c r="AV2417" t="s">
        <v>3097</v>
      </c>
      <c r="AW2417" t="s">
        <v>3024</v>
      </c>
      <c r="AX2417">
        <v>1626</v>
      </c>
      <c r="AY2417">
        <v>1883</v>
      </c>
      <c r="AZ2417" t="s">
        <v>2531</v>
      </c>
      <c r="BA2417" s="2">
        <v>43671</v>
      </c>
      <c r="BB2417">
        <v>14</v>
      </c>
      <c r="BC2417" t="s">
        <v>2967</v>
      </c>
      <c r="BD2417" s="3">
        <v>46419</v>
      </c>
      <c r="BE2417" t="s">
        <v>158</v>
      </c>
      <c r="BF2417" s="2">
        <v>43670</v>
      </c>
      <c r="BG2417">
        <v>36</v>
      </c>
      <c r="BH2417" t="s">
        <v>2974</v>
      </c>
      <c r="BI2417" s="2">
        <v>43813</v>
      </c>
    </row>
    <row r="2418" spans="1:61" x14ac:dyDescent="0.25">
      <c r="A2418" s="1">
        <v>42859</v>
      </c>
      <c r="B2418" t="s">
        <v>123</v>
      </c>
      <c r="C2418" t="s">
        <v>158</v>
      </c>
      <c r="D2418" t="s">
        <v>62</v>
      </c>
      <c r="E2418" t="s">
        <v>64</v>
      </c>
      <c r="F2418" t="s">
        <v>859</v>
      </c>
      <c r="G2418" t="s">
        <v>2150</v>
      </c>
      <c r="H2418" t="s">
        <v>385</v>
      </c>
      <c r="I2418" s="2">
        <v>43526</v>
      </c>
      <c r="J2418" t="s">
        <v>1229</v>
      </c>
      <c r="K2418" t="s">
        <v>951</v>
      </c>
      <c r="L2418" t="s">
        <v>324</v>
      </c>
      <c r="M2418" t="s">
        <v>115</v>
      </c>
      <c r="N2418" t="s">
        <v>82</v>
      </c>
      <c r="O2418" t="s">
        <v>325</v>
      </c>
      <c r="P2418" t="s">
        <v>603</v>
      </c>
      <c r="Q2418">
        <v>30</v>
      </c>
      <c r="R2418" t="s">
        <v>68</v>
      </c>
      <c r="S2418" t="s">
        <v>84</v>
      </c>
      <c r="T2418">
        <v>17</v>
      </c>
      <c r="U2418">
        <v>1</v>
      </c>
      <c r="V2418">
        <v>2</v>
      </c>
      <c r="W2418" t="s">
        <v>120</v>
      </c>
      <c r="X2418" t="s">
        <v>83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 t="s">
        <v>765</v>
      </c>
      <c r="AM2418" t="s">
        <v>124</v>
      </c>
      <c r="AN2418">
        <v>11</v>
      </c>
      <c r="AO2418" t="s">
        <v>68</v>
      </c>
      <c r="AP2418" t="e" vm="1">
        <f>_FV(-2,"0")</f>
        <v>#VALUE!</v>
      </c>
      <c r="AQ2418">
        <v>3</v>
      </c>
      <c r="AR2418">
        <v>6</v>
      </c>
      <c r="AS2418" t="s">
        <v>68</v>
      </c>
      <c r="AT2418" t="s">
        <v>68</v>
      </c>
      <c r="AU2418" t="s">
        <v>68</v>
      </c>
      <c r="AV2418" s="3">
        <v>45689</v>
      </c>
      <c r="AW2418" s="3">
        <v>42370</v>
      </c>
      <c r="AX2418">
        <v>1793</v>
      </c>
      <c r="AY2418">
        <v>1883</v>
      </c>
      <c r="AZ2418" t="s">
        <v>123</v>
      </c>
      <c r="BA2418" s="2">
        <v>43700</v>
      </c>
      <c r="BB2418">
        <v>41</v>
      </c>
      <c r="BC2418" t="s">
        <v>2968</v>
      </c>
      <c r="BD2418" s="3">
        <v>11658</v>
      </c>
      <c r="BE2418" t="s">
        <v>158</v>
      </c>
      <c r="BF2418" s="2">
        <v>43670</v>
      </c>
      <c r="BG2418">
        <v>36</v>
      </c>
      <c r="BH2418" t="s">
        <v>2974</v>
      </c>
      <c r="BI2418" s="2">
        <v>43813</v>
      </c>
    </row>
    <row r="2419" spans="1:61" x14ac:dyDescent="0.25">
      <c r="A2419" s="1">
        <v>42693</v>
      </c>
      <c r="B2419" t="s">
        <v>2233</v>
      </c>
      <c r="C2419" t="s">
        <v>158</v>
      </c>
      <c r="D2419" t="s">
        <v>151</v>
      </c>
      <c r="E2419" t="s">
        <v>90</v>
      </c>
      <c r="F2419" t="s">
        <v>761</v>
      </c>
      <c r="G2419" t="s">
        <v>425</v>
      </c>
      <c r="H2419" t="s">
        <v>74</v>
      </c>
      <c r="I2419" t="s">
        <v>717</v>
      </c>
      <c r="J2419" t="s">
        <v>64</v>
      </c>
      <c r="K2419" t="s">
        <v>79</v>
      </c>
      <c r="L2419" t="s">
        <v>426</v>
      </c>
      <c r="M2419" t="s">
        <v>63</v>
      </c>
      <c r="N2419" t="s">
        <v>308</v>
      </c>
      <c r="O2419" t="s">
        <v>82</v>
      </c>
      <c r="P2419" t="s">
        <v>79</v>
      </c>
      <c r="Q2419">
        <v>12</v>
      </c>
      <c r="R2419" t="s">
        <v>119</v>
      </c>
      <c r="S2419" t="s">
        <v>84</v>
      </c>
      <c r="T2419">
        <v>17</v>
      </c>
      <c r="U2419">
        <v>16</v>
      </c>
      <c r="V2419">
        <v>3</v>
      </c>
      <c r="W2419" t="s">
        <v>68</v>
      </c>
      <c r="X2419" t="s">
        <v>96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 t="e" vm="14">
        <f>_FV(0,"25")</f>
        <v>#VALUE!</v>
      </c>
      <c r="AM2419" s="3">
        <v>45658</v>
      </c>
      <c r="AN2419">
        <v>-13</v>
      </c>
      <c r="AO2419" t="e" vm="1">
        <f>_FV(-5,"0")</f>
        <v>#VALUE!</v>
      </c>
      <c r="AP2419" t="s">
        <v>192</v>
      </c>
      <c r="AQ2419">
        <v>3</v>
      </c>
      <c r="AR2419">
        <v>6</v>
      </c>
      <c r="AS2419" t="s">
        <v>68</v>
      </c>
      <c r="AT2419" t="s">
        <v>68</v>
      </c>
      <c r="AU2419" t="s">
        <v>68</v>
      </c>
      <c r="AV2419" s="3">
        <v>27395</v>
      </c>
      <c r="AW2419" s="3">
        <v>44197</v>
      </c>
      <c r="AX2419">
        <v>1637</v>
      </c>
      <c r="AY2419">
        <v>1883</v>
      </c>
      <c r="AZ2419" t="s">
        <v>2233</v>
      </c>
      <c r="BA2419" s="2">
        <v>43490</v>
      </c>
      <c r="BB2419">
        <v>25</v>
      </c>
      <c r="BC2419" t="s">
        <v>2969</v>
      </c>
      <c r="BD2419" s="3">
        <v>28946</v>
      </c>
      <c r="BE2419" t="s">
        <v>158</v>
      </c>
      <c r="BF2419" s="2">
        <v>43670</v>
      </c>
      <c r="BG2419">
        <v>36</v>
      </c>
      <c r="BH2419" t="s">
        <v>2974</v>
      </c>
      <c r="BI2419" s="2">
        <v>43813</v>
      </c>
    </row>
    <row r="2420" spans="1:61" x14ac:dyDescent="0.25">
      <c r="A2420" s="1">
        <v>42750</v>
      </c>
      <c r="B2420" t="s">
        <v>127</v>
      </c>
      <c r="C2420" t="s">
        <v>158</v>
      </c>
      <c r="D2420" t="s">
        <v>62</v>
      </c>
      <c r="E2420" t="s">
        <v>90</v>
      </c>
      <c r="F2420" t="s">
        <v>1822</v>
      </c>
      <c r="G2420" t="s">
        <v>707</v>
      </c>
      <c r="H2420" t="s">
        <v>392</v>
      </c>
      <c r="I2420" t="s">
        <v>353</v>
      </c>
      <c r="J2420" t="s">
        <v>64</v>
      </c>
      <c r="K2420" t="s">
        <v>460</v>
      </c>
      <c r="L2420" t="s">
        <v>2159</v>
      </c>
      <c r="M2420" t="s">
        <v>155</v>
      </c>
      <c r="N2420" t="s">
        <v>394</v>
      </c>
      <c r="O2420" t="s">
        <v>155</v>
      </c>
      <c r="P2420" t="s">
        <v>154</v>
      </c>
      <c r="Q2420">
        <v>21</v>
      </c>
      <c r="R2420" t="s">
        <v>85</v>
      </c>
      <c r="S2420" t="s">
        <v>84</v>
      </c>
      <c r="T2420">
        <v>17</v>
      </c>
      <c r="U2420">
        <v>7</v>
      </c>
      <c r="V2420">
        <v>4</v>
      </c>
      <c r="W2420" t="s">
        <v>120</v>
      </c>
      <c r="X2420" t="s">
        <v>179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1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 t="s">
        <v>889</v>
      </c>
      <c r="AM2420" t="s">
        <v>389</v>
      </c>
      <c r="AN2420">
        <v>-12</v>
      </c>
      <c r="AO2420" t="e" vm="1">
        <f>_FV(-2,"0")</f>
        <v>#VALUE!</v>
      </c>
      <c r="AP2420" t="s">
        <v>66</v>
      </c>
      <c r="AQ2420">
        <v>2</v>
      </c>
      <c r="AR2420">
        <v>5</v>
      </c>
      <c r="AS2420" t="s">
        <v>896</v>
      </c>
      <c r="AT2420" t="s">
        <v>708</v>
      </c>
      <c r="AU2420" t="s">
        <v>898</v>
      </c>
      <c r="AV2420" t="s">
        <v>1574</v>
      </c>
      <c r="AW2420" t="s">
        <v>3098</v>
      </c>
      <c r="AX2420">
        <v>1725</v>
      </c>
      <c r="AY2420">
        <v>1883</v>
      </c>
      <c r="AZ2420" t="s">
        <v>127</v>
      </c>
      <c r="BA2420" s="2">
        <v>43732</v>
      </c>
      <c r="BB2420">
        <v>22</v>
      </c>
      <c r="BC2420" t="s">
        <v>2970</v>
      </c>
      <c r="BD2420" s="3">
        <v>47300</v>
      </c>
      <c r="BE2420" t="s">
        <v>158</v>
      </c>
      <c r="BF2420" s="2">
        <v>43670</v>
      </c>
      <c r="BG2420">
        <v>36</v>
      </c>
      <c r="BH2420" t="s">
        <v>2974</v>
      </c>
      <c r="BI2420" s="2">
        <v>43813</v>
      </c>
    </row>
    <row r="2421" spans="1:61" x14ac:dyDescent="0.25">
      <c r="A2421" s="1">
        <v>42730</v>
      </c>
      <c r="B2421" t="s">
        <v>2240</v>
      </c>
      <c r="C2421" t="s">
        <v>158</v>
      </c>
      <c r="D2421" t="s">
        <v>151</v>
      </c>
      <c r="E2421" t="s">
        <v>91</v>
      </c>
      <c r="F2421" t="s">
        <v>64</v>
      </c>
      <c r="G2421" t="s">
        <v>64</v>
      </c>
      <c r="H2421" t="s">
        <v>92</v>
      </c>
      <c r="I2421" t="s">
        <v>355</v>
      </c>
      <c r="J2421" t="s">
        <v>64</v>
      </c>
      <c r="K2421" t="s">
        <v>82</v>
      </c>
      <c r="L2421" t="s">
        <v>950</v>
      </c>
      <c r="M2421" t="s">
        <v>950</v>
      </c>
      <c r="N2421" t="s">
        <v>82</v>
      </c>
      <c r="O2421" t="s">
        <v>82</v>
      </c>
      <c r="P2421" t="s">
        <v>82</v>
      </c>
      <c r="Q2421">
        <v>18</v>
      </c>
      <c r="R2421" t="s">
        <v>95</v>
      </c>
      <c r="S2421" t="s">
        <v>84</v>
      </c>
      <c r="T2421">
        <v>17</v>
      </c>
      <c r="U2421">
        <v>20</v>
      </c>
      <c r="V2421">
        <v>3</v>
      </c>
      <c r="W2421" t="s">
        <v>64</v>
      </c>
      <c r="X2421" t="s">
        <v>83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 t="e" vm="305">
        <f>_FV(-1,"2222222222222223")</f>
        <v>#VALUE!</v>
      </c>
      <c r="AM2421" t="s">
        <v>88</v>
      </c>
      <c r="AN2421">
        <v>-24</v>
      </c>
      <c r="AO2421" t="e" vm="1">
        <f>_FV(-7,"0")</f>
        <v>#VALUE!</v>
      </c>
      <c r="AP2421" t="s">
        <v>110</v>
      </c>
      <c r="AQ2421">
        <v>1</v>
      </c>
      <c r="AR2421">
        <v>7</v>
      </c>
      <c r="AS2421" t="s">
        <v>68</v>
      </c>
      <c r="AT2421" t="s">
        <v>68</v>
      </c>
      <c r="AU2421" t="s">
        <v>68</v>
      </c>
      <c r="AV2421" s="2">
        <v>43586</v>
      </c>
      <c r="AW2421" s="2">
        <v>43770</v>
      </c>
      <c r="AX2421">
        <v>1604</v>
      </c>
      <c r="AY2421">
        <v>1883</v>
      </c>
      <c r="AZ2421" t="s">
        <v>2240</v>
      </c>
      <c r="BA2421" t="s">
        <v>1398</v>
      </c>
      <c r="BB2421">
        <v>22</v>
      </c>
      <c r="BC2421" t="s">
        <v>2972</v>
      </c>
      <c r="BD2421" s="3">
        <v>42795</v>
      </c>
      <c r="BE2421" t="s">
        <v>158</v>
      </c>
      <c r="BF2421" s="2">
        <v>43670</v>
      </c>
      <c r="BG2421">
        <v>36</v>
      </c>
      <c r="BH2421" t="s">
        <v>2974</v>
      </c>
      <c r="BI2421" s="2">
        <v>43813</v>
      </c>
    </row>
    <row r="2422" spans="1:61" x14ac:dyDescent="0.25">
      <c r="A2422" s="1">
        <v>42655</v>
      </c>
      <c r="B2422" t="s">
        <v>2538</v>
      </c>
      <c r="C2422" t="s">
        <v>158</v>
      </c>
      <c r="D2422" t="s">
        <v>62</v>
      </c>
      <c r="E2422" t="s">
        <v>483</v>
      </c>
      <c r="F2422" t="s">
        <v>64</v>
      </c>
      <c r="G2422" s="2">
        <v>43617</v>
      </c>
      <c r="H2422" t="s">
        <v>68</v>
      </c>
      <c r="I2422" t="s">
        <v>1251</v>
      </c>
      <c r="J2422" t="s">
        <v>64</v>
      </c>
      <c r="K2422" t="s">
        <v>118</v>
      </c>
      <c r="L2422" t="s">
        <v>97</v>
      </c>
      <c r="M2422" t="s">
        <v>117</v>
      </c>
      <c r="N2422" t="s">
        <v>115</v>
      </c>
      <c r="O2422" t="s">
        <v>386</v>
      </c>
      <c r="P2422" t="s">
        <v>118</v>
      </c>
      <c r="Q2422">
        <v>15</v>
      </c>
      <c r="R2422" t="s">
        <v>179</v>
      </c>
      <c r="S2422" t="s">
        <v>84</v>
      </c>
      <c r="T2422">
        <v>17</v>
      </c>
      <c r="U2422">
        <v>16</v>
      </c>
      <c r="V2422">
        <v>4</v>
      </c>
      <c r="W2422" t="s">
        <v>64</v>
      </c>
      <c r="X2422" t="s">
        <v>120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 t="e" vm="336">
        <f>_FV(0,"4666666666666667")</f>
        <v>#VALUE!</v>
      </c>
      <c r="AM2422" t="s">
        <v>68</v>
      </c>
      <c r="AN2422">
        <v>-17</v>
      </c>
      <c r="AO2422" t="e" vm="1">
        <f>_FV(-8,"0")</f>
        <v>#VALUE!</v>
      </c>
      <c r="AP2422" t="s">
        <v>83</v>
      </c>
      <c r="AQ2422">
        <v>4</v>
      </c>
      <c r="AR2422">
        <v>4</v>
      </c>
      <c r="AS2422" t="s">
        <v>68</v>
      </c>
      <c r="AT2422" t="s">
        <v>68</v>
      </c>
      <c r="AU2422" t="s">
        <v>68</v>
      </c>
      <c r="AV2422" s="2">
        <v>43678</v>
      </c>
      <c r="AW2422" s="3">
        <v>42370</v>
      </c>
      <c r="AX2422">
        <v>1803</v>
      </c>
      <c r="AY2422">
        <v>1883</v>
      </c>
      <c r="AZ2422" t="s">
        <v>2538</v>
      </c>
      <c r="BA2422" s="2">
        <v>43641</v>
      </c>
      <c r="BB2422">
        <v>21</v>
      </c>
      <c r="BC2422" t="s">
        <v>2973</v>
      </c>
      <c r="BD2422" s="3">
        <v>23863</v>
      </c>
      <c r="BE2422" t="s">
        <v>158</v>
      </c>
      <c r="BF2422" s="2">
        <v>43670</v>
      </c>
      <c r="BG2422">
        <v>36</v>
      </c>
      <c r="BH2422" t="s">
        <v>2974</v>
      </c>
      <c r="BI2422" s="2">
        <v>43813</v>
      </c>
    </row>
    <row r="2423" spans="1:61" x14ac:dyDescent="0.25">
      <c r="A2423" s="1">
        <v>42735</v>
      </c>
      <c r="B2423" t="s">
        <v>150</v>
      </c>
      <c r="C2423" t="s">
        <v>158</v>
      </c>
      <c r="D2423" t="s">
        <v>62</v>
      </c>
      <c r="E2423" t="s">
        <v>1654</v>
      </c>
      <c r="F2423" t="s">
        <v>1320</v>
      </c>
      <c r="G2423" t="s">
        <v>196</v>
      </c>
      <c r="H2423" t="s">
        <v>1067</v>
      </c>
      <c r="I2423" t="s">
        <v>1349</v>
      </c>
      <c r="J2423" t="s">
        <v>1320</v>
      </c>
      <c r="K2423" t="s">
        <v>1624</v>
      </c>
      <c r="L2423" t="s">
        <v>1624</v>
      </c>
      <c r="M2423" t="s">
        <v>171</v>
      </c>
      <c r="N2423" t="s">
        <v>204</v>
      </c>
      <c r="O2423" t="s">
        <v>205</v>
      </c>
      <c r="P2423" t="s">
        <v>204</v>
      </c>
      <c r="Q2423">
        <v>19</v>
      </c>
      <c r="R2423" t="s">
        <v>66</v>
      </c>
      <c r="S2423" t="s">
        <v>84</v>
      </c>
      <c r="T2423">
        <v>17</v>
      </c>
      <c r="U2423">
        <v>2</v>
      </c>
      <c r="V2423">
        <v>3</v>
      </c>
      <c r="W2423" t="s">
        <v>120</v>
      </c>
      <c r="X2423" t="s">
        <v>83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 t="s">
        <v>786</v>
      </c>
      <c r="AM2423" t="s">
        <v>68</v>
      </c>
      <c r="AN2423">
        <v>1</v>
      </c>
      <c r="AO2423" t="s">
        <v>68</v>
      </c>
      <c r="AP2423" t="s">
        <v>68</v>
      </c>
      <c r="AQ2423">
        <v>9</v>
      </c>
      <c r="AR2423">
        <v>0</v>
      </c>
      <c r="AS2423" t="s">
        <v>68</v>
      </c>
      <c r="AT2423" t="s">
        <v>68</v>
      </c>
      <c r="AU2423" t="s">
        <v>68</v>
      </c>
      <c r="AV2423" s="2">
        <v>43499</v>
      </c>
      <c r="AW2423" s="3">
        <v>43466</v>
      </c>
      <c r="AX2423">
        <v>1813</v>
      </c>
      <c r="AY2423">
        <v>1883</v>
      </c>
      <c r="AZ2423" t="s">
        <v>150</v>
      </c>
      <c r="BA2423" s="2">
        <v>43578</v>
      </c>
      <c r="BB2423">
        <v>23</v>
      </c>
      <c r="BC2423" t="s">
        <v>2962</v>
      </c>
      <c r="BD2423" s="3">
        <v>13789</v>
      </c>
      <c r="BE2423" t="s">
        <v>158</v>
      </c>
      <c r="BF2423" s="2">
        <v>43670</v>
      </c>
      <c r="BG2423">
        <v>36</v>
      </c>
      <c r="BH2423" t="s">
        <v>2974</v>
      </c>
      <c r="BI2423" s="2">
        <v>43813</v>
      </c>
    </row>
    <row r="2424" spans="1:61" x14ac:dyDescent="0.25">
      <c r="A2424" s="1">
        <v>42652</v>
      </c>
      <c r="B2424" t="s">
        <v>163</v>
      </c>
      <c r="C2424" t="s">
        <v>158</v>
      </c>
      <c r="D2424" t="s">
        <v>151</v>
      </c>
      <c r="E2424" s="2">
        <v>43586</v>
      </c>
      <c r="F2424" s="3">
        <v>45689</v>
      </c>
      <c r="G2424" t="s">
        <v>79</v>
      </c>
      <c r="H2424" t="s">
        <v>180</v>
      </c>
      <c r="I2424" s="3">
        <v>45689</v>
      </c>
      <c r="J2424" s="3">
        <v>45689</v>
      </c>
      <c r="K2424" t="s">
        <v>180</v>
      </c>
      <c r="L2424" t="s">
        <v>180</v>
      </c>
      <c r="M2424" t="s">
        <v>65</v>
      </c>
      <c r="N2424" t="s">
        <v>65</v>
      </c>
      <c r="O2424" t="s">
        <v>65</v>
      </c>
      <c r="P2424" t="s">
        <v>65</v>
      </c>
      <c r="Q2424">
        <v>4</v>
      </c>
      <c r="R2424" t="s">
        <v>96</v>
      </c>
      <c r="S2424" t="s">
        <v>84</v>
      </c>
      <c r="T2424">
        <v>17</v>
      </c>
      <c r="U2424">
        <v>3</v>
      </c>
      <c r="V2424">
        <v>1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 s="3">
        <v>45658</v>
      </c>
      <c r="AM2424" s="2">
        <v>43586</v>
      </c>
      <c r="AN2424">
        <v>0</v>
      </c>
      <c r="AP2424" t="s">
        <v>84</v>
      </c>
      <c r="AQ2424">
        <v>7</v>
      </c>
      <c r="AR2424">
        <v>1</v>
      </c>
      <c r="AS2424" t="s">
        <v>1753</v>
      </c>
      <c r="AT2424" t="s">
        <v>68</v>
      </c>
      <c r="AU2424" t="s">
        <v>65</v>
      </c>
      <c r="AV2424" t="s">
        <v>65</v>
      </c>
      <c r="AW2424" t="s">
        <v>3099</v>
      </c>
      <c r="AX2424">
        <v>1770</v>
      </c>
      <c r="AY2424">
        <v>1883</v>
      </c>
      <c r="AZ2424" t="s">
        <v>163</v>
      </c>
      <c r="BA2424" s="2">
        <v>43608</v>
      </c>
      <c r="BB2424">
        <v>24</v>
      </c>
      <c r="BC2424" t="s">
        <v>2976</v>
      </c>
      <c r="BD2424" s="2">
        <v>43658</v>
      </c>
      <c r="BE2424" t="s">
        <v>158</v>
      </c>
      <c r="BF2424" s="2">
        <v>43670</v>
      </c>
      <c r="BG2424">
        <v>36</v>
      </c>
      <c r="BH2424" t="s">
        <v>2974</v>
      </c>
      <c r="BI2424" s="2">
        <v>43813</v>
      </c>
    </row>
    <row r="2425" spans="1:61" x14ac:dyDescent="0.25">
      <c r="A2425" s="1">
        <v>42855</v>
      </c>
      <c r="B2425" t="s">
        <v>2977</v>
      </c>
      <c r="C2425" t="s">
        <v>158</v>
      </c>
      <c r="D2425" t="s">
        <v>101</v>
      </c>
      <c r="E2425" t="s">
        <v>542</v>
      </c>
      <c r="F2425" t="s">
        <v>370</v>
      </c>
      <c r="G2425" t="s">
        <v>703</v>
      </c>
      <c r="H2425" t="s">
        <v>705</v>
      </c>
      <c r="I2425" t="s">
        <v>702</v>
      </c>
      <c r="J2425" t="s">
        <v>2379</v>
      </c>
      <c r="K2425" t="s">
        <v>154</v>
      </c>
      <c r="L2425" t="s">
        <v>1094</v>
      </c>
      <c r="M2425" t="s">
        <v>1746</v>
      </c>
      <c r="N2425" t="s">
        <v>1095</v>
      </c>
      <c r="O2425" t="s">
        <v>665</v>
      </c>
      <c r="P2425" t="s">
        <v>793</v>
      </c>
      <c r="Q2425">
        <v>35</v>
      </c>
      <c r="R2425" t="s">
        <v>67</v>
      </c>
      <c r="S2425" t="s">
        <v>84</v>
      </c>
      <c r="T2425">
        <v>17</v>
      </c>
      <c r="U2425">
        <v>16</v>
      </c>
      <c r="V2425">
        <v>3</v>
      </c>
      <c r="W2425" t="s">
        <v>66</v>
      </c>
      <c r="X2425" t="s">
        <v>121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 t="e" vm="252">
        <f>_FV(0,"5428571428571428")</f>
        <v>#VALUE!</v>
      </c>
      <c r="AM2425" t="s">
        <v>124</v>
      </c>
      <c r="AN2425">
        <v>-39</v>
      </c>
      <c r="AO2425" t="e" vm="1">
        <f>_FV(-4,"0")</f>
        <v>#VALUE!</v>
      </c>
      <c r="AP2425" t="s">
        <v>242</v>
      </c>
      <c r="AQ2425">
        <v>1</v>
      </c>
      <c r="AR2425">
        <v>1</v>
      </c>
      <c r="AS2425" t="s">
        <v>1828</v>
      </c>
      <c r="AT2425" t="s">
        <v>68</v>
      </c>
      <c r="AU2425" t="s">
        <v>1405</v>
      </c>
      <c r="AV2425" t="s">
        <v>3100</v>
      </c>
      <c r="AW2425" t="s">
        <v>3101</v>
      </c>
      <c r="AX2425">
        <v>1590</v>
      </c>
      <c r="AY2425">
        <v>1883</v>
      </c>
      <c r="AZ2425" t="s">
        <v>2977</v>
      </c>
      <c r="BA2425" s="2">
        <v>43550</v>
      </c>
      <c r="BB2425">
        <v>21</v>
      </c>
      <c r="BC2425" t="s">
        <v>2978</v>
      </c>
      <c r="BD2425" s="3">
        <v>17593</v>
      </c>
      <c r="BE2425" t="s">
        <v>158</v>
      </c>
      <c r="BF2425" s="2">
        <v>43670</v>
      </c>
      <c r="BG2425">
        <v>36</v>
      </c>
      <c r="BH2425" t="s">
        <v>2974</v>
      </c>
      <c r="BI2425" s="2">
        <v>43813</v>
      </c>
    </row>
    <row r="2426" spans="1:61" x14ac:dyDescent="0.25">
      <c r="A2426" s="1">
        <v>42840</v>
      </c>
      <c r="B2426" t="s">
        <v>1917</v>
      </c>
      <c r="C2426" t="s">
        <v>158</v>
      </c>
      <c r="D2426" t="s">
        <v>151</v>
      </c>
      <c r="E2426" t="s">
        <v>1172</v>
      </c>
      <c r="F2426" t="s">
        <v>908</v>
      </c>
      <c r="G2426" s="3">
        <v>45658</v>
      </c>
      <c r="H2426" t="s">
        <v>1190</v>
      </c>
      <c r="I2426" s="3">
        <v>45658</v>
      </c>
      <c r="J2426" t="s">
        <v>1888</v>
      </c>
      <c r="K2426" t="s">
        <v>415</v>
      </c>
      <c r="L2426" t="s">
        <v>751</v>
      </c>
      <c r="M2426" t="s">
        <v>416</v>
      </c>
      <c r="N2426" t="s">
        <v>321</v>
      </c>
      <c r="O2426" t="s">
        <v>933</v>
      </c>
      <c r="P2426" t="s">
        <v>933</v>
      </c>
      <c r="Q2426">
        <v>32</v>
      </c>
      <c r="R2426" t="s">
        <v>121</v>
      </c>
      <c r="S2426" t="s">
        <v>84</v>
      </c>
      <c r="T2426">
        <v>17</v>
      </c>
      <c r="U2426">
        <v>6</v>
      </c>
      <c r="V2426">
        <v>2</v>
      </c>
      <c r="W2426" t="s">
        <v>85</v>
      </c>
      <c r="X2426" t="s">
        <v>96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1</v>
      </c>
      <c r="AK2426">
        <v>0</v>
      </c>
      <c r="AL2426" t="e" vm="226">
        <f>_FV(0,"09375")</f>
        <v>#VALUE!</v>
      </c>
      <c r="AM2426" t="s">
        <v>990</v>
      </c>
      <c r="AN2426">
        <v>-21</v>
      </c>
      <c r="AO2426" t="s">
        <v>68</v>
      </c>
      <c r="AP2426" t="s">
        <v>132</v>
      </c>
      <c r="AQ2426">
        <v>4</v>
      </c>
      <c r="AR2426">
        <v>4</v>
      </c>
      <c r="AS2426" t="s">
        <v>935</v>
      </c>
      <c r="AT2426" t="s">
        <v>68</v>
      </c>
      <c r="AU2426" t="s">
        <v>937</v>
      </c>
      <c r="AV2426" t="s">
        <v>3102</v>
      </c>
      <c r="AW2426" t="s">
        <v>3103</v>
      </c>
      <c r="AX2426">
        <v>1762</v>
      </c>
      <c r="AY2426">
        <v>1883</v>
      </c>
      <c r="AZ2426" t="s">
        <v>1917</v>
      </c>
      <c r="BA2426" s="2">
        <v>43579</v>
      </c>
      <c r="BB2426">
        <v>19</v>
      </c>
      <c r="BC2426" t="s">
        <v>2979</v>
      </c>
      <c r="BD2426" s="3">
        <v>34820</v>
      </c>
      <c r="BE2426" t="s">
        <v>158</v>
      </c>
      <c r="BF2426" s="2">
        <v>43670</v>
      </c>
      <c r="BG2426">
        <v>36</v>
      </c>
      <c r="BH2426" t="s">
        <v>2974</v>
      </c>
      <c r="BI2426" s="2">
        <v>43813</v>
      </c>
    </row>
    <row r="2427" spans="1:61" x14ac:dyDescent="0.25">
      <c r="A2427" s="1">
        <v>42602</v>
      </c>
      <c r="B2427" t="s">
        <v>182</v>
      </c>
      <c r="C2427" t="s">
        <v>158</v>
      </c>
      <c r="D2427" t="s">
        <v>151</v>
      </c>
      <c r="E2427" t="s">
        <v>63</v>
      </c>
      <c r="F2427" t="s">
        <v>68</v>
      </c>
      <c r="G2427" t="s">
        <v>63</v>
      </c>
      <c r="H2427" t="s">
        <v>63</v>
      </c>
      <c r="I2427" t="s">
        <v>63</v>
      </c>
      <c r="J2427" s="2">
        <v>43586</v>
      </c>
      <c r="K2427" t="s">
        <v>65</v>
      </c>
      <c r="L2427" t="s">
        <v>63</v>
      </c>
      <c r="M2427" t="s">
        <v>65</v>
      </c>
      <c r="N2427" t="s">
        <v>65</v>
      </c>
      <c r="O2427" t="s">
        <v>63</v>
      </c>
      <c r="P2427" t="s">
        <v>65</v>
      </c>
      <c r="Q2427">
        <v>2</v>
      </c>
      <c r="R2427" t="s">
        <v>191</v>
      </c>
      <c r="S2427" t="s">
        <v>84</v>
      </c>
      <c r="T2427">
        <v>17</v>
      </c>
      <c r="U2427">
        <v>8</v>
      </c>
      <c r="V2427">
        <v>3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 t="s">
        <v>65</v>
      </c>
      <c r="AM2427" t="s">
        <v>63</v>
      </c>
      <c r="AN2427">
        <v>-2</v>
      </c>
      <c r="AP2427" t="s">
        <v>120</v>
      </c>
      <c r="AQ2427">
        <v>3</v>
      </c>
      <c r="AR2427">
        <v>6</v>
      </c>
      <c r="AS2427" t="s">
        <v>68</v>
      </c>
      <c r="AT2427" t="s">
        <v>68</v>
      </c>
      <c r="AU2427" t="s">
        <v>68</v>
      </c>
      <c r="AV2427" s="2">
        <v>43497</v>
      </c>
      <c r="AW2427" s="3">
        <v>46753</v>
      </c>
      <c r="AX2427">
        <v>1637</v>
      </c>
      <c r="AY2427">
        <v>1883</v>
      </c>
      <c r="AZ2427" t="s">
        <v>182</v>
      </c>
      <c r="BA2427" s="2">
        <v>43491</v>
      </c>
      <c r="BB2427">
        <v>27</v>
      </c>
      <c r="BC2427" t="s">
        <v>2980</v>
      </c>
      <c r="BD2427" s="3">
        <v>24959</v>
      </c>
      <c r="BE2427" t="s">
        <v>158</v>
      </c>
      <c r="BF2427" s="2">
        <v>43670</v>
      </c>
      <c r="BG2427">
        <v>36</v>
      </c>
      <c r="BH2427" t="s">
        <v>2974</v>
      </c>
      <c r="BI2427" s="2">
        <v>43813</v>
      </c>
    </row>
    <row r="2428" spans="1:61" x14ac:dyDescent="0.25">
      <c r="A2428" s="1">
        <v>42858</v>
      </c>
      <c r="B2428" t="s">
        <v>195</v>
      </c>
      <c r="C2428" t="s">
        <v>158</v>
      </c>
      <c r="D2428" t="s">
        <v>151</v>
      </c>
      <c r="E2428" t="s">
        <v>88</v>
      </c>
      <c r="F2428" t="s">
        <v>1135</v>
      </c>
      <c r="G2428" t="s">
        <v>811</v>
      </c>
      <c r="H2428" t="s">
        <v>697</v>
      </c>
      <c r="I2428" t="s">
        <v>1480</v>
      </c>
      <c r="J2428" t="s">
        <v>1955</v>
      </c>
      <c r="K2428" t="s">
        <v>608</v>
      </c>
      <c r="L2428" t="s">
        <v>2197</v>
      </c>
      <c r="M2428" t="s">
        <v>2197</v>
      </c>
      <c r="N2428" t="s">
        <v>608</v>
      </c>
      <c r="O2428" t="s">
        <v>1233</v>
      </c>
      <c r="P2428" t="s">
        <v>1233</v>
      </c>
      <c r="Q2428">
        <v>27</v>
      </c>
      <c r="R2428" t="s">
        <v>239</v>
      </c>
      <c r="S2428" t="s">
        <v>84</v>
      </c>
      <c r="T2428">
        <v>17</v>
      </c>
      <c r="U2428">
        <v>16</v>
      </c>
      <c r="V2428">
        <v>2</v>
      </c>
      <c r="W2428" t="s">
        <v>66</v>
      </c>
      <c r="X2428" t="s">
        <v>191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 t="e" vm="266">
        <f>_FV(0,"8888888888888888")</f>
        <v>#VALUE!</v>
      </c>
      <c r="AM2428" t="s">
        <v>88</v>
      </c>
      <c r="AN2428">
        <v>-36</v>
      </c>
      <c r="AO2428" t="e" vm="1">
        <f>_FV(-9,"0")</f>
        <v>#VALUE!</v>
      </c>
      <c r="AP2428" t="s">
        <v>255</v>
      </c>
      <c r="AQ2428">
        <v>0</v>
      </c>
      <c r="AR2428">
        <v>9</v>
      </c>
      <c r="AS2428" t="s">
        <v>1038</v>
      </c>
      <c r="AT2428" t="s">
        <v>68</v>
      </c>
      <c r="AU2428" t="s">
        <v>610</v>
      </c>
      <c r="AV2428" t="s">
        <v>3104</v>
      </c>
      <c r="AW2428" t="s">
        <v>3019</v>
      </c>
      <c r="AX2428">
        <v>1625</v>
      </c>
      <c r="AY2428">
        <v>1883</v>
      </c>
      <c r="AZ2428" t="s">
        <v>195</v>
      </c>
      <c r="BA2428" s="2">
        <v>43548</v>
      </c>
      <c r="BB2428">
        <v>26</v>
      </c>
      <c r="BC2428" t="s">
        <v>2983</v>
      </c>
      <c r="BD2428" s="3">
        <v>24869</v>
      </c>
      <c r="BE2428" t="s">
        <v>158</v>
      </c>
      <c r="BF2428" s="2">
        <v>43670</v>
      </c>
      <c r="BG2428">
        <v>36</v>
      </c>
      <c r="BH2428" t="s">
        <v>2974</v>
      </c>
      <c r="BI2428" s="2">
        <v>43813</v>
      </c>
    </row>
    <row r="2429" spans="1:61" x14ac:dyDescent="0.25">
      <c r="A2429" s="1">
        <v>42637</v>
      </c>
      <c r="B2429" t="s">
        <v>1445</v>
      </c>
      <c r="C2429" t="s">
        <v>158</v>
      </c>
      <c r="D2429" t="s">
        <v>151</v>
      </c>
      <c r="E2429" t="s">
        <v>355</v>
      </c>
      <c r="F2429" s="2">
        <v>43587</v>
      </c>
      <c r="G2429" t="s">
        <v>76</v>
      </c>
      <c r="H2429" t="s">
        <v>355</v>
      </c>
      <c r="I2429" t="s">
        <v>355</v>
      </c>
      <c r="J2429" s="2">
        <v>43587</v>
      </c>
      <c r="K2429" t="s">
        <v>82</v>
      </c>
      <c r="L2429" t="s">
        <v>74</v>
      </c>
      <c r="M2429" t="s">
        <v>63</v>
      </c>
      <c r="N2429" t="s">
        <v>65</v>
      </c>
      <c r="O2429" t="s">
        <v>82</v>
      </c>
      <c r="P2429" t="s">
        <v>65</v>
      </c>
      <c r="Q2429">
        <v>6</v>
      </c>
      <c r="R2429" t="s">
        <v>110</v>
      </c>
      <c r="S2429" t="s">
        <v>84</v>
      </c>
      <c r="T2429">
        <v>17</v>
      </c>
      <c r="U2429">
        <v>15</v>
      </c>
      <c r="V2429">
        <v>1</v>
      </c>
      <c r="W2429" t="s">
        <v>66</v>
      </c>
      <c r="X2429" t="s">
        <v>110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1</v>
      </c>
      <c r="AG2429">
        <v>1</v>
      </c>
      <c r="AH2429">
        <v>0</v>
      </c>
      <c r="AI2429">
        <v>0</v>
      </c>
      <c r="AJ2429">
        <v>0</v>
      </c>
      <c r="AK2429">
        <v>0</v>
      </c>
      <c r="AL2429" t="e" vm="3">
        <f>_FV(0,"5")</f>
        <v>#VALUE!</v>
      </c>
      <c r="AM2429" t="s">
        <v>366</v>
      </c>
      <c r="AN2429">
        <v>-11</v>
      </c>
      <c r="AO2429" t="e" vm="1">
        <f>_FV(-11,"0")</f>
        <v>#VALUE!</v>
      </c>
      <c r="AP2429" t="s">
        <v>179</v>
      </c>
      <c r="AQ2429">
        <v>1</v>
      </c>
      <c r="AR2429">
        <v>7</v>
      </c>
      <c r="AS2429" t="s">
        <v>459</v>
      </c>
      <c r="AT2429" t="s">
        <v>68</v>
      </c>
      <c r="AU2429" t="s">
        <v>65</v>
      </c>
      <c r="AV2429" t="s">
        <v>65</v>
      </c>
      <c r="AW2429" t="s">
        <v>3105</v>
      </c>
      <c r="AX2429">
        <v>1668</v>
      </c>
      <c r="AY2429">
        <v>1883</v>
      </c>
      <c r="AZ2429" t="s">
        <v>1445</v>
      </c>
      <c r="BA2429" s="2">
        <v>43733</v>
      </c>
      <c r="BB2429">
        <v>34</v>
      </c>
      <c r="BC2429" t="s">
        <v>2984</v>
      </c>
      <c r="BD2429" s="3">
        <v>25993</v>
      </c>
      <c r="BE2429" t="s">
        <v>158</v>
      </c>
      <c r="BF2429" s="2">
        <v>43670</v>
      </c>
      <c r="BG2429">
        <v>36</v>
      </c>
      <c r="BH2429" t="s">
        <v>2974</v>
      </c>
      <c r="BI2429" s="2">
        <v>43813</v>
      </c>
    </row>
    <row r="2430" spans="1:61" x14ac:dyDescent="0.25">
      <c r="A2430" s="1">
        <v>42410</v>
      </c>
      <c r="B2430" t="s">
        <v>209</v>
      </c>
      <c r="C2430" t="s">
        <v>158</v>
      </c>
      <c r="D2430" t="s">
        <v>62</v>
      </c>
      <c r="E2430" t="s">
        <v>353</v>
      </c>
      <c r="F2430" t="s">
        <v>1991</v>
      </c>
      <c r="G2430" t="s">
        <v>156</v>
      </c>
      <c r="H2430" t="s">
        <v>670</v>
      </c>
      <c r="I2430" t="s">
        <v>64</v>
      </c>
      <c r="J2430" t="s">
        <v>1991</v>
      </c>
      <c r="K2430" t="s">
        <v>252</v>
      </c>
      <c r="L2430" t="s">
        <v>152</v>
      </c>
      <c r="M2430" t="s">
        <v>65</v>
      </c>
      <c r="N2430" t="s">
        <v>65</v>
      </c>
      <c r="O2430" t="s">
        <v>155</v>
      </c>
      <c r="P2430" t="s">
        <v>65</v>
      </c>
      <c r="Q2430">
        <v>7</v>
      </c>
      <c r="R2430" t="s">
        <v>64</v>
      </c>
      <c r="S2430" t="s">
        <v>84</v>
      </c>
      <c r="T2430">
        <v>17</v>
      </c>
      <c r="U2430">
        <v>2</v>
      </c>
      <c r="V2430">
        <v>1</v>
      </c>
      <c r="W2430" t="s">
        <v>191</v>
      </c>
      <c r="X2430" t="s">
        <v>110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1</v>
      </c>
      <c r="AG2430">
        <v>1</v>
      </c>
      <c r="AH2430">
        <v>0</v>
      </c>
      <c r="AI2430">
        <v>0</v>
      </c>
      <c r="AJ2430">
        <v>0</v>
      </c>
      <c r="AK2430">
        <v>0</v>
      </c>
      <c r="AL2430" t="s">
        <v>68</v>
      </c>
      <c r="AM2430" t="s">
        <v>370</v>
      </c>
      <c r="AN2430">
        <v>-4</v>
      </c>
      <c r="AO2430" t="e" vm="1">
        <f>_FV(-2,"0")</f>
        <v>#VALUE!</v>
      </c>
      <c r="AP2430" t="e" vm="1">
        <f>_FV(-1,"0")</f>
        <v>#VALUE!</v>
      </c>
      <c r="AQ2430">
        <v>6</v>
      </c>
      <c r="AR2430">
        <v>3</v>
      </c>
      <c r="AS2430" t="s">
        <v>68</v>
      </c>
      <c r="AT2430" t="s">
        <v>201</v>
      </c>
      <c r="AU2430" t="s">
        <v>68</v>
      </c>
      <c r="AV2430" t="s">
        <v>68</v>
      </c>
      <c r="AW2430" t="s">
        <v>3052</v>
      </c>
      <c r="AX2430">
        <v>1803</v>
      </c>
      <c r="AY2430">
        <v>1883</v>
      </c>
      <c r="AZ2430" t="s">
        <v>209</v>
      </c>
      <c r="BA2430" s="2">
        <v>43668</v>
      </c>
      <c r="BB2430">
        <v>20</v>
      </c>
      <c r="BC2430" t="s">
        <v>2987</v>
      </c>
      <c r="BD2430" s="3">
        <v>41913</v>
      </c>
      <c r="BE2430" t="s">
        <v>158</v>
      </c>
      <c r="BF2430" s="2">
        <v>43670</v>
      </c>
      <c r="BG2430">
        <v>36</v>
      </c>
      <c r="BH2430" t="s">
        <v>2974</v>
      </c>
      <c r="BI2430" s="2">
        <v>43813</v>
      </c>
    </row>
    <row r="2431" spans="1:61" x14ac:dyDescent="0.25">
      <c r="A2431" s="1">
        <v>42876</v>
      </c>
      <c r="B2431" t="s">
        <v>2793</v>
      </c>
      <c r="C2431" t="s">
        <v>158</v>
      </c>
      <c r="D2431" t="s">
        <v>151</v>
      </c>
      <c r="E2431" t="s">
        <v>1067</v>
      </c>
      <c r="F2431" t="s">
        <v>1492</v>
      </c>
      <c r="G2431" t="s">
        <v>1269</v>
      </c>
      <c r="H2431" t="s">
        <v>168</v>
      </c>
      <c r="I2431" t="s">
        <v>1067</v>
      </c>
      <c r="J2431" t="s">
        <v>1492</v>
      </c>
      <c r="K2431" t="s">
        <v>173</v>
      </c>
      <c r="L2431" t="s">
        <v>169</v>
      </c>
      <c r="M2431" t="s">
        <v>63</v>
      </c>
      <c r="N2431" t="s">
        <v>204</v>
      </c>
      <c r="O2431" t="s">
        <v>1014</v>
      </c>
      <c r="P2431" t="s">
        <v>174</v>
      </c>
      <c r="Q2431">
        <v>38</v>
      </c>
      <c r="R2431" t="s">
        <v>255</v>
      </c>
      <c r="S2431" t="s">
        <v>84</v>
      </c>
      <c r="T2431">
        <v>17</v>
      </c>
      <c r="U2431">
        <v>16</v>
      </c>
      <c r="V2431">
        <v>3</v>
      </c>
      <c r="W2431" t="s">
        <v>65</v>
      </c>
      <c r="X2431" t="s">
        <v>192</v>
      </c>
      <c r="Y2431">
        <v>0</v>
      </c>
      <c r="Z2431">
        <v>0</v>
      </c>
      <c r="AA2431">
        <v>0</v>
      </c>
      <c r="AB2431">
        <v>1</v>
      </c>
      <c r="AC2431">
        <v>1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 t="e" vm="432">
        <f>_FV(0,"6052631578947368")</f>
        <v>#VALUE!</v>
      </c>
      <c r="AM2431" t="s">
        <v>198</v>
      </c>
      <c r="AN2431">
        <v>-35</v>
      </c>
      <c r="AO2431" t="e" vm="1">
        <f>_FV(-11,"0")</f>
        <v>#VALUE!</v>
      </c>
      <c r="AP2431" t="s">
        <v>119</v>
      </c>
      <c r="AQ2431">
        <v>0</v>
      </c>
      <c r="AR2431">
        <v>9</v>
      </c>
      <c r="AS2431" t="s">
        <v>921</v>
      </c>
      <c r="AT2431" t="s">
        <v>68</v>
      </c>
      <c r="AU2431" t="s">
        <v>923</v>
      </c>
      <c r="AV2431" t="s">
        <v>3106</v>
      </c>
      <c r="AW2431" t="s">
        <v>3107</v>
      </c>
      <c r="AX2431">
        <v>1645</v>
      </c>
      <c r="AY2431">
        <v>1883</v>
      </c>
      <c r="AZ2431" t="s">
        <v>2793</v>
      </c>
      <c r="BA2431" s="2">
        <v>43702</v>
      </c>
      <c r="BB2431">
        <v>36</v>
      </c>
      <c r="BC2431" t="s">
        <v>2988</v>
      </c>
      <c r="BD2431" s="2">
        <v>43803</v>
      </c>
      <c r="BE2431" t="s">
        <v>158</v>
      </c>
      <c r="BF2431" s="2">
        <v>43670</v>
      </c>
      <c r="BG2431">
        <v>36</v>
      </c>
      <c r="BH2431" t="s">
        <v>2974</v>
      </c>
      <c r="BI2431" s="2">
        <v>43813</v>
      </c>
    </row>
    <row r="2432" spans="1:61" x14ac:dyDescent="0.25">
      <c r="A2432" s="1">
        <v>42672</v>
      </c>
      <c r="B2432" t="s">
        <v>218</v>
      </c>
      <c r="C2432" t="s">
        <v>158</v>
      </c>
      <c r="D2432" t="s">
        <v>151</v>
      </c>
      <c r="E2432" t="s">
        <v>68</v>
      </c>
      <c r="F2432" t="s">
        <v>64</v>
      </c>
      <c r="G2432" t="s">
        <v>68</v>
      </c>
      <c r="H2432" t="s">
        <v>444</v>
      </c>
      <c r="I2432" t="s">
        <v>68</v>
      </c>
      <c r="J2432" t="s">
        <v>64</v>
      </c>
      <c r="K2432" t="s">
        <v>118</v>
      </c>
      <c r="L2432" t="s">
        <v>97</v>
      </c>
      <c r="M2432" t="s">
        <v>266</v>
      </c>
      <c r="N2432" t="s">
        <v>325</v>
      </c>
      <c r="O2432" t="s">
        <v>116</v>
      </c>
      <c r="P2432" t="s">
        <v>118</v>
      </c>
      <c r="Q2432">
        <v>10</v>
      </c>
      <c r="R2432" t="s">
        <v>120</v>
      </c>
      <c r="S2432" t="s">
        <v>84</v>
      </c>
      <c r="T2432">
        <v>17</v>
      </c>
      <c r="U2432">
        <v>13</v>
      </c>
      <c r="V2432">
        <v>1</v>
      </c>
      <c r="W2432" t="s">
        <v>96</v>
      </c>
      <c r="X2432" t="s">
        <v>121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 t="s">
        <v>65</v>
      </c>
      <c r="AM2432" s="2">
        <v>43466</v>
      </c>
      <c r="AN2432">
        <v>-10</v>
      </c>
      <c r="AO2432" t="e" vm="1">
        <f>_FV(-2,"0")</f>
        <v>#VALUE!</v>
      </c>
      <c r="AP2432" t="s">
        <v>85</v>
      </c>
      <c r="AQ2432">
        <v>0</v>
      </c>
      <c r="AR2432">
        <v>9</v>
      </c>
      <c r="AS2432" t="s">
        <v>68</v>
      </c>
      <c r="AT2432" t="s">
        <v>68</v>
      </c>
      <c r="AU2432" t="s">
        <v>68</v>
      </c>
      <c r="AV2432" s="2">
        <v>43556</v>
      </c>
      <c r="AW2432" s="3">
        <v>42005</v>
      </c>
      <c r="AX2432">
        <v>1643</v>
      </c>
      <c r="AY2432">
        <v>1883</v>
      </c>
      <c r="AZ2432" t="s">
        <v>218</v>
      </c>
      <c r="BA2432" s="2">
        <v>43550</v>
      </c>
      <c r="BB2432">
        <v>17</v>
      </c>
      <c r="BC2432" t="s">
        <v>2990</v>
      </c>
      <c r="BD2432" s="3">
        <v>30742</v>
      </c>
      <c r="BE2432" t="s">
        <v>158</v>
      </c>
      <c r="BF2432" s="2">
        <v>43670</v>
      </c>
      <c r="BG2432">
        <v>36</v>
      </c>
      <c r="BH2432" t="s">
        <v>2974</v>
      </c>
      <c r="BI2432" s="2">
        <v>43813</v>
      </c>
    </row>
    <row r="2433" spans="1:61" x14ac:dyDescent="0.25">
      <c r="A2433" s="1">
        <v>42737</v>
      </c>
      <c r="B2433" t="s">
        <v>228</v>
      </c>
      <c r="C2433" t="s">
        <v>158</v>
      </c>
      <c r="D2433" t="s">
        <v>151</v>
      </c>
      <c r="E2433" t="s">
        <v>373</v>
      </c>
      <c r="F2433" t="s">
        <v>967</v>
      </c>
      <c r="G2433" t="s">
        <v>1757</v>
      </c>
      <c r="H2433" t="s">
        <v>376</v>
      </c>
      <c r="I2433" t="s">
        <v>376</v>
      </c>
      <c r="J2433" t="s">
        <v>967</v>
      </c>
      <c r="K2433" t="s">
        <v>378</v>
      </c>
      <c r="L2433" t="s">
        <v>501</v>
      </c>
      <c r="M2433" t="s">
        <v>380</v>
      </c>
      <c r="N2433" t="s">
        <v>571</v>
      </c>
      <c r="O2433" t="s">
        <v>382</v>
      </c>
      <c r="P2433" t="s">
        <v>382</v>
      </c>
      <c r="Q2433">
        <v>23</v>
      </c>
      <c r="R2433" t="s">
        <v>192</v>
      </c>
      <c r="S2433" t="s">
        <v>84</v>
      </c>
      <c r="T2433">
        <v>17</v>
      </c>
      <c r="U2433">
        <v>10</v>
      </c>
      <c r="V2433">
        <v>5</v>
      </c>
      <c r="W2433" t="s">
        <v>83</v>
      </c>
      <c r="X2433" t="s">
        <v>85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 t="e" vm="382">
        <f>_FV(0,"30434782608695654")</f>
        <v>#VALUE!</v>
      </c>
      <c r="AM2433" t="s">
        <v>1852</v>
      </c>
      <c r="AN2433">
        <v>-15</v>
      </c>
      <c r="AO2433" t="s">
        <v>64</v>
      </c>
      <c r="AP2433" t="s">
        <v>121</v>
      </c>
      <c r="AQ2433">
        <v>4</v>
      </c>
      <c r="AR2433">
        <v>4</v>
      </c>
      <c r="AS2433" t="s">
        <v>68</v>
      </c>
      <c r="AT2433" t="s">
        <v>1979</v>
      </c>
      <c r="AU2433" t="s">
        <v>68</v>
      </c>
      <c r="AV2433" s="2">
        <v>43497</v>
      </c>
      <c r="AW2433" t="s">
        <v>3108</v>
      </c>
      <c r="AX2433">
        <v>1666</v>
      </c>
      <c r="AY2433">
        <v>1883</v>
      </c>
      <c r="AZ2433" t="s">
        <v>228</v>
      </c>
      <c r="BA2433" s="2">
        <v>43669</v>
      </c>
      <c r="BB2433">
        <v>27</v>
      </c>
      <c r="BC2433" t="s">
        <v>2991</v>
      </c>
      <c r="BD2433" s="3">
        <v>17288</v>
      </c>
      <c r="BE2433" t="s">
        <v>158</v>
      </c>
      <c r="BF2433" s="2">
        <v>43670</v>
      </c>
      <c r="BG2433">
        <v>36</v>
      </c>
      <c r="BH2433" t="s">
        <v>2974</v>
      </c>
      <c r="BI2433" s="2">
        <v>43813</v>
      </c>
    </row>
    <row r="2434" spans="1:61" x14ac:dyDescent="0.25">
      <c r="A2434" s="1">
        <v>42859</v>
      </c>
      <c r="B2434" t="s">
        <v>60</v>
      </c>
      <c r="C2434" t="s">
        <v>228</v>
      </c>
      <c r="D2434" t="s">
        <v>62</v>
      </c>
      <c r="E2434" t="s">
        <v>2736</v>
      </c>
      <c r="F2434" t="s">
        <v>90</v>
      </c>
      <c r="G2434" s="2">
        <v>43497</v>
      </c>
      <c r="H2434" t="s">
        <v>113</v>
      </c>
      <c r="I2434" s="2">
        <v>43678</v>
      </c>
      <c r="J2434" s="2">
        <v>43466</v>
      </c>
      <c r="K2434" t="s">
        <v>484</v>
      </c>
      <c r="L2434" t="s">
        <v>266</v>
      </c>
      <c r="M2434" t="s">
        <v>603</v>
      </c>
      <c r="N2434" t="s">
        <v>117</v>
      </c>
      <c r="O2434" t="s">
        <v>118</v>
      </c>
      <c r="P2434" t="s">
        <v>118</v>
      </c>
      <c r="Q2434">
        <v>30</v>
      </c>
      <c r="R2434" t="s">
        <v>132</v>
      </c>
      <c r="S2434" t="s">
        <v>192</v>
      </c>
      <c r="T2434">
        <v>17</v>
      </c>
      <c r="U2434">
        <v>3</v>
      </c>
      <c r="V2434">
        <v>9</v>
      </c>
      <c r="W2434" t="s">
        <v>85</v>
      </c>
      <c r="X2434" t="s">
        <v>64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 t="s">
        <v>74</v>
      </c>
      <c r="AM2434" t="e" vm="8">
        <f>_FV(0,"4")</f>
        <v>#VALUE!</v>
      </c>
      <c r="AN2434">
        <v>21</v>
      </c>
      <c r="AO2434" t="s">
        <v>132</v>
      </c>
      <c r="AP2434" t="e" vm="1">
        <f>_FV(-6,"0")</f>
        <v>#VALUE!</v>
      </c>
      <c r="AQ2434">
        <v>4</v>
      </c>
      <c r="AR2434">
        <v>4</v>
      </c>
      <c r="AS2434" t="s">
        <v>297</v>
      </c>
      <c r="AT2434" t="s">
        <v>1230</v>
      </c>
      <c r="AU2434" t="s">
        <v>459</v>
      </c>
      <c r="AV2434" t="s">
        <v>1396</v>
      </c>
      <c r="AW2434" t="s">
        <v>3109</v>
      </c>
      <c r="AX2434">
        <v>1847</v>
      </c>
      <c r="AY2434">
        <v>1666</v>
      </c>
      <c r="AZ2434" t="s">
        <v>60</v>
      </c>
      <c r="BA2434" s="2">
        <v>43669</v>
      </c>
      <c r="BB2434">
        <v>26</v>
      </c>
      <c r="BC2434" t="s">
        <v>2961</v>
      </c>
      <c r="BD2434" s="3">
        <v>16772</v>
      </c>
      <c r="BE2434" t="s">
        <v>228</v>
      </c>
      <c r="BF2434" s="2">
        <v>43669</v>
      </c>
      <c r="BG2434">
        <v>27</v>
      </c>
      <c r="BH2434" t="s">
        <v>2991</v>
      </c>
      <c r="BI2434" s="3">
        <v>17288</v>
      </c>
    </row>
    <row r="2435" spans="1:61" x14ac:dyDescent="0.25">
      <c r="A2435" s="1">
        <v>43042</v>
      </c>
      <c r="B2435" t="s">
        <v>2768</v>
      </c>
      <c r="C2435" t="s">
        <v>228</v>
      </c>
      <c r="D2435" t="s">
        <v>62</v>
      </c>
      <c r="E2435" t="s">
        <v>90</v>
      </c>
      <c r="F2435" t="s">
        <v>634</v>
      </c>
      <c r="G2435" t="s">
        <v>606</v>
      </c>
      <c r="H2435" t="s">
        <v>2015</v>
      </c>
      <c r="I2435" t="s">
        <v>1126</v>
      </c>
      <c r="J2435" t="s">
        <v>210</v>
      </c>
      <c r="K2435" t="s">
        <v>607</v>
      </c>
      <c r="L2435" t="s">
        <v>80</v>
      </c>
      <c r="M2435" t="s">
        <v>1468</v>
      </c>
      <c r="N2435" t="s">
        <v>1232</v>
      </c>
      <c r="O2435" t="s">
        <v>608</v>
      </c>
      <c r="P2435" t="s">
        <v>216</v>
      </c>
      <c r="Q2435">
        <v>27</v>
      </c>
      <c r="R2435" t="s">
        <v>83</v>
      </c>
      <c r="S2435" t="s">
        <v>192</v>
      </c>
      <c r="T2435">
        <v>17</v>
      </c>
      <c r="U2435">
        <v>12</v>
      </c>
      <c r="V2435">
        <v>8</v>
      </c>
      <c r="W2435" t="s">
        <v>68</v>
      </c>
      <c r="X2435" t="s">
        <v>121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 t="e" vm="5">
        <f>_FV(0,"5555555555555556")</f>
        <v>#VALUE!</v>
      </c>
      <c r="AM2435" t="e" vm="2">
        <f>_FV(0,"3333333333333333")</f>
        <v>#VALUE!</v>
      </c>
      <c r="AN2435">
        <v>-7</v>
      </c>
      <c r="AO2435" t="e" vm="1">
        <f>_FV(-7,"0")</f>
        <v>#VALUE!</v>
      </c>
      <c r="AP2435" t="e" vm="1">
        <f>_FV(-2,"0")</f>
        <v>#VALUE!</v>
      </c>
      <c r="AQ2435">
        <v>3</v>
      </c>
      <c r="AR2435">
        <v>6</v>
      </c>
      <c r="AS2435" t="s">
        <v>461</v>
      </c>
      <c r="AT2435" t="s">
        <v>68</v>
      </c>
      <c r="AU2435" t="s">
        <v>610</v>
      </c>
      <c r="AV2435" t="s">
        <v>3110</v>
      </c>
      <c r="AW2435" t="s">
        <v>2728</v>
      </c>
      <c r="AX2435">
        <v>1609</v>
      </c>
      <c r="AY2435">
        <v>1666</v>
      </c>
      <c r="AZ2435" t="s">
        <v>2768</v>
      </c>
      <c r="BA2435" s="2">
        <v>43578</v>
      </c>
      <c r="BB2435">
        <v>16</v>
      </c>
      <c r="BC2435" t="s">
        <v>2965</v>
      </c>
      <c r="BD2435" s="3">
        <v>19025</v>
      </c>
      <c r="BE2435" t="s">
        <v>228</v>
      </c>
      <c r="BF2435" s="2">
        <v>43669</v>
      </c>
      <c r="BG2435">
        <v>27</v>
      </c>
      <c r="BH2435" t="s">
        <v>2991</v>
      </c>
      <c r="BI2435" s="3">
        <v>17288</v>
      </c>
    </row>
    <row r="2436" spans="1:61" x14ac:dyDescent="0.25">
      <c r="A2436" s="1">
        <v>42876</v>
      </c>
      <c r="B2436" t="s">
        <v>2531</v>
      </c>
      <c r="C2436" t="s">
        <v>228</v>
      </c>
      <c r="D2436" t="s">
        <v>151</v>
      </c>
      <c r="E2436" t="s">
        <v>68</v>
      </c>
      <c r="F2436" t="s">
        <v>404</v>
      </c>
      <c r="G2436" t="s">
        <v>165</v>
      </c>
      <c r="H2436" t="s">
        <v>1269</v>
      </c>
      <c r="I2436" t="s">
        <v>1067</v>
      </c>
      <c r="J2436" t="s">
        <v>196</v>
      </c>
      <c r="K2436" t="s">
        <v>173</v>
      </c>
      <c r="L2436" t="s">
        <v>173</v>
      </c>
      <c r="M2436" t="s">
        <v>63</v>
      </c>
      <c r="N2436" t="s">
        <v>1013</v>
      </c>
      <c r="O2436" t="s">
        <v>1014</v>
      </c>
      <c r="P2436" t="s">
        <v>174</v>
      </c>
      <c r="Q2436">
        <v>38</v>
      </c>
      <c r="R2436" t="s">
        <v>242</v>
      </c>
      <c r="S2436" t="s">
        <v>192</v>
      </c>
      <c r="T2436">
        <v>17</v>
      </c>
      <c r="U2436">
        <v>15</v>
      </c>
      <c r="V2436">
        <v>12</v>
      </c>
      <c r="W2436" t="s">
        <v>66</v>
      </c>
      <c r="X2436" t="s">
        <v>96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1</v>
      </c>
      <c r="AK2436">
        <v>0</v>
      </c>
      <c r="AL2436" t="e" vm="48">
        <f>_FV(0,"39473684210526316")</f>
        <v>#VALUE!</v>
      </c>
      <c r="AM2436" t="e" vm="332">
        <f>_FV(0,"47368421052631576")</f>
        <v>#VALUE!</v>
      </c>
      <c r="AN2436">
        <v>-2</v>
      </c>
      <c r="AO2436" t="e" vm="1">
        <f>_FV(-2,"0")</f>
        <v>#VALUE!</v>
      </c>
      <c r="AP2436" t="s">
        <v>132</v>
      </c>
      <c r="AQ2436">
        <v>0</v>
      </c>
      <c r="AR2436">
        <v>9</v>
      </c>
      <c r="AS2436" t="s">
        <v>68</v>
      </c>
      <c r="AT2436" t="s">
        <v>3111</v>
      </c>
      <c r="AU2436" t="s">
        <v>68</v>
      </c>
      <c r="AV2436" t="s">
        <v>180</v>
      </c>
      <c r="AW2436" t="s">
        <v>3112</v>
      </c>
      <c r="AX2436">
        <v>1626</v>
      </c>
      <c r="AY2436">
        <v>1666</v>
      </c>
      <c r="AZ2436" t="s">
        <v>2531</v>
      </c>
      <c r="BA2436" s="2">
        <v>43671</v>
      </c>
      <c r="BB2436">
        <v>14</v>
      </c>
      <c r="BC2436" t="s">
        <v>2967</v>
      </c>
      <c r="BD2436" s="3">
        <v>46419</v>
      </c>
      <c r="BE2436" t="s">
        <v>228</v>
      </c>
      <c r="BF2436" s="2">
        <v>43669</v>
      </c>
      <c r="BG2436">
        <v>27</v>
      </c>
      <c r="BH2436" t="s">
        <v>2991</v>
      </c>
      <c r="BI2436" s="3">
        <v>17288</v>
      </c>
    </row>
    <row r="2437" spans="1:61" x14ac:dyDescent="0.25">
      <c r="A2437" s="1">
        <v>42597</v>
      </c>
      <c r="B2437" t="s">
        <v>123</v>
      </c>
      <c r="C2437" t="s">
        <v>228</v>
      </c>
      <c r="D2437" t="s">
        <v>62</v>
      </c>
      <c r="E2437" t="s">
        <v>65</v>
      </c>
      <c r="F2437" t="s">
        <v>65</v>
      </c>
      <c r="G2437" t="s">
        <v>65</v>
      </c>
      <c r="H2437" t="s">
        <v>65</v>
      </c>
      <c r="I2437" t="s">
        <v>65</v>
      </c>
      <c r="J2437" t="s">
        <v>65</v>
      </c>
      <c r="K2437" t="s">
        <v>65</v>
      </c>
      <c r="L2437" t="s">
        <v>65</v>
      </c>
      <c r="M2437" t="s">
        <v>65</v>
      </c>
      <c r="N2437" t="s">
        <v>65</v>
      </c>
      <c r="O2437" t="s">
        <v>65</v>
      </c>
      <c r="P2437" t="s">
        <v>65</v>
      </c>
      <c r="Q2437">
        <v>1</v>
      </c>
      <c r="R2437" t="s">
        <v>68</v>
      </c>
      <c r="S2437" t="s">
        <v>192</v>
      </c>
      <c r="T2437">
        <v>17</v>
      </c>
      <c r="U2437">
        <v>10</v>
      </c>
      <c r="V2437">
        <v>20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 t="s">
        <v>65</v>
      </c>
      <c r="AM2437" t="s">
        <v>65</v>
      </c>
      <c r="AN2437">
        <v>0</v>
      </c>
      <c r="AP2437" t="e" vm="1">
        <f>_FV(-10,"0")</f>
        <v>#VALUE!</v>
      </c>
      <c r="AQ2437">
        <v>4</v>
      </c>
      <c r="AR2437">
        <v>4</v>
      </c>
      <c r="AS2437" t="s">
        <v>68</v>
      </c>
      <c r="AT2437" t="s">
        <v>68</v>
      </c>
      <c r="AU2437" t="s">
        <v>68</v>
      </c>
      <c r="AV2437" s="3">
        <v>45658</v>
      </c>
      <c r="AW2437" s="3">
        <v>45292</v>
      </c>
      <c r="AX2437">
        <v>1793</v>
      </c>
      <c r="AY2437">
        <v>1666</v>
      </c>
      <c r="AZ2437" t="s">
        <v>123</v>
      </c>
      <c r="BA2437" s="2">
        <v>43700</v>
      </c>
      <c r="BB2437">
        <v>41</v>
      </c>
      <c r="BC2437" t="s">
        <v>2968</v>
      </c>
      <c r="BD2437" s="3">
        <v>11658</v>
      </c>
      <c r="BE2437" t="s">
        <v>228</v>
      </c>
      <c r="BF2437" s="2">
        <v>43669</v>
      </c>
      <c r="BG2437">
        <v>27</v>
      </c>
      <c r="BH2437" t="s">
        <v>2991</v>
      </c>
      <c r="BI2437" s="3">
        <v>17288</v>
      </c>
    </row>
    <row r="2438" spans="1:61" x14ac:dyDescent="0.25">
      <c r="A2438" s="1">
        <v>42658</v>
      </c>
      <c r="B2438" t="s">
        <v>2233</v>
      </c>
      <c r="C2438" t="s">
        <v>228</v>
      </c>
      <c r="D2438" t="s">
        <v>151</v>
      </c>
      <c r="E2438" t="s">
        <v>317</v>
      </c>
      <c r="F2438" t="s">
        <v>68</v>
      </c>
      <c r="G2438" t="s">
        <v>68</v>
      </c>
      <c r="H2438" t="s">
        <v>780</v>
      </c>
      <c r="I2438" t="s">
        <v>317</v>
      </c>
      <c r="J2438" t="s">
        <v>63</v>
      </c>
      <c r="K2438" t="s">
        <v>323</v>
      </c>
      <c r="L2438" t="s">
        <v>322</v>
      </c>
      <c r="M2438" t="s">
        <v>79</v>
      </c>
      <c r="N2438" t="s">
        <v>625</v>
      </c>
      <c r="O2438" t="s">
        <v>79</v>
      </c>
      <c r="P2438" t="s">
        <v>322</v>
      </c>
      <c r="Q2438">
        <v>8</v>
      </c>
      <c r="R2438" t="s">
        <v>119</v>
      </c>
      <c r="S2438" t="s">
        <v>192</v>
      </c>
      <c r="T2438">
        <v>17</v>
      </c>
      <c r="U2438">
        <v>8</v>
      </c>
      <c r="V2438">
        <v>18</v>
      </c>
      <c r="W2438" t="s">
        <v>192</v>
      </c>
      <c r="X2438" t="s">
        <v>68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1</v>
      </c>
      <c r="AI2438">
        <v>0</v>
      </c>
      <c r="AJ2438">
        <v>0</v>
      </c>
      <c r="AK2438">
        <v>0</v>
      </c>
      <c r="AL2438" t="s">
        <v>323</v>
      </c>
      <c r="AM2438" t="e" vm="93">
        <f>_FV(-1,"125")</f>
        <v>#VALUE!</v>
      </c>
      <c r="AN2438">
        <v>7</v>
      </c>
      <c r="AO2438" t="s">
        <v>120</v>
      </c>
      <c r="AP2438" t="s">
        <v>84</v>
      </c>
      <c r="AQ2438">
        <v>4</v>
      </c>
      <c r="AR2438">
        <v>4</v>
      </c>
      <c r="AS2438" t="s">
        <v>68</v>
      </c>
      <c r="AT2438" t="s">
        <v>68</v>
      </c>
      <c r="AU2438" t="s">
        <v>68</v>
      </c>
      <c r="AV2438" t="s">
        <v>749</v>
      </c>
      <c r="AW2438" s="3">
        <v>11324</v>
      </c>
      <c r="AX2438">
        <v>1637</v>
      </c>
      <c r="AY2438">
        <v>1666</v>
      </c>
      <c r="AZ2438" t="s">
        <v>2233</v>
      </c>
      <c r="BA2438" s="2">
        <v>43490</v>
      </c>
      <c r="BB2438">
        <v>25</v>
      </c>
      <c r="BC2438" t="s">
        <v>2969</v>
      </c>
      <c r="BD2438" s="3">
        <v>28946</v>
      </c>
      <c r="BE2438" t="s">
        <v>228</v>
      </c>
      <c r="BF2438" s="2">
        <v>43669</v>
      </c>
      <c r="BG2438">
        <v>27</v>
      </c>
      <c r="BH2438" t="s">
        <v>2991</v>
      </c>
      <c r="BI2438" s="3">
        <v>17288</v>
      </c>
    </row>
    <row r="2439" spans="1:61" x14ac:dyDescent="0.25">
      <c r="A2439" s="1">
        <v>42673</v>
      </c>
      <c r="B2439" t="s">
        <v>127</v>
      </c>
      <c r="C2439" t="s">
        <v>228</v>
      </c>
      <c r="D2439" t="s">
        <v>62</v>
      </c>
      <c r="E2439" s="2">
        <v>43525</v>
      </c>
      <c r="F2439" t="s">
        <v>68</v>
      </c>
      <c r="G2439" t="s">
        <v>124</v>
      </c>
      <c r="H2439" s="2">
        <v>43647</v>
      </c>
      <c r="I2439" s="2">
        <v>43586</v>
      </c>
      <c r="J2439" t="s">
        <v>68</v>
      </c>
      <c r="K2439" t="s">
        <v>116</v>
      </c>
      <c r="L2439" t="s">
        <v>266</v>
      </c>
      <c r="M2439" t="s">
        <v>118</v>
      </c>
      <c r="N2439" t="s">
        <v>63</v>
      </c>
      <c r="O2439" t="s">
        <v>266</v>
      </c>
      <c r="P2439" t="s">
        <v>325</v>
      </c>
      <c r="Q2439">
        <v>10</v>
      </c>
      <c r="R2439" t="s">
        <v>85</v>
      </c>
      <c r="S2439" t="s">
        <v>192</v>
      </c>
      <c r="T2439">
        <v>17</v>
      </c>
      <c r="U2439">
        <v>6</v>
      </c>
      <c r="V2439">
        <v>15</v>
      </c>
      <c r="W2439" t="s">
        <v>132</v>
      </c>
      <c r="X2439" t="s">
        <v>85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 t="s">
        <v>63</v>
      </c>
      <c r="AM2439" t="e" vm="41">
        <f>_FV(0,"7")</f>
        <v>#VALUE!</v>
      </c>
      <c r="AN2439">
        <v>5</v>
      </c>
      <c r="AO2439" t="e" vm="1">
        <f>_FV(-2,"0")</f>
        <v>#VALUE!</v>
      </c>
      <c r="AP2439" t="e" vm="1">
        <f>_FV(-4,"0")</f>
        <v>#VALUE!</v>
      </c>
      <c r="AQ2439">
        <v>4</v>
      </c>
      <c r="AR2439">
        <v>4</v>
      </c>
      <c r="AS2439" t="s">
        <v>68</v>
      </c>
      <c r="AT2439" t="s">
        <v>825</v>
      </c>
      <c r="AU2439" t="s">
        <v>68</v>
      </c>
      <c r="AV2439" t="s">
        <v>845</v>
      </c>
      <c r="AW2439" t="s">
        <v>3008</v>
      </c>
      <c r="AX2439">
        <v>1725</v>
      </c>
      <c r="AY2439">
        <v>1666</v>
      </c>
      <c r="AZ2439" t="s">
        <v>127</v>
      </c>
      <c r="BA2439" s="2">
        <v>43732</v>
      </c>
      <c r="BB2439">
        <v>22</v>
      </c>
      <c r="BC2439" t="s">
        <v>2970</v>
      </c>
      <c r="BD2439" s="3">
        <v>47300</v>
      </c>
      <c r="BE2439" t="s">
        <v>228</v>
      </c>
      <c r="BF2439" s="2">
        <v>43669</v>
      </c>
      <c r="BG2439">
        <v>27</v>
      </c>
      <c r="BH2439" t="s">
        <v>2991</v>
      </c>
      <c r="BI2439" s="3">
        <v>17288</v>
      </c>
    </row>
    <row r="2440" spans="1:61" x14ac:dyDescent="0.25">
      <c r="A2440" s="1">
        <v>42739</v>
      </c>
      <c r="B2440" t="s">
        <v>2240</v>
      </c>
      <c r="C2440" t="s">
        <v>228</v>
      </c>
      <c r="D2440" t="s">
        <v>62</v>
      </c>
      <c r="E2440" t="s">
        <v>1437</v>
      </c>
      <c r="F2440" t="s">
        <v>1911</v>
      </c>
      <c r="G2440" t="s">
        <v>2004</v>
      </c>
      <c r="H2440" t="s">
        <v>1001</v>
      </c>
      <c r="I2440" t="s">
        <v>830</v>
      </c>
      <c r="J2440" t="s">
        <v>1089</v>
      </c>
      <c r="K2440" t="s">
        <v>480</v>
      </c>
      <c r="L2440" t="s">
        <v>107</v>
      </c>
      <c r="M2440" t="s">
        <v>746</v>
      </c>
      <c r="N2440" t="s">
        <v>482</v>
      </c>
      <c r="O2440" t="s">
        <v>480</v>
      </c>
      <c r="P2440" t="s">
        <v>480</v>
      </c>
      <c r="Q2440">
        <v>29</v>
      </c>
      <c r="R2440" t="s">
        <v>95</v>
      </c>
      <c r="S2440" t="s">
        <v>192</v>
      </c>
      <c r="T2440">
        <v>17</v>
      </c>
      <c r="U2440">
        <v>15</v>
      </c>
      <c r="V2440">
        <v>10</v>
      </c>
      <c r="W2440" t="s">
        <v>85</v>
      </c>
      <c r="X2440" t="s">
        <v>132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 t="e" vm="247">
        <f>_FV(0,"9655172413793104")</f>
        <v>#VALUE!</v>
      </c>
      <c r="AM2440" t="e" vm="6">
        <f>_FV(0,"3793103448275862")</f>
        <v>#VALUE!</v>
      </c>
      <c r="AN2440">
        <v>-9</v>
      </c>
      <c r="AO2440" t="s">
        <v>64</v>
      </c>
      <c r="AP2440" t="s">
        <v>85</v>
      </c>
      <c r="AQ2440">
        <v>1</v>
      </c>
      <c r="AR2440">
        <v>7</v>
      </c>
      <c r="AS2440" t="s">
        <v>2433</v>
      </c>
      <c r="AT2440" t="s">
        <v>2482</v>
      </c>
      <c r="AU2440" t="s">
        <v>452</v>
      </c>
      <c r="AV2440" t="s">
        <v>1768</v>
      </c>
      <c r="AW2440" t="s">
        <v>3113</v>
      </c>
      <c r="AX2440">
        <v>1604</v>
      </c>
      <c r="AY2440">
        <v>1666</v>
      </c>
      <c r="AZ2440" t="s">
        <v>2240</v>
      </c>
      <c r="BA2440" t="s">
        <v>1398</v>
      </c>
      <c r="BB2440">
        <v>22</v>
      </c>
      <c r="BC2440" t="s">
        <v>2972</v>
      </c>
      <c r="BD2440" s="3">
        <v>42795</v>
      </c>
      <c r="BE2440" t="s">
        <v>228</v>
      </c>
      <c r="BF2440" s="2">
        <v>43669</v>
      </c>
      <c r="BG2440">
        <v>27</v>
      </c>
      <c r="BH2440" t="s">
        <v>2991</v>
      </c>
      <c r="BI2440" s="3">
        <v>17288</v>
      </c>
    </row>
    <row r="2441" spans="1:61" x14ac:dyDescent="0.25">
      <c r="A2441" s="1">
        <v>42735</v>
      </c>
      <c r="B2441" t="s">
        <v>2538</v>
      </c>
      <c r="C2441" t="s">
        <v>228</v>
      </c>
      <c r="D2441" t="s">
        <v>62</v>
      </c>
      <c r="E2441" t="s">
        <v>405</v>
      </c>
      <c r="F2441" t="s">
        <v>405</v>
      </c>
      <c r="G2441" t="s">
        <v>303</v>
      </c>
      <c r="H2441" t="s">
        <v>301</v>
      </c>
      <c r="I2441" t="s">
        <v>305</v>
      </c>
      <c r="J2441" t="s">
        <v>680</v>
      </c>
      <c r="K2441" t="s">
        <v>205</v>
      </c>
      <c r="L2441" t="s">
        <v>202</v>
      </c>
      <c r="M2441" t="s">
        <v>172</v>
      </c>
      <c r="N2441" t="s">
        <v>304</v>
      </c>
      <c r="O2441" t="s">
        <v>170</v>
      </c>
      <c r="P2441" t="s">
        <v>205</v>
      </c>
      <c r="Q2441">
        <v>19</v>
      </c>
      <c r="R2441" t="s">
        <v>179</v>
      </c>
      <c r="S2441" t="s">
        <v>192</v>
      </c>
      <c r="T2441">
        <v>17</v>
      </c>
      <c r="U2441">
        <v>16</v>
      </c>
      <c r="V2441">
        <v>11</v>
      </c>
      <c r="W2441" t="s">
        <v>66</v>
      </c>
      <c r="X2441" t="s">
        <v>120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 t="e" vm="256">
        <f>_FV(0,"42105263157894735")</f>
        <v>#VALUE!</v>
      </c>
      <c r="AM2441" t="e" vm="332">
        <f>_FV(0,"47368421052631576")</f>
        <v>#VALUE!</v>
      </c>
      <c r="AN2441">
        <v>-5</v>
      </c>
      <c r="AO2441" t="e" vm="1">
        <f>_FV(-6,"0")</f>
        <v>#VALUE!</v>
      </c>
      <c r="AP2441" t="s">
        <v>68</v>
      </c>
      <c r="AQ2441">
        <v>7</v>
      </c>
      <c r="AR2441">
        <v>1</v>
      </c>
      <c r="AS2441" t="s">
        <v>68</v>
      </c>
      <c r="AT2441" t="s">
        <v>68</v>
      </c>
      <c r="AU2441" t="s">
        <v>68</v>
      </c>
      <c r="AV2441" t="s">
        <v>64</v>
      </c>
      <c r="AW2441" s="3">
        <v>43466</v>
      </c>
      <c r="AX2441">
        <v>1803</v>
      </c>
      <c r="AY2441">
        <v>1666</v>
      </c>
      <c r="AZ2441" t="s">
        <v>2538</v>
      </c>
      <c r="BA2441" s="2">
        <v>43641</v>
      </c>
      <c r="BB2441">
        <v>21</v>
      </c>
      <c r="BC2441" t="s">
        <v>2973</v>
      </c>
      <c r="BD2441" s="3">
        <v>23863</v>
      </c>
      <c r="BE2441" t="s">
        <v>228</v>
      </c>
      <c r="BF2441" s="2">
        <v>43669</v>
      </c>
      <c r="BG2441">
        <v>27</v>
      </c>
      <c r="BH2441" t="s">
        <v>2991</v>
      </c>
      <c r="BI2441" s="3">
        <v>17288</v>
      </c>
    </row>
    <row r="2442" spans="1:61" x14ac:dyDescent="0.25">
      <c r="A2442" s="1">
        <v>42686</v>
      </c>
      <c r="B2442" t="s">
        <v>150</v>
      </c>
      <c r="C2442" t="s">
        <v>228</v>
      </c>
      <c r="D2442" t="s">
        <v>101</v>
      </c>
      <c r="E2442" t="s">
        <v>365</v>
      </c>
      <c r="F2442" t="s">
        <v>68</v>
      </c>
      <c r="G2442" s="2">
        <v>43497</v>
      </c>
      <c r="H2442" t="s">
        <v>1229</v>
      </c>
      <c r="I2442" t="s">
        <v>64</v>
      </c>
      <c r="J2442" t="s">
        <v>124</v>
      </c>
      <c r="K2442" t="s">
        <v>97</v>
      </c>
      <c r="L2442" t="s">
        <v>118</v>
      </c>
      <c r="M2442" t="s">
        <v>115</v>
      </c>
      <c r="N2442" t="s">
        <v>484</v>
      </c>
      <c r="O2442" t="s">
        <v>118</v>
      </c>
      <c r="P2442" t="s">
        <v>118</v>
      </c>
      <c r="Q2442">
        <v>15</v>
      </c>
      <c r="R2442" t="s">
        <v>66</v>
      </c>
      <c r="S2442" t="s">
        <v>192</v>
      </c>
      <c r="T2442">
        <v>17</v>
      </c>
      <c r="U2442">
        <v>3</v>
      </c>
      <c r="V2442">
        <v>17</v>
      </c>
      <c r="W2442" t="s">
        <v>120</v>
      </c>
      <c r="X2442" t="s">
        <v>64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 t="s">
        <v>483</v>
      </c>
      <c r="AM2442" t="e" vm="132">
        <f>_FV(0,"9333333333333333")</f>
        <v>#VALUE!</v>
      </c>
      <c r="AN2442">
        <v>18</v>
      </c>
      <c r="AO2442" t="s">
        <v>121</v>
      </c>
      <c r="AP2442" t="e" vm="1">
        <f>_FV(-7,"0")</f>
        <v>#VALUE!</v>
      </c>
      <c r="AQ2442">
        <v>3</v>
      </c>
      <c r="AR2442">
        <v>6</v>
      </c>
      <c r="AS2442" t="s">
        <v>2430</v>
      </c>
      <c r="AT2442" t="s">
        <v>68</v>
      </c>
      <c r="AU2442" t="s">
        <v>2505</v>
      </c>
      <c r="AV2442" t="s">
        <v>3114</v>
      </c>
      <c r="AW2442" t="s">
        <v>3115</v>
      </c>
      <c r="AX2442">
        <v>1813</v>
      </c>
      <c r="AY2442">
        <v>1666</v>
      </c>
      <c r="AZ2442" t="s">
        <v>150</v>
      </c>
      <c r="BA2442" s="2">
        <v>43578</v>
      </c>
      <c r="BB2442">
        <v>23</v>
      </c>
      <c r="BC2442" t="s">
        <v>2962</v>
      </c>
      <c r="BD2442" s="3">
        <v>13789</v>
      </c>
      <c r="BE2442" t="s">
        <v>228</v>
      </c>
      <c r="BF2442" s="2">
        <v>43669</v>
      </c>
      <c r="BG2442">
        <v>27</v>
      </c>
      <c r="BH2442" t="s">
        <v>2991</v>
      </c>
      <c r="BI2442" s="3">
        <v>17288</v>
      </c>
    </row>
    <row r="2443" spans="1:61" x14ac:dyDescent="0.25">
      <c r="A2443" s="1">
        <v>42610</v>
      </c>
      <c r="B2443" t="s">
        <v>158</v>
      </c>
      <c r="C2443" t="s">
        <v>228</v>
      </c>
      <c r="D2443" t="s">
        <v>62</v>
      </c>
      <c r="E2443" t="s">
        <v>64</v>
      </c>
      <c r="F2443" t="s">
        <v>355</v>
      </c>
      <c r="G2443" t="s">
        <v>355</v>
      </c>
      <c r="H2443" t="s">
        <v>355</v>
      </c>
      <c r="I2443" t="s">
        <v>64</v>
      </c>
      <c r="J2443" t="s">
        <v>68</v>
      </c>
      <c r="K2443" t="s">
        <v>355</v>
      </c>
      <c r="L2443" t="s">
        <v>80</v>
      </c>
      <c r="M2443" t="s">
        <v>65</v>
      </c>
      <c r="N2443" t="s">
        <v>80</v>
      </c>
      <c r="O2443" t="s">
        <v>65</v>
      </c>
      <c r="P2443" t="s">
        <v>65</v>
      </c>
      <c r="Q2443">
        <v>3</v>
      </c>
      <c r="R2443" t="s">
        <v>84</v>
      </c>
      <c r="S2443" t="s">
        <v>192</v>
      </c>
      <c r="T2443">
        <v>17</v>
      </c>
      <c r="U2443">
        <v>1</v>
      </c>
      <c r="V2443">
        <v>10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 t="s">
        <v>90</v>
      </c>
      <c r="AM2443" t="s">
        <v>65</v>
      </c>
      <c r="AN2443">
        <v>3</v>
      </c>
      <c r="AP2443" t="e" vm="1">
        <f>_FV(-8,"0")</f>
        <v>#VALUE!</v>
      </c>
      <c r="AQ2443">
        <v>4</v>
      </c>
      <c r="AR2443">
        <v>4</v>
      </c>
      <c r="AS2443" t="s">
        <v>593</v>
      </c>
      <c r="AT2443" t="s">
        <v>68</v>
      </c>
      <c r="AU2443" t="s">
        <v>65</v>
      </c>
      <c r="AV2443" t="s">
        <v>65</v>
      </c>
      <c r="AW2443" t="s">
        <v>3116</v>
      </c>
      <c r="AX2443">
        <v>1883</v>
      </c>
      <c r="AY2443">
        <v>1666</v>
      </c>
      <c r="AZ2443" t="s">
        <v>158</v>
      </c>
      <c r="BA2443" s="2">
        <v>43670</v>
      </c>
      <c r="BB2443">
        <v>36</v>
      </c>
      <c r="BC2443" t="s">
        <v>2974</v>
      </c>
      <c r="BD2443" s="2">
        <v>43813</v>
      </c>
      <c r="BE2443" t="s">
        <v>228</v>
      </c>
      <c r="BF2443" s="2">
        <v>43669</v>
      </c>
      <c r="BG2443">
        <v>27</v>
      </c>
      <c r="BH2443" t="s">
        <v>2991</v>
      </c>
      <c r="BI2443" s="3">
        <v>17288</v>
      </c>
    </row>
    <row r="2444" spans="1:61" x14ac:dyDescent="0.25">
      <c r="A2444" s="1">
        <v>42701</v>
      </c>
      <c r="B2444" t="s">
        <v>163</v>
      </c>
      <c r="C2444" t="s">
        <v>228</v>
      </c>
      <c r="D2444" t="s">
        <v>101</v>
      </c>
      <c r="E2444" t="s">
        <v>360</v>
      </c>
      <c r="F2444" t="s">
        <v>68</v>
      </c>
      <c r="G2444" t="s">
        <v>233</v>
      </c>
      <c r="H2444" t="s">
        <v>942</v>
      </c>
      <c r="I2444" t="s">
        <v>230</v>
      </c>
      <c r="J2444" t="s">
        <v>229</v>
      </c>
      <c r="K2444" t="s">
        <v>237</v>
      </c>
      <c r="L2444" t="s">
        <v>363</v>
      </c>
      <c r="M2444" t="s">
        <v>363</v>
      </c>
      <c r="N2444" t="s">
        <v>364</v>
      </c>
      <c r="O2444" t="s">
        <v>235</v>
      </c>
      <c r="P2444" t="s">
        <v>238</v>
      </c>
      <c r="Q2444">
        <v>13</v>
      </c>
      <c r="R2444" t="s">
        <v>96</v>
      </c>
      <c r="S2444" t="s">
        <v>192</v>
      </c>
      <c r="T2444">
        <v>17</v>
      </c>
      <c r="U2444">
        <v>6</v>
      </c>
      <c r="V2444">
        <v>17</v>
      </c>
      <c r="W2444" t="s">
        <v>96</v>
      </c>
      <c r="X2444" t="s">
        <v>85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 t="s">
        <v>363</v>
      </c>
      <c r="AM2444" t="e" vm="228">
        <f>_FV(0,"7692307692307693")</f>
        <v>#VALUE!</v>
      </c>
      <c r="AN2444">
        <v>8</v>
      </c>
      <c r="AO2444" t="e" vm="1">
        <f>_FV(-1,"0")</f>
        <v>#VALUE!</v>
      </c>
      <c r="AP2444" t="e" vm="1">
        <f>_FV(-5,"0")</f>
        <v>#VALUE!</v>
      </c>
      <c r="AQ2444">
        <v>2</v>
      </c>
      <c r="AR2444">
        <v>5</v>
      </c>
      <c r="AS2444" t="s">
        <v>2082</v>
      </c>
      <c r="AT2444" t="s">
        <v>273</v>
      </c>
      <c r="AU2444" t="s">
        <v>753</v>
      </c>
      <c r="AV2444" t="s">
        <v>754</v>
      </c>
      <c r="AW2444" t="s">
        <v>3117</v>
      </c>
      <c r="AX2444">
        <v>1770</v>
      </c>
      <c r="AY2444">
        <v>1666</v>
      </c>
      <c r="AZ2444" t="s">
        <v>163</v>
      </c>
      <c r="BA2444" s="2">
        <v>43608</v>
      </c>
      <c r="BB2444">
        <v>24</v>
      </c>
      <c r="BC2444" t="s">
        <v>2976</v>
      </c>
      <c r="BD2444" s="2">
        <v>43658</v>
      </c>
      <c r="BE2444" t="s">
        <v>228</v>
      </c>
      <c r="BF2444" s="2">
        <v>43669</v>
      </c>
      <c r="BG2444">
        <v>27</v>
      </c>
      <c r="BH2444" t="s">
        <v>2991</v>
      </c>
      <c r="BI2444" s="3">
        <v>17288</v>
      </c>
    </row>
    <row r="2445" spans="1:61" x14ac:dyDescent="0.25">
      <c r="A2445" s="1">
        <v>42756</v>
      </c>
      <c r="B2445" t="s">
        <v>2977</v>
      </c>
      <c r="C2445" t="s">
        <v>228</v>
      </c>
      <c r="D2445" t="s">
        <v>151</v>
      </c>
      <c r="E2445" t="s">
        <v>1107</v>
      </c>
      <c r="F2445" t="s">
        <v>219</v>
      </c>
      <c r="G2445" t="s">
        <v>68</v>
      </c>
      <c r="H2445" t="s">
        <v>1238</v>
      </c>
      <c r="I2445" t="s">
        <v>537</v>
      </c>
      <c r="J2445" t="s">
        <v>1042</v>
      </c>
      <c r="K2445" t="s">
        <v>226</v>
      </c>
      <c r="L2445" t="s">
        <v>336</v>
      </c>
      <c r="M2445" t="s">
        <v>225</v>
      </c>
      <c r="N2445" t="s">
        <v>337</v>
      </c>
      <c r="O2445" t="s">
        <v>224</v>
      </c>
      <c r="P2445" t="s">
        <v>226</v>
      </c>
      <c r="Q2445">
        <v>22</v>
      </c>
      <c r="R2445" t="s">
        <v>67</v>
      </c>
      <c r="S2445" t="s">
        <v>192</v>
      </c>
      <c r="T2445">
        <v>17</v>
      </c>
      <c r="U2445">
        <v>16</v>
      </c>
      <c r="V2445">
        <v>12</v>
      </c>
      <c r="W2445" t="s">
        <v>132</v>
      </c>
      <c r="X2445" t="s">
        <v>83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 t="e" vm="20">
        <f>_FV(0,"22727272727272727")</f>
        <v>#VALUE!</v>
      </c>
      <c r="AM2445" t="e" vm="220">
        <f>_FV(0,"4090909090909091")</f>
        <v>#VALUE!</v>
      </c>
      <c r="AN2445">
        <v>-5</v>
      </c>
      <c r="AO2445" t="e" vm="1">
        <f>_FV(-4,"0")</f>
        <v>#VALUE!</v>
      </c>
      <c r="AP2445" t="s">
        <v>121</v>
      </c>
      <c r="AQ2445">
        <v>1</v>
      </c>
      <c r="AR2445">
        <v>1</v>
      </c>
      <c r="AS2445" t="s">
        <v>306</v>
      </c>
      <c r="AT2445" t="s">
        <v>68</v>
      </c>
      <c r="AU2445" t="s">
        <v>310</v>
      </c>
      <c r="AV2445" t="s">
        <v>3118</v>
      </c>
      <c r="AW2445" t="s">
        <v>3119</v>
      </c>
      <c r="AX2445">
        <v>1590</v>
      </c>
      <c r="AY2445">
        <v>1666</v>
      </c>
      <c r="AZ2445" t="s">
        <v>2977</v>
      </c>
      <c r="BA2445" s="2">
        <v>43550</v>
      </c>
      <c r="BB2445">
        <v>21</v>
      </c>
      <c r="BC2445" t="s">
        <v>2978</v>
      </c>
      <c r="BD2445" s="3">
        <v>17593</v>
      </c>
      <c r="BE2445" t="s">
        <v>228</v>
      </c>
      <c r="BF2445" s="2">
        <v>43669</v>
      </c>
      <c r="BG2445">
        <v>27</v>
      </c>
      <c r="BH2445" t="s">
        <v>2991</v>
      </c>
      <c r="BI2445" s="3">
        <v>17288</v>
      </c>
    </row>
    <row r="2446" spans="1:61" x14ac:dyDescent="0.25">
      <c r="A2446" s="1">
        <v>42827</v>
      </c>
      <c r="B2446" t="s">
        <v>1917</v>
      </c>
      <c r="C2446" t="s">
        <v>228</v>
      </c>
      <c r="D2446" t="s">
        <v>151</v>
      </c>
      <c r="E2446" t="s">
        <v>833</v>
      </c>
      <c r="F2446" t="s">
        <v>690</v>
      </c>
      <c r="G2446" t="s">
        <v>76</v>
      </c>
      <c r="H2446" t="s">
        <v>340</v>
      </c>
      <c r="I2446" t="s">
        <v>399</v>
      </c>
      <c r="J2446" t="s">
        <v>76</v>
      </c>
      <c r="K2446" t="s">
        <v>771</v>
      </c>
      <c r="L2446" t="s">
        <v>80</v>
      </c>
      <c r="M2446" t="s">
        <v>81</v>
      </c>
      <c r="N2446" t="s">
        <v>692</v>
      </c>
      <c r="O2446" t="s">
        <v>79</v>
      </c>
      <c r="P2446" t="s">
        <v>82</v>
      </c>
      <c r="Q2446">
        <v>24</v>
      </c>
      <c r="R2446" t="s">
        <v>121</v>
      </c>
      <c r="S2446" t="s">
        <v>192</v>
      </c>
      <c r="T2446">
        <v>17</v>
      </c>
      <c r="U2446">
        <v>12</v>
      </c>
      <c r="V2446">
        <v>11</v>
      </c>
      <c r="W2446" t="s">
        <v>84</v>
      </c>
      <c r="X2446" t="s">
        <v>96</v>
      </c>
      <c r="Y2446">
        <v>0</v>
      </c>
      <c r="Z2446">
        <v>0</v>
      </c>
      <c r="AA2446">
        <v>0</v>
      </c>
      <c r="AB2446">
        <v>1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 t="e" vm="337">
        <f>_FV(0,"20833333333333334")</f>
        <v>#VALUE!</v>
      </c>
      <c r="AM2446" t="e" vm="372">
        <f>_FV(0,"4583333333333333")</f>
        <v>#VALUE!</v>
      </c>
      <c r="AN2446">
        <v>-1</v>
      </c>
      <c r="AO2446" t="e" vm="1">
        <f>_FV(-3,"0")</f>
        <v>#VALUE!</v>
      </c>
      <c r="AP2446" t="e" vm="1">
        <f>_FV(-3,"0")</f>
        <v>#VALUE!</v>
      </c>
      <c r="AQ2446">
        <v>6</v>
      </c>
      <c r="AR2446">
        <v>3</v>
      </c>
      <c r="AS2446" t="s">
        <v>524</v>
      </c>
      <c r="AT2446" t="s">
        <v>68</v>
      </c>
      <c r="AU2446" t="s">
        <v>537</v>
      </c>
      <c r="AV2446" t="s">
        <v>678</v>
      </c>
      <c r="AW2446" t="s">
        <v>3120</v>
      </c>
      <c r="AX2446">
        <v>1762</v>
      </c>
      <c r="AY2446">
        <v>1666</v>
      </c>
      <c r="AZ2446" t="s">
        <v>1917</v>
      </c>
      <c r="BA2446" s="2">
        <v>43579</v>
      </c>
      <c r="BB2446">
        <v>19</v>
      </c>
      <c r="BC2446" t="s">
        <v>2979</v>
      </c>
      <c r="BD2446" s="3">
        <v>34820</v>
      </c>
      <c r="BE2446" t="s">
        <v>228</v>
      </c>
      <c r="BF2446" s="2">
        <v>43669</v>
      </c>
      <c r="BG2446">
        <v>27</v>
      </c>
      <c r="BH2446" t="s">
        <v>2991</v>
      </c>
      <c r="BI2446" s="3">
        <v>17288</v>
      </c>
    </row>
    <row r="2447" spans="1:61" x14ac:dyDescent="0.25">
      <c r="A2447" s="1">
        <v>42854</v>
      </c>
      <c r="B2447" t="s">
        <v>182</v>
      </c>
      <c r="C2447" t="s">
        <v>228</v>
      </c>
      <c r="D2447" t="s">
        <v>101</v>
      </c>
      <c r="E2447" t="s">
        <v>309</v>
      </c>
      <c r="F2447" t="s">
        <v>186</v>
      </c>
      <c r="G2447" t="s">
        <v>184</v>
      </c>
      <c r="H2447" t="s">
        <v>913</v>
      </c>
      <c r="I2447" t="s">
        <v>311</v>
      </c>
      <c r="J2447" t="s">
        <v>309</v>
      </c>
      <c r="K2447" t="s">
        <v>280</v>
      </c>
      <c r="L2447" t="s">
        <v>280</v>
      </c>
      <c r="M2447" t="s">
        <v>188</v>
      </c>
      <c r="N2447" t="s">
        <v>278</v>
      </c>
      <c r="O2447" t="s">
        <v>277</v>
      </c>
      <c r="P2447" t="s">
        <v>490</v>
      </c>
      <c r="Q2447">
        <v>34</v>
      </c>
      <c r="R2447" t="s">
        <v>191</v>
      </c>
      <c r="S2447" t="s">
        <v>192</v>
      </c>
      <c r="T2447">
        <v>17</v>
      </c>
      <c r="U2447">
        <v>9</v>
      </c>
      <c r="V2447">
        <v>12</v>
      </c>
      <c r="W2447" t="s">
        <v>84</v>
      </c>
      <c r="X2447" t="s">
        <v>66</v>
      </c>
      <c r="Y2447">
        <v>0</v>
      </c>
      <c r="Z2447">
        <v>0</v>
      </c>
      <c r="AA2447">
        <v>0</v>
      </c>
      <c r="AB2447">
        <v>1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1</v>
      </c>
      <c r="AI2447">
        <v>0</v>
      </c>
      <c r="AJ2447">
        <v>0</v>
      </c>
      <c r="AK2447">
        <v>0</v>
      </c>
      <c r="AL2447" t="e" vm="346">
        <f>_FV(0,"3235294117647059")</f>
        <v>#VALUE!</v>
      </c>
      <c r="AM2447" t="e" vm="51">
        <f>_FV(0,"4411764705882353")</f>
        <v>#VALUE!</v>
      </c>
      <c r="AN2447">
        <v>2</v>
      </c>
      <c r="AO2447" t="e" vm="1">
        <f>_FV(-1,"0")</f>
        <v>#VALUE!</v>
      </c>
      <c r="AP2447" t="s">
        <v>64</v>
      </c>
      <c r="AQ2447">
        <v>5</v>
      </c>
      <c r="AR2447">
        <v>2</v>
      </c>
      <c r="AS2447" t="s">
        <v>68</v>
      </c>
      <c r="AT2447" t="s">
        <v>68</v>
      </c>
      <c r="AU2447" t="s">
        <v>68</v>
      </c>
      <c r="AV2447" s="2">
        <v>43617</v>
      </c>
      <c r="AW2447" s="2">
        <v>43466</v>
      </c>
      <c r="AX2447">
        <v>1637</v>
      </c>
      <c r="AY2447">
        <v>1666</v>
      </c>
      <c r="AZ2447" t="s">
        <v>182</v>
      </c>
      <c r="BA2447" s="2">
        <v>43491</v>
      </c>
      <c r="BB2447">
        <v>27</v>
      </c>
      <c r="BC2447" t="s">
        <v>2980</v>
      </c>
      <c r="BD2447" s="3">
        <v>24959</v>
      </c>
      <c r="BE2447" t="s">
        <v>228</v>
      </c>
      <c r="BF2447" s="2">
        <v>43669</v>
      </c>
      <c r="BG2447">
        <v>27</v>
      </c>
      <c r="BH2447" t="s">
        <v>2991</v>
      </c>
      <c r="BI2447" s="3">
        <v>17288</v>
      </c>
    </row>
    <row r="2448" spans="1:61" x14ac:dyDescent="0.25">
      <c r="A2448" s="1">
        <v>42840</v>
      </c>
      <c r="B2448" t="s">
        <v>195</v>
      </c>
      <c r="C2448" t="s">
        <v>228</v>
      </c>
      <c r="D2448" t="s">
        <v>101</v>
      </c>
      <c r="E2448" t="s">
        <v>180</v>
      </c>
      <c r="F2448" t="s">
        <v>1075</v>
      </c>
      <c r="G2448" s="3">
        <v>27395</v>
      </c>
      <c r="H2448" t="s">
        <v>413</v>
      </c>
      <c r="I2448" t="s">
        <v>625</v>
      </c>
      <c r="J2448" t="s">
        <v>411</v>
      </c>
      <c r="K2448" t="s">
        <v>1076</v>
      </c>
      <c r="L2448" t="s">
        <v>414</v>
      </c>
      <c r="M2448" t="s">
        <v>1686</v>
      </c>
      <c r="N2448" t="s">
        <v>63</v>
      </c>
      <c r="O2448" t="s">
        <v>1076</v>
      </c>
      <c r="P2448" t="s">
        <v>321</v>
      </c>
      <c r="Q2448">
        <v>32</v>
      </c>
      <c r="R2448" t="s">
        <v>239</v>
      </c>
      <c r="S2448" t="s">
        <v>192</v>
      </c>
      <c r="T2448">
        <v>17</v>
      </c>
      <c r="U2448">
        <v>16</v>
      </c>
      <c r="V2448">
        <v>13</v>
      </c>
      <c r="W2448" t="s">
        <v>68</v>
      </c>
      <c r="X2448" t="s">
        <v>65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1</v>
      </c>
      <c r="AI2448">
        <v>1</v>
      </c>
      <c r="AJ2448">
        <v>0</v>
      </c>
      <c r="AK2448">
        <v>0</v>
      </c>
      <c r="AL2448" t="e" vm="1">
        <f>_FV(-1,"0")</f>
        <v>#VALUE!</v>
      </c>
      <c r="AM2448" t="e" vm="3">
        <f>_FV(0,"5")</f>
        <v>#VALUE!</v>
      </c>
      <c r="AN2448">
        <v>-13</v>
      </c>
      <c r="AO2448" t="s">
        <v>68</v>
      </c>
      <c r="AP2448" t="s">
        <v>83</v>
      </c>
      <c r="AQ2448">
        <v>1</v>
      </c>
      <c r="AR2448">
        <v>7</v>
      </c>
      <c r="AS2448" t="s">
        <v>68</v>
      </c>
      <c r="AT2448" t="s">
        <v>68</v>
      </c>
      <c r="AU2448" t="s">
        <v>68</v>
      </c>
      <c r="AV2448" t="s">
        <v>65</v>
      </c>
      <c r="AW2448" s="2">
        <v>43800</v>
      </c>
      <c r="AX2448">
        <v>1625</v>
      </c>
      <c r="AY2448">
        <v>1666</v>
      </c>
      <c r="AZ2448" t="s">
        <v>195</v>
      </c>
      <c r="BA2448" s="2">
        <v>43548</v>
      </c>
      <c r="BB2448">
        <v>26</v>
      </c>
      <c r="BC2448" t="s">
        <v>2983</v>
      </c>
      <c r="BD2448" s="3">
        <v>24869</v>
      </c>
      <c r="BE2448" t="s">
        <v>228</v>
      </c>
      <c r="BF2448" s="2">
        <v>43669</v>
      </c>
      <c r="BG2448">
        <v>27</v>
      </c>
      <c r="BH2448" t="s">
        <v>2991</v>
      </c>
      <c r="BI2448" s="3">
        <v>17288</v>
      </c>
    </row>
    <row r="2449" spans="1:61" x14ac:dyDescent="0.25">
      <c r="A2449" s="1">
        <v>42730</v>
      </c>
      <c r="B2449" t="s">
        <v>1445</v>
      </c>
      <c r="C2449" t="s">
        <v>228</v>
      </c>
      <c r="D2449" t="s">
        <v>151</v>
      </c>
      <c r="E2449" t="s">
        <v>92</v>
      </c>
      <c r="F2449" t="s">
        <v>430</v>
      </c>
      <c r="G2449" t="s">
        <v>1206</v>
      </c>
      <c r="H2449" t="s">
        <v>718</v>
      </c>
      <c r="I2449" t="s">
        <v>355</v>
      </c>
      <c r="J2449" t="s">
        <v>430</v>
      </c>
      <c r="K2449" t="s">
        <v>82</v>
      </c>
      <c r="L2449" t="s">
        <v>341</v>
      </c>
      <c r="M2449" t="s">
        <v>950</v>
      </c>
      <c r="N2449" t="s">
        <v>94</v>
      </c>
      <c r="O2449" t="s">
        <v>82</v>
      </c>
      <c r="P2449" t="s">
        <v>216</v>
      </c>
      <c r="Q2449">
        <v>18</v>
      </c>
      <c r="R2449" t="s">
        <v>110</v>
      </c>
      <c r="S2449" t="s">
        <v>192</v>
      </c>
      <c r="T2449">
        <v>17</v>
      </c>
      <c r="U2449">
        <v>19</v>
      </c>
      <c r="V2449">
        <v>13</v>
      </c>
      <c r="W2449" t="s">
        <v>96</v>
      </c>
      <c r="X2449" t="s">
        <v>121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 t="e" vm="363">
        <f>_FV(0,"9444444444444444")</f>
        <v>#VALUE!</v>
      </c>
      <c r="AM2449" t="e" vm="35">
        <f>_FV(0,"6666666666666666")</f>
        <v>#VALUE!</v>
      </c>
      <c r="AN2449">
        <v>-7</v>
      </c>
      <c r="AO2449" t="e" vm="1">
        <f>_FV(-2,"0")</f>
        <v>#VALUE!</v>
      </c>
      <c r="AP2449" t="s">
        <v>66</v>
      </c>
      <c r="AQ2449">
        <v>5</v>
      </c>
      <c r="AR2449">
        <v>2</v>
      </c>
      <c r="AS2449" t="s">
        <v>68</v>
      </c>
      <c r="AT2449" t="s">
        <v>68</v>
      </c>
      <c r="AU2449" t="s">
        <v>68</v>
      </c>
      <c r="AV2449" s="3">
        <v>45689</v>
      </c>
      <c r="AW2449" s="2">
        <v>43770</v>
      </c>
      <c r="AX2449">
        <v>1668</v>
      </c>
      <c r="AY2449">
        <v>1666</v>
      </c>
      <c r="AZ2449" t="s">
        <v>1445</v>
      </c>
      <c r="BA2449" s="2">
        <v>43733</v>
      </c>
      <c r="BB2449">
        <v>34</v>
      </c>
      <c r="BC2449" t="s">
        <v>2984</v>
      </c>
      <c r="BD2449" s="3">
        <v>25993</v>
      </c>
      <c r="BE2449" t="s">
        <v>228</v>
      </c>
      <c r="BF2449" s="2">
        <v>43669</v>
      </c>
      <c r="BG2449">
        <v>27</v>
      </c>
      <c r="BH2449" t="s">
        <v>2991</v>
      </c>
      <c r="BI2449" s="3">
        <v>17288</v>
      </c>
    </row>
    <row r="2450" spans="1:61" x14ac:dyDescent="0.25">
      <c r="A2450" s="1">
        <v>42693</v>
      </c>
      <c r="B2450" t="s">
        <v>209</v>
      </c>
      <c r="C2450" t="s">
        <v>228</v>
      </c>
      <c r="D2450" t="s">
        <v>62</v>
      </c>
      <c r="E2450" s="3">
        <v>45658</v>
      </c>
      <c r="F2450" t="s">
        <v>717</v>
      </c>
      <c r="G2450" t="s">
        <v>63</v>
      </c>
      <c r="H2450" t="s">
        <v>340</v>
      </c>
      <c r="I2450" s="3">
        <v>27395</v>
      </c>
      <c r="J2450" t="s">
        <v>717</v>
      </c>
      <c r="K2450" t="s">
        <v>81</v>
      </c>
      <c r="L2450" t="s">
        <v>79</v>
      </c>
      <c r="M2450" t="s">
        <v>65</v>
      </c>
      <c r="N2450" t="s">
        <v>63</v>
      </c>
      <c r="O2450" t="s">
        <v>63</v>
      </c>
      <c r="P2450" t="s">
        <v>82</v>
      </c>
      <c r="Q2450">
        <v>12</v>
      </c>
      <c r="R2450" t="s">
        <v>64</v>
      </c>
      <c r="S2450" t="s">
        <v>192</v>
      </c>
      <c r="T2450">
        <v>17</v>
      </c>
      <c r="U2450">
        <v>5</v>
      </c>
      <c r="V2450">
        <v>17</v>
      </c>
      <c r="W2450" t="s">
        <v>85</v>
      </c>
      <c r="X2450" t="s">
        <v>121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 t="s">
        <v>180</v>
      </c>
      <c r="AM2450" t="e" vm="89">
        <f>_FV(0,"75")</f>
        <v>#VALUE!</v>
      </c>
      <c r="AN2450">
        <v>10</v>
      </c>
      <c r="AO2450" t="e" vm="1">
        <f>_FV(-1,"0")</f>
        <v>#VALUE!</v>
      </c>
      <c r="AP2450" t="e" vm="1">
        <f>_FV(-9,"0")</f>
        <v>#VALUE!</v>
      </c>
      <c r="AQ2450">
        <v>4</v>
      </c>
      <c r="AR2450">
        <v>4</v>
      </c>
      <c r="AS2450" t="s">
        <v>68</v>
      </c>
      <c r="AT2450" t="s">
        <v>762</v>
      </c>
      <c r="AU2450" t="s">
        <v>68</v>
      </c>
      <c r="AV2450" s="2">
        <v>43497</v>
      </c>
      <c r="AW2450" t="s">
        <v>3121</v>
      </c>
      <c r="AX2450">
        <v>1803</v>
      </c>
      <c r="AY2450">
        <v>1666</v>
      </c>
      <c r="AZ2450" t="s">
        <v>209</v>
      </c>
      <c r="BA2450" s="2">
        <v>43668</v>
      </c>
      <c r="BB2450">
        <v>20</v>
      </c>
      <c r="BC2450" t="s">
        <v>2987</v>
      </c>
      <c r="BD2450" s="3">
        <v>41913</v>
      </c>
      <c r="BE2450" t="s">
        <v>228</v>
      </c>
      <c r="BF2450" s="2">
        <v>43669</v>
      </c>
      <c r="BG2450">
        <v>27</v>
      </c>
      <c r="BH2450" t="s">
        <v>2991</v>
      </c>
      <c r="BI2450" s="3">
        <v>17288</v>
      </c>
    </row>
    <row r="2451" spans="1:61" x14ac:dyDescent="0.25">
      <c r="A2451" s="1">
        <v>42791</v>
      </c>
      <c r="B2451" t="s">
        <v>2793</v>
      </c>
      <c r="C2451" t="s">
        <v>228</v>
      </c>
      <c r="D2451" t="s">
        <v>101</v>
      </c>
      <c r="E2451" t="s">
        <v>1474</v>
      </c>
      <c r="F2451" t="s">
        <v>360</v>
      </c>
      <c r="G2451" t="s">
        <v>429</v>
      </c>
      <c r="H2451" t="s">
        <v>1083</v>
      </c>
      <c r="I2451" t="s">
        <v>494</v>
      </c>
      <c r="J2451" t="s">
        <v>362</v>
      </c>
      <c r="K2451" t="s">
        <v>235</v>
      </c>
      <c r="L2451" t="s">
        <v>522</v>
      </c>
      <c r="M2451" t="s">
        <v>520</v>
      </c>
      <c r="N2451" t="s">
        <v>520</v>
      </c>
      <c r="O2451" t="s">
        <v>363</v>
      </c>
      <c r="P2451" t="s">
        <v>519</v>
      </c>
      <c r="Q2451">
        <v>26</v>
      </c>
      <c r="R2451" t="s">
        <v>255</v>
      </c>
      <c r="S2451" t="s">
        <v>192</v>
      </c>
      <c r="T2451">
        <v>17</v>
      </c>
      <c r="U2451">
        <v>10</v>
      </c>
      <c r="V2451">
        <v>8</v>
      </c>
      <c r="W2451" t="s">
        <v>121</v>
      </c>
      <c r="X2451" t="s">
        <v>120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 t="e" vm="3">
        <f>_FV(0,"5")</f>
        <v>#VALUE!</v>
      </c>
      <c r="AM2451" t="e" vm="340">
        <f>_FV(0,"34615384615384615")</f>
        <v>#VALUE!</v>
      </c>
      <c r="AN2451">
        <v>-2</v>
      </c>
      <c r="AO2451" t="e" vm="1">
        <f>_FV(-2,"0")</f>
        <v>#VALUE!</v>
      </c>
      <c r="AP2451" t="s">
        <v>96</v>
      </c>
      <c r="AQ2451">
        <v>6</v>
      </c>
      <c r="AR2451">
        <v>3</v>
      </c>
      <c r="AS2451" t="s">
        <v>68</v>
      </c>
      <c r="AT2451" t="s">
        <v>68</v>
      </c>
      <c r="AU2451" t="s">
        <v>68</v>
      </c>
      <c r="AV2451" t="s">
        <v>68</v>
      </c>
      <c r="AW2451" s="3">
        <v>44927</v>
      </c>
      <c r="AX2451">
        <v>1645</v>
      </c>
      <c r="AY2451">
        <v>1666</v>
      </c>
      <c r="AZ2451" t="s">
        <v>2793</v>
      </c>
      <c r="BA2451" s="2">
        <v>43702</v>
      </c>
      <c r="BB2451">
        <v>36</v>
      </c>
      <c r="BC2451" t="s">
        <v>2988</v>
      </c>
      <c r="BD2451" s="2">
        <v>43803</v>
      </c>
      <c r="BE2451" t="s">
        <v>228</v>
      </c>
      <c r="BF2451" s="2">
        <v>43669</v>
      </c>
      <c r="BG2451">
        <v>27</v>
      </c>
      <c r="BH2451" t="s">
        <v>2991</v>
      </c>
      <c r="BI2451" s="3">
        <v>17288</v>
      </c>
    </row>
    <row r="2452" spans="1:61" x14ac:dyDescent="0.25">
      <c r="A2452" s="1">
        <v>42630</v>
      </c>
      <c r="B2452" t="s">
        <v>218</v>
      </c>
      <c r="C2452" t="s">
        <v>228</v>
      </c>
      <c r="D2452" t="s">
        <v>62</v>
      </c>
      <c r="E2452" t="s">
        <v>116</v>
      </c>
      <c r="F2452" t="s">
        <v>68</v>
      </c>
      <c r="G2452" t="s">
        <v>97</v>
      </c>
      <c r="H2452" s="2">
        <v>43678</v>
      </c>
      <c r="I2452" t="s">
        <v>124</v>
      </c>
      <c r="J2452" t="s">
        <v>97</v>
      </c>
      <c r="K2452" t="s">
        <v>118</v>
      </c>
      <c r="L2452" t="s">
        <v>118</v>
      </c>
      <c r="M2452" t="s">
        <v>116</v>
      </c>
      <c r="N2452" t="s">
        <v>97</v>
      </c>
      <c r="O2452" t="s">
        <v>118</v>
      </c>
      <c r="P2452" t="s">
        <v>65</v>
      </c>
      <c r="Q2452">
        <v>5</v>
      </c>
      <c r="R2452" t="s">
        <v>120</v>
      </c>
      <c r="S2452" t="s">
        <v>192</v>
      </c>
      <c r="T2452">
        <v>17</v>
      </c>
      <c r="U2452">
        <v>12</v>
      </c>
      <c r="V2452">
        <v>17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 t="e" vm="26">
        <f>_FV(0,"2")</f>
        <v>#VALUE!</v>
      </c>
      <c r="AM2452" t="e" vm="117">
        <f>_FV(0,"8")</f>
        <v>#VALUE!</v>
      </c>
      <c r="AN2452">
        <v>1</v>
      </c>
      <c r="AP2452" t="e" vm="1">
        <f>_FV(-1,"0")</f>
        <v>#VALUE!</v>
      </c>
      <c r="AQ2452">
        <v>2</v>
      </c>
      <c r="AR2452">
        <v>5</v>
      </c>
      <c r="AS2452" t="s">
        <v>261</v>
      </c>
      <c r="AT2452" t="s">
        <v>68</v>
      </c>
      <c r="AU2452" t="s">
        <v>65</v>
      </c>
      <c r="AV2452" t="s">
        <v>65</v>
      </c>
      <c r="AW2452" t="s">
        <v>3122</v>
      </c>
      <c r="AX2452">
        <v>1643</v>
      </c>
      <c r="AY2452">
        <v>1666</v>
      </c>
      <c r="AZ2452" t="s">
        <v>218</v>
      </c>
      <c r="BA2452" s="2">
        <v>43550</v>
      </c>
      <c r="BB2452">
        <v>17</v>
      </c>
      <c r="BC2452" t="s">
        <v>2990</v>
      </c>
      <c r="BD2452" s="3">
        <v>30742</v>
      </c>
      <c r="BE2452" t="s">
        <v>228</v>
      </c>
      <c r="BF2452" s="2">
        <v>43669</v>
      </c>
      <c r="BG2452">
        <v>27</v>
      </c>
      <c r="BH2452" t="s">
        <v>2991</v>
      </c>
      <c r="BI2452" s="3">
        <v>17288</v>
      </c>
    </row>
    <row r="2453" spans="1:61" x14ac:dyDescent="0.25">
      <c r="A2453" s="1">
        <v>42851</v>
      </c>
      <c r="B2453" t="s">
        <v>60</v>
      </c>
      <c r="C2453" t="s">
        <v>2538</v>
      </c>
      <c r="D2453" t="s">
        <v>62</v>
      </c>
      <c r="E2453" t="s">
        <v>1831</v>
      </c>
      <c r="F2453" t="s">
        <v>419</v>
      </c>
      <c r="G2453" t="s">
        <v>183</v>
      </c>
      <c r="H2453" t="s">
        <v>274</v>
      </c>
      <c r="I2453" t="s">
        <v>530</v>
      </c>
      <c r="J2453" t="s">
        <v>309</v>
      </c>
      <c r="K2453" t="s">
        <v>533</v>
      </c>
      <c r="L2453" t="s">
        <v>280</v>
      </c>
      <c r="M2453" t="s">
        <v>277</v>
      </c>
      <c r="N2453" t="s">
        <v>278</v>
      </c>
      <c r="O2453" t="s">
        <v>189</v>
      </c>
      <c r="P2453" t="s">
        <v>490</v>
      </c>
      <c r="Q2453">
        <v>34</v>
      </c>
      <c r="R2453" t="s">
        <v>132</v>
      </c>
      <c r="S2453" t="s">
        <v>179</v>
      </c>
      <c r="T2453">
        <v>17</v>
      </c>
      <c r="U2453">
        <v>5</v>
      </c>
      <c r="V2453">
        <v>11</v>
      </c>
      <c r="W2453" t="s">
        <v>83</v>
      </c>
      <c r="X2453" t="s">
        <v>85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 t="s">
        <v>877</v>
      </c>
      <c r="AM2453" t="e" vm="204">
        <f>_FV(0,"38235294117647056")</f>
        <v>#VALUE!</v>
      </c>
      <c r="AN2453">
        <v>23</v>
      </c>
      <c r="AO2453" t="s">
        <v>64</v>
      </c>
      <c r="AP2453" t="e" vm="1">
        <f>_FV(-7,"0")</f>
        <v>#VALUE!</v>
      </c>
      <c r="AQ2453">
        <v>7</v>
      </c>
      <c r="AR2453">
        <v>1</v>
      </c>
      <c r="AS2453" t="s">
        <v>68</v>
      </c>
      <c r="AT2453" t="s">
        <v>68</v>
      </c>
      <c r="AU2453" t="s">
        <v>68</v>
      </c>
      <c r="AV2453" t="s">
        <v>365</v>
      </c>
      <c r="AW2453" s="2">
        <v>43466</v>
      </c>
      <c r="AX2453">
        <v>1847</v>
      </c>
      <c r="AY2453">
        <v>1803</v>
      </c>
      <c r="AZ2453" t="s">
        <v>60</v>
      </c>
      <c r="BA2453" s="2">
        <v>43669</v>
      </c>
      <c r="BB2453">
        <v>26</v>
      </c>
      <c r="BC2453" t="s">
        <v>2961</v>
      </c>
      <c r="BD2453" s="3">
        <v>16772</v>
      </c>
      <c r="BE2453" t="s">
        <v>2538</v>
      </c>
      <c r="BF2453" s="2">
        <v>43641</v>
      </c>
      <c r="BG2453">
        <v>21</v>
      </c>
      <c r="BH2453" t="s">
        <v>2973</v>
      </c>
      <c r="BI2453" s="3">
        <v>23863</v>
      </c>
    </row>
    <row r="2454" spans="1:61" x14ac:dyDescent="0.25">
      <c r="A2454" s="1">
        <v>42717</v>
      </c>
      <c r="B2454" t="s">
        <v>2768</v>
      </c>
      <c r="C2454" t="s">
        <v>2538</v>
      </c>
      <c r="D2454" t="s">
        <v>62</v>
      </c>
      <c r="E2454" s="3">
        <v>447424</v>
      </c>
      <c r="F2454" s="3">
        <v>447424</v>
      </c>
      <c r="G2454" s="3">
        <v>1360531</v>
      </c>
      <c r="H2454" t="s">
        <v>318</v>
      </c>
      <c r="I2454" t="s">
        <v>399</v>
      </c>
      <c r="J2454" t="s">
        <v>68</v>
      </c>
      <c r="K2454" t="s">
        <v>320</v>
      </c>
      <c r="L2454" t="s">
        <v>79</v>
      </c>
      <c r="M2454" t="s">
        <v>319</v>
      </c>
      <c r="N2454" t="s">
        <v>319</v>
      </c>
      <c r="O2454" t="s">
        <v>321</v>
      </c>
      <c r="P2454" t="s">
        <v>79</v>
      </c>
      <c r="Q2454">
        <v>16</v>
      </c>
      <c r="R2454" t="s">
        <v>83</v>
      </c>
      <c r="S2454" t="s">
        <v>179</v>
      </c>
      <c r="T2454">
        <v>17</v>
      </c>
      <c r="U2454">
        <v>12</v>
      </c>
      <c r="V2454">
        <v>14</v>
      </c>
      <c r="W2454" t="s">
        <v>96</v>
      </c>
      <c r="X2454" t="s">
        <v>66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 t="e" vm="14">
        <f>_FV(0,"25")</f>
        <v>#VALUE!</v>
      </c>
      <c r="AM2454" t="e" vm="280">
        <f>_FV(0,"3125")</f>
        <v>#VALUE!</v>
      </c>
      <c r="AN2454">
        <v>2</v>
      </c>
      <c r="AO2454" t="s">
        <v>64</v>
      </c>
      <c r="AP2454" t="e" vm="1">
        <f>_FV(-3,"0")</f>
        <v>#VALUE!</v>
      </c>
      <c r="AQ2454">
        <v>2</v>
      </c>
      <c r="AR2454">
        <v>2</v>
      </c>
      <c r="AS2454" t="s">
        <v>68</v>
      </c>
      <c r="AT2454" t="s">
        <v>68</v>
      </c>
      <c r="AU2454" t="s">
        <v>68</v>
      </c>
      <c r="AV2454" s="2">
        <v>43557</v>
      </c>
      <c r="AW2454" s="3">
        <v>42736</v>
      </c>
      <c r="AX2454">
        <v>1609</v>
      </c>
      <c r="AY2454">
        <v>1803</v>
      </c>
      <c r="AZ2454" t="s">
        <v>2768</v>
      </c>
      <c r="BA2454" s="2">
        <v>43578</v>
      </c>
      <c r="BB2454">
        <v>16</v>
      </c>
      <c r="BC2454" t="s">
        <v>2965</v>
      </c>
      <c r="BD2454" s="3">
        <v>19025</v>
      </c>
      <c r="BE2454" t="s">
        <v>2538</v>
      </c>
      <c r="BF2454" s="2">
        <v>43641</v>
      </c>
      <c r="BG2454">
        <v>21</v>
      </c>
      <c r="BH2454" t="s">
        <v>2973</v>
      </c>
      <c r="BI2454" s="3">
        <v>23863</v>
      </c>
    </row>
    <row r="2455" spans="1:61" x14ac:dyDescent="0.25">
      <c r="A2455" s="1">
        <v>42766</v>
      </c>
      <c r="B2455" t="s">
        <v>2531</v>
      </c>
      <c r="C2455" t="s">
        <v>2538</v>
      </c>
      <c r="D2455" t="s">
        <v>62</v>
      </c>
      <c r="E2455" t="s">
        <v>901</v>
      </c>
      <c r="F2455" t="s">
        <v>901</v>
      </c>
      <c r="G2455" t="s">
        <v>902</v>
      </c>
      <c r="H2455" t="s">
        <v>727</v>
      </c>
      <c r="I2455" t="s">
        <v>569</v>
      </c>
      <c r="J2455" t="s">
        <v>498</v>
      </c>
      <c r="K2455" t="s">
        <v>378</v>
      </c>
      <c r="L2455" t="s">
        <v>571</v>
      </c>
      <c r="M2455" t="s">
        <v>906</v>
      </c>
      <c r="N2455" t="s">
        <v>381</v>
      </c>
      <c r="O2455" t="s">
        <v>1151</v>
      </c>
      <c r="P2455" t="s">
        <v>572</v>
      </c>
      <c r="Q2455">
        <v>23</v>
      </c>
      <c r="R2455" t="s">
        <v>242</v>
      </c>
      <c r="S2455" t="s">
        <v>179</v>
      </c>
      <c r="T2455">
        <v>17</v>
      </c>
      <c r="U2455">
        <v>13</v>
      </c>
      <c r="V2455">
        <v>15</v>
      </c>
      <c r="W2455" t="s">
        <v>83</v>
      </c>
      <c r="X2455" t="s">
        <v>66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 t="e" vm="216">
        <f>_FV(0,"391304347826087")</f>
        <v>#VALUE!</v>
      </c>
      <c r="AM2455" t="e" vm="440">
        <f>_FV(0,"5652173913043478")</f>
        <v>#VALUE!</v>
      </c>
      <c r="AN2455">
        <v>5</v>
      </c>
      <c r="AO2455" t="s">
        <v>132</v>
      </c>
      <c r="AP2455" t="s">
        <v>66</v>
      </c>
      <c r="AQ2455">
        <v>1</v>
      </c>
      <c r="AR2455">
        <v>7</v>
      </c>
      <c r="AS2455" t="s">
        <v>68</v>
      </c>
      <c r="AT2455" t="s">
        <v>729</v>
      </c>
      <c r="AU2455" t="s">
        <v>68</v>
      </c>
      <c r="AV2455" t="s">
        <v>64</v>
      </c>
      <c r="AW2455" t="s">
        <v>3123</v>
      </c>
      <c r="AX2455">
        <v>1626</v>
      </c>
      <c r="AY2455">
        <v>1803</v>
      </c>
      <c r="AZ2455" t="s">
        <v>2531</v>
      </c>
      <c r="BA2455" s="2">
        <v>43671</v>
      </c>
      <c r="BB2455">
        <v>14</v>
      </c>
      <c r="BC2455" t="s">
        <v>2967</v>
      </c>
      <c r="BD2455" s="3">
        <v>46419</v>
      </c>
      <c r="BE2455" t="s">
        <v>2538</v>
      </c>
      <c r="BF2455" s="2">
        <v>43641</v>
      </c>
      <c r="BG2455">
        <v>21</v>
      </c>
      <c r="BH2455" t="s">
        <v>2973</v>
      </c>
      <c r="BI2455" s="3">
        <v>23863</v>
      </c>
    </row>
    <row r="2456" spans="1:61" x14ac:dyDescent="0.25">
      <c r="A2456" s="1">
        <v>42658</v>
      </c>
      <c r="B2456" t="s">
        <v>123</v>
      </c>
      <c r="C2456" t="s">
        <v>2538</v>
      </c>
      <c r="D2456" t="s">
        <v>62</v>
      </c>
      <c r="E2456" s="2">
        <v>43586</v>
      </c>
      <c r="F2456" t="s">
        <v>68</v>
      </c>
      <c r="G2456" t="s">
        <v>399</v>
      </c>
      <c r="H2456" t="s">
        <v>317</v>
      </c>
      <c r="I2456" t="s">
        <v>318</v>
      </c>
      <c r="J2456" t="s">
        <v>68</v>
      </c>
      <c r="K2456" t="s">
        <v>63</v>
      </c>
      <c r="L2456" t="s">
        <v>79</v>
      </c>
      <c r="M2456" t="s">
        <v>79</v>
      </c>
      <c r="N2456" t="s">
        <v>323</v>
      </c>
      <c r="O2456" t="s">
        <v>322</v>
      </c>
      <c r="P2456" t="s">
        <v>79</v>
      </c>
      <c r="Q2456">
        <v>8</v>
      </c>
      <c r="R2456" t="s">
        <v>68</v>
      </c>
      <c r="S2456" t="s">
        <v>179</v>
      </c>
      <c r="T2456">
        <v>17</v>
      </c>
      <c r="U2456">
        <v>7</v>
      </c>
      <c r="V2456">
        <v>12</v>
      </c>
      <c r="W2456" t="s">
        <v>85</v>
      </c>
      <c r="X2456" t="s">
        <v>85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 t="s">
        <v>323</v>
      </c>
      <c r="AM2456" t="e" vm="37">
        <f>_FV(0,"375")</f>
        <v>#VALUE!</v>
      </c>
      <c r="AN2456">
        <v>5</v>
      </c>
      <c r="AO2456" t="s">
        <v>65</v>
      </c>
      <c r="AP2456" t="e" vm="1">
        <f>_FV(-11,"0")</f>
        <v>#VALUE!</v>
      </c>
      <c r="AQ2456">
        <v>4</v>
      </c>
      <c r="AR2456">
        <v>4</v>
      </c>
      <c r="AS2456" t="s">
        <v>68</v>
      </c>
      <c r="AT2456" t="s">
        <v>1142</v>
      </c>
      <c r="AU2456" t="s">
        <v>68</v>
      </c>
      <c r="AV2456" s="2">
        <v>43678</v>
      </c>
      <c r="AW2456" t="s">
        <v>3124</v>
      </c>
      <c r="AX2456">
        <v>1793</v>
      </c>
      <c r="AY2456">
        <v>1803</v>
      </c>
      <c r="AZ2456" t="s">
        <v>123</v>
      </c>
      <c r="BA2456" s="2">
        <v>43700</v>
      </c>
      <c r="BB2456">
        <v>41</v>
      </c>
      <c r="BC2456" t="s">
        <v>2968</v>
      </c>
      <c r="BD2456" s="3">
        <v>11658</v>
      </c>
      <c r="BE2456" t="s">
        <v>2538</v>
      </c>
      <c r="BF2456" s="2">
        <v>43641</v>
      </c>
      <c r="BG2456">
        <v>21</v>
      </c>
      <c r="BH2456" t="s">
        <v>2973</v>
      </c>
      <c r="BI2456" s="3">
        <v>23863</v>
      </c>
    </row>
    <row r="2457" spans="1:61" x14ac:dyDescent="0.25">
      <c r="A2457" s="1">
        <v>42840</v>
      </c>
      <c r="B2457" t="s">
        <v>2233</v>
      </c>
      <c r="C2457" t="s">
        <v>2538</v>
      </c>
      <c r="D2457" t="s">
        <v>101</v>
      </c>
      <c r="E2457" s="3">
        <v>447424</v>
      </c>
      <c r="F2457" t="s">
        <v>630</v>
      </c>
      <c r="G2457" s="3">
        <v>1360531</v>
      </c>
      <c r="H2457" t="s">
        <v>980</v>
      </c>
      <c r="I2457" t="s">
        <v>367</v>
      </c>
      <c r="J2457" t="s">
        <v>399</v>
      </c>
      <c r="K2457" t="s">
        <v>320</v>
      </c>
      <c r="L2457" t="s">
        <v>320</v>
      </c>
      <c r="M2457" t="s">
        <v>991</v>
      </c>
      <c r="N2457" t="s">
        <v>1173</v>
      </c>
      <c r="O2457" t="s">
        <v>322</v>
      </c>
      <c r="P2457" t="s">
        <v>321</v>
      </c>
      <c r="Q2457">
        <v>32</v>
      </c>
      <c r="R2457" t="s">
        <v>119</v>
      </c>
      <c r="S2457" t="s">
        <v>179</v>
      </c>
      <c r="T2457">
        <v>17</v>
      </c>
      <c r="U2457">
        <v>12</v>
      </c>
      <c r="V2457">
        <v>8</v>
      </c>
      <c r="W2457" t="s">
        <v>179</v>
      </c>
      <c r="X2457" t="s">
        <v>179</v>
      </c>
      <c r="Y2457">
        <v>0</v>
      </c>
      <c r="Z2457">
        <v>1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1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 t="e" vm="14">
        <f>_FV(0,"25")</f>
        <v>#VALUE!</v>
      </c>
      <c r="AM2457" t="e" vm="37">
        <f>_FV(0,"375")</f>
        <v>#VALUE!</v>
      </c>
      <c r="AN2457">
        <v>-2</v>
      </c>
      <c r="AO2457" t="s">
        <v>65</v>
      </c>
      <c r="AP2457" t="s">
        <v>64</v>
      </c>
      <c r="AQ2457">
        <v>0</v>
      </c>
      <c r="AR2457">
        <v>9</v>
      </c>
      <c r="AS2457" t="s">
        <v>68</v>
      </c>
      <c r="AT2457" t="s">
        <v>68</v>
      </c>
      <c r="AU2457" t="s">
        <v>68</v>
      </c>
      <c r="AV2457" t="s">
        <v>63</v>
      </c>
      <c r="AW2457" s="2">
        <v>43800</v>
      </c>
      <c r="AX2457">
        <v>1637</v>
      </c>
      <c r="AY2457">
        <v>1803</v>
      </c>
      <c r="AZ2457" t="s">
        <v>2233</v>
      </c>
      <c r="BA2457" s="2">
        <v>43490</v>
      </c>
      <c r="BB2457">
        <v>25</v>
      </c>
      <c r="BC2457" t="s">
        <v>2969</v>
      </c>
      <c r="BD2457" s="3">
        <v>28946</v>
      </c>
      <c r="BE2457" t="s">
        <v>2538</v>
      </c>
      <c r="BF2457" s="2">
        <v>43641</v>
      </c>
      <c r="BG2457">
        <v>21</v>
      </c>
      <c r="BH2457" t="s">
        <v>2973</v>
      </c>
      <c r="BI2457" s="3">
        <v>23863</v>
      </c>
    </row>
    <row r="2458" spans="1:61" x14ac:dyDescent="0.25">
      <c r="A2458" s="1">
        <v>42982</v>
      </c>
      <c r="B2458" t="s">
        <v>127</v>
      </c>
      <c r="C2458" t="s">
        <v>2538</v>
      </c>
      <c r="D2458" t="s">
        <v>62</v>
      </c>
      <c r="E2458" t="s">
        <v>631</v>
      </c>
      <c r="F2458" t="s">
        <v>630</v>
      </c>
      <c r="G2458" t="s">
        <v>367</v>
      </c>
      <c r="H2458" t="s">
        <v>980</v>
      </c>
      <c r="I2458" t="s">
        <v>980</v>
      </c>
      <c r="J2458" t="s">
        <v>399</v>
      </c>
      <c r="K2458" t="s">
        <v>319</v>
      </c>
      <c r="L2458" t="s">
        <v>320</v>
      </c>
      <c r="M2458" t="s">
        <v>79</v>
      </c>
      <c r="N2458" t="s">
        <v>1173</v>
      </c>
      <c r="O2458" t="s">
        <v>414</v>
      </c>
      <c r="P2458" t="s">
        <v>321</v>
      </c>
      <c r="Q2458">
        <v>32</v>
      </c>
      <c r="R2458" t="s">
        <v>85</v>
      </c>
      <c r="S2458" t="s">
        <v>179</v>
      </c>
      <c r="T2458">
        <v>17</v>
      </c>
      <c r="U2458">
        <v>5</v>
      </c>
      <c r="V2458">
        <v>8</v>
      </c>
      <c r="W2458" t="s">
        <v>85</v>
      </c>
      <c r="X2458" t="s">
        <v>179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1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 t="s">
        <v>782</v>
      </c>
      <c r="AM2458" t="e" vm="37">
        <f>_FV(0,"375")</f>
        <v>#VALUE!</v>
      </c>
      <c r="AN2458">
        <v>15</v>
      </c>
      <c r="AO2458" t="e" vm="1">
        <f>_FV(-5,"0")</f>
        <v>#VALUE!</v>
      </c>
      <c r="AP2458" t="e" vm="1">
        <f>_FV(-5,"0")</f>
        <v>#VALUE!</v>
      </c>
      <c r="AQ2458">
        <v>3</v>
      </c>
      <c r="AR2458">
        <v>6</v>
      </c>
      <c r="AS2458" t="s">
        <v>68</v>
      </c>
      <c r="AT2458" t="s">
        <v>68</v>
      </c>
      <c r="AU2458" t="s">
        <v>68</v>
      </c>
      <c r="AV2458" t="s">
        <v>2487</v>
      </c>
      <c r="AW2458" s="2">
        <v>43800</v>
      </c>
      <c r="AX2458">
        <v>1725</v>
      </c>
      <c r="AY2458">
        <v>1803</v>
      </c>
      <c r="AZ2458" t="s">
        <v>127</v>
      </c>
      <c r="BA2458" s="2">
        <v>43732</v>
      </c>
      <c r="BB2458">
        <v>22</v>
      </c>
      <c r="BC2458" t="s">
        <v>2970</v>
      </c>
      <c r="BD2458" s="3">
        <v>47300</v>
      </c>
      <c r="BE2458" t="s">
        <v>2538</v>
      </c>
      <c r="BF2458" s="2">
        <v>43641</v>
      </c>
      <c r="BG2458">
        <v>21</v>
      </c>
      <c r="BH2458" t="s">
        <v>2973</v>
      </c>
      <c r="BI2458" s="3">
        <v>23863</v>
      </c>
    </row>
    <row r="2459" spans="1:61" x14ac:dyDescent="0.25">
      <c r="A2459" s="1">
        <v>42595</v>
      </c>
      <c r="B2459" t="s">
        <v>2240</v>
      </c>
      <c r="C2459" t="s">
        <v>2538</v>
      </c>
      <c r="D2459" t="s">
        <v>62</v>
      </c>
      <c r="E2459" t="s">
        <v>65</v>
      </c>
      <c r="F2459" t="s">
        <v>65</v>
      </c>
      <c r="G2459" t="s">
        <v>65</v>
      </c>
      <c r="H2459" t="s">
        <v>65</v>
      </c>
      <c r="I2459" t="s">
        <v>65</v>
      </c>
      <c r="J2459" t="s">
        <v>65</v>
      </c>
      <c r="K2459" t="s">
        <v>65</v>
      </c>
      <c r="L2459" t="s">
        <v>65</v>
      </c>
      <c r="M2459" t="s">
        <v>65</v>
      </c>
      <c r="N2459" t="s">
        <v>65</v>
      </c>
      <c r="O2459" t="s">
        <v>65</v>
      </c>
      <c r="P2459" t="s">
        <v>65</v>
      </c>
      <c r="Q2459">
        <v>1</v>
      </c>
      <c r="R2459" t="s">
        <v>95</v>
      </c>
      <c r="S2459" t="s">
        <v>179</v>
      </c>
      <c r="T2459">
        <v>17</v>
      </c>
      <c r="U2459">
        <v>4</v>
      </c>
      <c r="V2459">
        <v>14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 t="s">
        <v>65</v>
      </c>
      <c r="AM2459" t="s">
        <v>65</v>
      </c>
      <c r="AN2459">
        <v>0</v>
      </c>
      <c r="AP2459" t="s">
        <v>96</v>
      </c>
      <c r="AQ2459">
        <v>1</v>
      </c>
      <c r="AR2459">
        <v>4</v>
      </c>
      <c r="AS2459" t="s">
        <v>68</v>
      </c>
      <c r="AT2459" t="s">
        <v>68</v>
      </c>
      <c r="AU2459" t="s">
        <v>68</v>
      </c>
      <c r="AV2459" t="s">
        <v>3011</v>
      </c>
      <c r="AW2459" s="3">
        <v>45292</v>
      </c>
      <c r="AX2459">
        <v>1604</v>
      </c>
      <c r="AY2459">
        <v>1803</v>
      </c>
      <c r="AZ2459" t="s">
        <v>2240</v>
      </c>
      <c r="BA2459" t="s">
        <v>1398</v>
      </c>
      <c r="BB2459">
        <v>22</v>
      </c>
      <c r="BC2459" t="s">
        <v>2972</v>
      </c>
      <c r="BD2459" s="3">
        <v>42795</v>
      </c>
      <c r="BE2459" t="s">
        <v>2538</v>
      </c>
      <c r="BF2459" s="2">
        <v>43641</v>
      </c>
      <c r="BG2459">
        <v>21</v>
      </c>
      <c r="BH2459" t="s">
        <v>2973</v>
      </c>
      <c r="BI2459" s="3">
        <v>23863</v>
      </c>
    </row>
    <row r="2460" spans="1:61" x14ac:dyDescent="0.25">
      <c r="A2460" s="1">
        <v>42652</v>
      </c>
      <c r="B2460" t="s">
        <v>150</v>
      </c>
      <c r="C2460" t="s">
        <v>2538</v>
      </c>
      <c r="D2460" t="s">
        <v>62</v>
      </c>
      <c r="E2460" s="3">
        <v>45658</v>
      </c>
      <c r="F2460" t="s">
        <v>180</v>
      </c>
      <c r="G2460" s="2">
        <v>43586</v>
      </c>
      <c r="H2460" t="s">
        <v>180</v>
      </c>
      <c r="I2460" t="s">
        <v>68</v>
      </c>
      <c r="J2460" t="s">
        <v>68</v>
      </c>
      <c r="K2460" t="s">
        <v>79</v>
      </c>
      <c r="L2460" t="s">
        <v>79</v>
      </c>
      <c r="M2460" t="s">
        <v>79</v>
      </c>
      <c r="N2460" t="s">
        <v>79</v>
      </c>
      <c r="O2460" t="s">
        <v>79</v>
      </c>
      <c r="P2460" t="s">
        <v>79</v>
      </c>
      <c r="Q2460">
        <v>4</v>
      </c>
      <c r="R2460" t="s">
        <v>66</v>
      </c>
      <c r="S2460" t="s">
        <v>179</v>
      </c>
      <c r="T2460">
        <v>17</v>
      </c>
      <c r="U2460">
        <v>11</v>
      </c>
      <c r="V2460">
        <v>9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 t="e" vm="14">
        <f>_FV(0,"25")</f>
        <v>#VALUE!</v>
      </c>
      <c r="AM2460" t="s">
        <v>65</v>
      </c>
      <c r="AN2460">
        <v>0</v>
      </c>
      <c r="AP2460" t="e" vm="1">
        <f>_FV(-8,"0")</f>
        <v>#VALUE!</v>
      </c>
      <c r="AQ2460">
        <v>4</v>
      </c>
      <c r="AR2460">
        <v>4</v>
      </c>
      <c r="AS2460" t="s">
        <v>68</v>
      </c>
      <c r="AT2460" t="s">
        <v>2677</v>
      </c>
      <c r="AU2460" t="s">
        <v>68</v>
      </c>
      <c r="AV2460" s="2">
        <v>43618</v>
      </c>
      <c r="AW2460" t="s">
        <v>3125</v>
      </c>
      <c r="AX2460">
        <v>1813</v>
      </c>
      <c r="AY2460">
        <v>1803</v>
      </c>
      <c r="AZ2460" t="s">
        <v>150</v>
      </c>
      <c r="BA2460" s="2">
        <v>43578</v>
      </c>
      <c r="BB2460">
        <v>23</v>
      </c>
      <c r="BC2460" t="s">
        <v>2962</v>
      </c>
      <c r="BD2460" s="3">
        <v>13789</v>
      </c>
      <c r="BE2460" t="s">
        <v>2538</v>
      </c>
      <c r="BF2460" s="2">
        <v>43641</v>
      </c>
      <c r="BG2460">
        <v>21</v>
      </c>
      <c r="BH2460" t="s">
        <v>2973</v>
      </c>
      <c r="BI2460" s="3">
        <v>23863</v>
      </c>
    </row>
    <row r="2461" spans="1:61" x14ac:dyDescent="0.25">
      <c r="A2461" s="1">
        <v>42868</v>
      </c>
      <c r="B2461" t="s">
        <v>158</v>
      </c>
      <c r="C2461" t="s">
        <v>2538</v>
      </c>
      <c r="D2461" t="s">
        <v>62</v>
      </c>
      <c r="E2461" t="s">
        <v>211</v>
      </c>
      <c r="F2461" s="3">
        <v>45658</v>
      </c>
      <c r="G2461" t="s">
        <v>1578</v>
      </c>
      <c r="H2461" s="2">
        <v>43586</v>
      </c>
      <c r="I2461" t="s">
        <v>77</v>
      </c>
      <c r="J2461" t="s">
        <v>434</v>
      </c>
      <c r="K2461" t="s">
        <v>356</v>
      </c>
      <c r="L2461" t="s">
        <v>80</v>
      </c>
      <c r="M2461" t="s">
        <v>82</v>
      </c>
      <c r="N2461" t="s">
        <v>94</v>
      </c>
      <c r="O2461" t="s">
        <v>79</v>
      </c>
      <c r="P2461" t="s">
        <v>215</v>
      </c>
      <c r="Q2461">
        <v>36</v>
      </c>
      <c r="R2461" t="s">
        <v>84</v>
      </c>
      <c r="S2461" t="s">
        <v>179</v>
      </c>
      <c r="T2461">
        <v>17</v>
      </c>
      <c r="U2461">
        <v>2</v>
      </c>
      <c r="V2461">
        <v>8</v>
      </c>
      <c r="W2461" t="s">
        <v>192</v>
      </c>
      <c r="X2461" t="s">
        <v>85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 t="s">
        <v>717</v>
      </c>
      <c r="AM2461" t="e" vm="14">
        <f>_FV(0,"25")</f>
        <v>#VALUE!</v>
      </c>
      <c r="AN2461">
        <v>26</v>
      </c>
      <c r="AO2461" t="s">
        <v>66</v>
      </c>
      <c r="AP2461" t="e" vm="1">
        <f>_FV(-9,"0")</f>
        <v>#VALUE!</v>
      </c>
      <c r="AQ2461">
        <v>1</v>
      </c>
      <c r="AR2461">
        <v>7</v>
      </c>
      <c r="AS2461" t="s">
        <v>68</v>
      </c>
      <c r="AT2461" t="s">
        <v>670</v>
      </c>
      <c r="AU2461" t="s">
        <v>68</v>
      </c>
      <c r="AV2461" s="2">
        <v>43678</v>
      </c>
      <c r="AW2461" t="s">
        <v>3126</v>
      </c>
      <c r="AX2461">
        <v>1883</v>
      </c>
      <c r="AY2461">
        <v>1803</v>
      </c>
      <c r="AZ2461" t="s">
        <v>158</v>
      </c>
      <c r="BA2461" s="2">
        <v>43670</v>
      </c>
      <c r="BB2461">
        <v>36</v>
      </c>
      <c r="BC2461" t="s">
        <v>2974</v>
      </c>
      <c r="BD2461" s="2">
        <v>43813</v>
      </c>
      <c r="BE2461" t="s">
        <v>2538</v>
      </c>
      <c r="BF2461" s="2">
        <v>43641</v>
      </c>
      <c r="BG2461">
        <v>21</v>
      </c>
      <c r="BH2461" t="s">
        <v>2973</v>
      </c>
      <c r="BI2461" s="3">
        <v>23863</v>
      </c>
    </row>
    <row r="2462" spans="1:61" x14ac:dyDescent="0.25">
      <c r="A2462" s="1">
        <v>42637</v>
      </c>
      <c r="B2462" t="s">
        <v>163</v>
      </c>
      <c r="C2462" t="s">
        <v>2538</v>
      </c>
      <c r="D2462" t="s">
        <v>62</v>
      </c>
      <c r="E2462" t="s">
        <v>90</v>
      </c>
      <c r="F2462" t="s">
        <v>76</v>
      </c>
      <c r="G2462" t="s">
        <v>68</v>
      </c>
      <c r="H2462" t="s">
        <v>76</v>
      </c>
      <c r="I2462" s="2">
        <v>43586</v>
      </c>
      <c r="J2462" t="s">
        <v>76</v>
      </c>
      <c r="K2462" t="s">
        <v>63</v>
      </c>
      <c r="L2462" t="s">
        <v>80</v>
      </c>
      <c r="M2462" t="s">
        <v>80</v>
      </c>
      <c r="N2462" t="s">
        <v>80</v>
      </c>
      <c r="O2462" t="s">
        <v>65</v>
      </c>
      <c r="P2462" t="s">
        <v>82</v>
      </c>
      <c r="Q2462">
        <v>6</v>
      </c>
      <c r="R2462" t="s">
        <v>96</v>
      </c>
      <c r="S2462" t="s">
        <v>179</v>
      </c>
      <c r="T2462">
        <v>17</v>
      </c>
      <c r="U2462">
        <v>7</v>
      </c>
      <c r="V2462">
        <v>11</v>
      </c>
      <c r="W2462" t="s">
        <v>83</v>
      </c>
      <c r="X2462" t="s">
        <v>85</v>
      </c>
      <c r="Y2462">
        <v>0</v>
      </c>
      <c r="Z2462">
        <v>1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 t="s">
        <v>80</v>
      </c>
      <c r="AM2462" t="s">
        <v>65</v>
      </c>
      <c r="AN2462">
        <v>2</v>
      </c>
      <c r="AO2462" t="s">
        <v>64</v>
      </c>
      <c r="AP2462" t="e" vm="1">
        <f>_FV(-6,"0")</f>
        <v>#VALUE!</v>
      </c>
      <c r="AQ2462">
        <v>5</v>
      </c>
      <c r="AR2462">
        <v>2</v>
      </c>
      <c r="AS2462" t="s">
        <v>68</v>
      </c>
      <c r="AT2462" t="s">
        <v>1457</v>
      </c>
      <c r="AU2462" t="s">
        <v>68</v>
      </c>
      <c r="AV2462" t="s">
        <v>845</v>
      </c>
      <c r="AW2462" t="s">
        <v>3127</v>
      </c>
      <c r="AX2462">
        <v>1770</v>
      </c>
      <c r="AY2462">
        <v>1803</v>
      </c>
      <c r="AZ2462" t="s">
        <v>163</v>
      </c>
      <c r="BA2462" s="2">
        <v>43608</v>
      </c>
      <c r="BB2462">
        <v>24</v>
      </c>
      <c r="BC2462" t="s">
        <v>2976</v>
      </c>
      <c r="BD2462" s="2">
        <v>43658</v>
      </c>
      <c r="BE2462" t="s">
        <v>2538</v>
      </c>
      <c r="BF2462" s="2">
        <v>43641</v>
      </c>
      <c r="BG2462">
        <v>21</v>
      </c>
      <c r="BH2462" t="s">
        <v>2973</v>
      </c>
      <c r="BI2462" s="3">
        <v>23863</v>
      </c>
    </row>
    <row r="2463" spans="1:61" x14ac:dyDescent="0.25">
      <c r="A2463" s="1">
        <v>42767</v>
      </c>
      <c r="B2463" t="s">
        <v>2977</v>
      </c>
      <c r="C2463" t="s">
        <v>2538</v>
      </c>
      <c r="D2463" t="s">
        <v>101</v>
      </c>
      <c r="E2463" t="s">
        <v>681</v>
      </c>
      <c r="F2463" s="2">
        <v>43497</v>
      </c>
      <c r="G2463" s="2">
        <v>43466</v>
      </c>
      <c r="H2463" s="3">
        <v>20090</v>
      </c>
      <c r="I2463" t="s">
        <v>444</v>
      </c>
      <c r="J2463" t="s">
        <v>68</v>
      </c>
      <c r="K2463" t="s">
        <v>118</v>
      </c>
      <c r="L2463" t="s">
        <v>79</v>
      </c>
      <c r="M2463" t="s">
        <v>682</v>
      </c>
      <c r="N2463" t="s">
        <v>682</v>
      </c>
      <c r="O2463" t="s">
        <v>266</v>
      </c>
      <c r="P2463" t="s">
        <v>79</v>
      </c>
      <c r="Q2463">
        <v>20</v>
      </c>
      <c r="R2463" t="s">
        <v>67</v>
      </c>
      <c r="S2463" t="s">
        <v>179</v>
      </c>
      <c r="T2463">
        <v>17</v>
      </c>
      <c r="U2463">
        <v>16</v>
      </c>
      <c r="V2463">
        <v>15</v>
      </c>
      <c r="W2463" t="s">
        <v>84</v>
      </c>
      <c r="X2463" t="s">
        <v>85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 t="e" vm="14">
        <f>_FV(0,"25")</f>
        <v>#VALUE!</v>
      </c>
      <c r="AM2463" t="e" vm="169">
        <f>_FV(0,"35")</f>
        <v>#VALUE!</v>
      </c>
      <c r="AN2463">
        <v>-2</v>
      </c>
      <c r="AO2463" t="e" vm="1">
        <f>_FV(-4,"0")</f>
        <v>#VALUE!</v>
      </c>
      <c r="AP2463" t="s">
        <v>85</v>
      </c>
      <c r="AQ2463">
        <v>1</v>
      </c>
      <c r="AR2463">
        <v>1</v>
      </c>
      <c r="AS2463" t="s">
        <v>68</v>
      </c>
      <c r="AT2463" t="s">
        <v>68</v>
      </c>
      <c r="AU2463" t="s">
        <v>68</v>
      </c>
      <c r="AV2463" s="2">
        <v>43497</v>
      </c>
      <c r="AW2463" s="3">
        <v>46753</v>
      </c>
      <c r="AX2463">
        <v>1590</v>
      </c>
      <c r="AY2463">
        <v>1803</v>
      </c>
      <c r="AZ2463" t="s">
        <v>2977</v>
      </c>
      <c r="BA2463" s="2">
        <v>43550</v>
      </c>
      <c r="BB2463">
        <v>21</v>
      </c>
      <c r="BC2463" t="s">
        <v>2978</v>
      </c>
      <c r="BD2463" s="3">
        <v>17593</v>
      </c>
      <c r="BE2463" t="s">
        <v>2538</v>
      </c>
      <c r="BF2463" s="2">
        <v>43641</v>
      </c>
      <c r="BG2463">
        <v>21</v>
      </c>
      <c r="BH2463" t="s">
        <v>2973</v>
      </c>
      <c r="BI2463" s="3">
        <v>23863</v>
      </c>
    </row>
    <row r="2464" spans="1:61" x14ac:dyDescent="0.25">
      <c r="A2464" s="1">
        <v>42757</v>
      </c>
      <c r="B2464" t="s">
        <v>1917</v>
      </c>
      <c r="C2464" t="s">
        <v>2538</v>
      </c>
      <c r="D2464" t="s">
        <v>62</v>
      </c>
      <c r="E2464" t="s">
        <v>1237</v>
      </c>
      <c r="F2464" t="s">
        <v>539</v>
      </c>
      <c r="G2464" t="s">
        <v>219</v>
      </c>
      <c r="H2464" t="s">
        <v>677</v>
      </c>
      <c r="I2464" t="s">
        <v>539</v>
      </c>
      <c r="J2464" t="s">
        <v>802</v>
      </c>
      <c r="K2464" t="s">
        <v>223</v>
      </c>
      <c r="L2464" t="s">
        <v>339</v>
      </c>
      <c r="M2464" t="s">
        <v>225</v>
      </c>
      <c r="N2464" t="s">
        <v>337</v>
      </c>
      <c r="O2464" t="s">
        <v>223</v>
      </c>
      <c r="P2464" t="s">
        <v>223</v>
      </c>
      <c r="Q2464">
        <v>22</v>
      </c>
      <c r="R2464" t="s">
        <v>121</v>
      </c>
      <c r="S2464" t="s">
        <v>179</v>
      </c>
      <c r="T2464">
        <v>17</v>
      </c>
      <c r="U2464">
        <v>13</v>
      </c>
      <c r="V2464">
        <v>15</v>
      </c>
      <c r="W2464" t="s">
        <v>84</v>
      </c>
      <c r="X2464" t="s">
        <v>132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 t="e" vm="342">
        <f>_FV(0,"3181818181818182")</f>
        <v>#VALUE!</v>
      </c>
      <c r="AM2464" t="e" vm="221">
        <f>_FV(0,"45454545454545453")</f>
        <v>#VALUE!</v>
      </c>
      <c r="AN2464">
        <v>3</v>
      </c>
      <c r="AO2464" t="e" vm="1">
        <f>_FV(-2,"0")</f>
        <v>#VALUE!</v>
      </c>
      <c r="AP2464" t="e" vm="1">
        <f>_FV(-4,"0")</f>
        <v>#VALUE!</v>
      </c>
      <c r="AQ2464">
        <v>2</v>
      </c>
      <c r="AR2464">
        <v>5</v>
      </c>
      <c r="AS2464" t="s">
        <v>68</v>
      </c>
      <c r="AT2464" t="s">
        <v>68</v>
      </c>
      <c r="AU2464" t="s">
        <v>68</v>
      </c>
      <c r="AV2464" t="s">
        <v>124</v>
      </c>
      <c r="AW2464" s="3">
        <v>44197</v>
      </c>
      <c r="AX2464">
        <v>1762</v>
      </c>
      <c r="AY2464">
        <v>1803</v>
      </c>
      <c r="AZ2464" t="s">
        <v>1917</v>
      </c>
      <c r="BA2464" s="2">
        <v>43579</v>
      </c>
      <c r="BB2464">
        <v>19</v>
      </c>
      <c r="BC2464" t="s">
        <v>2979</v>
      </c>
      <c r="BD2464" s="3">
        <v>34820</v>
      </c>
      <c r="BE2464" t="s">
        <v>2538</v>
      </c>
      <c r="BF2464" s="2">
        <v>43641</v>
      </c>
      <c r="BG2464">
        <v>21</v>
      </c>
      <c r="BH2464" t="s">
        <v>2973</v>
      </c>
      <c r="BI2464" s="3">
        <v>23863</v>
      </c>
    </row>
    <row r="2465" spans="1:61" x14ac:dyDescent="0.25">
      <c r="A2465" s="1">
        <v>42721</v>
      </c>
      <c r="B2465" t="s">
        <v>182</v>
      </c>
      <c r="C2465" t="s">
        <v>2538</v>
      </c>
      <c r="D2465" t="s">
        <v>101</v>
      </c>
      <c r="E2465" t="s">
        <v>68</v>
      </c>
      <c r="F2465" t="s">
        <v>183</v>
      </c>
      <c r="G2465" t="s">
        <v>186</v>
      </c>
      <c r="H2465" t="s">
        <v>274</v>
      </c>
      <c r="I2465" t="s">
        <v>273</v>
      </c>
      <c r="J2465" t="s">
        <v>1018</v>
      </c>
      <c r="K2465" t="s">
        <v>280</v>
      </c>
      <c r="L2465" t="s">
        <v>190</v>
      </c>
      <c r="M2465" t="s">
        <v>187</v>
      </c>
      <c r="N2465" t="s">
        <v>278</v>
      </c>
      <c r="O2465" t="s">
        <v>280</v>
      </c>
      <c r="P2465" t="s">
        <v>190</v>
      </c>
      <c r="Q2465">
        <v>17</v>
      </c>
      <c r="R2465" t="s">
        <v>191</v>
      </c>
      <c r="S2465" t="s">
        <v>179</v>
      </c>
      <c r="T2465">
        <v>17</v>
      </c>
      <c r="U2465">
        <v>12</v>
      </c>
      <c r="V2465">
        <v>14</v>
      </c>
      <c r="W2465" t="s">
        <v>85</v>
      </c>
      <c r="X2465" t="s">
        <v>66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 t="e" vm="16">
        <f>_FV(0,"29411764705882354")</f>
        <v>#VALUE!</v>
      </c>
      <c r="AM2465" t="e" vm="63">
        <f>_FV(0,"35294117647058826")</f>
        <v>#VALUE!</v>
      </c>
      <c r="AN2465">
        <v>4</v>
      </c>
      <c r="AO2465" t="s">
        <v>84</v>
      </c>
      <c r="AP2465" t="s">
        <v>68</v>
      </c>
      <c r="AQ2465">
        <v>4</v>
      </c>
      <c r="AR2465">
        <v>4</v>
      </c>
      <c r="AS2465" t="s">
        <v>68</v>
      </c>
      <c r="AT2465" t="s">
        <v>68</v>
      </c>
      <c r="AU2465" t="s">
        <v>68</v>
      </c>
      <c r="AV2465" s="2">
        <v>43556</v>
      </c>
      <c r="AW2465" s="2">
        <v>43770</v>
      </c>
      <c r="AX2465">
        <v>1637</v>
      </c>
      <c r="AY2465">
        <v>1803</v>
      </c>
      <c r="AZ2465" t="s">
        <v>182</v>
      </c>
      <c r="BA2465" s="2">
        <v>43491</v>
      </c>
      <c r="BB2465">
        <v>27</v>
      </c>
      <c r="BC2465" t="s">
        <v>2980</v>
      </c>
      <c r="BD2465" s="3">
        <v>24959</v>
      </c>
      <c r="BE2465" t="s">
        <v>2538</v>
      </c>
      <c r="BF2465" s="2">
        <v>43641</v>
      </c>
      <c r="BG2465">
        <v>21</v>
      </c>
      <c r="BH2465" t="s">
        <v>2973</v>
      </c>
      <c r="BI2465" s="3">
        <v>23863</v>
      </c>
    </row>
    <row r="2466" spans="1:61" x14ac:dyDescent="0.25">
      <c r="A2466" s="1">
        <v>42441</v>
      </c>
      <c r="B2466" t="s">
        <v>195</v>
      </c>
      <c r="C2466" t="s">
        <v>2538</v>
      </c>
      <c r="D2466" t="s">
        <v>62</v>
      </c>
      <c r="E2466" t="s">
        <v>152</v>
      </c>
      <c r="F2466" t="s">
        <v>250</v>
      </c>
      <c r="G2466" t="s">
        <v>247</v>
      </c>
      <c r="H2466" t="s">
        <v>352</v>
      </c>
      <c r="I2466" t="s">
        <v>252</v>
      </c>
      <c r="J2466" t="s">
        <v>369</v>
      </c>
      <c r="K2466" t="s">
        <v>154</v>
      </c>
      <c r="L2466" t="s">
        <v>372</v>
      </c>
      <c r="M2466" t="s">
        <v>576</v>
      </c>
      <c r="N2466" t="s">
        <v>156</v>
      </c>
      <c r="O2466" t="s">
        <v>154</v>
      </c>
      <c r="P2466" t="s">
        <v>155</v>
      </c>
      <c r="Q2466">
        <v>14</v>
      </c>
      <c r="R2466" t="s">
        <v>239</v>
      </c>
      <c r="S2466" t="s">
        <v>179</v>
      </c>
      <c r="T2466">
        <v>17</v>
      </c>
      <c r="U2466">
        <v>20</v>
      </c>
      <c r="V2466">
        <v>14</v>
      </c>
      <c r="W2466" t="s">
        <v>96</v>
      </c>
      <c r="X2466" t="s">
        <v>132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 t="e" vm="85">
        <f>_FV(0,"7857142857142857")</f>
        <v>#VALUE!</v>
      </c>
      <c r="AM2466" t="e" vm="12">
        <f>_FV(0,"42857142857142855")</f>
        <v>#VALUE!</v>
      </c>
      <c r="AN2466">
        <v>-5</v>
      </c>
      <c r="AO2466" t="s">
        <v>68</v>
      </c>
      <c r="AP2466" t="s">
        <v>121</v>
      </c>
      <c r="AQ2466">
        <v>1</v>
      </c>
      <c r="AR2466">
        <v>7</v>
      </c>
      <c r="AS2466" t="s">
        <v>68</v>
      </c>
      <c r="AT2466" t="s">
        <v>68</v>
      </c>
      <c r="AU2466" t="s">
        <v>68</v>
      </c>
      <c r="AV2466" s="2">
        <v>43556</v>
      </c>
      <c r="AW2466" s="3">
        <v>44562</v>
      </c>
      <c r="AX2466">
        <v>1625</v>
      </c>
      <c r="AY2466">
        <v>1803</v>
      </c>
      <c r="AZ2466" t="s">
        <v>195</v>
      </c>
      <c r="BA2466" s="2">
        <v>43548</v>
      </c>
      <c r="BB2466">
        <v>26</v>
      </c>
      <c r="BC2466" t="s">
        <v>2983</v>
      </c>
      <c r="BD2466" s="3">
        <v>24869</v>
      </c>
      <c r="BE2466" t="s">
        <v>2538</v>
      </c>
      <c r="BF2466" s="2">
        <v>43641</v>
      </c>
      <c r="BG2466">
        <v>21</v>
      </c>
      <c r="BH2466" t="s">
        <v>2973</v>
      </c>
      <c r="BI2466" s="3">
        <v>23863</v>
      </c>
    </row>
    <row r="2467" spans="1:61" x14ac:dyDescent="0.25">
      <c r="A2467" s="1">
        <v>43071</v>
      </c>
      <c r="B2467" t="s">
        <v>1445</v>
      </c>
      <c r="C2467" t="s">
        <v>2538</v>
      </c>
      <c r="D2467" t="s">
        <v>62</v>
      </c>
      <c r="E2467" s="3">
        <v>42370</v>
      </c>
      <c r="F2467" t="s">
        <v>354</v>
      </c>
      <c r="G2467" s="3">
        <v>42401</v>
      </c>
      <c r="H2467" s="3">
        <v>23377</v>
      </c>
      <c r="I2467" t="s">
        <v>552</v>
      </c>
      <c r="J2467" t="s">
        <v>552</v>
      </c>
      <c r="K2467" t="s">
        <v>397</v>
      </c>
      <c r="L2467" t="s">
        <v>118</v>
      </c>
      <c r="M2467" t="s">
        <v>97</v>
      </c>
      <c r="N2467" t="s">
        <v>396</v>
      </c>
      <c r="O2467" t="s">
        <v>1097</v>
      </c>
      <c r="P2467" t="s">
        <v>397</v>
      </c>
      <c r="Q2467">
        <v>25</v>
      </c>
      <c r="R2467" t="s">
        <v>110</v>
      </c>
      <c r="S2467" t="s">
        <v>179</v>
      </c>
      <c r="T2467">
        <v>17</v>
      </c>
      <c r="U2467">
        <v>17</v>
      </c>
      <c r="V2467">
        <v>16</v>
      </c>
      <c r="W2467" t="s">
        <v>83</v>
      </c>
      <c r="X2467" t="s">
        <v>68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 t="e" vm="1">
        <f>_FV(-1,"0")</f>
        <v>#VALUE!</v>
      </c>
      <c r="AM2467" t="e" vm="222">
        <f>_FV(0,"68")</f>
        <v>#VALUE!</v>
      </c>
      <c r="AN2467">
        <v>0</v>
      </c>
      <c r="AO2467" t="s">
        <v>121</v>
      </c>
      <c r="AP2467" t="s">
        <v>84</v>
      </c>
      <c r="AQ2467">
        <v>0</v>
      </c>
      <c r="AR2467">
        <v>9</v>
      </c>
      <c r="AS2467" t="s">
        <v>68</v>
      </c>
      <c r="AT2467" t="s">
        <v>68</v>
      </c>
      <c r="AU2467" t="s">
        <v>68</v>
      </c>
      <c r="AV2467" s="2">
        <v>43497</v>
      </c>
      <c r="AW2467" s="3">
        <v>46023</v>
      </c>
      <c r="AX2467">
        <v>1668</v>
      </c>
      <c r="AY2467">
        <v>1803</v>
      </c>
      <c r="AZ2467" t="s">
        <v>1445</v>
      </c>
      <c r="BA2467" s="2">
        <v>43733</v>
      </c>
      <c r="BB2467">
        <v>34</v>
      </c>
      <c r="BC2467" t="s">
        <v>2984</v>
      </c>
      <c r="BD2467" s="3">
        <v>25993</v>
      </c>
      <c r="BE2467" t="s">
        <v>2538</v>
      </c>
      <c r="BF2467" s="2">
        <v>43641</v>
      </c>
      <c r="BG2467">
        <v>21</v>
      </c>
      <c r="BH2467" t="s">
        <v>2973</v>
      </c>
      <c r="BI2467" s="3">
        <v>23863</v>
      </c>
    </row>
    <row r="2468" spans="1:61" x14ac:dyDescent="0.25">
      <c r="A2468" s="1">
        <v>42672</v>
      </c>
      <c r="B2468" t="s">
        <v>209</v>
      </c>
      <c r="C2468" t="s">
        <v>2538</v>
      </c>
      <c r="D2468" t="s">
        <v>101</v>
      </c>
      <c r="E2468" s="2">
        <v>43525</v>
      </c>
      <c r="F2468" s="2">
        <v>43466</v>
      </c>
      <c r="G2468" t="s">
        <v>116</v>
      </c>
      <c r="H2468" s="2">
        <v>43586</v>
      </c>
      <c r="I2468" s="2">
        <v>43709</v>
      </c>
      <c r="J2468" s="2">
        <v>43466</v>
      </c>
      <c r="K2468" t="s">
        <v>63</v>
      </c>
      <c r="L2468" t="s">
        <v>266</v>
      </c>
      <c r="M2468" t="s">
        <v>65</v>
      </c>
      <c r="N2468" t="s">
        <v>116</v>
      </c>
      <c r="O2468" t="s">
        <v>116</v>
      </c>
      <c r="P2468" t="s">
        <v>118</v>
      </c>
      <c r="Q2468">
        <v>10</v>
      </c>
      <c r="R2468" t="s">
        <v>64</v>
      </c>
      <c r="S2468" t="s">
        <v>179</v>
      </c>
      <c r="T2468">
        <v>17</v>
      </c>
      <c r="U2468">
        <v>5</v>
      </c>
      <c r="V2468">
        <v>12</v>
      </c>
      <c r="W2468" t="s">
        <v>192</v>
      </c>
      <c r="X2468" t="s">
        <v>85</v>
      </c>
      <c r="Y2468">
        <v>0</v>
      </c>
      <c r="Z2468">
        <v>1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 t="s">
        <v>444</v>
      </c>
      <c r="AM2468" t="e" vm="8">
        <f>_FV(0,"4")</f>
        <v>#VALUE!</v>
      </c>
      <c r="AN2468">
        <v>8</v>
      </c>
      <c r="AO2468" t="s">
        <v>66</v>
      </c>
      <c r="AP2468" t="e" vm="1">
        <f>_FV(-10,"0")</f>
        <v>#VALUE!</v>
      </c>
      <c r="AQ2468">
        <v>4</v>
      </c>
      <c r="AR2468">
        <v>4</v>
      </c>
      <c r="AS2468" t="s">
        <v>68</v>
      </c>
      <c r="AT2468" t="s">
        <v>963</v>
      </c>
      <c r="AU2468" t="s">
        <v>68</v>
      </c>
      <c r="AV2468" s="3">
        <v>45658</v>
      </c>
      <c r="AW2468" t="s">
        <v>3128</v>
      </c>
      <c r="AX2468">
        <v>1803</v>
      </c>
      <c r="AY2468">
        <v>1803</v>
      </c>
      <c r="AZ2468" t="s">
        <v>209</v>
      </c>
      <c r="BA2468" s="2">
        <v>43668</v>
      </c>
      <c r="BB2468">
        <v>20</v>
      </c>
      <c r="BC2468" t="s">
        <v>2987</v>
      </c>
      <c r="BD2468" s="3">
        <v>41913</v>
      </c>
      <c r="BE2468" t="s">
        <v>2538</v>
      </c>
      <c r="BF2468" s="2">
        <v>43641</v>
      </c>
      <c r="BG2468">
        <v>21</v>
      </c>
      <c r="BH2468" t="s">
        <v>2973</v>
      </c>
      <c r="BI2468" s="3">
        <v>23863</v>
      </c>
    </row>
    <row r="2469" spans="1:61" x14ac:dyDescent="0.25">
      <c r="A2469" s="1">
        <v>42693</v>
      </c>
      <c r="B2469" t="s">
        <v>2793</v>
      </c>
      <c r="C2469" t="s">
        <v>2538</v>
      </c>
      <c r="D2469" t="s">
        <v>62</v>
      </c>
      <c r="E2469" s="3">
        <v>45658</v>
      </c>
      <c r="F2469" t="s">
        <v>78</v>
      </c>
      <c r="G2469" t="s">
        <v>425</v>
      </c>
      <c r="H2469" s="2">
        <v>43586</v>
      </c>
      <c r="I2469" s="3">
        <v>45658</v>
      </c>
      <c r="J2469" t="s">
        <v>68</v>
      </c>
      <c r="K2469" t="s">
        <v>80</v>
      </c>
      <c r="L2469" t="s">
        <v>79</v>
      </c>
      <c r="M2469" t="s">
        <v>80</v>
      </c>
      <c r="N2469" t="s">
        <v>81</v>
      </c>
      <c r="O2469" t="s">
        <v>79</v>
      </c>
      <c r="P2469" t="s">
        <v>79</v>
      </c>
      <c r="Q2469">
        <v>12</v>
      </c>
      <c r="R2469" t="s">
        <v>255</v>
      </c>
      <c r="S2469" t="s">
        <v>179</v>
      </c>
      <c r="T2469">
        <v>17</v>
      </c>
      <c r="U2469">
        <v>8</v>
      </c>
      <c r="V2469">
        <v>14</v>
      </c>
      <c r="W2469" t="s">
        <v>121</v>
      </c>
      <c r="X2469" t="s">
        <v>132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 t="e" vm="2">
        <f>_FV(0,"3333333333333333")</f>
        <v>#VALUE!</v>
      </c>
      <c r="AM2469" t="e" vm="53">
        <f>_FV(0,"4166666666666667")</f>
        <v>#VALUE!</v>
      </c>
      <c r="AN2469">
        <v>3</v>
      </c>
      <c r="AO2469" t="s">
        <v>84</v>
      </c>
      <c r="AP2469" t="s">
        <v>132</v>
      </c>
      <c r="AQ2469">
        <v>0</v>
      </c>
      <c r="AR2469">
        <v>6</v>
      </c>
      <c r="AS2469" t="s">
        <v>68</v>
      </c>
      <c r="AT2469" t="s">
        <v>68</v>
      </c>
      <c r="AU2469" t="s">
        <v>68</v>
      </c>
      <c r="AV2469" s="2">
        <v>43617</v>
      </c>
      <c r="AW2469" s="3">
        <v>44197</v>
      </c>
      <c r="AX2469">
        <v>1645</v>
      </c>
      <c r="AY2469">
        <v>1803</v>
      </c>
      <c r="AZ2469" t="s">
        <v>2793</v>
      </c>
      <c r="BA2469" s="2">
        <v>43702</v>
      </c>
      <c r="BB2469">
        <v>36</v>
      </c>
      <c r="BC2469" t="s">
        <v>2988</v>
      </c>
      <c r="BD2469" s="2">
        <v>43803</v>
      </c>
      <c r="BE2469" t="s">
        <v>2538</v>
      </c>
      <c r="BF2469" s="2">
        <v>43641</v>
      </c>
      <c r="BG2469">
        <v>21</v>
      </c>
      <c r="BH2469" t="s">
        <v>2973</v>
      </c>
      <c r="BI2469" s="3">
        <v>23863</v>
      </c>
    </row>
    <row r="2470" spans="1:61" x14ac:dyDescent="0.25">
      <c r="A2470" s="1">
        <v>42854</v>
      </c>
      <c r="B2470" t="s">
        <v>218</v>
      </c>
      <c r="C2470" t="s">
        <v>2538</v>
      </c>
      <c r="D2470" t="s">
        <v>151</v>
      </c>
      <c r="E2470" t="s">
        <v>311</v>
      </c>
      <c r="F2470" t="s">
        <v>419</v>
      </c>
      <c r="G2470" t="s">
        <v>183</v>
      </c>
      <c r="H2470" t="s">
        <v>274</v>
      </c>
      <c r="I2470" t="s">
        <v>186</v>
      </c>
      <c r="J2470" t="s">
        <v>309</v>
      </c>
      <c r="K2470" t="s">
        <v>187</v>
      </c>
      <c r="L2470" t="s">
        <v>280</v>
      </c>
      <c r="M2470" t="s">
        <v>422</v>
      </c>
      <c r="N2470" t="s">
        <v>278</v>
      </c>
      <c r="O2470" t="s">
        <v>190</v>
      </c>
      <c r="P2470" t="s">
        <v>490</v>
      </c>
      <c r="Q2470">
        <v>34</v>
      </c>
      <c r="R2470" t="s">
        <v>120</v>
      </c>
      <c r="S2470" t="s">
        <v>179</v>
      </c>
      <c r="T2470">
        <v>17</v>
      </c>
      <c r="U2470">
        <v>7</v>
      </c>
      <c r="V2470">
        <v>11</v>
      </c>
      <c r="W2470" t="s">
        <v>66</v>
      </c>
      <c r="X2470" t="s">
        <v>85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 t="e" vm="146">
        <f>_FV(0,"08823529411764706")</f>
        <v>#VALUE!</v>
      </c>
      <c r="AM2470" t="e" vm="204">
        <f>_FV(0,"38235294117647056")</f>
        <v>#VALUE!</v>
      </c>
      <c r="AN2470">
        <v>7</v>
      </c>
      <c r="AO2470" t="e" vm="1">
        <f>_FV(-3,"0")</f>
        <v>#VALUE!</v>
      </c>
      <c r="AP2470" t="e" vm="1">
        <f>_FV(-2,"0")</f>
        <v>#VALUE!</v>
      </c>
      <c r="AQ2470">
        <v>4</v>
      </c>
      <c r="AR2470">
        <v>4</v>
      </c>
      <c r="AS2470" t="s">
        <v>68</v>
      </c>
      <c r="AT2470" t="s">
        <v>68</v>
      </c>
      <c r="AU2470" t="s">
        <v>68</v>
      </c>
      <c r="AV2470" t="s">
        <v>68</v>
      </c>
      <c r="AW2470" s="2">
        <v>43466</v>
      </c>
      <c r="AX2470">
        <v>1643</v>
      </c>
      <c r="AY2470">
        <v>1803</v>
      </c>
      <c r="AZ2470" t="s">
        <v>218</v>
      </c>
      <c r="BA2470" s="2">
        <v>43550</v>
      </c>
      <c r="BB2470">
        <v>17</v>
      </c>
      <c r="BC2470" t="s">
        <v>2990</v>
      </c>
      <c r="BD2470" s="3">
        <v>30742</v>
      </c>
      <c r="BE2470" t="s">
        <v>2538</v>
      </c>
      <c r="BF2470" s="2">
        <v>43641</v>
      </c>
      <c r="BG2470">
        <v>21</v>
      </c>
      <c r="BH2470" t="s">
        <v>2973</v>
      </c>
      <c r="BI2470" s="3">
        <v>23863</v>
      </c>
    </row>
    <row r="2471" spans="1:61" x14ac:dyDescent="0.25">
      <c r="A2471" s="1">
        <v>42812</v>
      </c>
      <c r="B2471" t="s">
        <v>228</v>
      </c>
      <c r="C2471" t="s">
        <v>2538</v>
      </c>
      <c r="D2471" t="s">
        <v>151</v>
      </c>
      <c r="E2471" t="s">
        <v>153</v>
      </c>
      <c r="F2471" t="s">
        <v>371</v>
      </c>
      <c r="G2471" t="s">
        <v>247</v>
      </c>
      <c r="H2471" t="s">
        <v>1365</v>
      </c>
      <c r="I2471" t="s">
        <v>409</v>
      </c>
      <c r="J2471" t="s">
        <v>246</v>
      </c>
      <c r="K2471" t="s">
        <v>251</v>
      </c>
      <c r="L2471" t="s">
        <v>79</v>
      </c>
      <c r="M2471" t="s">
        <v>156</v>
      </c>
      <c r="N2471" t="s">
        <v>63</v>
      </c>
      <c r="O2471" t="s">
        <v>372</v>
      </c>
      <c r="P2471" t="s">
        <v>372</v>
      </c>
      <c r="Q2471">
        <v>28</v>
      </c>
      <c r="R2471" t="s">
        <v>192</v>
      </c>
      <c r="S2471" t="s">
        <v>179</v>
      </c>
      <c r="T2471">
        <v>17</v>
      </c>
      <c r="U2471">
        <v>7</v>
      </c>
      <c r="V2471">
        <v>11</v>
      </c>
      <c r="W2471" t="s">
        <v>132</v>
      </c>
      <c r="X2471" t="s">
        <v>96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1</v>
      </c>
      <c r="AI2471">
        <v>0</v>
      </c>
      <c r="AJ2471">
        <v>0</v>
      </c>
      <c r="AK2471">
        <v>0</v>
      </c>
      <c r="AL2471" t="e" vm="315">
        <f>_FV(0,"35714285714285715")</f>
        <v>#VALUE!</v>
      </c>
      <c r="AM2471" t="e" vm="183">
        <f>_FV(0,"5357142857142857")</f>
        <v>#VALUE!</v>
      </c>
      <c r="AN2471">
        <v>6</v>
      </c>
      <c r="AO2471" t="e" vm="1">
        <f>_FV(-1,"0")</f>
        <v>#VALUE!</v>
      </c>
      <c r="AP2471" t="e" vm="1">
        <f>_FV(-1,"0")</f>
        <v>#VALUE!</v>
      </c>
      <c r="AQ2471">
        <v>1</v>
      </c>
      <c r="AR2471">
        <v>7</v>
      </c>
      <c r="AS2471" t="s">
        <v>68</v>
      </c>
      <c r="AT2471" t="s">
        <v>1306</v>
      </c>
      <c r="AU2471" t="s">
        <v>68</v>
      </c>
      <c r="AV2471" s="2">
        <v>43497</v>
      </c>
      <c r="AW2471" t="s">
        <v>3129</v>
      </c>
      <c r="AX2471">
        <v>1666</v>
      </c>
      <c r="AY2471">
        <v>1803</v>
      </c>
      <c r="AZ2471" t="s">
        <v>228</v>
      </c>
      <c r="BA2471" s="2">
        <v>43669</v>
      </c>
      <c r="BB2471">
        <v>27</v>
      </c>
      <c r="BC2471" t="s">
        <v>2991</v>
      </c>
      <c r="BD2471" s="3">
        <v>17288</v>
      </c>
      <c r="BE2471" t="s">
        <v>2538</v>
      </c>
      <c r="BF2471" s="2">
        <v>43641</v>
      </c>
      <c r="BG2471">
        <v>21</v>
      </c>
      <c r="BH2471" t="s">
        <v>2973</v>
      </c>
      <c r="BI2471" s="3">
        <v>23863</v>
      </c>
    </row>
    <row r="2472" spans="1:61" x14ac:dyDescent="0.25">
      <c r="A2472" s="1">
        <v>42921</v>
      </c>
      <c r="B2472" t="s">
        <v>60</v>
      </c>
      <c r="C2472" t="s">
        <v>163</v>
      </c>
      <c r="D2472" t="s">
        <v>62</v>
      </c>
      <c r="E2472" t="s">
        <v>606</v>
      </c>
      <c r="F2472" t="s">
        <v>75</v>
      </c>
      <c r="G2472" t="s">
        <v>76</v>
      </c>
      <c r="H2472" t="s">
        <v>180</v>
      </c>
      <c r="I2472" t="s">
        <v>366</v>
      </c>
      <c r="J2472" t="s">
        <v>432</v>
      </c>
      <c r="K2472" t="s">
        <v>356</v>
      </c>
      <c r="L2472" t="s">
        <v>1265</v>
      </c>
      <c r="M2472" t="s">
        <v>79</v>
      </c>
      <c r="N2472" t="s">
        <v>93</v>
      </c>
      <c r="O2472" t="s">
        <v>82</v>
      </c>
      <c r="P2472" t="s">
        <v>214</v>
      </c>
      <c r="Q2472">
        <v>36</v>
      </c>
      <c r="R2472" t="s">
        <v>132</v>
      </c>
      <c r="S2472" t="s">
        <v>96</v>
      </c>
      <c r="T2472">
        <v>17</v>
      </c>
      <c r="U2472">
        <v>4</v>
      </c>
      <c r="V2472">
        <v>5</v>
      </c>
      <c r="W2472" t="s">
        <v>179</v>
      </c>
      <c r="X2472" t="s">
        <v>121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 t="s">
        <v>948</v>
      </c>
      <c r="AM2472" t="s">
        <v>355</v>
      </c>
      <c r="AN2472">
        <v>1</v>
      </c>
      <c r="AO2472" t="s">
        <v>66</v>
      </c>
      <c r="AP2472" t="e" vm="1">
        <f>_FV(-1,"0")</f>
        <v>#VALUE!</v>
      </c>
      <c r="AQ2472">
        <v>4</v>
      </c>
      <c r="AR2472">
        <v>4</v>
      </c>
      <c r="AS2472" t="s">
        <v>68</v>
      </c>
      <c r="AT2472" t="s">
        <v>68</v>
      </c>
      <c r="AU2472" t="s">
        <v>68</v>
      </c>
      <c r="AV2472" t="s">
        <v>64</v>
      </c>
      <c r="AW2472" s="2">
        <v>43525</v>
      </c>
      <c r="AX2472">
        <v>1847</v>
      </c>
      <c r="AY2472">
        <v>1770</v>
      </c>
      <c r="AZ2472" t="s">
        <v>60</v>
      </c>
      <c r="BA2472" s="2">
        <v>43669</v>
      </c>
      <c r="BB2472">
        <v>26</v>
      </c>
      <c r="BC2472" t="s">
        <v>2961</v>
      </c>
      <c r="BD2472" s="3">
        <v>16772</v>
      </c>
      <c r="BE2472" t="s">
        <v>163</v>
      </c>
      <c r="BF2472" s="2">
        <v>43608</v>
      </c>
      <c r="BG2472">
        <v>24</v>
      </c>
      <c r="BH2472" t="s">
        <v>2976</v>
      </c>
      <c r="BI2472" s="2">
        <v>43658</v>
      </c>
    </row>
    <row r="2473" spans="1:61" x14ac:dyDescent="0.25">
      <c r="A2473" s="1">
        <v>42596</v>
      </c>
      <c r="B2473" t="s">
        <v>2768</v>
      </c>
      <c r="C2473" t="s">
        <v>163</v>
      </c>
      <c r="D2473" t="s">
        <v>151</v>
      </c>
      <c r="E2473" t="s">
        <v>65</v>
      </c>
      <c r="F2473" t="s">
        <v>65</v>
      </c>
      <c r="G2473" t="s">
        <v>65</v>
      </c>
      <c r="H2473" t="s">
        <v>65</v>
      </c>
      <c r="I2473" t="s">
        <v>65</v>
      </c>
      <c r="J2473" t="s">
        <v>65</v>
      </c>
      <c r="K2473" t="s">
        <v>65</v>
      </c>
      <c r="L2473" t="s">
        <v>65</v>
      </c>
      <c r="M2473" t="s">
        <v>65</v>
      </c>
      <c r="N2473" t="s">
        <v>65</v>
      </c>
      <c r="O2473" t="s">
        <v>65</v>
      </c>
      <c r="P2473" t="s">
        <v>65</v>
      </c>
      <c r="Q2473">
        <v>1</v>
      </c>
      <c r="R2473" t="s">
        <v>83</v>
      </c>
      <c r="S2473" t="s">
        <v>96</v>
      </c>
      <c r="T2473">
        <v>17</v>
      </c>
      <c r="U2473">
        <v>9</v>
      </c>
      <c r="V2473">
        <v>19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 t="s">
        <v>65</v>
      </c>
      <c r="AM2473" t="s">
        <v>65</v>
      </c>
      <c r="AN2473">
        <v>0</v>
      </c>
      <c r="AP2473" t="s">
        <v>84</v>
      </c>
      <c r="AQ2473">
        <v>3</v>
      </c>
      <c r="AR2473">
        <v>3</v>
      </c>
      <c r="AS2473" t="s">
        <v>68</v>
      </c>
      <c r="AT2473" t="s">
        <v>68</v>
      </c>
      <c r="AU2473" t="s">
        <v>68</v>
      </c>
      <c r="AV2473" s="2">
        <v>43497</v>
      </c>
      <c r="AW2473" s="3">
        <v>45292</v>
      </c>
      <c r="AX2473">
        <v>1609</v>
      </c>
      <c r="AY2473">
        <v>1770</v>
      </c>
      <c r="AZ2473" t="s">
        <v>2768</v>
      </c>
      <c r="BA2473" s="2">
        <v>43578</v>
      </c>
      <c r="BB2473">
        <v>16</v>
      </c>
      <c r="BC2473" t="s">
        <v>2965</v>
      </c>
      <c r="BD2473" s="3">
        <v>19025</v>
      </c>
      <c r="BE2473" t="s">
        <v>163</v>
      </c>
      <c r="BF2473" s="2">
        <v>43608</v>
      </c>
      <c r="BG2473">
        <v>24</v>
      </c>
      <c r="BH2473" t="s">
        <v>2976</v>
      </c>
      <c r="BI2473" s="2">
        <v>43658</v>
      </c>
    </row>
    <row r="2474" spans="1:61" x14ac:dyDescent="0.25">
      <c r="A2474" s="1">
        <v>42848</v>
      </c>
      <c r="B2474" t="s">
        <v>2531</v>
      </c>
      <c r="C2474" t="s">
        <v>163</v>
      </c>
      <c r="D2474" t="s">
        <v>151</v>
      </c>
      <c r="E2474" t="s">
        <v>473</v>
      </c>
      <c r="F2474" t="s">
        <v>160</v>
      </c>
      <c r="G2474" t="s">
        <v>90</v>
      </c>
      <c r="H2474" t="s">
        <v>852</v>
      </c>
      <c r="I2474" t="s">
        <v>539</v>
      </c>
      <c r="J2474" t="s">
        <v>1037</v>
      </c>
      <c r="K2474" t="s">
        <v>471</v>
      </c>
      <c r="L2474" t="s">
        <v>646</v>
      </c>
      <c r="M2474" t="s">
        <v>1139</v>
      </c>
      <c r="N2474" t="s">
        <v>540</v>
      </c>
      <c r="O2474" t="s">
        <v>226</v>
      </c>
      <c r="P2474" t="s">
        <v>224</v>
      </c>
      <c r="Q2474">
        <v>33</v>
      </c>
      <c r="R2474" t="s">
        <v>242</v>
      </c>
      <c r="S2474" t="s">
        <v>96</v>
      </c>
      <c r="T2474">
        <v>17</v>
      </c>
      <c r="U2474">
        <v>9</v>
      </c>
      <c r="V2474">
        <v>3</v>
      </c>
      <c r="W2474" t="s">
        <v>132</v>
      </c>
      <c r="X2474" t="s">
        <v>192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 t="e" vm="112">
        <f>_FV(0,"36363636363636365")</f>
        <v>#VALUE!</v>
      </c>
      <c r="AM2474" t="s">
        <v>464</v>
      </c>
      <c r="AN2474">
        <v>-27</v>
      </c>
      <c r="AO2474" t="e" vm="1">
        <f>_FV(-6,"0")</f>
        <v>#VALUE!</v>
      </c>
      <c r="AP2474" t="s">
        <v>120</v>
      </c>
      <c r="AQ2474">
        <v>2</v>
      </c>
      <c r="AR2474">
        <v>5</v>
      </c>
      <c r="AS2474" t="s">
        <v>882</v>
      </c>
      <c r="AT2474" t="s">
        <v>68</v>
      </c>
      <c r="AU2474" t="s">
        <v>1155</v>
      </c>
      <c r="AV2474" t="s">
        <v>2583</v>
      </c>
      <c r="AW2474" t="s">
        <v>3130</v>
      </c>
      <c r="AX2474">
        <v>1626</v>
      </c>
      <c r="AY2474">
        <v>1770</v>
      </c>
      <c r="AZ2474" t="s">
        <v>2531</v>
      </c>
      <c r="BA2474" s="2">
        <v>43671</v>
      </c>
      <c r="BB2474">
        <v>14</v>
      </c>
      <c r="BC2474" t="s">
        <v>2967</v>
      </c>
      <c r="BD2474" s="3">
        <v>46419</v>
      </c>
      <c r="BE2474" t="s">
        <v>163</v>
      </c>
      <c r="BF2474" s="2">
        <v>43608</v>
      </c>
      <c r="BG2474">
        <v>24</v>
      </c>
      <c r="BH2474" t="s">
        <v>2976</v>
      </c>
      <c r="BI2474" s="2">
        <v>43658</v>
      </c>
    </row>
    <row r="2475" spans="1:61" x14ac:dyDescent="0.25">
      <c r="A2475" s="1">
        <v>42666</v>
      </c>
      <c r="B2475" t="s">
        <v>123</v>
      </c>
      <c r="C2475" t="s">
        <v>163</v>
      </c>
      <c r="D2475" t="s">
        <v>62</v>
      </c>
      <c r="E2475" t="s">
        <v>340</v>
      </c>
      <c r="F2475" t="s">
        <v>89</v>
      </c>
      <c r="G2475" t="s">
        <v>68</v>
      </c>
      <c r="H2475" t="s">
        <v>88</v>
      </c>
      <c r="I2475" t="s">
        <v>811</v>
      </c>
      <c r="J2475" t="s">
        <v>212</v>
      </c>
      <c r="K2475" t="s">
        <v>356</v>
      </c>
      <c r="L2475" t="s">
        <v>94</v>
      </c>
      <c r="M2475" t="s">
        <v>216</v>
      </c>
      <c r="N2475" t="s">
        <v>216</v>
      </c>
      <c r="O2475" t="s">
        <v>93</v>
      </c>
      <c r="P2475" t="s">
        <v>216</v>
      </c>
      <c r="Q2475">
        <v>9</v>
      </c>
      <c r="R2475" t="s">
        <v>68</v>
      </c>
      <c r="S2475" t="s">
        <v>96</v>
      </c>
      <c r="T2475">
        <v>17</v>
      </c>
      <c r="U2475">
        <v>5</v>
      </c>
      <c r="V2475">
        <v>7</v>
      </c>
      <c r="W2475" t="s">
        <v>85</v>
      </c>
      <c r="X2475" t="s">
        <v>132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 t="s">
        <v>355</v>
      </c>
      <c r="AM2475" t="s">
        <v>356</v>
      </c>
      <c r="AN2475">
        <v>2</v>
      </c>
      <c r="AO2475" t="s">
        <v>64</v>
      </c>
      <c r="AP2475" t="e" vm="1">
        <f>_FV(-5,"0")</f>
        <v>#VALUE!</v>
      </c>
      <c r="AQ2475">
        <v>5</v>
      </c>
      <c r="AR2475">
        <v>2</v>
      </c>
      <c r="AS2475" t="s">
        <v>68</v>
      </c>
      <c r="AT2475" t="s">
        <v>118</v>
      </c>
      <c r="AU2475" t="s">
        <v>68</v>
      </c>
      <c r="AV2475" t="s">
        <v>64</v>
      </c>
      <c r="AW2475" t="s">
        <v>79</v>
      </c>
      <c r="AX2475">
        <v>1793</v>
      </c>
      <c r="AY2475">
        <v>1770</v>
      </c>
      <c r="AZ2475" t="s">
        <v>123</v>
      </c>
      <c r="BA2475" s="2">
        <v>43700</v>
      </c>
      <c r="BB2475">
        <v>41</v>
      </c>
      <c r="BC2475" t="s">
        <v>2968</v>
      </c>
      <c r="BD2475" s="3">
        <v>11658</v>
      </c>
      <c r="BE2475" t="s">
        <v>163</v>
      </c>
      <c r="BF2475" s="2">
        <v>43608</v>
      </c>
      <c r="BG2475">
        <v>24</v>
      </c>
      <c r="BH2475" t="s">
        <v>2976</v>
      </c>
      <c r="BI2475" s="2">
        <v>43658</v>
      </c>
    </row>
    <row r="2476" spans="1:61" x14ac:dyDescent="0.25">
      <c r="A2476" s="1">
        <v>42718</v>
      </c>
      <c r="B2476" t="s">
        <v>2233</v>
      </c>
      <c r="C2476" t="s">
        <v>163</v>
      </c>
      <c r="D2476" t="s">
        <v>151</v>
      </c>
      <c r="E2476" s="3">
        <v>1817084</v>
      </c>
      <c r="F2476" s="3">
        <v>45658</v>
      </c>
      <c r="G2476" s="3">
        <v>2273637</v>
      </c>
      <c r="H2476" t="s">
        <v>68</v>
      </c>
      <c r="I2476" t="s">
        <v>750</v>
      </c>
      <c r="J2476" s="2">
        <v>43586</v>
      </c>
      <c r="K2476" t="s">
        <v>79</v>
      </c>
      <c r="L2476" t="s">
        <v>323</v>
      </c>
      <c r="M2476" t="s">
        <v>63</v>
      </c>
      <c r="N2476" t="s">
        <v>321</v>
      </c>
      <c r="O2476" t="s">
        <v>321</v>
      </c>
      <c r="P2476" t="s">
        <v>323</v>
      </c>
      <c r="Q2476">
        <v>16</v>
      </c>
      <c r="R2476" t="s">
        <v>119</v>
      </c>
      <c r="S2476" t="s">
        <v>96</v>
      </c>
      <c r="T2476">
        <v>17</v>
      </c>
      <c r="U2476">
        <v>15</v>
      </c>
      <c r="V2476">
        <v>6</v>
      </c>
      <c r="W2476" t="s">
        <v>66</v>
      </c>
      <c r="X2476" t="s">
        <v>83</v>
      </c>
      <c r="Y2476">
        <v>0</v>
      </c>
      <c r="Z2476">
        <v>0</v>
      </c>
      <c r="AA2476">
        <v>0</v>
      </c>
      <c r="AB2476">
        <v>1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 t="e" vm="93">
        <f>_FV(0,"125")</f>
        <v>#VALUE!</v>
      </c>
      <c r="AM2476" t="s">
        <v>79</v>
      </c>
      <c r="AN2476">
        <v>-9</v>
      </c>
      <c r="AO2476" t="e" vm="1">
        <f>_FV(-5,"0")</f>
        <v>#VALUE!</v>
      </c>
      <c r="AP2476" t="s">
        <v>121</v>
      </c>
      <c r="AQ2476">
        <v>1</v>
      </c>
      <c r="AR2476">
        <v>7</v>
      </c>
      <c r="AS2476" t="s">
        <v>68</v>
      </c>
      <c r="AT2476" t="s">
        <v>68</v>
      </c>
      <c r="AU2476" t="s">
        <v>68</v>
      </c>
      <c r="AV2476" s="2">
        <v>43586</v>
      </c>
      <c r="AW2476" s="3">
        <v>42736</v>
      </c>
      <c r="AX2476">
        <v>1637</v>
      </c>
      <c r="AY2476">
        <v>1770</v>
      </c>
      <c r="AZ2476" t="s">
        <v>2233</v>
      </c>
      <c r="BA2476" s="2">
        <v>43490</v>
      </c>
      <c r="BB2476">
        <v>25</v>
      </c>
      <c r="BC2476" t="s">
        <v>2969</v>
      </c>
      <c r="BD2476" s="3">
        <v>28946</v>
      </c>
      <c r="BE2476" t="s">
        <v>163</v>
      </c>
      <c r="BF2476" s="2">
        <v>43608</v>
      </c>
      <c r="BG2476">
        <v>24</v>
      </c>
      <c r="BH2476" t="s">
        <v>2976</v>
      </c>
      <c r="BI2476" s="2">
        <v>43658</v>
      </c>
    </row>
    <row r="2477" spans="1:61" x14ac:dyDescent="0.25">
      <c r="A2477" s="1">
        <v>42472</v>
      </c>
      <c r="B2477" t="s">
        <v>127</v>
      </c>
      <c r="C2477" t="s">
        <v>163</v>
      </c>
      <c r="D2477" t="s">
        <v>101</v>
      </c>
      <c r="E2477" t="s">
        <v>250</v>
      </c>
      <c r="F2477" t="s">
        <v>153</v>
      </c>
      <c r="G2477" t="s">
        <v>371</v>
      </c>
      <c r="H2477" t="s">
        <v>371</v>
      </c>
      <c r="I2477" t="s">
        <v>327</v>
      </c>
      <c r="J2477" t="s">
        <v>353</v>
      </c>
      <c r="K2477" t="s">
        <v>329</v>
      </c>
      <c r="L2477" t="s">
        <v>329</v>
      </c>
      <c r="M2477" t="s">
        <v>155</v>
      </c>
      <c r="N2477" t="s">
        <v>372</v>
      </c>
      <c r="O2477" t="s">
        <v>155</v>
      </c>
      <c r="P2477" t="s">
        <v>329</v>
      </c>
      <c r="Q2477">
        <v>14</v>
      </c>
      <c r="R2477" t="s">
        <v>85</v>
      </c>
      <c r="S2477" t="s">
        <v>96</v>
      </c>
      <c r="T2477">
        <v>17</v>
      </c>
      <c r="U2477">
        <v>7</v>
      </c>
      <c r="V2477">
        <v>6</v>
      </c>
      <c r="W2477" t="s">
        <v>66</v>
      </c>
      <c r="X2477" t="s">
        <v>96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 t="s">
        <v>577</v>
      </c>
      <c r="AM2477" t="s">
        <v>372</v>
      </c>
      <c r="AN2477">
        <v>-1</v>
      </c>
      <c r="AO2477" t="e" vm="1">
        <f>_FV(-2,"0")</f>
        <v>#VALUE!</v>
      </c>
      <c r="AP2477" t="s">
        <v>68</v>
      </c>
      <c r="AQ2477">
        <v>3</v>
      </c>
      <c r="AR2477">
        <v>6</v>
      </c>
      <c r="AS2477" t="s">
        <v>708</v>
      </c>
      <c r="AT2477" t="s">
        <v>986</v>
      </c>
      <c r="AU2477" t="s">
        <v>1178</v>
      </c>
      <c r="AV2477" t="s">
        <v>3131</v>
      </c>
      <c r="AW2477" t="s">
        <v>3132</v>
      </c>
      <c r="AX2477">
        <v>1725</v>
      </c>
      <c r="AY2477">
        <v>1770</v>
      </c>
      <c r="AZ2477" t="s">
        <v>127</v>
      </c>
      <c r="BA2477" s="2">
        <v>43732</v>
      </c>
      <c r="BB2477">
        <v>22</v>
      </c>
      <c r="BC2477" t="s">
        <v>2970</v>
      </c>
      <c r="BD2477" s="3">
        <v>47300</v>
      </c>
      <c r="BE2477" t="s">
        <v>163</v>
      </c>
      <c r="BF2477" s="2">
        <v>43608</v>
      </c>
      <c r="BG2477">
        <v>24</v>
      </c>
      <c r="BH2477" t="s">
        <v>2976</v>
      </c>
      <c r="BI2477" s="2">
        <v>43658</v>
      </c>
    </row>
    <row r="2478" spans="1:61" x14ac:dyDescent="0.25">
      <c r="A2478" s="1">
        <v>42609</v>
      </c>
      <c r="B2478" t="s">
        <v>2240</v>
      </c>
      <c r="C2478" t="s">
        <v>163</v>
      </c>
      <c r="D2478" t="s">
        <v>151</v>
      </c>
      <c r="E2478" t="s">
        <v>90</v>
      </c>
      <c r="F2478" t="s">
        <v>340</v>
      </c>
      <c r="G2478" t="s">
        <v>80</v>
      </c>
      <c r="H2478" t="s">
        <v>80</v>
      </c>
      <c r="I2478" t="s">
        <v>64</v>
      </c>
      <c r="J2478" t="s">
        <v>64</v>
      </c>
      <c r="K2478" t="s">
        <v>355</v>
      </c>
      <c r="L2478" t="s">
        <v>355</v>
      </c>
      <c r="M2478" t="s">
        <v>65</v>
      </c>
      <c r="N2478" t="s">
        <v>65</v>
      </c>
      <c r="O2478" t="s">
        <v>65</v>
      </c>
      <c r="P2478" t="s">
        <v>65</v>
      </c>
      <c r="Q2478">
        <v>3</v>
      </c>
      <c r="R2478" t="s">
        <v>95</v>
      </c>
      <c r="S2478" t="s">
        <v>96</v>
      </c>
      <c r="T2478">
        <v>17</v>
      </c>
      <c r="U2478">
        <v>3</v>
      </c>
      <c r="V2478">
        <v>2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 t="s">
        <v>68</v>
      </c>
      <c r="AM2478" t="s">
        <v>90</v>
      </c>
      <c r="AN2478">
        <v>0</v>
      </c>
      <c r="AP2478" t="s">
        <v>179</v>
      </c>
      <c r="AQ2478">
        <v>1</v>
      </c>
      <c r="AR2478">
        <v>7</v>
      </c>
      <c r="AS2478" t="s">
        <v>65</v>
      </c>
      <c r="AT2478" t="s">
        <v>68</v>
      </c>
      <c r="AU2478" t="s">
        <v>537</v>
      </c>
      <c r="AV2478" t="s">
        <v>629</v>
      </c>
      <c r="AW2478" t="s">
        <v>65</v>
      </c>
      <c r="AX2478">
        <v>1604</v>
      </c>
      <c r="AY2478">
        <v>1770</v>
      </c>
      <c r="AZ2478" t="s">
        <v>2240</v>
      </c>
      <c r="BA2478" t="s">
        <v>1398</v>
      </c>
      <c r="BB2478">
        <v>22</v>
      </c>
      <c r="BC2478" t="s">
        <v>2972</v>
      </c>
      <c r="BD2478" s="3">
        <v>42795</v>
      </c>
      <c r="BE2478" t="s">
        <v>163</v>
      </c>
      <c r="BF2478" s="2">
        <v>43608</v>
      </c>
      <c r="BG2478">
        <v>24</v>
      </c>
      <c r="BH2478" t="s">
        <v>2976</v>
      </c>
      <c r="BI2478" s="2">
        <v>43658</v>
      </c>
    </row>
    <row r="2479" spans="1:61" x14ac:dyDescent="0.25">
      <c r="A2479" s="1">
        <v>42857</v>
      </c>
      <c r="B2479" t="s">
        <v>2538</v>
      </c>
      <c r="C2479" t="s">
        <v>163</v>
      </c>
      <c r="D2479" t="s">
        <v>151</v>
      </c>
      <c r="E2479" t="s">
        <v>68</v>
      </c>
      <c r="F2479" t="s">
        <v>317</v>
      </c>
      <c r="G2479" t="s">
        <v>425</v>
      </c>
      <c r="H2479" t="s">
        <v>400</v>
      </c>
      <c r="I2479" t="s">
        <v>400</v>
      </c>
      <c r="J2479" s="3">
        <v>27395</v>
      </c>
      <c r="K2479" t="s">
        <v>693</v>
      </c>
      <c r="L2479" t="s">
        <v>692</v>
      </c>
      <c r="M2479" t="s">
        <v>63</v>
      </c>
      <c r="N2479" t="s">
        <v>322</v>
      </c>
      <c r="O2479" t="s">
        <v>79</v>
      </c>
      <c r="P2479" t="s">
        <v>323</v>
      </c>
      <c r="Q2479">
        <v>24</v>
      </c>
      <c r="R2479" t="s">
        <v>179</v>
      </c>
      <c r="S2479" t="s">
        <v>96</v>
      </c>
      <c r="T2479">
        <v>17</v>
      </c>
      <c r="U2479">
        <v>16</v>
      </c>
      <c r="V2479">
        <v>6</v>
      </c>
      <c r="W2479" t="s">
        <v>66</v>
      </c>
      <c r="X2479" t="s">
        <v>83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 t="e" vm="131">
        <f>_FV(0,"5833333333333334")</f>
        <v>#VALUE!</v>
      </c>
      <c r="AM2479" t="s">
        <v>63</v>
      </c>
      <c r="AN2479">
        <v>-21</v>
      </c>
      <c r="AO2479" t="e" vm="1">
        <f>_FV(-5,"0")</f>
        <v>#VALUE!</v>
      </c>
      <c r="AP2479" t="s">
        <v>96</v>
      </c>
      <c r="AQ2479">
        <v>2</v>
      </c>
      <c r="AR2479">
        <v>5</v>
      </c>
      <c r="AS2479" t="s">
        <v>68</v>
      </c>
      <c r="AT2479" t="s">
        <v>68</v>
      </c>
      <c r="AU2479" t="s">
        <v>68</v>
      </c>
      <c r="AV2479" s="3">
        <v>45658</v>
      </c>
      <c r="AW2479" s="3">
        <v>45292</v>
      </c>
      <c r="AX2479">
        <v>1803</v>
      </c>
      <c r="AY2479">
        <v>1770</v>
      </c>
      <c r="AZ2479" t="s">
        <v>2538</v>
      </c>
      <c r="BA2479" s="2">
        <v>43641</v>
      </c>
      <c r="BB2479">
        <v>21</v>
      </c>
      <c r="BC2479" t="s">
        <v>2973</v>
      </c>
      <c r="BD2479" s="3">
        <v>23863</v>
      </c>
      <c r="BE2479" t="s">
        <v>163</v>
      </c>
      <c r="BF2479" s="2">
        <v>43608</v>
      </c>
      <c r="BG2479">
        <v>24</v>
      </c>
      <c r="BH2479" t="s">
        <v>2976</v>
      </c>
      <c r="BI2479" s="2">
        <v>43658</v>
      </c>
    </row>
    <row r="2480" spans="1:61" x14ac:dyDescent="0.25">
      <c r="A2480" s="1">
        <v>42660</v>
      </c>
      <c r="B2480" t="s">
        <v>150</v>
      </c>
      <c r="C2480" t="s">
        <v>163</v>
      </c>
      <c r="D2480" t="s">
        <v>101</v>
      </c>
      <c r="E2480" s="3">
        <v>45689</v>
      </c>
      <c r="F2480" t="s">
        <v>318</v>
      </c>
      <c r="G2480" s="3">
        <v>45658</v>
      </c>
      <c r="H2480" t="s">
        <v>68</v>
      </c>
      <c r="I2480" t="s">
        <v>64</v>
      </c>
      <c r="J2480" t="s">
        <v>318</v>
      </c>
      <c r="K2480" t="s">
        <v>625</v>
      </c>
      <c r="L2480" t="s">
        <v>63</v>
      </c>
      <c r="M2480" t="s">
        <v>322</v>
      </c>
      <c r="N2480" t="s">
        <v>79</v>
      </c>
      <c r="O2480" t="s">
        <v>322</v>
      </c>
      <c r="P2480" t="s">
        <v>322</v>
      </c>
      <c r="Q2480">
        <v>8</v>
      </c>
      <c r="R2480" t="s">
        <v>66</v>
      </c>
      <c r="S2480" t="s">
        <v>96</v>
      </c>
      <c r="T2480">
        <v>17</v>
      </c>
      <c r="U2480">
        <v>4</v>
      </c>
      <c r="V2480">
        <v>6</v>
      </c>
      <c r="W2480" t="s">
        <v>191</v>
      </c>
      <c r="X2480" t="s">
        <v>85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 t="s">
        <v>68</v>
      </c>
      <c r="AM2480" t="s">
        <v>625</v>
      </c>
      <c r="AN2480">
        <v>3</v>
      </c>
      <c r="AO2480" t="s">
        <v>96</v>
      </c>
      <c r="AP2480" t="e" vm="1">
        <f>_FV(-2,"0")</f>
        <v>#VALUE!</v>
      </c>
      <c r="AQ2480">
        <v>0</v>
      </c>
      <c r="AR2480">
        <v>9</v>
      </c>
      <c r="AS2480" t="s">
        <v>68</v>
      </c>
      <c r="AT2480" t="s">
        <v>68</v>
      </c>
      <c r="AU2480" t="s">
        <v>68</v>
      </c>
      <c r="AV2480" t="s">
        <v>84</v>
      </c>
      <c r="AW2480" s="3">
        <v>11324</v>
      </c>
      <c r="AX2480">
        <v>1813</v>
      </c>
      <c r="AY2480">
        <v>1770</v>
      </c>
      <c r="AZ2480" t="s">
        <v>150</v>
      </c>
      <c r="BA2480" s="2">
        <v>43578</v>
      </c>
      <c r="BB2480">
        <v>23</v>
      </c>
      <c r="BC2480" t="s">
        <v>2962</v>
      </c>
      <c r="BD2480" s="3">
        <v>13789</v>
      </c>
      <c r="BE2480" t="s">
        <v>163</v>
      </c>
      <c r="BF2480" s="2">
        <v>43608</v>
      </c>
      <c r="BG2480">
        <v>24</v>
      </c>
      <c r="BH2480" t="s">
        <v>2976</v>
      </c>
      <c r="BI2480" s="2">
        <v>43658</v>
      </c>
    </row>
    <row r="2481" spans="1:61" x14ac:dyDescent="0.25">
      <c r="A2481" s="1">
        <v>42852</v>
      </c>
      <c r="B2481" t="s">
        <v>158</v>
      </c>
      <c r="C2481" t="s">
        <v>163</v>
      </c>
      <c r="D2481" t="s">
        <v>101</v>
      </c>
      <c r="E2481" t="s">
        <v>2729</v>
      </c>
      <c r="F2481" t="s">
        <v>546</v>
      </c>
      <c r="G2481" t="s">
        <v>275</v>
      </c>
      <c r="H2481" t="s">
        <v>531</v>
      </c>
      <c r="I2481" t="s">
        <v>2404</v>
      </c>
      <c r="J2481" t="s">
        <v>1831</v>
      </c>
      <c r="K2481" t="s">
        <v>1718</v>
      </c>
      <c r="L2481" t="s">
        <v>63</v>
      </c>
      <c r="M2481" t="s">
        <v>189</v>
      </c>
      <c r="N2481" t="s">
        <v>1048</v>
      </c>
      <c r="O2481" t="s">
        <v>190</v>
      </c>
      <c r="P2481" t="s">
        <v>422</v>
      </c>
      <c r="Q2481">
        <v>34</v>
      </c>
      <c r="R2481" t="s">
        <v>84</v>
      </c>
      <c r="S2481" t="s">
        <v>96</v>
      </c>
      <c r="T2481">
        <v>17</v>
      </c>
      <c r="U2481">
        <v>3</v>
      </c>
      <c r="V2481">
        <v>4</v>
      </c>
      <c r="W2481" t="s">
        <v>121</v>
      </c>
      <c r="X2481" t="s">
        <v>192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 t="s">
        <v>545</v>
      </c>
      <c r="AM2481" t="s">
        <v>993</v>
      </c>
      <c r="AN2481">
        <v>1</v>
      </c>
      <c r="AO2481" t="e" vm="1">
        <f>_FV(-3,"0")</f>
        <v>#VALUE!</v>
      </c>
      <c r="AP2481" t="e" vm="1">
        <f>_FV(-3,"0")</f>
        <v>#VALUE!</v>
      </c>
      <c r="AQ2481">
        <v>4</v>
      </c>
      <c r="AR2481">
        <v>4</v>
      </c>
      <c r="AS2481" t="s">
        <v>68</v>
      </c>
      <c r="AT2481" t="s">
        <v>423</v>
      </c>
      <c r="AU2481" t="s">
        <v>68</v>
      </c>
      <c r="AV2481" s="2">
        <v>43586</v>
      </c>
      <c r="AW2481" t="s">
        <v>2711</v>
      </c>
      <c r="AX2481">
        <v>1883</v>
      </c>
      <c r="AY2481">
        <v>1770</v>
      </c>
      <c r="AZ2481" t="s">
        <v>158</v>
      </c>
      <c r="BA2481" s="2">
        <v>43670</v>
      </c>
      <c r="BB2481">
        <v>36</v>
      </c>
      <c r="BC2481" t="s">
        <v>2974</v>
      </c>
      <c r="BD2481" s="2">
        <v>43813</v>
      </c>
      <c r="BE2481" t="s">
        <v>163</v>
      </c>
      <c r="BF2481" s="2">
        <v>43608</v>
      </c>
      <c r="BG2481">
        <v>24</v>
      </c>
      <c r="BH2481" t="s">
        <v>2976</v>
      </c>
      <c r="BI2481" s="2">
        <v>43658</v>
      </c>
    </row>
    <row r="2482" spans="1:61" x14ac:dyDescent="0.25">
      <c r="A2482" s="1">
        <v>42813</v>
      </c>
      <c r="B2482" t="s">
        <v>2977</v>
      </c>
      <c r="C2482" t="s">
        <v>163</v>
      </c>
      <c r="D2482" t="s">
        <v>151</v>
      </c>
      <c r="E2482" t="s">
        <v>1620</v>
      </c>
      <c r="F2482" t="s">
        <v>103</v>
      </c>
      <c r="G2482" t="s">
        <v>1089</v>
      </c>
      <c r="H2482" t="s">
        <v>2139</v>
      </c>
      <c r="I2482" t="s">
        <v>1438</v>
      </c>
      <c r="J2482" t="s">
        <v>1554</v>
      </c>
      <c r="K2482" t="s">
        <v>747</v>
      </c>
      <c r="L2482" t="s">
        <v>108</v>
      </c>
      <c r="M2482" t="s">
        <v>108</v>
      </c>
      <c r="N2482" t="s">
        <v>1699</v>
      </c>
      <c r="O2482" t="s">
        <v>573</v>
      </c>
      <c r="P2482" t="s">
        <v>1003</v>
      </c>
      <c r="Q2482">
        <v>29</v>
      </c>
      <c r="R2482" t="s">
        <v>67</v>
      </c>
      <c r="S2482" t="s">
        <v>96</v>
      </c>
      <c r="T2482">
        <v>17</v>
      </c>
      <c r="U2482">
        <v>16</v>
      </c>
      <c r="V2482">
        <v>5</v>
      </c>
      <c r="W2482" t="s">
        <v>68</v>
      </c>
      <c r="X2482" t="s">
        <v>192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 t="e" vm="7">
        <f>_FV(0,"4482758620689655")</f>
        <v>#VALUE!</v>
      </c>
      <c r="AM2482" t="s">
        <v>1004</v>
      </c>
      <c r="AN2482">
        <v>-31</v>
      </c>
      <c r="AO2482" t="e" vm="1">
        <f>_FV(-10,"0")</f>
        <v>#VALUE!</v>
      </c>
      <c r="AP2482" t="s">
        <v>191</v>
      </c>
      <c r="AQ2482">
        <v>0</v>
      </c>
      <c r="AR2482">
        <v>3</v>
      </c>
      <c r="AS2482" t="s">
        <v>68</v>
      </c>
      <c r="AT2482" t="s">
        <v>68</v>
      </c>
      <c r="AU2482" t="s">
        <v>68</v>
      </c>
      <c r="AV2482" t="s">
        <v>63</v>
      </c>
      <c r="AW2482" s="2">
        <v>43497</v>
      </c>
      <c r="AX2482">
        <v>1590</v>
      </c>
      <c r="AY2482">
        <v>1770</v>
      </c>
      <c r="AZ2482" t="s">
        <v>2977</v>
      </c>
      <c r="BA2482" s="2">
        <v>43550</v>
      </c>
      <c r="BB2482">
        <v>21</v>
      </c>
      <c r="BC2482" t="s">
        <v>2978</v>
      </c>
      <c r="BD2482" s="3">
        <v>17593</v>
      </c>
      <c r="BE2482" t="s">
        <v>163</v>
      </c>
      <c r="BF2482" s="2">
        <v>43608</v>
      </c>
      <c r="BG2482">
        <v>24</v>
      </c>
      <c r="BH2482" t="s">
        <v>2976</v>
      </c>
      <c r="BI2482" s="2">
        <v>43658</v>
      </c>
    </row>
    <row r="2483" spans="1:61" x14ac:dyDescent="0.25">
      <c r="A2483" s="1">
        <v>42872</v>
      </c>
      <c r="B2483" t="s">
        <v>1917</v>
      </c>
      <c r="C2483" t="s">
        <v>163</v>
      </c>
      <c r="D2483" t="s">
        <v>101</v>
      </c>
      <c r="E2483" t="s">
        <v>613</v>
      </c>
      <c r="F2483" t="s">
        <v>652</v>
      </c>
      <c r="G2483" t="s">
        <v>1563</v>
      </c>
      <c r="H2483" t="s">
        <v>2036</v>
      </c>
      <c r="I2483" t="s">
        <v>710</v>
      </c>
      <c r="J2483" t="s">
        <v>1158</v>
      </c>
      <c r="K2483" t="s">
        <v>293</v>
      </c>
      <c r="L2483" t="s">
        <v>618</v>
      </c>
      <c r="M2483" t="s">
        <v>619</v>
      </c>
      <c r="N2483" t="s">
        <v>1462</v>
      </c>
      <c r="O2483" t="s">
        <v>292</v>
      </c>
      <c r="P2483" t="s">
        <v>295</v>
      </c>
      <c r="Q2483">
        <v>37</v>
      </c>
      <c r="R2483" t="s">
        <v>121</v>
      </c>
      <c r="S2483" t="s">
        <v>96</v>
      </c>
      <c r="T2483">
        <v>17</v>
      </c>
      <c r="U2483">
        <v>8</v>
      </c>
      <c r="V2483">
        <v>6</v>
      </c>
      <c r="W2483" t="s">
        <v>132</v>
      </c>
      <c r="X2483" t="s">
        <v>132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 t="e" vm="192">
        <f>_FV(0,"16216216216216217")</f>
        <v>#VALUE!</v>
      </c>
      <c r="AM2483" t="s">
        <v>1730</v>
      </c>
      <c r="AN2483">
        <v>-20</v>
      </c>
      <c r="AO2483" t="s">
        <v>65</v>
      </c>
      <c r="AP2483" t="s">
        <v>64</v>
      </c>
      <c r="AQ2483">
        <v>3</v>
      </c>
      <c r="AR2483">
        <v>6</v>
      </c>
      <c r="AS2483" t="s">
        <v>1328</v>
      </c>
      <c r="AT2483" t="s">
        <v>68</v>
      </c>
      <c r="AU2483" t="s">
        <v>65</v>
      </c>
      <c r="AV2483" t="s">
        <v>65</v>
      </c>
      <c r="AW2483" t="s">
        <v>3133</v>
      </c>
      <c r="AX2483">
        <v>1762</v>
      </c>
      <c r="AY2483">
        <v>1770</v>
      </c>
      <c r="AZ2483" t="s">
        <v>1917</v>
      </c>
      <c r="BA2483" s="2">
        <v>43579</v>
      </c>
      <c r="BB2483">
        <v>19</v>
      </c>
      <c r="BC2483" t="s">
        <v>2979</v>
      </c>
      <c r="BD2483" s="3">
        <v>34820</v>
      </c>
      <c r="BE2483" t="s">
        <v>163</v>
      </c>
      <c r="BF2483" s="2">
        <v>43608</v>
      </c>
      <c r="BG2483">
        <v>24</v>
      </c>
      <c r="BH2483" t="s">
        <v>2976</v>
      </c>
      <c r="BI2483" s="2">
        <v>43658</v>
      </c>
    </row>
    <row r="2484" spans="1:61" x14ac:dyDescent="0.25">
      <c r="A2484" s="1">
        <v>42756</v>
      </c>
      <c r="B2484" t="s">
        <v>182</v>
      </c>
      <c r="C2484" t="s">
        <v>163</v>
      </c>
      <c r="D2484" t="s">
        <v>101</v>
      </c>
      <c r="E2484" t="s">
        <v>334</v>
      </c>
      <c r="F2484" t="s">
        <v>644</v>
      </c>
      <c r="G2484" s="2">
        <v>43586</v>
      </c>
      <c r="H2484" t="s">
        <v>537</v>
      </c>
      <c r="I2484" t="s">
        <v>334</v>
      </c>
      <c r="J2484" t="s">
        <v>629</v>
      </c>
      <c r="K2484" t="s">
        <v>336</v>
      </c>
      <c r="L2484" t="s">
        <v>63</v>
      </c>
      <c r="M2484" t="s">
        <v>224</v>
      </c>
      <c r="N2484" t="s">
        <v>338</v>
      </c>
      <c r="O2484" t="s">
        <v>223</v>
      </c>
      <c r="P2484" t="s">
        <v>336</v>
      </c>
      <c r="Q2484">
        <v>22</v>
      </c>
      <c r="R2484" t="s">
        <v>191</v>
      </c>
      <c r="S2484" t="s">
        <v>96</v>
      </c>
      <c r="T2484">
        <v>17</v>
      </c>
      <c r="U2484">
        <v>9</v>
      </c>
      <c r="V2484">
        <v>6</v>
      </c>
      <c r="W2484" t="s">
        <v>85</v>
      </c>
      <c r="X2484" t="s">
        <v>191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1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 t="e" vm="116">
        <f>_FV(0,"2727272727272727")</f>
        <v>#VALUE!</v>
      </c>
      <c r="AM2484" t="s">
        <v>468</v>
      </c>
      <c r="AN2484">
        <v>-13</v>
      </c>
      <c r="AO2484" t="e" vm="1">
        <f>_FV(-6,"0")</f>
        <v>#VALUE!</v>
      </c>
      <c r="AP2484" t="s">
        <v>85</v>
      </c>
      <c r="AQ2484">
        <v>4</v>
      </c>
      <c r="AR2484">
        <v>4</v>
      </c>
      <c r="AS2484" t="s">
        <v>68</v>
      </c>
      <c r="AT2484" t="s">
        <v>68</v>
      </c>
      <c r="AU2484" t="s">
        <v>68</v>
      </c>
      <c r="AV2484" s="2">
        <v>43497</v>
      </c>
      <c r="AW2484" s="3">
        <v>44197</v>
      </c>
      <c r="AX2484">
        <v>1637</v>
      </c>
      <c r="AY2484">
        <v>1770</v>
      </c>
      <c r="AZ2484" t="s">
        <v>182</v>
      </c>
      <c r="BA2484" s="2">
        <v>43491</v>
      </c>
      <c r="BB2484">
        <v>27</v>
      </c>
      <c r="BC2484" t="s">
        <v>2980</v>
      </c>
      <c r="BD2484" s="3">
        <v>24959</v>
      </c>
      <c r="BE2484" t="s">
        <v>163</v>
      </c>
      <c r="BF2484" s="2">
        <v>43608</v>
      </c>
      <c r="BG2484">
        <v>24</v>
      </c>
      <c r="BH2484" t="s">
        <v>2976</v>
      </c>
      <c r="BI2484" s="2">
        <v>43658</v>
      </c>
    </row>
    <row r="2485" spans="1:61" x14ac:dyDescent="0.25">
      <c r="A2485" s="1">
        <v>42982</v>
      </c>
      <c r="B2485" t="s">
        <v>195</v>
      </c>
      <c r="C2485" t="s">
        <v>163</v>
      </c>
      <c r="D2485" t="s">
        <v>151</v>
      </c>
      <c r="E2485" t="s">
        <v>180</v>
      </c>
      <c r="F2485" s="2">
        <v>43586</v>
      </c>
      <c r="G2485" s="3">
        <v>27395</v>
      </c>
      <c r="H2485" t="s">
        <v>180</v>
      </c>
      <c r="I2485" t="s">
        <v>625</v>
      </c>
      <c r="J2485" t="s">
        <v>908</v>
      </c>
      <c r="K2485" t="s">
        <v>1076</v>
      </c>
      <c r="L2485" t="s">
        <v>63</v>
      </c>
      <c r="M2485" t="s">
        <v>1686</v>
      </c>
      <c r="N2485" t="s">
        <v>783</v>
      </c>
      <c r="O2485" t="s">
        <v>1076</v>
      </c>
      <c r="P2485" t="s">
        <v>323</v>
      </c>
      <c r="Q2485">
        <v>32</v>
      </c>
      <c r="R2485" t="s">
        <v>239</v>
      </c>
      <c r="S2485" t="s">
        <v>96</v>
      </c>
      <c r="T2485">
        <v>17</v>
      </c>
      <c r="U2485">
        <v>16</v>
      </c>
      <c r="V2485">
        <v>3</v>
      </c>
      <c r="W2485" t="s">
        <v>68</v>
      </c>
      <c r="X2485" t="s">
        <v>192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 t="e" vm="1">
        <f>_FV(-1,"0")</f>
        <v>#VALUE!</v>
      </c>
      <c r="AM2485" t="s">
        <v>180</v>
      </c>
      <c r="AN2485">
        <v>-40</v>
      </c>
      <c r="AO2485" t="e" vm="1">
        <f>_FV(-10,"0")</f>
        <v>#VALUE!</v>
      </c>
      <c r="AP2485" t="s">
        <v>119</v>
      </c>
      <c r="AQ2485">
        <v>3</v>
      </c>
      <c r="AR2485">
        <v>6</v>
      </c>
      <c r="AS2485" t="s">
        <v>68</v>
      </c>
      <c r="AT2485" t="s">
        <v>68</v>
      </c>
      <c r="AU2485" t="s">
        <v>68</v>
      </c>
      <c r="AV2485" t="s">
        <v>65</v>
      </c>
      <c r="AW2485" s="2">
        <v>43800</v>
      </c>
      <c r="AX2485">
        <v>1625</v>
      </c>
      <c r="AY2485">
        <v>1770</v>
      </c>
      <c r="AZ2485" t="s">
        <v>195</v>
      </c>
      <c r="BA2485" s="2">
        <v>43548</v>
      </c>
      <c r="BB2485">
        <v>26</v>
      </c>
      <c r="BC2485" t="s">
        <v>2983</v>
      </c>
      <c r="BD2485" s="3">
        <v>24869</v>
      </c>
      <c r="BE2485" t="s">
        <v>163</v>
      </c>
      <c r="BF2485" s="2">
        <v>43608</v>
      </c>
      <c r="BG2485">
        <v>24</v>
      </c>
      <c r="BH2485" t="s">
        <v>2976</v>
      </c>
      <c r="BI2485" s="2">
        <v>43658</v>
      </c>
    </row>
    <row r="2486" spans="1:61" x14ac:dyDescent="0.25">
      <c r="A2486" s="1">
        <v>42532</v>
      </c>
      <c r="B2486" t="s">
        <v>1445</v>
      </c>
      <c r="C2486" t="s">
        <v>163</v>
      </c>
      <c r="D2486" t="s">
        <v>151</v>
      </c>
      <c r="E2486" t="s">
        <v>801</v>
      </c>
      <c r="F2486" t="s">
        <v>219</v>
      </c>
      <c r="G2486" t="s">
        <v>221</v>
      </c>
      <c r="H2486" t="s">
        <v>539</v>
      </c>
      <c r="I2486" t="s">
        <v>337</v>
      </c>
      <c r="J2486" t="s">
        <v>678</v>
      </c>
      <c r="K2486" t="s">
        <v>540</v>
      </c>
      <c r="L2486" t="s">
        <v>224</v>
      </c>
      <c r="M2486" t="s">
        <v>538</v>
      </c>
      <c r="N2486" t="s">
        <v>223</v>
      </c>
      <c r="O2486" t="s">
        <v>226</v>
      </c>
      <c r="P2486" t="s">
        <v>223</v>
      </c>
      <c r="Q2486">
        <v>11</v>
      </c>
      <c r="R2486" t="s">
        <v>110</v>
      </c>
      <c r="S2486" t="s">
        <v>96</v>
      </c>
      <c r="T2486">
        <v>17</v>
      </c>
      <c r="U2486">
        <v>19</v>
      </c>
      <c r="V2486">
        <v>8</v>
      </c>
      <c r="W2486" t="s">
        <v>68</v>
      </c>
      <c r="X2486" t="s">
        <v>96</v>
      </c>
      <c r="Y2486">
        <v>0</v>
      </c>
      <c r="Z2486">
        <v>0</v>
      </c>
      <c r="AA2486">
        <v>0</v>
      </c>
      <c r="AB2486">
        <v>1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 t="e" vm="246">
        <f>_FV(0,"8181818181818182")</f>
        <v>#VALUE!</v>
      </c>
      <c r="AM2486" t="s">
        <v>540</v>
      </c>
      <c r="AN2486">
        <v>-10</v>
      </c>
      <c r="AO2486" t="e" vm="1">
        <f>_FV(-5,"0")</f>
        <v>#VALUE!</v>
      </c>
      <c r="AP2486" t="s">
        <v>83</v>
      </c>
      <c r="AQ2486">
        <v>6</v>
      </c>
      <c r="AR2486">
        <v>3</v>
      </c>
      <c r="AS2486" t="s">
        <v>68</v>
      </c>
      <c r="AT2486" t="s">
        <v>68</v>
      </c>
      <c r="AU2486" t="s">
        <v>68</v>
      </c>
      <c r="AV2486" t="s">
        <v>124</v>
      </c>
      <c r="AW2486" s="3">
        <v>44562</v>
      </c>
      <c r="AX2486">
        <v>1668</v>
      </c>
      <c r="AY2486">
        <v>1770</v>
      </c>
      <c r="AZ2486" t="s">
        <v>1445</v>
      </c>
      <c r="BA2486" s="2">
        <v>43733</v>
      </c>
      <c r="BB2486">
        <v>34</v>
      </c>
      <c r="BC2486" t="s">
        <v>2984</v>
      </c>
      <c r="BD2486" s="3">
        <v>25993</v>
      </c>
      <c r="BE2486" t="s">
        <v>163</v>
      </c>
      <c r="BF2486" s="2">
        <v>43608</v>
      </c>
      <c r="BG2486">
        <v>24</v>
      </c>
      <c r="BH2486" t="s">
        <v>2976</v>
      </c>
      <c r="BI2486" s="2">
        <v>43658</v>
      </c>
    </row>
    <row r="2487" spans="1:61" x14ac:dyDescent="0.25">
      <c r="A2487" s="1">
        <v>42869</v>
      </c>
      <c r="B2487" t="s">
        <v>209</v>
      </c>
      <c r="C2487" t="s">
        <v>163</v>
      </c>
      <c r="D2487" t="s">
        <v>62</v>
      </c>
      <c r="E2487" t="s">
        <v>1325</v>
      </c>
      <c r="F2487" t="s">
        <v>652</v>
      </c>
      <c r="G2487" t="s">
        <v>1618</v>
      </c>
      <c r="H2487" t="s">
        <v>2036</v>
      </c>
      <c r="I2487" t="s">
        <v>2246</v>
      </c>
      <c r="J2487" t="s">
        <v>1158</v>
      </c>
      <c r="K2487" t="s">
        <v>1618</v>
      </c>
      <c r="L2487" t="s">
        <v>618</v>
      </c>
      <c r="M2487" t="s">
        <v>760</v>
      </c>
      <c r="N2487" t="s">
        <v>1462</v>
      </c>
      <c r="O2487" t="s">
        <v>656</v>
      </c>
      <c r="P2487" t="s">
        <v>295</v>
      </c>
      <c r="Q2487">
        <v>37</v>
      </c>
      <c r="R2487" t="s">
        <v>64</v>
      </c>
      <c r="S2487" t="s">
        <v>96</v>
      </c>
      <c r="T2487">
        <v>17</v>
      </c>
      <c r="U2487">
        <v>2</v>
      </c>
      <c r="V2487">
        <v>6</v>
      </c>
      <c r="W2487" t="s">
        <v>179</v>
      </c>
      <c r="X2487" t="s">
        <v>132</v>
      </c>
      <c r="Y2487">
        <v>0</v>
      </c>
      <c r="Z2487">
        <v>1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 t="s">
        <v>287</v>
      </c>
      <c r="AM2487" t="s">
        <v>1730</v>
      </c>
      <c r="AN2487">
        <v>15</v>
      </c>
      <c r="AO2487" t="s">
        <v>85</v>
      </c>
      <c r="AP2487" t="e" vm="1">
        <f>_FV(-4,"0")</f>
        <v>#VALUE!</v>
      </c>
      <c r="AQ2487">
        <v>3</v>
      </c>
      <c r="AR2487">
        <v>6</v>
      </c>
      <c r="AS2487" t="s">
        <v>1328</v>
      </c>
      <c r="AT2487" t="s">
        <v>1620</v>
      </c>
      <c r="AU2487" t="s">
        <v>65</v>
      </c>
      <c r="AV2487" t="s">
        <v>65</v>
      </c>
      <c r="AW2487" t="s">
        <v>3134</v>
      </c>
      <c r="AX2487">
        <v>1803</v>
      </c>
      <c r="AY2487">
        <v>1770</v>
      </c>
      <c r="AZ2487" t="s">
        <v>209</v>
      </c>
      <c r="BA2487" s="2">
        <v>43668</v>
      </c>
      <c r="BB2487">
        <v>20</v>
      </c>
      <c r="BC2487" t="s">
        <v>2987</v>
      </c>
      <c r="BD2487" s="3">
        <v>41913</v>
      </c>
      <c r="BE2487" t="s">
        <v>163</v>
      </c>
      <c r="BF2487" s="2">
        <v>43608</v>
      </c>
      <c r="BG2487">
        <v>24</v>
      </c>
      <c r="BH2487" t="s">
        <v>2976</v>
      </c>
      <c r="BI2487" s="2">
        <v>43658</v>
      </c>
    </row>
    <row r="2488" spans="1:61" x14ac:dyDescent="0.25">
      <c r="A2488" s="1">
        <v>42631</v>
      </c>
      <c r="B2488" t="s">
        <v>2793</v>
      </c>
      <c r="C2488" t="s">
        <v>163</v>
      </c>
      <c r="D2488" t="s">
        <v>62</v>
      </c>
      <c r="E2488" s="2">
        <v>43556</v>
      </c>
      <c r="F2488" s="2">
        <v>43556</v>
      </c>
      <c r="G2488" s="2">
        <v>43617</v>
      </c>
      <c r="H2488" t="s">
        <v>97</v>
      </c>
      <c r="I2488" t="s">
        <v>124</v>
      </c>
      <c r="J2488" s="2">
        <v>43678</v>
      </c>
      <c r="K2488" t="s">
        <v>118</v>
      </c>
      <c r="L2488" t="s">
        <v>97</v>
      </c>
      <c r="M2488" t="s">
        <v>116</v>
      </c>
      <c r="N2488" t="s">
        <v>118</v>
      </c>
      <c r="O2488" t="s">
        <v>118</v>
      </c>
      <c r="P2488" t="s">
        <v>65</v>
      </c>
      <c r="Q2488">
        <v>5</v>
      </c>
      <c r="R2488" t="s">
        <v>255</v>
      </c>
      <c r="S2488" t="s">
        <v>96</v>
      </c>
      <c r="T2488">
        <v>17</v>
      </c>
      <c r="U2488">
        <v>10</v>
      </c>
      <c r="V2488">
        <v>4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 t="e" vm="26">
        <f>_FV(0,"2")</f>
        <v>#VALUE!</v>
      </c>
      <c r="AM2488" t="s">
        <v>124</v>
      </c>
      <c r="AN2488">
        <v>-5</v>
      </c>
      <c r="AP2488" t="s">
        <v>192</v>
      </c>
      <c r="AQ2488">
        <v>0</v>
      </c>
      <c r="AR2488">
        <v>6</v>
      </c>
      <c r="AS2488" t="s">
        <v>1866</v>
      </c>
      <c r="AT2488" t="s">
        <v>68</v>
      </c>
      <c r="AU2488" t="s">
        <v>224</v>
      </c>
      <c r="AV2488" t="s">
        <v>538</v>
      </c>
      <c r="AW2488" t="s">
        <v>3135</v>
      </c>
      <c r="AX2488">
        <v>1645</v>
      </c>
      <c r="AY2488">
        <v>1770</v>
      </c>
      <c r="AZ2488" t="s">
        <v>2793</v>
      </c>
      <c r="BA2488" s="2">
        <v>43702</v>
      </c>
      <c r="BB2488">
        <v>36</v>
      </c>
      <c r="BC2488" t="s">
        <v>2988</v>
      </c>
      <c r="BD2488" s="2">
        <v>43803</v>
      </c>
      <c r="BE2488" t="s">
        <v>163</v>
      </c>
      <c r="BF2488" s="2">
        <v>43608</v>
      </c>
      <c r="BG2488">
        <v>24</v>
      </c>
      <c r="BH2488" t="s">
        <v>2976</v>
      </c>
      <c r="BI2488" s="2">
        <v>43658</v>
      </c>
    </row>
    <row r="2489" spans="1:61" x14ac:dyDescent="0.25">
      <c r="A2489" s="1">
        <v>42721</v>
      </c>
      <c r="B2489" t="s">
        <v>218</v>
      </c>
      <c r="C2489" t="s">
        <v>163</v>
      </c>
      <c r="D2489" t="s">
        <v>151</v>
      </c>
      <c r="E2489" t="s">
        <v>276</v>
      </c>
      <c r="F2489" t="s">
        <v>186</v>
      </c>
      <c r="G2489" t="s">
        <v>489</v>
      </c>
      <c r="H2489" t="s">
        <v>68</v>
      </c>
      <c r="I2489" t="s">
        <v>276</v>
      </c>
      <c r="J2489" t="s">
        <v>274</v>
      </c>
      <c r="K2489" t="s">
        <v>187</v>
      </c>
      <c r="L2489" t="s">
        <v>188</v>
      </c>
      <c r="M2489" t="s">
        <v>280</v>
      </c>
      <c r="N2489" t="s">
        <v>189</v>
      </c>
      <c r="O2489" t="s">
        <v>280</v>
      </c>
      <c r="P2489" t="s">
        <v>187</v>
      </c>
      <c r="Q2489">
        <v>17</v>
      </c>
      <c r="R2489" t="s">
        <v>120</v>
      </c>
      <c r="S2489" t="s">
        <v>96</v>
      </c>
      <c r="T2489">
        <v>17</v>
      </c>
      <c r="U2489">
        <v>7</v>
      </c>
      <c r="V2489">
        <v>6</v>
      </c>
      <c r="W2489" t="s">
        <v>120</v>
      </c>
      <c r="X2489" t="s">
        <v>83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1</v>
      </c>
      <c r="AK2489">
        <v>0</v>
      </c>
      <c r="AL2489" t="s">
        <v>190</v>
      </c>
      <c r="AM2489" t="s">
        <v>280</v>
      </c>
      <c r="AN2489">
        <v>-4</v>
      </c>
      <c r="AO2489" t="s">
        <v>68</v>
      </c>
      <c r="AP2489" t="s">
        <v>66</v>
      </c>
      <c r="AQ2489">
        <v>6</v>
      </c>
      <c r="AR2489">
        <v>3</v>
      </c>
      <c r="AS2489" t="s">
        <v>68</v>
      </c>
      <c r="AT2489" t="s">
        <v>68</v>
      </c>
      <c r="AU2489" t="s">
        <v>68</v>
      </c>
      <c r="AV2489" s="2">
        <v>43498</v>
      </c>
      <c r="AW2489" s="2">
        <v>43770</v>
      </c>
      <c r="AX2489">
        <v>1643</v>
      </c>
      <c r="AY2489">
        <v>1770</v>
      </c>
      <c r="AZ2489" t="s">
        <v>218</v>
      </c>
      <c r="BA2489" s="2">
        <v>43550</v>
      </c>
      <c r="BB2489">
        <v>17</v>
      </c>
      <c r="BC2489" t="s">
        <v>2990</v>
      </c>
      <c r="BD2489" s="3">
        <v>30742</v>
      </c>
      <c r="BE2489" t="s">
        <v>163</v>
      </c>
      <c r="BF2489" s="2">
        <v>43608</v>
      </c>
      <c r="BG2489">
        <v>24</v>
      </c>
      <c r="BH2489" t="s">
        <v>2976</v>
      </c>
      <c r="BI2489" s="2">
        <v>43658</v>
      </c>
    </row>
    <row r="2490" spans="1:61" x14ac:dyDescent="0.25">
      <c r="A2490" s="1">
        <v>42767</v>
      </c>
      <c r="B2490" t="s">
        <v>228</v>
      </c>
      <c r="C2490" t="s">
        <v>163</v>
      </c>
      <c r="D2490" t="s">
        <v>151</v>
      </c>
      <c r="E2490" s="3">
        <v>42005</v>
      </c>
      <c r="F2490" s="3">
        <v>16438</v>
      </c>
      <c r="G2490" s="3">
        <v>23743</v>
      </c>
      <c r="H2490" t="s">
        <v>796</v>
      </c>
      <c r="I2490" s="2">
        <v>43466</v>
      </c>
      <c r="J2490" s="2">
        <v>43678</v>
      </c>
      <c r="K2490" t="s">
        <v>266</v>
      </c>
      <c r="L2490" t="s">
        <v>63</v>
      </c>
      <c r="M2490" t="s">
        <v>682</v>
      </c>
      <c r="N2490" t="s">
        <v>797</v>
      </c>
      <c r="O2490" t="s">
        <v>118</v>
      </c>
      <c r="P2490" t="s">
        <v>266</v>
      </c>
      <c r="Q2490">
        <v>20</v>
      </c>
      <c r="R2490" t="s">
        <v>192</v>
      </c>
      <c r="S2490" t="s">
        <v>96</v>
      </c>
      <c r="T2490">
        <v>17</v>
      </c>
      <c r="U2490">
        <v>12</v>
      </c>
      <c r="V2490">
        <v>6</v>
      </c>
      <c r="W2490" t="s">
        <v>120</v>
      </c>
      <c r="X2490" t="s">
        <v>110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1</v>
      </c>
      <c r="AG2490">
        <v>1</v>
      </c>
      <c r="AH2490">
        <v>0</v>
      </c>
      <c r="AI2490">
        <v>0</v>
      </c>
      <c r="AJ2490">
        <v>0</v>
      </c>
      <c r="AK2490">
        <v>0</v>
      </c>
      <c r="AL2490" t="e" vm="3">
        <f>_FV(0,"5")</f>
        <v>#VALUE!</v>
      </c>
      <c r="AM2490" t="s">
        <v>63</v>
      </c>
      <c r="AN2490">
        <v>-14</v>
      </c>
      <c r="AO2490" t="e" vm="1">
        <f>_FV(-5,"0")</f>
        <v>#VALUE!</v>
      </c>
      <c r="AP2490" t="s">
        <v>132</v>
      </c>
      <c r="AQ2490">
        <v>5</v>
      </c>
      <c r="AR2490">
        <v>2</v>
      </c>
      <c r="AS2490" t="s">
        <v>383</v>
      </c>
      <c r="AT2490" t="s">
        <v>68</v>
      </c>
      <c r="AU2490" t="s">
        <v>1256</v>
      </c>
      <c r="AV2490" t="s">
        <v>3136</v>
      </c>
      <c r="AW2490" t="s">
        <v>1561</v>
      </c>
      <c r="AX2490">
        <v>1666</v>
      </c>
      <c r="AY2490">
        <v>1770</v>
      </c>
      <c r="AZ2490" t="s">
        <v>228</v>
      </c>
      <c r="BA2490" s="2">
        <v>43669</v>
      </c>
      <c r="BB2490">
        <v>27</v>
      </c>
      <c r="BC2490" t="s">
        <v>2991</v>
      </c>
      <c r="BD2490" s="3">
        <v>17288</v>
      </c>
      <c r="BE2490" t="s">
        <v>163</v>
      </c>
      <c r="BF2490" s="2">
        <v>43608</v>
      </c>
      <c r="BG2490">
        <v>24</v>
      </c>
      <c r="BH2490" t="s">
        <v>2976</v>
      </c>
      <c r="BI2490" s="2">
        <v>43658</v>
      </c>
    </row>
    <row r="2491" spans="1:61" x14ac:dyDescent="0.25">
      <c r="A2491" s="1">
        <v>42871</v>
      </c>
      <c r="B2491" t="s">
        <v>60</v>
      </c>
      <c r="C2491" t="s">
        <v>195</v>
      </c>
      <c r="D2491" t="s">
        <v>62</v>
      </c>
      <c r="E2491" t="s">
        <v>3050</v>
      </c>
      <c r="F2491" t="s">
        <v>2054</v>
      </c>
      <c r="G2491" t="s">
        <v>1062</v>
      </c>
      <c r="H2491" t="s">
        <v>1121</v>
      </c>
      <c r="I2491" t="s">
        <v>1373</v>
      </c>
      <c r="J2491" t="s">
        <v>1618</v>
      </c>
      <c r="K2491" t="s">
        <v>654</v>
      </c>
      <c r="L2491" t="s">
        <v>713</v>
      </c>
      <c r="M2491" t="s">
        <v>292</v>
      </c>
      <c r="N2491" t="s">
        <v>1618</v>
      </c>
      <c r="O2491" t="s">
        <v>713</v>
      </c>
      <c r="P2491" t="s">
        <v>713</v>
      </c>
      <c r="Q2491">
        <v>37</v>
      </c>
      <c r="R2491" t="s">
        <v>132</v>
      </c>
      <c r="S2491" t="s">
        <v>239</v>
      </c>
      <c r="T2491">
        <v>17</v>
      </c>
      <c r="U2491">
        <v>5</v>
      </c>
      <c r="V2491">
        <v>16</v>
      </c>
      <c r="W2491" t="s">
        <v>179</v>
      </c>
      <c r="X2491" t="s">
        <v>66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 t="s">
        <v>2036</v>
      </c>
      <c r="AM2491" t="e" vm="429">
        <f>_FV(0,"918918918918919")</f>
        <v>#VALUE!</v>
      </c>
      <c r="AN2491">
        <v>45</v>
      </c>
      <c r="AO2491" t="s">
        <v>121</v>
      </c>
      <c r="AP2491" t="e" vm="1">
        <f>_FV(-15,"0")</f>
        <v>#VALUE!</v>
      </c>
      <c r="AQ2491">
        <v>7</v>
      </c>
      <c r="AR2491">
        <v>1</v>
      </c>
      <c r="AS2491" t="s">
        <v>68</v>
      </c>
      <c r="AT2491" t="s">
        <v>68</v>
      </c>
      <c r="AU2491" t="s">
        <v>68</v>
      </c>
      <c r="AV2491" t="s">
        <v>64</v>
      </c>
      <c r="AW2491" s="2">
        <v>43525</v>
      </c>
      <c r="AX2491">
        <v>1847</v>
      </c>
      <c r="AY2491">
        <v>1625</v>
      </c>
      <c r="AZ2491" t="s">
        <v>60</v>
      </c>
      <c r="BA2491" s="2">
        <v>43669</v>
      </c>
      <c r="BB2491">
        <v>26</v>
      </c>
      <c r="BC2491" t="s">
        <v>2961</v>
      </c>
      <c r="BD2491" s="3">
        <v>16772</v>
      </c>
      <c r="BE2491" t="s">
        <v>195</v>
      </c>
      <c r="BF2491" s="2">
        <v>43548</v>
      </c>
      <c r="BG2491">
        <v>26</v>
      </c>
      <c r="BH2491" t="s">
        <v>2983</v>
      </c>
      <c r="BI2491" s="3">
        <v>24869</v>
      </c>
    </row>
    <row r="2492" spans="1:61" x14ac:dyDescent="0.25">
      <c r="A2492" s="1">
        <v>42501</v>
      </c>
      <c r="B2492" t="s">
        <v>2768</v>
      </c>
      <c r="C2492" t="s">
        <v>195</v>
      </c>
      <c r="D2492" t="s">
        <v>151</v>
      </c>
      <c r="E2492" t="s">
        <v>539</v>
      </c>
      <c r="F2492" t="s">
        <v>538</v>
      </c>
      <c r="G2492" t="s">
        <v>222</v>
      </c>
      <c r="H2492" t="s">
        <v>629</v>
      </c>
      <c r="I2492" t="s">
        <v>539</v>
      </c>
      <c r="J2492" t="s">
        <v>226</v>
      </c>
      <c r="K2492" t="s">
        <v>223</v>
      </c>
      <c r="L2492" t="s">
        <v>65</v>
      </c>
      <c r="M2492" t="s">
        <v>224</v>
      </c>
      <c r="N2492" t="s">
        <v>852</v>
      </c>
      <c r="O2492" t="s">
        <v>223</v>
      </c>
      <c r="P2492" t="s">
        <v>226</v>
      </c>
      <c r="Q2492">
        <v>11</v>
      </c>
      <c r="R2492" t="s">
        <v>83</v>
      </c>
      <c r="S2492" t="s">
        <v>239</v>
      </c>
      <c r="T2492">
        <v>17</v>
      </c>
      <c r="U2492">
        <v>10</v>
      </c>
      <c r="V2492">
        <v>20</v>
      </c>
      <c r="W2492" t="s">
        <v>121</v>
      </c>
      <c r="X2492" t="s">
        <v>68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 t="e" vm="75">
        <f>_FV(0,"18181818181818182")</f>
        <v>#VALUE!</v>
      </c>
      <c r="AM2492" t="e" vm="427">
        <f>_FV(-1,"1818181818181819")</f>
        <v>#VALUE!</v>
      </c>
      <c r="AN2492">
        <v>10</v>
      </c>
      <c r="AO2492" t="s">
        <v>85</v>
      </c>
      <c r="AP2492" t="e" vm="1">
        <f>_FV(-11,"0")</f>
        <v>#VALUE!</v>
      </c>
      <c r="AQ2492">
        <v>4</v>
      </c>
      <c r="AR2492">
        <v>1</v>
      </c>
      <c r="AS2492" t="s">
        <v>68</v>
      </c>
      <c r="AT2492" t="s">
        <v>68</v>
      </c>
      <c r="AU2492" t="s">
        <v>68</v>
      </c>
      <c r="AV2492" s="2">
        <v>43678</v>
      </c>
      <c r="AW2492" s="3">
        <v>44562</v>
      </c>
      <c r="AX2492">
        <v>1609</v>
      </c>
      <c r="AY2492">
        <v>1625</v>
      </c>
      <c r="AZ2492" t="s">
        <v>2768</v>
      </c>
      <c r="BA2492" s="2">
        <v>43578</v>
      </c>
      <c r="BB2492">
        <v>16</v>
      </c>
      <c r="BC2492" t="s">
        <v>2965</v>
      </c>
      <c r="BD2492" s="3">
        <v>19025</v>
      </c>
      <c r="BE2492" t="s">
        <v>195</v>
      </c>
      <c r="BF2492" s="2">
        <v>43548</v>
      </c>
      <c r="BG2492">
        <v>26</v>
      </c>
      <c r="BH2492" t="s">
        <v>2983</v>
      </c>
      <c r="BI2492" s="3">
        <v>24869</v>
      </c>
    </row>
    <row r="2493" spans="1:61" x14ac:dyDescent="0.25">
      <c r="A2493" s="1">
        <v>42735</v>
      </c>
      <c r="B2493" t="s">
        <v>2531</v>
      </c>
      <c r="C2493" t="s">
        <v>195</v>
      </c>
      <c r="D2493" t="s">
        <v>62</v>
      </c>
      <c r="E2493" t="s">
        <v>305</v>
      </c>
      <c r="F2493" t="s">
        <v>787</v>
      </c>
      <c r="G2493" t="s">
        <v>512</v>
      </c>
      <c r="H2493" t="s">
        <v>303</v>
      </c>
      <c r="I2493" t="s">
        <v>1067</v>
      </c>
      <c r="J2493" t="s">
        <v>1625</v>
      </c>
      <c r="K2493" t="s">
        <v>202</v>
      </c>
      <c r="L2493" t="s">
        <v>205</v>
      </c>
      <c r="M2493" t="s">
        <v>788</v>
      </c>
      <c r="N2493" t="s">
        <v>1624</v>
      </c>
      <c r="O2493" t="s">
        <v>171</v>
      </c>
      <c r="P2493" t="s">
        <v>171</v>
      </c>
      <c r="Q2493">
        <v>19</v>
      </c>
      <c r="R2493" t="s">
        <v>242</v>
      </c>
      <c r="S2493" t="s">
        <v>239</v>
      </c>
      <c r="T2493">
        <v>17</v>
      </c>
      <c r="U2493">
        <v>14</v>
      </c>
      <c r="V2493">
        <v>18</v>
      </c>
      <c r="W2493" t="s">
        <v>96</v>
      </c>
      <c r="X2493" t="s">
        <v>96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 t="e" vm="128">
        <f>_FV(0,"5789473684210527")</f>
        <v>#VALUE!</v>
      </c>
      <c r="AM2493" t="e" vm="138">
        <f>_FV(0,"7894736842105263")</f>
        <v>#VALUE!</v>
      </c>
      <c r="AN2493">
        <v>6</v>
      </c>
      <c r="AO2493" t="s">
        <v>65</v>
      </c>
      <c r="AP2493" t="e" vm="1">
        <f>_FV(-4,"0")</f>
        <v>#VALUE!</v>
      </c>
      <c r="AQ2493">
        <v>1</v>
      </c>
      <c r="AR2493">
        <v>7</v>
      </c>
      <c r="AS2493" t="s">
        <v>306</v>
      </c>
      <c r="AT2493" t="s">
        <v>68</v>
      </c>
      <c r="AU2493" t="s">
        <v>250</v>
      </c>
      <c r="AV2493" t="s">
        <v>1114</v>
      </c>
      <c r="AW2493" t="s">
        <v>3137</v>
      </c>
      <c r="AX2493">
        <v>1626</v>
      </c>
      <c r="AY2493">
        <v>1625</v>
      </c>
      <c r="AZ2493" t="s">
        <v>2531</v>
      </c>
      <c r="BA2493" s="2">
        <v>43671</v>
      </c>
      <c r="BB2493">
        <v>14</v>
      </c>
      <c r="BC2493" t="s">
        <v>2967</v>
      </c>
      <c r="BD2493" s="3">
        <v>46419</v>
      </c>
      <c r="BE2493" t="s">
        <v>195</v>
      </c>
      <c r="BF2493" s="2">
        <v>43548</v>
      </c>
      <c r="BG2493">
        <v>26</v>
      </c>
      <c r="BH2493" t="s">
        <v>2983</v>
      </c>
      <c r="BI2493" s="3">
        <v>24869</v>
      </c>
    </row>
    <row r="2494" spans="1:61" x14ac:dyDescent="0.25">
      <c r="A2494" s="1">
        <v>42876</v>
      </c>
      <c r="B2494" t="s">
        <v>123</v>
      </c>
      <c r="C2494" t="s">
        <v>195</v>
      </c>
      <c r="D2494" t="s">
        <v>62</v>
      </c>
      <c r="E2494" t="s">
        <v>1349</v>
      </c>
      <c r="F2494" t="s">
        <v>1625</v>
      </c>
      <c r="G2494" t="s">
        <v>787</v>
      </c>
      <c r="H2494" t="s">
        <v>301</v>
      </c>
      <c r="I2494" t="s">
        <v>1654</v>
      </c>
      <c r="J2494" t="s">
        <v>1624</v>
      </c>
      <c r="K2494" t="s">
        <v>3056</v>
      </c>
      <c r="L2494" t="s">
        <v>204</v>
      </c>
      <c r="M2494" t="s">
        <v>843</v>
      </c>
      <c r="N2494" t="s">
        <v>920</v>
      </c>
      <c r="O2494" t="s">
        <v>2752</v>
      </c>
      <c r="P2494" t="s">
        <v>204</v>
      </c>
      <c r="Q2494">
        <v>38</v>
      </c>
      <c r="R2494" t="s">
        <v>68</v>
      </c>
      <c r="S2494" t="s">
        <v>239</v>
      </c>
      <c r="T2494">
        <v>17</v>
      </c>
      <c r="U2494">
        <v>1</v>
      </c>
      <c r="V2494">
        <v>20</v>
      </c>
      <c r="W2494" t="s">
        <v>110</v>
      </c>
      <c r="X2494" t="s">
        <v>84</v>
      </c>
      <c r="Y2494">
        <v>1</v>
      </c>
      <c r="Z2494">
        <v>1</v>
      </c>
      <c r="AA2494">
        <v>1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 t="s">
        <v>786</v>
      </c>
      <c r="AM2494" t="e" vm="405">
        <f>_FV(0,"9473684210526315")</f>
        <v>#VALUE!</v>
      </c>
      <c r="AN2494">
        <v>66</v>
      </c>
      <c r="AO2494" t="s">
        <v>179</v>
      </c>
      <c r="AP2494" t="e" vm="1">
        <f>_FV(-19,"0")</f>
        <v>#VALUE!</v>
      </c>
      <c r="AQ2494">
        <v>6</v>
      </c>
      <c r="AR2494">
        <v>3</v>
      </c>
      <c r="AS2494" t="s">
        <v>1217</v>
      </c>
      <c r="AT2494" t="s">
        <v>1217</v>
      </c>
      <c r="AU2494" t="s">
        <v>1219</v>
      </c>
      <c r="AV2494" t="s">
        <v>3025</v>
      </c>
      <c r="AW2494" t="s">
        <v>3138</v>
      </c>
      <c r="AX2494">
        <v>1793</v>
      </c>
      <c r="AY2494">
        <v>1625</v>
      </c>
      <c r="AZ2494" t="s">
        <v>123</v>
      </c>
      <c r="BA2494" s="2">
        <v>43700</v>
      </c>
      <c r="BB2494">
        <v>41</v>
      </c>
      <c r="BC2494" t="s">
        <v>2968</v>
      </c>
      <c r="BD2494" s="3">
        <v>11658</v>
      </c>
      <c r="BE2494" t="s">
        <v>195</v>
      </c>
      <c r="BF2494" s="2">
        <v>43548</v>
      </c>
      <c r="BG2494">
        <v>26</v>
      </c>
      <c r="BH2494" t="s">
        <v>2983</v>
      </c>
      <c r="BI2494" s="3">
        <v>24869</v>
      </c>
    </row>
    <row r="2495" spans="1:61" x14ac:dyDescent="0.25">
      <c r="A2495" s="1">
        <v>42827</v>
      </c>
      <c r="B2495" t="s">
        <v>2233</v>
      </c>
      <c r="C2495" t="s">
        <v>195</v>
      </c>
      <c r="D2495" t="s">
        <v>151</v>
      </c>
      <c r="E2495" t="s">
        <v>90</v>
      </c>
      <c r="F2495" t="s">
        <v>74</v>
      </c>
      <c r="G2495" t="s">
        <v>832</v>
      </c>
      <c r="H2495" s="3">
        <v>27395</v>
      </c>
      <c r="I2495" t="s">
        <v>831</v>
      </c>
      <c r="J2495" t="s">
        <v>355</v>
      </c>
      <c r="K2495" t="s">
        <v>693</v>
      </c>
      <c r="L2495" t="s">
        <v>82</v>
      </c>
      <c r="M2495" t="s">
        <v>426</v>
      </c>
      <c r="N2495" t="s">
        <v>625</v>
      </c>
      <c r="O2495" t="s">
        <v>82</v>
      </c>
      <c r="P2495" t="s">
        <v>82</v>
      </c>
      <c r="Q2495">
        <v>24</v>
      </c>
      <c r="R2495" t="s">
        <v>119</v>
      </c>
      <c r="S2495" t="s">
        <v>239</v>
      </c>
      <c r="T2495">
        <v>17</v>
      </c>
      <c r="U2495">
        <v>18</v>
      </c>
      <c r="V2495">
        <v>20</v>
      </c>
      <c r="W2495" t="s">
        <v>84</v>
      </c>
      <c r="X2495" t="s">
        <v>64</v>
      </c>
      <c r="Y2495">
        <v>0</v>
      </c>
      <c r="Z2495">
        <v>0</v>
      </c>
      <c r="AA2495">
        <v>0</v>
      </c>
      <c r="AB2495">
        <v>1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 t="e" vm="37">
        <f>_FV(0,"375")</f>
        <v>#VALUE!</v>
      </c>
      <c r="AM2495" t="e" vm="52">
        <f>_FV(0,"9166666666666666")</f>
        <v>#VALUE!</v>
      </c>
      <c r="AN2495">
        <v>3</v>
      </c>
      <c r="AO2495" t="s">
        <v>68</v>
      </c>
      <c r="AP2495" t="e" vm="1">
        <f>_FV(-6,"0")</f>
        <v>#VALUE!</v>
      </c>
      <c r="AQ2495">
        <v>4</v>
      </c>
      <c r="AR2495">
        <v>4</v>
      </c>
      <c r="AS2495" t="s">
        <v>68</v>
      </c>
      <c r="AT2495" t="s">
        <v>68</v>
      </c>
      <c r="AU2495" t="s">
        <v>68</v>
      </c>
      <c r="AV2495" t="s">
        <v>1252</v>
      </c>
      <c r="AW2495" s="3">
        <v>45292</v>
      </c>
      <c r="AX2495">
        <v>1637</v>
      </c>
      <c r="AY2495">
        <v>1625</v>
      </c>
      <c r="AZ2495" t="s">
        <v>2233</v>
      </c>
      <c r="BA2495" s="2">
        <v>43490</v>
      </c>
      <c r="BB2495">
        <v>25</v>
      </c>
      <c r="BC2495" t="s">
        <v>2969</v>
      </c>
      <c r="BD2495" s="3">
        <v>28946</v>
      </c>
      <c r="BE2495" t="s">
        <v>195</v>
      </c>
      <c r="BF2495" s="2">
        <v>43548</v>
      </c>
      <c r="BG2495">
        <v>26</v>
      </c>
      <c r="BH2495" t="s">
        <v>2983</v>
      </c>
      <c r="BI2495" s="3">
        <v>24869</v>
      </c>
    </row>
    <row r="2496" spans="1:61" x14ac:dyDescent="0.25">
      <c r="A2496" s="1">
        <v>42791</v>
      </c>
      <c r="B2496" t="s">
        <v>127</v>
      </c>
      <c r="C2496" t="s">
        <v>195</v>
      </c>
      <c r="D2496" t="s">
        <v>62</v>
      </c>
      <c r="E2496" t="s">
        <v>359</v>
      </c>
      <c r="F2496" t="s">
        <v>496</v>
      </c>
      <c r="G2496" t="s">
        <v>516</v>
      </c>
      <c r="H2496" t="s">
        <v>942</v>
      </c>
      <c r="I2496" t="s">
        <v>996</v>
      </c>
      <c r="J2496" t="s">
        <v>1708</v>
      </c>
      <c r="K2496" t="s">
        <v>520</v>
      </c>
      <c r="L2496" t="s">
        <v>519</v>
      </c>
      <c r="M2496" t="s">
        <v>363</v>
      </c>
      <c r="N2496" t="s">
        <v>232</v>
      </c>
      <c r="O2496" t="s">
        <v>235</v>
      </c>
      <c r="P2496" t="s">
        <v>238</v>
      </c>
      <c r="Q2496">
        <v>26</v>
      </c>
      <c r="R2496" t="s">
        <v>85</v>
      </c>
      <c r="S2496" t="s">
        <v>239</v>
      </c>
      <c r="T2496">
        <v>17</v>
      </c>
      <c r="U2496">
        <v>5</v>
      </c>
      <c r="V2496">
        <v>17</v>
      </c>
      <c r="W2496" t="s">
        <v>192</v>
      </c>
      <c r="X2496" t="s">
        <v>66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 t="s">
        <v>63</v>
      </c>
      <c r="AM2496" t="e" vm="21">
        <f>_FV(0,"8461538461538461")</f>
        <v>#VALUE!</v>
      </c>
      <c r="AN2496">
        <v>22</v>
      </c>
      <c r="AO2496" t="s">
        <v>85</v>
      </c>
      <c r="AP2496" t="e" vm="1">
        <f>_FV(-13,"0")</f>
        <v>#VALUE!</v>
      </c>
      <c r="AQ2496">
        <v>6</v>
      </c>
      <c r="AR2496">
        <v>3</v>
      </c>
      <c r="AS2496" t="s">
        <v>1369</v>
      </c>
      <c r="AT2496" t="s">
        <v>2063</v>
      </c>
      <c r="AU2496" t="s">
        <v>64</v>
      </c>
      <c r="AV2496" t="s">
        <v>96</v>
      </c>
      <c r="AW2496" t="s">
        <v>3139</v>
      </c>
      <c r="AX2496">
        <v>1725</v>
      </c>
      <c r="AY2496">
        <v>1625</v>
      </c>
      <c r="AZ2496" t="s">
        <v>127</v>
      </c>
      <c r="BA2496" s="2">
        <v>43732</v>
      </c>
      <c r="BB2496">
        <v>22</v>
      </c>
      <c r="BC2496" t="s">
        <v>2970</v>
      </c>
      <c r="BD2496" s="3">
        <v>47300</v>
      </c>
      <c r="BE2496" t="s">
        <v>195</v>
      </c>
      <c r="BF2496" s="2">
        <v>43548</v>
      </c>
      <c r="BG2496">
        <v>26</v>
      </c>
      <c r="BH2496" t="s">
        <v>2983</v>
      </c>
      <c r="BI2496" s="3">
        <v>24869</v>
      </c>
    </row>
    <row r="2497" spans="1:61" x14ac:dyDescent="0.25">
      <c r="A2497" s="1">
        <v>42891</v>
      </c>
      <c r="B2497" t="s">
        <v>2240</v>
      </c>
      <c r="C2497" t="s">
        <v>195</v>
      </c>
      <c r="D2497" t="s">
        <v>151</v>
      </c>
      <c r="E2497" t="s">
        <v>792</v>
      </c>
      <c r="F2497" t="s">
        <v>1607</v>
      </c>
      <c r="G2497" t="s">
        <v>704</v>
      </c>
      <c r="H2497" t="s">
        <v>391</v>
      </c>
      <c r="I2497" t="s">
        <v>1093</v>
      </c>
      <c r="J2497" t="s">
        <v>97</v>
      </c>
      <c r="K2497" t="s">
        <v>793</v>
      </c>
      <c r="L2497" t="s">
        <v>154</v>
      </c>
      <c r="M2497" t="s">
        <v>1094</v>
      </c>
      <c r="N2497" t="s">
        <v>1827</v>
      </c>
      <c r="O2497" t="s">
        <v>1095</v>
      </c>
      <c r="P2497" t="s">
        <v>1095</v>
      </c>
      <c r="Q2497">
        <v>35</v>
      </c>
      <c r="R2497" t="s">
        <v>95</v>
      </c>
      <c r="S2497" t="s">
        <v>239</v>
      </c>
      <c r="T2497">
        <v>17</v>
      </c>
      <c r="U2497">
        <v>14</v>
      </c>
      <c r="V2497">
        <v>17</v>
      </c>
      <c r="W2497" t="s">
        <v>83</v>
      </c>
      <c r="X2497" t="s">
        <v>68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 t="e" vm="448">
        <f>_FV(0,"8857142857142857")</f>
        <v>#VALUE!</v>
      </c>
      <c r="AM2497" t="e" vm="449">
        <f>_FV(0,"9714285714285714")</f>
        <v>#VALUE!</v>
      </c>
      <c r="AN2497">
        <v>12</v>
      </c>
      <c r="AO2497" t="s">
        <v>121</v>
      </c>
      <c r="AP2497" t="e" vm="1">
        <f>_FV(-2,"0")</f>
        <v>#VALUE!</v>
      </c>
      <c r="AQ2497">
        <v>4</v>
      </c>
      <c r="AR2497">
        <v>4</v>
      </c>
      <c r="AS2497" t="s">
        <v>68</v>
      </c>
      <c r="AT2497" t="s">
        <v>3140</v>
      </c>
      <c r="AU2497" t="s">
        <v>68</v>
      </c>
      <c r="AV2497" s="2">
        <v>43498</v>
      </c>
      <c r="AW2497" t="s">
        <v>1475</v>
      </c>
      <c r="AX2497">
        <v>1604</v>
      </c>
      <c r="AY2497">
        <v>1625</v>
      </c>
      <c r="AZ2497" t="s">
        <v>2240</v>
      </c>
      <c r="BA2497" t="s">
        <v>1398</v>
      </c>
      <c r="BB2497">
        <v>22</v>
      </c>
      <c r="BC2497" t="s">
        <v>2972</v>
      </c>
      <c r="BD2497" s="3">
        <v>42795</v>
      </c>
      <c r="BE2497" t="s">
        <v>195</v>
      </c>
      <c r="BF2497" s="2">
        <v>43548</v>
      </c>
      <c r="BG2497">
        <v>26</v>
      </c>
      <c r="BH2497" t="s">
        <v>2983</v>
      </c>
      <c r="BI2497" s="3">
        <v>24869</v>
      </c>
    </row>
    <row r="2498" spans="1:61" x14ac:dyDescent="0.25">
      <c r="A2498" s="1">
        <v>42829</v>
      </c>
      <c r="B2498" t="s">
        <v>2538</v>
      </c>
      <c r="C2498" t="s">
        <v>195</v>
      </c>
      <c r="D2498" t="s">
        <v>62</v>
      </c>
      <c r="E2498" t="s">
        <v>76</v>
      </c>
      <c r="F2498" t="s">
        <v>124</v>
      </c>
      <c r="G2498" t="s">
        <v>1765</v>
      </c>
      <c r="H2498" s="2">
        <v>43647</v>
      </c>
      <c r="I2498" s="2">
        <v>43466</v>
      </c>
      <c r="J2498" t="s">
        <v>355</v>
      </c>
      <c r="K2498" t="s">
        <v>266</v>
      </c>
      <c r="L2498" t="s">
        <v>82</v>
      </c>
      <c r="M2498" t="s">
        <v>117</v>
      </c>
      <c r="N2498" t="s">
        <v>1701</v>
      </c>
      <c r="O2498" t="s">
        <v>118</v>
      </c>
      <c r="P2498" t="s">
        <v>82</v>
      </c>
      <c r="Q2498">
        <v>30</v>
      </c>
      <c r="R2498" t="s">
        <v>179</v>
      </c>
      <c r="S2498" t="s">
        <v>239</v>
      </c>
      <c r="T2498">
        <v>17</v>
      </c>
      <c r="U2498">
        <v>10</v>
      </c>
      <c r="V2498">
        <v>15</v>
      </c>
      <c r="W2498" t="s">
        <v>179</v>
      </c>
      <c r="X2498" t="s">
        <v>68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1</v>
      </c>
      <c r="AI2498">
        <v>0</v>
      </c>
      <c r="AJ2498">
        <v>0</v>
      </c>
      <c r="AK2498">
        <v>0</v>
      </c>
      <c r="AL2498" t="e" vm="8">
        <f>_FV(0,"4")</f>
        <v>#VALUE!</v>
      </c>
      <c r="AM2498" t="e" vm="125">
        <f>_FV(0,"9")</f>
        <v>#VALUE!</v>
      </c>
      <c r="AN2498">
        <v>13</v>
      </c>
      <c r="AO2498" t="s">
        <v>192</v>
      </c>
      <c r="AP2498" t="e" vm="1">
        <f>_FV(-8,"0")</f>
        <v>#VALUE!</v>
      </c>
      <c r="AQ2498">
        <v>6</v>
      </c>
      <c r="AR2498">
        <v>3</v>
      </c>
      <c r="AS2498" t="s">
        <v>68</v>
      </c>
      <c r="AT2498" t="s">
        <v>68</v>
      </c>
      <c r="AU2498" t="s">
        <v>68</v>
      </c>
      <c r="AV2498" s="2">
        <v>43617</v>
      </c>
      <c r="AW2498" s="3">
        <v>42370</v>
      </c>
      <c r="AX2498">
        <v>1803</v>
      </c>
      <c r="AY2498">
        <v>1625</v>
      </c>
      <c r="AZ2498" t="s">
        <v>2538</v>
      </c>
      <c r="BA2498" s="2">
        <v>43641</v>
      </c>
      <c r="BB2498">
        <v>21</v>
      </c>
      <c r="BC2498" t="s">
        <v>2973</v>
      </c>
      <c r="BD2498" s="3">
        <v>23863</v>
      </c>
      <c r="BE2498" t="s">
        <v>195</v>
      </c>
      <c r="BF2498" s="2">
        <v>43548</v>
      </c>
      <c r="BG2498">
        <v>26</v>
      </c>
      <c r="BH2498" t="s">
        <v>2983</v>
      </c>
      <c r="BI2498" s="3">
        <v>24869</v>
      </c>
    </row>
    <row r="2499" spans="1:61" x14ac:dyDescent="0.25">
      <c r="A2499" s="1">
        <v>42700</v>
      </c>
      <c r="B2499" t="s">
        <v>150</v>
      </c>
      <c r="C2499" t="s">
        <v>195</v>
      </c>
      <c r="D2499" t="s">
        <v>62</v>
      </c>
      <c r="E2499" t="s">
        <v>953</v>
      </c>
      <c r="F2499" t="s">
        <v>496</v>
      </c>
      <c r="G2499" t="s">
        <v>233</v>
      </c>
      <c r="H2499" t="s">
        <v>429</v>
      </c>
      <c r="I2499" t="s">
        <v>941</v>
      </c>
      <c r="J2499" t="s">
        <v>232</v>
      </c>
      <c r="K2499" t="s">
        <v>232</v>
      </c>
      <c r="L2499" t="s">
        <v>238</v>
      </c>
      <c r="M2499" t="s">
        <v>234</v>
      </c>
      <c r="N2499" t="s">
        <v>232</v>
      </c>
      <c r="O2499" t="s">
        <v>363</v>
      </c>
      <c r="P2499" t="s">
        <v>238</v>
      </c>
      <c r="Q2499">
        <v>13</v>
      </c>
      <c r="R2499" t="s">
        <v>66</v>
      </c>
      <c r="S2499" t="s">
        <v>239</v>
      </c>
      <c r="T2499">
        <v>17</v>
      </c>
      <c r="U2499">
        <v>2</v>
      </c>
      <c r="V2499">
        <v>19</v>
      </c>
      <c r="W2499" t="s">
        <v>192</v>
      </c>
      <c r="X2499" t="s">
        <v>96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1</v>
      </c>
      <c r="AI2499">
        <v>0</v>
      </c>
      <c r="AJ2499">
        <v>0</v>
      </c>
      <c r="AK2499">
        <v>0</v>
      </c>
      <c r="AL2499" t="s">
        <v>362</v>
      </c>
      <c r="AM2499" t="e" vm="34">
        <f>_FV(0,"6923076923076923")</f>
        <v>#VALUE!</v>
      </c>
      <c r="AN2499">
        <v>19</v>
      </c>
      <c r="AO2499" t="s">
        <v>132</v>
      </c>
      <c r="AP2499" t="e" vm="1">
        <f>_FV(-16,"0")</f>
        <v>#VALUE!</v>
      </c>
      <c r="AQ2499">
        <v>7</v>
      </c>
      <c r="AR2499">
        <v>1</v>
      </c>
      <c r="AS2499" t="s">
        <v>68</v>
      </c>
      <c r="AT2499" t="s">
        <v>752</v>
      </c>
      <c r="AU2499" t="s">
        <v>68</v>
      </c>
      <c r="AV2499" t="s">
        <v>2276</v>
      </c>
      <c r="AW2499" t="s">
        <v>3024</v>
      </c>
      <c r="AX2499">
        <v>1813</v>
      </c>
      <c r="AY2499">
        <v>1625</v>
      </c>
      <c r="AZ2499" t="s">
        <v>150</v>
      </c>
      <c r="BA2499" s="2">
        <v>43578</v>
      </c>
      <c r="BB2499">
        <v>23</v>
      </c>
      <c r="BC2499" t="s">
        <v>2962</v>
      </c>
      <c r="BD2499" s="3">
        <v>13789</v>
      </c>
      <c r="BE2499" t="s">
        <v>195</v>
      </c>
      <c r="BF2499" s="2">
        <v>43548</v>
      </c>
      <c r="BG2499">
        <v>26</v>
      </c>
      <c r="BH2499" t="s">
        <v>2983</v>
      </c>
      <c r="BI2499" s="3">
        <v>24869</v>
      </c>
    </row>
    <row r="2500" spans="1:61" x14ac:dyDescent="0.25">
      <c r="A2500" s="1">
        <v>42595</v>
      </c>
      <c r="B2500" t="s">
        <v>158</v>
      </c>
      <c r="C2500" t="s">
        <v>195</v>
      </c>
      <c r="D2500" t="s">
        <v>62</v>
      </c>
      <c r="E2500" t="s">
        <v>65</v>
      </c>
      <c r="F2500" t="s">
        <v>65</v>
      </c>
      <c r="G2500" t="s">
        <v>65</v>
      </c>
      <c r="H2500" t="s">
        <v>65</v>
      </c>
      <c r="I2500" t="s">
        <v>65</v>
      </c>
      <c r="J2500" t="s">
        <v>65</v>
      </c>
      <c r="K2500" t="s">
        <v>65</v>
      </c>
      <c r="L2500" t="s">
        <v>65</v>
      </c>
      <c r="M2500" t="s">
        <v>65</v>
      </c>
      <c r="N2500" t="s">
        <v>65</v>
      </c>
      <c r="O2500" t="s">
        <v>65</v>
      </c>
      <c r="P2500" t="s">
        <v>65</v>
      </c>
      <c r="Q2500">
        <v>1</v>
      </c>
      <c r="R2500" t="s">
        <v>84</v>
      </c>
      <c r="S2500" t="s">
        <v>239</v>
      </c>
      <c r="T2500">
        <v>17</v>
      </c>
      <c r="U2500">
        <v>5</v>
      </c>
      <c r="V2500">
        <v>15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 t="s">
        <v>65</v>
      </c>
      <c r="AM2500" t="s">
        <v>65</v>
      </c>
      <c r="AN2500">
        <v>0</v>
      </c>
      <c r="AP2500" t="e" vm="1">
        <f>_FV(-17,"0")</f>
        <v>#VALUE!</v>
      </c>
      <c r="AQ2500">
        <v>9</v>
      </c>
      <c r="AR2500">
        <v>0</v>
      </c>
      <c r="AS2500" t="s">
        <v>68</v>
      </c>
      <c r="AT2500" t="s">
        <v>68</v>
      </c>
      <c r="AU2500" t="s">
        <v>68</v>
      </c>
      <c r="AV2500" s="2">
        <v>43557</v>
      </c>
      <c r="AW2500" s="3">
        <v>45292</v>
      </c>
      <c r="AX2500">
        <v>1883</v>
      </c>
      <c r="AY2500">
        <v>1625</v>
      </c>
      <c r="AZ2500" t="s">
        <v>158</v>
      </c>
      <c r="BA2500" s="2">
        <v>43670</v>
      </c>
      <c r="BB2500">
        <v>36</v>
      </c>
      <c r="BC2500" t="s">
        <v>2974</v>
      </c>
      <c r="BD2500" s="2">
        <v>43813</v>
      </c>
      <c r="BE2500" t="s">
        <v>195</v>
      </c>
      <c r="BF2500" s="2">
        <v>43548</v>
      </c>
      <c r="BG2500">
        <v>26</v>
      </c>
      <c r="BH2500" t="s">
        <v>2983</v>
      </c>
      <c r="BI2500" s="3">
        <v>24869</v>
      </c>
    </row>
    <row r="2501" spans="1:61" x14ac:dyDescent="0.25">
      <c r="A2501" s="1">
        <v>42730</v>
      </c>
      <c r="B2501" t="s">
        <v>163</v>
      </c>
      <c r="C2501" t="s">
        <v>195</v>
      </c>
      <c r="D2501" t="s">
        <v>62</v>
      </c>
      <c r="E2501" t="s">
        <v>90</v>
      </c>
      <c r="F2501" t="s">
        <v>74</v>
      </c>
      <c r="G2501" t="s">
        <v>433</v>
      </c>
      <c r="H2501" t="s">
        <v>212</v>
      </c>
      <c r="I2501" t="s">
        <v>340</v>
      </c>
      <c r="J2501" t="s">
        <v>91</v>
      </c>
      <c r="K2501" t="s">
        <v>94</v>
      </c>
      <c r="L2501" t="s">
        <v>216</v>
      </c>
      <c r="M2501" t="s">
        <v>82</v>
      </c>
      <c r="N2501" t="s">
        <v>950</v>
      </c>
      <c r="O2501" t="s">
        <v>80</v>
      </c>
      <c r="P2501" t="s">
        <v>93</v>
      </c>
      <c r="Q2501">
        <v>18</v>
      </c>
      <c r="R2501" t="s">
        <v>96</v>
      </c>
      <c r="S2501" t="s">
        <v>239</v>
      </c>
      <c r="T2501">
        <v>17</v>
      </c>
      <c r="U2501">
        <v>6</v>
      </c>
      <c r="V2501">
        <v>18</v>
      </c>
      <c r="W2501" t="s">
        <v>192</v>
      </c>
      <c r="X2501" t="s">
        <v>96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 t="s">
        <v>214</v>
      </c>
      <c r="AM2501" t="e" vm="232">
        <f>_FV(0,"7222222222222222")</f>
        <v>#VALUE!</v>
      </c>
      <c r="AN2501">
        <v>16</v>
      </c>
      <c r="AO2501" t="s">
        <v>132</v>
      </c>
      <c r="AP2501" t="e" vm="1">
        <f>_FV(-14,"0")</f>
        <v>#VALUE!</v>
      </c>
      <c r="AQ2501">
        <v>6</v>
      </c>
      <c r="AR2501">
        <v>3</v>
      </c>
      <c r="AS2501" t="s">
        <v>1207</v>
      </c>
      <c r="AT2501" t="s">
        <v>68</v>
      </c>
      <c r="AU2501" t="s">
        <v>1208</v>
      </c>
      <c r="AV2501" t="s">
        <v>3141</v>
      </c>
      <c r="AW2501" t="s">
        <v>3142</v>
      </c>
      <c r="AX2501">
        <v>1770</v>
      </c>
      <c r="AY2501">
        <v>1625</v>
      </c>
      <c r="AZ2501" t="s">
        <v>163</v>
      </c>
      <c r="BA2501" s="2">
        <v>43608</v>
      </c>
      <c r="BB2501">
        <v>24</v>
      </c>
      <c r="BC2501" t="s">
        <v>2976</v>
      </c>
      <c r="BD2501" s="2">
        <v>43658</v>
      </c>
      <c r="BE2501" t="s">
        <v>195</v>
      </c>
      <c r="BF2501" s="2">
        <v>43548</v>
      </c>
      <c r="BG2501">
        <v>26</v>
      </c>
      <c r="BH2501" t="s">
        <v>2983</v>
      </c>
      <c r="BI2501" s="3">
        <v>24869</v>
      </c>
    </row>
    <row r="2502" spans="1:61" x14ac:dyDescent="0.25">
      <c r="A2502" s="1">
        <v>42851</v>
      </c>
      <c r="B2502" t="s">
        <v>2977</v>
      </c>
      <c r="C2502" t="s">
        <v>195</v>
      </c>
      <c r="D2502" t="s">
        <v>62</v>
      </c>
      <c r="E2502" t="s">
        <v>2486</v>
      </c>
      <c r="F2502" t="s">
        <v>993</v>
      </c>
      <c r="G2502" t="s">
        <v>1115</v>
      </c>
      <c r="H2502" t="s">
        <v>913</v>
      </c>
      <c r="I2502" t="s">
        <v>531</v>
      </c>
      <c r="J2502" t="s">
        <v>914</v>
      </c>
      <c r="K2502" t="s">
        <v>281</v>
      </c>
      <c r="L2502" t="s">
        <v>1637</v>
      </c>
      <c r="M2502" t="s">
        <v>63</v>
      </c>
      <c r="N2502" t="s">
        <v>877</v>
      </c>
      <c r="O2502" t="s">
        <v>187</v>
      </c>
      <c r="P2502" t="s">
        <v>189</v>
      </c>
      <c r="Q2502">
        <v>34</v>
      </c>
      <c r="R2502" t="s">
        <v>67</v>
      </c>
      <c r="S2502" t="s">
        <v>239</v>
      </c>
      <c r="T2502">
        <v>17</v>
      </c>
      <c r="U2502">
        <v>16</v>
      </c>
      <c r="V2502">
        <v>17</v>
      </c>
      <c r="W2502" t="s">
        <v>64</v>
      </c>
      <c r="X2502" t="s">
        <v>68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1</v>
      </c>
      <c r="AI2502">
        <v>0</v>
      </c>
      <c r="AJ2502">
        <v>0</v>
      </c>
      <c r="AK2502">
        <v>0</v>
      </c>
      <c r="AL2502" t="e" vm="110">
        <f>_FV(0,"5882352941176471")</f>
        <v>#VALUE!</v>
      </c>
      <c r="AM2502" t="e" vm="435">
        <f>_FV(0,"9705882352941176")</f>
        <v>#VALUE!</v>
      </c>
      <c r="AN2502">
        <v>3</v>
      </c>
      <c r="AO2502" t="s">
        <v>68</v>
      </c>
      <c r="AP2502" t="e" vm="1">
        <f>_FV(-1,"0")</f>
        <v>#VALUE!</v>
      </c>
      <c r="AQ2502">
        <v>3</v>
      </c>
      <c r="AR2502">
        <v>0</v>
      </c>
      <c r="AS2502" t="s">
        <v>68</v>
      </c>
      <c r="AT2502" t="s">
        <v>68</v>
      </c>
      <c r="AU2502" t="s">
        <v>68</v>
      </c>
      <c r="AV2502" t="s">
        <v>63</v>
      </c>
      <c r="AW2502" s="2">
        <v>43466</v>
      </c>
      <c r="AX2502">
        <v>1590</v>
      </c>
      <c r="AY2502">
        <v>1625</v>
      </c>
      <c r="AZ2502" t="s">
        <v>2977</v>
      </c>
      <c r="BA2502" s="2">
        <v>43550</v>
      </c>
      <c r="BB2502">
        <v>21</v>
      </c>
      <c r="BC2502" t="s">
        <v>2978</v>
      </c>
      <c r="BD2502" s="3">
        <v>17593</v>
      </c>
      <c r="BE2502" t="s">
        <v>195</v>
      </c>
      <c r="BF2502" s="2">
        <v>43548</v>
      </c>
      <c r="BG2502">
        <v>26</v>
      </c>
      <c r="BH2502" t="s">
        <v>2983</v>
      </c>
      <c r="BI2502" s="3">
        <v>24869</v>
      </c>
    </row>
    <row r="2503" spans="1:61" x14ac:dyDescent="0.25">
      <c r="A2503" s="1">
        <v>42609</v>
      </c>
      <c r="B2503" t="s">
        <v>1917</v>
      </c>
      <c r="C2503" t="s">
        <v>195</v>
      </c>
      <c r="D2503" t="s">
        <v>101</v>
      </c>
      <c r="E2503" t="s">
        <v>80</v>
      </c>
      <c r="F2503" t="s">
        <v>355</v>
      </c>
      <c r="G2503" t="s">
        <v>68</v>
      </c>
      <c r="H2503" t="s">
        <v>90</v>
      </c>
      <c r="I2503" t="s">
        <v>80</v>
      </c>
      <c r="J2503" t="s">
        <v>65</v>
      </c>
      <c r="K2503" t="s">
        <v>65</v>
      </c>
      <c r="L2503" t="s">
        <v>65</v>
      </c>
      <c r="M2503" t="s">
        <v>80</v>
      </c>
      <c r="N2503" t="s">
        <v>355</v>
      </c>
      <c r="O2503" t="s">
        <v>80</v>
      </c>
      <c r="P2503" t="s">
        <v>65</v>
      </c>
      <c r="Q2503">
        <v>3</v>
      </c>
      <c r="R2503" t="s">
        <v>121</v>
      </c>
      <c r="S2503" t="s">
        <v>239</v>
      </c>
      <c r="T2503">
        <v>17</v>
      </c>
      <c r="U2503">
        <v>16</v>
      </c>
      <c r="V2503">
        <v>18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 t="e" vm="35">
        <f>_FV(0,"6666666666666666")</f>
        <v>#VALUE!</v>
      </c>
      <c r="AM2503" t="e" vm="35">
        <f>_FV(0,"6666666666666666")</f>
        <v>#VALUE!</v>
      </c>
      <c r="AN2503">
        <v>1</v>
      </c>
      <c r="AP2503" t="e" vm="1">
        <f>_FV(-12,"0")</f>
        <v>#VALUE!</v>
      </c>
      <c r="AQ2503">
        <v>4</v>
      </c>
      <c r="AR2503">
        <v>4</v>
      </c>
      <c r="AS2503" t="s">
        <v>68</v>
      </c>
      <c r="AT2503" t="s">
        <v>68</v>
      </c>
      <c r="AU2503" t="s">
        <v>68</v>
      </c>
      <c r="AV2503" t="s">
        <v>84</v>
      </c>
      <c r="AW2503" s="3">
        <v>46388</v>
      </c>
      <c r="AX2503">
        <v>1762</v>
      </c>
      <c r="AY2503">
        <v>1625</v>
      </c>
      <c r="AZ2503" t="s">
        <v>1917</v>
      </c>
      <c r="BA2503" s="2">
        <v>43579</v>
      </c>
      <c r="BB2503">
        <v>19</v>
      </c>
      <c r="BC2503" t="s">
        <v>2979</v>
      </c>
      <c r="BD2503" s="3">
        <v>34820</v>
      </c>
      <c r="BE2503" t="s">
        <v>195</v>
      </c>
      <c r="BF2503" s="2">
        <v>43548</v>
      </c>
      <c r="BG2503">
        <v>26</v>
      </c>
      <c r="BH2503" t="s">
        <v>2983</v>
      </c>
      <c r="BI2503" s="3">
        <v>24869</v>
      </c>
    </row>
    <row r="2504" spans="1:61" x14ac:dyDescent="0.25">
      <c r="A2504" s="1">
        <v>42658</v>
      </c>
      <c r="B2504" t="s">
        <v>182</v>
      </c>
      <c r="C2504" t="s">
        <v>195</v>
      </c>
      <c r="D2504" t="s">
        <v>62</v>
      </c>
      <c r="E2504" t="s">
        <v>625</v>
      </c>
      <c r="F2504" t="s">
        <v>180</v>
      </c>
      <c r="G2504" t="s">
        <v>64</v>
      </c>
      <c r="H2504" t="s">
        <v>318</v>
      </c>
      <c r="I2504" t="s">
        <v>323</v>
      </c>
      <c r="J2504" t="s">
        <v>79</v>
      </c>
      <c r="K2504" t="s">
        <v>65</v>
      </c>
      <c r="L2504" t="s">
        <v>65</v>
      </c>
      <c r="M2504" t="s">
        <v>63</v>
      </c>
      <c r="N2504" t="s">
        <v>625</v>
      </c>
      <c r="O2504" t="s">
        <v>323</v>
      </c>
      <c r="P2504" t="s">
        <v>79</v>
      </c>
      <c r="Q2504">
        <v>8</v>
      </c>
      <c r="R2504" t="s">
        <v>191</v>
      </c>
      <c r="S2504" t="s">
        <v>239</v>
      </c>
      <c r="T2504">
        <v>17</v>
      </c>
      <c r="U2504">
        <v>19</v>
      </c>
      <c r="V2504">
        <v>20</v>
      </c>
      <c r="W2504" t="s">
        <v>64</v>
      </c>
      <c r="X2504" t="s">
        <v>64</v>
      </c>
      <c r="Y2504">
        <v>0</v>
      </c>
      <c r="Z2504">
        <v>0</v>
      </c>
      <c r="AA2504">
        <v>0</v>
      </c>
      <c r="AB2504">
        <v>1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 t="e" vm="37">
        <f>_FV(-1,"375")</f>
        <v>#VALUE!</v>
      </c>
      <c r="AM2504" t="e" vm="370">
        <f>_FV(0,"875")</f>
        <v>#VALUE!</v>
      </c>
      <c r="AN2504">
        <v>1</v>
      </c>
      <c r="AO2504" t="s">
        <v>65</v>
      </c>
      <c r="AP2504" t="e" vm="1">
        <f>_FV(-7,"0")</f>
        <v>#VALUE!</v>
      </c>
      <c r="AQ2504">
        <v>2</v>
      </c>
      <c r="AR2504">
        <v>5</v>
      </c>
      <c r="AS2504" t="s">
        <v>68</v>
      </c>
      <c r="AT2504" t="s">
        <v>68</v>
      </c>
      <c r="AU2504" t="s">
        <v>68</v>
      </c>
      <c r="AV2504" t="s">
        <v>68</v>
      </c>
      <c r="AW2504" s="3">
        <v>11324</v>
      </c>
      <c r="AX2504">
        <v>1637</v>
      </c>
      <c r="AY2504">
        <v>1625</v>
      </c>
      <c r="AZ2504" t="s">
        <v>182</v>
      </c>
      <c r="BA2504" s="2">
        <v>43491</v>
      </c>
      <c r="BB2504">
        <v>27</v>
      </c>
      <c r="BC2504" t="s">
        <v>2980</v>
      </c>
      <c r="BD2504" s="3">
        <v>24959</v>
      </c>
      <c r="BE2504" t="s">
        <v>195</v>
      </c>
      <c r="BF2504" s="2">
        <v>43548</v>
      </c>
      <c r="BG2504">
        <v>26</v>
      </c>
      <c r="BH2504" t="s">
        <v>2983</v>
      </c>
      <c r="BI2504" s="3">
        <v>24869</v>
      </c>
    </row>
    <row r="2505" spans="1:61" x14ac:dyDescent="0.25">
      <c r="A2505" s="1">
        <v>42655</v>
      </c>
      <c r="B2505" t="s">
        <v>1445</v>
      </c>
      <c r="C2505" t="s">
        <v>195</v>
      </c>
      <c r="D2505" t="s">
        <v>62</v>
      </c>
      <c r="E2505" t="s">
        <v>385</v>
      </c>
      <c r="F2505" t="s">
        <v>263</v>
      </c>
      <c r="G2505" t="s">
        <v>1631</v>
      </c>
      <c r="H2505" s="2">
        <v>43617</v>
      </c>
      <c r="I2505" t="s">
        <v>97</v>
      </c>
      <c r="J2505" t="s">
        <v>951</v>
      </c>
      <c r="K2505" t="s">
        <v>115</v>
      </c>
      <c r="L2505" t="s">
        <v>118</v>
      </c>
      <c r="M2505" t="s">
        <v>97</v>
      </c>
      <c r="N2505" t="s">
        <v>97</v>
      </c>
      <c r="O2505" t="s">
        <v>118</v>
      </c>
      <c r="P2505" t="s">
        <v>115</v>
      </c>
      <c r="Q2505">
        <v>15</v>
      </c>
      <c r="R2505" t="s">
        <v>110</v>
      </c>
      <c r="S2505" t="s">
        <v>239</v>
      </c>
      <c r="T2505">
        <v>17</v>
      </c>
      <c r="U2505">
        <v>20</v>
      </c>
      <c r="V2505">
        <v>18</v>
      </c>
      <c r="W2505" t="s">
        <v>66</v>
      </c>
      <c r="X2505" t="s">
        <v>83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 t="e" vm="1">
        <f>_FV(-1,"0")</f>
        <v>#VALUE!</v>
      </c>
      <c r="AM2505" t="e" vm="35">
        <f>_FV(0,"6666666666666666")</f>
        <v>#VALUE!</v>
      </c>
      <c r="AN2505">
        <v>-2</v>
      </c>
      <c r="AO2505" t="e" vm="1">
        <f>_FV(-5,"0")</f>
        <v>#VALUE!</v>
      </c>
      <c r="AP2505" t="e" vm="1">
        <f>_FV(-5,"0")</f>
        <v>#VALUE!</v>
      </c>
      <c r="AQ2505">
        <v>2</v>
      </c>
      <c r="AR2505">
        <v>5</v>
      </c>
      <c r="AS2505" t="s">
        <v>1223</v>
      </c>
      <c r="AT2505" t="s">
        <v>68</v>
      </c>
      <c r="AU2505" t="s">
        <v>1225</v>
      </c>
      <c r="AV2505" t="s">
        <v>2289</v>
      </c>
      <c r="AW2505" t="s">
        <v>3143</v>
      </c>
      <c r="AX2505">
        <v>1668</v>
      </c>
      <c r="AY2505">
        <v>1625</v>
      </c>
      <c r="AZ2505" t="s">
        <v>1445</v>
      </c>
      <c r="BA2505" s="2">
        <v>43733</v>
      </c>
      <c r="BB2505">
        <v>34</v>
      </c>
      <c r="BC2505" t="s">
        <v>2984</v>
      </c>
      <c r="BD2505" s="3">
        <v>25993</v>
      </c>
      <c r="BE2505" t="s">
        <v>195</v>
      </c>
      <c r="BF2505" s="2">
        <v>43548</v>
      </c>
      <c r="BG2505">
        <v>26</v>
      </c>
      <c r="BH2505" t="s">
        <v>2983</v>
      </c>
      <c r="BI2505" s="3">
        <v>24869</v>
      </c>
    </row>
    <row r="2506" spans="1:61" x14ac:dyDescent="0.25">
      <c r="A2506" s="1">
        <v>42631</v>
      </c>
      <c r="B2506" t="s">
        <v>209</v>
      </c>
      <c r="C2506" t="s">
        <v>195</v>
      </c>
      <c r="D2506" t="s">
        <v>62</v>
      </c>
      <c r="E2506" s="2">
        <v>43556</v>
      </c>
      <c r="F2506" t="s">
        <v>97</v>
      </c>
      <c r="G2506" t="s">
        <v>116</v>
      </c>
      <c r="H2506" s="2">
        <v>43617</v>
      </c>
      <c r="I2506" s="2">
        <v>43617</v>
      </c>
      <c r="J2506" t="s">
        <v>118</v>
      </c>
      <c r="K2506" t="s">
        <v>116</v>
      </c>
      <c r="L2506" t="s">
        <v>65</v>
      </c>
      <c r="M2506" t="s">
        <v>65</v>
      </c>
      <c r="N2506" t="s">
        <v>97</v>
      </c>
      <c r="O2506" t="s">
        <v>116</v>
      </c>
      <c r="P2506" t="s">
        <v>118</v>
      </c>
      <c r="Q2506">
        <v>5</v>
      </c>
      <c r="R2506" t="s">
        <v>64</v>
      </c>
      <c r="S2506" t="s">
        <v>239</v>
      </c>
      <c r="T2506">
        <v>17</v>
      </c>
      <c r="U2506">
        <v>5</v>
      </c>
      <c r="V2506">
        <v>19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 t="s">
        <v>68</v>
      </c>
      <c r="AM2506" t="e" vm="1">
        <f>_FV(-1,"0")</f>
        <v>#VALUE!</v>
      </c>
      <c r="AN2506">
        <v>7</v>
      </c>
      <c r="AP2506" t="e" vm="1">
        <f>_FV(-18,"0")</f>
        <v>#VALUE!</v>
      </c>
      <c r="AQ2506">
        <v>9</v>
      </c>
      <c r="AR2506">
        <v>0</v>
      </c>
      <c r="AS2506" t="s">
        <v>1928</v>
      </c>
      <c r="AT2506" t="s">
        <v>261</v>
      </c>
      <c r="AU2506" t="s">
        <v>224</v>
      </c>
      <c r="AV2506" t="s">
        <v>3144</v>
      </c>
      <c r="AW2506" t="s">
        <v>3145</v>
      </c>
      <c r="AX2506">
        <v>1803</v>
      </c>
      <c r="AY2506">
        <v>1625</v>
      </c>
      <c r="AZ2506" t="s">
        <v>209</v>
      </c>
      <c r="BA2506" s="2">
        <v>43668</v>
      </c>
      <c r="BB2506">
        <v>20</v>
      </c>
      <c r="BC2506" t="s">
        <v>2987</v>
      </c>
      <c r="BD2506" s="3">
        <v>41913</v>
      </c>
      <c r="BE2506" t="s">
        <v>195</v>
      </c>
      <c r="BF2506" s="2">
        <v>43548</v>
      </c>
      <c r="BG2506">
        <v>26</v>
      </c>
      <c r="BH2506" t="s">
        <v>2983</v>
      </c>
      <c r="BI2506" s="3">
        <v>24869</v>
      </c>
    </row>
    <row r="2507" spans="1:61" x14ac:dyDescent="0.25">
      <c r="A2507" s="1">
        <v>42739</v>
      </c>
      <c r="B2507" t="s">
        <v>2793</v>
      </c>
      <c r="C2507" t="s">
        <v>195</v>
      </c>
      <c r="D2507" t="s">
        <v>62</v>
      </c>
      <c r="E2507" t="s">
        <v>483</v>
      </c>
      <c r="F2507" t="s">
        <v>124</v>
      </c>
      <c r="G2507" s="2">
        <v>43617</v>
      </c>
      <c r="H2507" s="2">
        <v>43647</v>
      </c>
      <c r="I2507" t="s">
        <v>483</v>
      </c>
      <c r="J2507" t="s">
        <v>355</v>
      </c>
      <c r="K2507" t="s">
        <v>266</v>
      </c>
      <c r="L2507" t="s">
        <v>82</v>
      </c>
      <c r="M2507" t="s">
        <v>267</v>
      </c>
      <c r="N2507" t="s">
        <v>1701</v>
      </c>
      <c r="O2507" t="s">
        <v>603</v>
      </c>
      <c r="P2507" t="s">
        <v>82</v>
      </c>
      <c r="Q2507">
        <v>30</v>
      </c>
      <c r="R2507" t="s">
        <v>255</v>
      </c>
      <c r="S2507" t="s">
        <v>239</v>
      </c>
      <c r="T2507">
        <v>17</v>
      </c>
      <c r="U2507">
        <v>8</v>
      </c>
      <c r="V2507">
        <v>15</v>
      </c>
      <c r="W2507" t="s">
        <v>66</v>
      </c>
      <c r="X2507" t="s">
        <v>68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1</v>
      </c>
      <c r="AI2507">
        <v>0</v>
      </c>
      <c r="AJ2507">
        <v>0</v>
      </c>
      <c r="AK2507">
        <v>0</v>
      </c>
      <c r="AL2507" t="e" vm="336">
        <f>_FV(0,"4666666666666667")</f>
        <v>#VALUE!</v>
      </c>
      <c r="AM2507" t="e" vm="125">
        <f>_FV(0,"9")</f>
        <v>#VALUE!</v>
      </c>
      <c r="AN2507">
        <v>14</v>
      </c>
      <c r="AO2507" t="s">
        <v>84</v>
      </c>
      <c r="AP2507" t="e" vm="1">
        <f>_FV(-3,"0")</f>
        <v>#VALUE!</v>
      </c>
      <c r="AQ2507">
        <v>4</v>
      </c>
      <c r="AR2507">
        <v>4</v>
      </c>
      <c r="AS2507" t="s">
        <v>68</v>
      </c>
      <c r="AT2507" t="s">
        <v>68</v>
      </c>
      <c r="AU2507" t="s">
        <v>68</v>
      </c>
      <c r="AV2507" s="2">
        <v>43586</v>
      </c>
      <c r="AW2507" s="3">
        <v>42370</v>
      </c>
      <c r="AX2507">
        <v>1645</v>
      </c>
      <c r="AY2507">
        <v>1625</v>
      </c>
      <c r="AZ2507" t="s">
        <v>2793</v>
      </c>
      <c r="BA2507" s="2">
        <v>43702</v>
      </c>
      <c r="BB2507">
        <v>36</v>
      </c>
      <c r="BC2507" t="s">
        <v>2988</v>
      </c>
      <c r="BD2507" s="2">
        <v>43803</v>
      </c>
      <c r="BE2507" t="s">
        <v>195</v>
      </c>
      <c r="BF2507" s="2">
        <v>43548</v>
      </c>
      <c r="BG2507">
        <v>26</v>
      </c>
      <c r="BH2507" t="s">
        <v>2983</v>
      </c>
      <c r="BI2507" s="3">
        <v>24869</v>
      </c>
    </row>
    <row r="2508" spans="1:61" x14ac:dyDescent="0.25">
      <c r="A2508" s="1">
        <v>42756</v>
      </c>
      <c r="B2508" t="s">
        <v>218</v>
      </c>
      <c r="C2508" t="s">
        <v>195</v>
      </c>
      <c r="D2508" t="s">
        <v>62</v>
      </c>
      <c r="E2508" t="s">
        <v>222</v>
      </c>
      <c r="F2508" t="s">
        <v>537</v>
      </c>
      <c r="G2508" t="s">
        <v>222</v>
      </c>
      <c r="H2508" t="s">
        <v>629</v>
      </c>
      <c r="I2508" t="s">
        <v>335</v>
      </c>
      <c r="J2508" t="s">
        <v>1408</v>
      </c>
      <c r="K2508" t="s">
        <v>224</v>
      </c>
      <c r="L2508" t="s">
        <v>226</v>
      </c>
      <c r="M2508" t="s">
        <v>224</v>
      </c>
      <c r="N2508" t="s">
        <v>538</v>
      </c>
      <c r="O2508" t="s">
        <v>339</v>
      </c>
      <c r="P2508" t="s">
        <v>338</v>
      </c>
      <c r="Q2508">
        <v>22</v>
      </c>
      <c r="R2508" t="s">
        <v>120</v>
      </c>
      <c r="S2508" t="s">
        <v>239</v>
      </c>
      <c r="T2508">
        <v>17</v>
      </c>
      <c r="U2508">
        <v>8</v>
      </c>
      <c r="V2508">
        <v>19</v>
      </c>
      <c r="W2508" t="s">
        <v>96</v>
      </c>
      <c r="X2508" t="s">
        <v>66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 t="s">
        <v>65</v>
      </c>
      <c r="AM2508" t="e" vm="273">
        <f>_FV(0,"9090909090909091")</f>
        <v>#VALUE!</v>
      </c>
      <c r="AN2508">
        <v>14</v>
      </c>
      <c r="AO2508" t="s">
        <v>64</v>
      </c>
      <c r="AP2508" t="e" vm="1">
        <f>_FV(-10,"0")</f>
        <v>#VALUE!</v>
      </c>
      <c r="AQ2508">
        <v>5</v>
      </c>
      <c r="AR2508">
        <v>2</v>
      </c>
      <c r="AS2508" t="s">
        <v>1239</v>
      </c>
      <c r="AT2508" t="s">
        <v>68</v>
      </c>
      <c r="AU2508" t="s">
        <v>340</v>
      </c>
      <c r="AV2508" t="s">
        <v>3146</v>
      </c>
      <c r="AW2508" t="s">
        <v>3147</v>
      </c>
      <c r="AX2508">
        <v>1643</v>
      </c>
      <c r="AY2508">
        <v>1625</v>
      </c>
      <c r="AZ2508" t="s">
        <v>218</v>
      </c>
      <c r="BA2508" s="2">
        <v>43550</v>
      </c>
      <c r="BB2508">
        <v>17</v>
      </c>
      <c r="BC2508" t="s">
        <v>2990</v>
      </c>
      <c r="BD2508" s="3">
        <v>30742</v>
      </c>
      <c r="BE2508" t="s">
        <v>195</v>
      </c>
      <c r="BF2508" s="2">
        <v>43548</v>
      </c>
      <c r="BG2508">
        <v>26</v>
      </c>
      <c r="BH2508" t="s">
        <v>2983</v>
      </c>
      <c r="BI2508" s="3">
        <v>24869</v>
      </c>
    </row>
    <row r="2509" spans="1:61" x14ac:dyDescent="0.25">
      <c r="A2509" s="1">
        <v>42665</v>
      </c>
      <c r="B2509" t="s">
        <v>228</v>
      </c>
      <c r="C2509" t="s">
        <v>195</v>
      </c>
      <c r="D2509" t="s">
        <v>62</v>
      </c>
      <c r="E2509" t="s">
        <v>68</v>
      </c>
      <c r="F2509" t="s">
        <v>355</v>
      </c>
      <c r="G2509" t="s">
        <v>606</v>
      </c>
      <c r="H2509" t="s">
        <v>340</v>
      </c>
      <c r="I2509" t="s">
        <v>91</v>
      </c>
      <c r="J2509" t="s">
        <v>216</v>
      </c>
      <c r="K2509" t="s">
        <v>216</v>
      </c>
      <c r="L2509" t="s">
        <v>65</v>
      </c>
      <c r="M2509" t="s">
        <v>356</v>
      </c>
      <c r="N2509" t="s">
        <v>355</v>
      </c>
      <c r="O2509" t="s">
        <v>93</v>
      </c>
      <c r="P2509" t="s">
        <v>216</v>
      </c>
      <c r="Q2509">
        <v>9</v>
      </c>
      <c r="R2509" t="s">
        <v>192</v>
      </c>
      <c r="S2509" t="s">
        <v>239</v>
      </c>
      <c r="T2509">
        <v>17</v>
      </c>
      <c r="U2509">
        <v>15</v>
      </c>
      <c r="V2509">
        <v>20</v>
      </c>
      <c r="W2509" t="s">
        <v>66</v>
      </c>
      <c r="X2509" t="s">
        <v>68</v>
      </c>
      <c r="Y2509">
        <v>0</v>
      </c>
      <c r="Z2509">
        <v>0</v>
      </c>
      <c r="AA2509">
        <v>0</v>
      </c>
      <c r="AB2509">
        <v>1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1</v>
      </c>
      <c r="AI2509">
        <v>0</v>
      </c>
      <c r="AJ2509">
        <v>0</v>
      </c>
      <c r="AK2509">
        <v>0</v>
      </c>
      <c r="AL2509" t="e" vm="266">
        <f>_FV(0,"8888888888888888")</f>
        <v>#VALUE!</v>
      </c>
      <c r="AM2509" t="e" vm="1">
        <f>_FV(-1,"0")</f>
        <v>#VALUE!</v>
      </c>
      <c r="AN2509">
        <v>5</v>
      </c>
      <c r="AO2509" t="s">
        <v>84</v>
      </c>
      <c r="AP2509" t="e" vm="1">
        <f>_FV(-9,"0")</f>
        <v>#VALUE!</v>
      </c>
      <c r="AQ2509">
        <v>7</v>
      </c>
      <c r="AR2509">
        <v>1</v>
      </c>
      <c r="AS2509" t="s">
        <v>124</v>
      </c>
      <c r="AT2509" t="s">
        <v>68</v>
      </c>
      <c r="AU2509" t="s">
        <v>1510</v>
      </c>
      <c r="AV2509" t="s">
        <v>1842</v>
      </c>
      <c r="AW2509" t="s">
        <v>68</v>
      </c>
      <c r="AX2509">
        <v>1666</v>
      </c>
      <c r="AY2509">
        <v>1625</v>
      </c>
      <c r="AZ2509" t="s">
        <v>228</v>
      </c>
      <c r="BA2509" s="2">
        <v>43669</v>
      </c>
      <c r="BB2509">
        <v>27</v>
      </c>
      <c r="BC2509" t="s">
        <v>2991</v>
      </c>
      <c r="BD2509" s="3">
        <v>17288</v>
      </c>
      <c r="BE2509" t="s">
        <v>195</v>
      </c>
      <c r="BF2509" s="2">
        <v>43548</v>
      </c>
      <c r="BG2509">
        <v>26</v>
      </c>
      <c r="BH2509" t="s">
        <v>2983</v>
      </c>
      <c r="BI2509" s="3">
        <v>24869</v>
      </c>
    </row>
    <row r="2510" spans="1:61" x14ac:dyDescent="0.25">
      <c r="A2510" s="1">
        <v>42876</v>
      </c>
      <c r="B2510" t="s">
        <v>60</v>
      </c>
      <c r="C2510" t="s">
        <v>127</v>
      </c>
      <c r="D2510" t="s">
        <v>62</v>
      </c>
      <c r="E2510" t="s">
        <v>164</v>
      </c>
      <c r="F2510" t="s">
        <v>1011</v>
      </c>
      <c r="G2510" t="s">
        <v>1215</v>
      </c>
      <c r="H2510" t="s">
        <v>1587</v>
      </c>
      <c r="I2510" t="s">
        <v>1771</v>
      </c>
      <c r="J2510" t="s">
        <v>1011</v>
      </c>
      <c r="K2510" t="s">
        <v>169</v>
      </c>
      <c r="L2510" t="s">
        <v>1013</v>
      </c>
      <c r="M2510" t="s">
        <v>174</v>
      </c>
      <c r="N2510" t="s">
        <v>170</v>
      </c>
      <c r="O2510" t="s">
        <v>204</v>
      </c>
      <c r="P2510" t="s">
        <v>170</v>
      </c>
      <c r="Q2510">
        <v>38</v>
      </c>
      <c r="R2510" t="s">
        <v>132</v>
      </c>
      <c r="S2510" t="s">
        <v>85</v>
      </c>
      <c r="T2510">
        <v>17</v>
      </c>
      <c r="U2510">
        <v>5</v>
      </c>
      <c r="V2510">
        <v>7</v>
      </c>
      <c r="W2510" t="s">
        <v>179</v>
      </c>
      <c r="X2510" t="s">
        <v>85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 t="s">
        <v>1702</v>
      </c>
      <c r="AM2510" t="s">
        <v>788</v>
      </c>
      <c r="AN2510">
        <v>11</v>
      </c>
      <c r="AO2510" t="s">
        <v>132</v>
      </c>
      <c r="AP2510" t="e" vm="1">
        <f>_FV(-2,"0")</f>
        <v>#VALUE!</v>
      </c>
      <c r="AQ2510">
        <v>6</v>
      </c>
      <c r="AR2510">
        <v>3</v>
      </c>
      <c r="AS2510" t="s">
        <v>68</v>
      </c>
      <c r="AT2510" t="s">
        <v>2760</v>
      </c>
      <c r="AU2510" t="s">
        <v>68</v>
      </c>
      <c r="AV2510" t="s">
        <v>64</v>
      </c>
      <c r="AW2510" t="s">
        <v>3148</v>
      </c>
      <c r="AX2510">
        <v>1847</v>
      </c>
      <c r="AY2510">
        <v>1725</v>
      </c>
      <c r="AZ2510" t="s">
        <v>60</v>
      </c>
      <c r="BA2510" s="2">
        <v>43669</v>
      </c>
      <c r="BB2510">
        <v>26</v>
      </c>
      <c r="BC2510" t="s">
        <v>2961</v>
      </c>
      <c r="BD2510" s="3">
        <v>16772</v>
      </c>
      <c r="BE2510" t="s">
        <v>127</v>
      </c>
      <c r="BF2510" s="2">
        <v>43732</v>
      </c>
      <c r="BG2510">
        <v>22</v>
      </c>
      <c r="BH2510" t="s">
        <v>2970</v>
      </c>
      <c r="BI2510" s="3">
        <v>47300</v>
      </c>
    </row>
    <row r="2511" spans="1:61" x14ac:dyDescent="0.25">
      <c r="A2511" s="1">
        <v>42637</v>
      </c>
      <c r="B2511" t="s">
        <v>2768</v>
      </c>
      <c r="C2511" t="s">
        <v>127</v>
      </c>
      <c r="D2511" t="s">
        <v>62</v>
      </c>
      <c r="E2511" t="s">
        <v>63</v>
      </c>
      <c r="F2511" t="s">
        <v>340</v>
      </c>
      <c r="G2511" s="2">
        <v>43586</v>
      </c>
      <c r="H2511" t="s">
        <v>63</v>
      </c>
      <c r="I2511" t="s">
        <v>355</v>
      </c>
      <c r="J2511" t="s">
        <v>657</v>
      </c>
      <c r="K2511" t="s">
        <v>82</v>
      </c>
      <c r="L2511" t="s">
        <v>355</v>
      </c>
      <c r="M2511" t="s">
        <v>63</v>
      </c>
      <c r="N2511" t="s">
        <v>65</v>
      </c>
      <c r="O2511" t="s">
        <v>82</v>
      </c>
      <c r="P2511" t="s">
        <v>82</v>
      </c>
      <c r="Q2511">
        <v>6</v>
      </c>
      <c r="R2511" t="s">
        <v>83</v>
      </c>
      <c r="S2511" t="s">
        <v>85</v>
      </c>
      <c r="T2511">
        <v>17</v>
      </c>
      <c r="U2511">
        <v>17</v>
      </c>
      <c r="V2511">
        <v>2</v>
      </c>
      <c r="W2511" t="s">
        <v>66</v>
      </c>
      <c r="X2511" t="s">
        <v>191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 t="e" vm="1">
        <f>_FV(-1,"0")</f>
        <v>#VALUE!</v>
      </c>
      <c r="AM2511" t="s">
        <v>76</v>
      </c>
      <c r="AN2511">
        <v>-9</v>
      </c>
      <c r="AO2511" t="e" vm="1">
        <f>_FV(-9,"0")</f>
        <v>#VALUE!</v>
      </c>
      <c r="AP2511" t="s">
        <v>64</v>
      </c>
      <c r="AQ2511">
        <v>1</v>
      </c>
      <c r="AR2511">
        <v>4</v>
      </c>
      <c r="AS2511" t="s">
        <v>68</v>
      </c>
      <c r="AT2511" t="s">
        <v>68</v>
      </c>
      <c r="AU2511" t="s">
        <v>68</v>
      </c>
      <c r="AV2511" t="s">
        <v>68</v>
      </c>
      <c r="AW2511" s="2">
        <v>43525</v>
      </c>
      <c r="AX2511">
        <v>1609</v>
      </c>
      <c r="AY2511">
        <v>1725</v>
      </c>
      <c r="AZ2511" t="s">
        <v>2768</v>
      </c>
      <c r="BA2511" s="2">
        <v>43578</v>
      </c>
      <c r="BB2511">
        <v>16</v>
      </c>
      <c r="BC2511" t="s">
        <v>2965</v>
      </c>
      <c r="BD2511" s="3">
        <v>19025</v>
      </c>
      <c r="BE2511" t="s">
        <v>127</v>
      </c>
      <c r="BF2511" s="2">
        <v>43732</v>
      </c>
      <c r="BG2511">
        <v>22</v>
      </c>
      <c r="BH2511" t="s">
        <v>2970</v>
      </c>
      <c r="BI2511" s="3">
        <v>47300</v>
      </c>
    </row>
    <row r="2512" spans="1:61" x14ac:dyDescent="0.25">
      <c r="A2512" s="1">
        <v>42665</v>
      </c>
      <c r="B2512" t="s">
        <v>2531</v>
      </c>
      <c r="C2512" t="s">
        <v>127</v>
      </c>
      <c r="D2512" t="s">
        <v>62</v>
      </c>
      <c r="E2512" t="s">
        <v>355</v>
      </c>
      <c r="F2512" t="s">
        <v>90</v>
      </c>
      <c r="G2512" t="s">
        <v>90</v>
      </c>
      <c r="H2512" t="s">
        <v>355</v>
      </c>
      <c r="I2512" t="s">
        <v>91</v>
      </c>
      <c r="J2512" t="s">
        <v>340</v>
      </c>
      <c r="K2512" t="s">
        <v>216</v>
      </c>
      <c r="L2512" t="s">
        <v>94</v>
      </c>
      <c r="M2512" t="s">
        <v>356</v>
      </c>
      <c r="N2512" t="s">
        <v>93</v>
      </c>
      <c r="O2512" t="s">
        <v>93</v>
      </c>
      <c r="P2512" t="s">
        <v>80</v>
      </c>
      <c r="Q2512">
        <v>9</v>
      </c>
      <c r="R2512" t="s">
        <v>242</v>
      </c>
      <c r="S2512" t="s">
        <v>85</v>
      </c>
      <c r="T2512">
        <v>17</v>
      </c>
      <c r="U2512">
        <v>14</v>
      </c>
      <c r="V2512">
        <v>6</v>
      </c>
      <c r="W2512" t="s">
        <v>66</v>
      </c>
      <c r="X2512" t="s">
        <v>121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 t="e" vm="35">
        <f>_FV(0,"6666666666666666")</f>
        <v>#VALUE!</v>
      </c>
      <c r="AM2512" t="s">
        <v>355</v>
      </c>
      <c r="AN2512">
        <v>-8</v>
      </c>
      <c r="AO2512" t="e" vm="1">
        <f>_FV(-4,"0")</f>
        <v>#VALUE!</v>
      </c>
      <c r="AP2512" t="s">
        <v>83</v>
      </c>
      <c r="AQ2512">
        <v>0</v>
      </c>
      <c r="AR2512">
        <v>9</v>
      </c>
      <c r="AS2512" t="s">
        <v>68</v>
      </c>
      <c r="AT2512" t="s">
        <v>116</v>
      </c>
      <c r="AU2512" t="s">
        <v>68</v>
      </c>
      <c r="AV2512" t="s">
        <v>68</v>
      </c>
      <c r="AW2512" t="s">
        <v>63</v>
      </c>
      <c r="AX2512">
        <v>1626</v>
      </c>
      <c r="AY2512">
        <v>1725</v>
      </c>
      <c r="AZ2512" t="s">
        <v>2531</v>
      </c>
      <c r="BA2512" s="2">
        <v>43671</v>
      </c>
      <c r="BB2512">
        <v>14</v>
      </c>
      <c r="BC2512" t="s">
        <v>2967</v>
      </c>
      <c r="BD2512" s="3">
        <v>46419</v>
      </c>
      <c r="BE2512" t="s">
        <v>127</v>
      </c>
      <c r="BF2512" s="2">
        <v>43732</v>
      </c>
      <c r="BG2512">
        <v>22</v>
      </c>
      <c r="BH2512" t="s">
        <v>2970</v>
      </c>
      <c r="BI2512" s="3">
        <v>47300</v>
      </c>
    </row>
    <row r="2513" spans="1:61" x14ac:dyDescent="0.25">
      <c r="A2513" s="1">
        <v>42501</v>
      </c>
      <c r="B2513" t="s">
        <v>123</v>
      </c>
      <c r="C2513" t="s">
        <v>127</v>
      </c>
      <c r="D2513" t="s">
        <v>62</v>
      </c>
      <c r="E2513" t="s">
        <v>1037</v>
      </c>
      <c r="F2513" t="s">
        <v>678</v>
      </c>
      <c r="G2513" t="s">
        <v>801</v>
      </c>
      <c r="H2513" t="s">
        <v>852</v>
      </c>
      <c r="I2513" t="s">
        <v>64</v>
      </c>
      <c r="J2513" t="s">
        <v>221</v>
      </c>
      <c r="K2513" t="s">
        <v>538</v>
      </c>
      <c r="L2513" t="s">
        <v>337</v>
      </c>
      <c r="M2513" t="s">
        <v>226</v>
      </c>
      <c r="N2513" t="s">
        <v>226</v>
      </c>
      <c r="O2513" t="s">
        <v>540</v>
      </c>
      <c r="P2513" t="s">
        <v>223</v>
      </c>
      <c r="Q2513">
        <v>11</v>
      </c>
      <c r="R2513" t="s">
        <v>68</v>
      </c>
      <c r="S2513" t="s">
        <v>85</v>
      </c>
      <c r="T2513">
        <v>17</v>
      </c>
      <c r="U2513">
        <v>4</v>
      </c>
      <c r="V2513">
        <v>6</v>
      </c>
      <c r="W2513" t="s">
        <v>179</v>
      </c>
      <c r="X2513" t="s">
        <v>132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 t="s">
        <v>539</v>
      </c>
      <c r="AM2513" t="s">
        <v>538</v>
      </c>
      <c r="AN2513">
        <v>4</v>
      </c>
      <c r="AO2513" t="s">
        <v>85</v>
      </c>
      <c r="AP2513" t="e" vm="1">
        <f>_FV(-6,"0")</f>
        <v>#VALUE!</v>
      </c>
      <c r="AQ2513">
        <v>4</v>
      </c>
      <c r="AR2513">
        <v>4</v>
      </c>
      <c r="AS2513" t="s">
        <v>68</v>
      </c>
      <c r="AT2513" t="s">
        <v>68</v>
      </c>
      <c r="AU2513" t="s">
        <v>68</v>
      </c>
      <c r="AV2513" s="2">
        <v>43618</v>
      </c>
      <c r="AW2513" s="3">
        <v>44562</v>
      </c>
      <c r="AX2513">
        <v>1793</v>
      </c>
      <c r="AY2513">
        <v>1725</v>
      </c>
      <c r="AZ2513" t="s">
        <v>123</v>
      </c>
      <c r="BA2513" s="2">
        <v>43700</v>
      </c>
      <c r="BB2513">
        <v>41</v>
      </c>
      <c r="BC2513" t="s">
        <v>2968</v>
      </c>
      <c r="BD2513" s="3">
        <v>11658</v>
      </c>
      <c r="BE2513" t="s">
        <v>127</v>
      </c>
      <c r="BF2513" s="2">
        <v>43732</v>
      </c>
      <c r="BG2513">
        <v>22</v>
      </c>
      <c r="BH2513" t="s">
        <v>2970</v>
      </c>
      <c r="BI2513" s="3">
        <v>47300</v>
      </c>
    </row>
    <row r="2514" spans="1:61" x14ac:dyDescent="0.25">
      <c r="A2514" s="1">
        <v>42756</v>
      </c>
      <c r="B2514" t="s">
        <v>2233</v>
      </c>
      <c r="C2514" t="s">
        <v>127</v>
      </c>
      <c r="D2514" t="s">
        <v>151</v>
      </c>
      <c r="E2514" t="s">
        <v>678</v>
      </c>
      <c r="F2514" t="s">
        <v>644</v>
      </c>
      <c r="G2514" t="s">
        <v>629</v>
      </c>
      <c r="H2514" t="s">
        <v>1043</v>
      </c>
      <c r="I2514" t="s">
        <v>852</v>
      </c>
      <c r="J2514" s="2">
        <v>43586</v>
      </c>
      <c r="K2514" t="s">
        <v>226</v>
      </c>
      <c r="L2514" t="s">
        <v>225</v>
      </c>
      <c r="M2514" t="s">
        <v>2008</v>
      </c>
      <c r="N2514" t="s">
        <v>223</v>
      </c>
      <c r="O2514" t="s">
        <v>226</v>
      </c>
      <c r="P2514" t="s">
        <v>223</v>
      </c>
      <c r="Q2514">
        <v>22</v>
      </c>
      <c r="R2514" t="s">
        <v>119</v>
      </c>
      <c r="S2514" t="s">
        <v>85</v>
      </c>
      <c r="T2514">
        <v>17</v>
      </c>
      <c r="U2514">
        <v>17</v>
      </c>
      <c r="V2514">
        <v>7</v>
      </c>
      <c r="W2514" t="s">
        <v>68</v>
      </c>
      <c r="X2514" t="s">
        <v>120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 t="e" vm="221">
        <f>_FV(0,"45454545454545453")</f>
        <v>#VALUE!</v>
      </c>
      <c r="AM2514" t="s">
        <v>225</v>
      </c>
      <c r="AN2514">
        <v>-17</v>
      </c>
      <c r="AO2514" t="e" vm="1">
        <f>_FV(-9,"0")</f>
        <v>#VALUE!</v>
      </c>
      <c r="AP2514" t="s">
        <v>85</v>
      </c>
      <c r="AQ2514">
        <v>3</v>
      </c>
      <c r="AR2514">
        <v>3</v>
      </c>
      <c r="AS2514" t="s">
        <v>68</v>
      </c>
      <c r="AT2514" t="s">
        <v>68</v>
      </c>
      <c r="AU2514" t="s">
        <v>68</v>
      </c>
      <c r="AV2514" s="2">
        <v>43497</v>
      </c>
      <c r="AW2514" s="3">
        <v>44197</v>
      </c>
      <c r="AX2514">
        <v>1637</v>
      </c>
      <c r="AY2514">
        <v>1725</v>
      </c>
      <c r="AZ2514" t="s">
        <v>2233</v>
      </c>
      <c r="BA2514" s="2">
        <v>43490</v>
      </c>
      <c r="BB2514">
        <v>25</v>
      </c>
      <c r="BC2514" t="s">
        <v>2969</v>
      </c>
      <c r="BD2514" s="3">
        <v>28946</v>
      </c>
      <c r="BE2514" t="s">
        <v>127</v>
      </c>
      <c r="BF2514" s="2">
        <v>43732</v>
      </c>
      <c r="BG2514">
        <v>22</v>
      </c>
      <c r="BH2514" t="s">
        <v>2970</v>
      </c>
      <c r="BI2514" s="3">
        <v>47300</v>
      </c>
    </row>
    <row r="2515" spans="1:61" x14ac:dyDescent="0.25">
      <c r="A2515" s="1">
        <v>42734</v>
      </c>
      <c r="B2515" t="s">
        <v>2240</v>
      </c>
      <c r="C2515" t="s">
        <v>127</v>
      </c>
      <c r="D2515" t="s">
        <v>101</v>
      </c>
      <c r="E2515" t="s">
        <v>1625</v>
      </c>
      <c r="F2515" t="s">
        <v>405</v>
      </c>
      <c r="G2515" t="s">
        <v>1320</v>
      </c>
      <c r="H2515" t="s">
        <v>196</v>
      </c>
      <c r="I2515" t="s">
        <v>1624</v>
      </c>
      <c r="J2515" t="s">
        <v>197</v>
      </c>
      <c r="K2515" t="s">
        <v>204</v>
      </c>
      <c r="L2515" t="s">
        <v>203</v>
      </c>
      <c r="M2515" t="s">
        <v>1624</v>
      </c>
      <c r="N2515" t="s">
        <v>202</v>
      </c>
      <c r="O2515" t="s">
        <v>204</v>
      </c>
      <c r="P2515" t="s">
        <v>170</v>
      </c>
      <c r="Q2515">
        <v>19</v>
      </c>
      <c r="R2515" t="s">
        <v>95</v>
      </c>
      <c r="S2515" t="s">
        <v>85</v>
      </c>
      <c r="T2515">
        <v>17</v>
      </c>
      <c r="U2515">
        <v>20</v>
      </c>
      <c r="V2515">
        <v>7</v>
      </c>
      <c r="W2515" t="s">
        <v>68</v>
      </c>
      <c r="X2515" t="s">
        <v>85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 t="e" vm="450">
        <f>_FV(-1,"3157894736842106")</f>
        <v>#VALUE!</v>
      </c>
      <c r="AM2515" t="s">
        <v>171</v>
      </c>
      <c r="AN2515">
        <v>-14</v>
      </c>
      <c r="AO2515" t="e" vm="1">
        <f>_FV(-6,"0")</f>
        <v>#VALUE!</v>
      </c>
      <c r="AP2515" t="s">
        <v>192</v>
      </c>
      <c r="AQ2515">
        <v>4</v>
      </c>
      <c r="AR2515">
        <v>4</v>
      </c>
      <c r="AS2515" t="s">
        <v>1069</v>
      </c>
      <c r="AT2515" t="s">
        <v>1844</v>
      </c>
      <c r="AU2515" t="s">
        <v>663</v>
      </c>
      <c r="AV2515" t="s">
        <v>3149</v>
      </c>
      <c r="AW2515" t="s">
        <v>3150</v>
      </c>
      <c r="AX2515">
        <v>1604</v>
      </c>
      <c r="AY2515">
        <v>1725</v>
      </c>
      <c r="AZ2515" t="s">
        <v>2240</v>
      </c>
      <c r="BA2515" t="s">
        <v>1398</v>
      </c>
      <c r="BB2515">
        <v>22</v>
      </c>
      <c r="BC2515" t="s">
        <v>2972</v>
      </c>
      <c r="BD2515" s="3">
        <v>42795</v>
      </c>
      <c r="BE2515" t="s">
        <v>127</v>
      </c>
      <c r="BF2515" s="2">
        <v>43732</v>
      </c>
      <c r="BG2515">
        <v>22</v>
      </c>
      <c r="BH2515" t="s">
        <v>2970</v>
      </c>
      <c r="BI2515" s="3">
        <v>47300</v>
      </c>
    </row>
    <row r="2516" spans="1:61" x14ac:dyDescent="0.25">
      <c r="A2516" s="1">
        <v>42730</v>
      </c>
      <c r="B2516" t="s">
        <v>2538</v>
      </c>
      <c r="C2516" t="s">
        <v>127</v>
      </c>
      <c r="D2516" t="s">
        <v>151</v>
      </c>
      <c r="E2516" t="s">
        <v>1193</v>
      </c>
      <c r="F2516" t="s">
        <v>76</v>
      </c>
      <c r="G2516" t="s">
        <v>384</v>
      </c>
      <c r="H2516" t="s">
        <v>76</v>
      </c>
      <c r="I2516" t="s">
        <v>433</v>
      </c>
      <c r="J2516" t="s">
        <v>1193</v>
      </c>
      <c r="K2516" t="s">
        <v>216</v>
      </c>
      <c r="L2516" t="s">
        <v>80</v>
      </c>
      <c r="M2516" t="s">
        <v>94</v>
      </c>
      <c r="N2516" t="s">
        <v>80</v>
      </c>
      <c r="O2516" t="s">
        <v>341</v>
      </c>
      <c r="P2516" t="s">
        <v>341</v>
      </c>
      <c r="Q2516">
        <v>18</v>
      </c>
      <c r="R2516" t="s">
        <v>179</v>
      </c>
      <c r="S2516" t="s">
        <v>85</v>
      </c>
      <c r="T2516">
        <v>17</v>
      </c>
      <c r="U2516">
        <v>15</v>
      </c>
      <c r="V2516">
        <v>9</v>
      </c>
      <c r="W2516" t="s">
        <v>132</v>
      </c>
      <c r="X2516" t="s">
        <v>66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 t="e" vm="2">
        <f>_FV(0,"3333333333333333")</f>
        <v>#VALUE!</v>
      </c>
      <c r="AM2516" t="s">
        <v>65</v>
      </c>
      <c r="AN2516">
        <v>-6</v>
      </c>
      <c r="AO2516" t="s">
        <v>68</v>
      </c>
      <c r="AP2516" t="s">
        <v>132</v>
      </c>
      <c r="AQ2516">
        <v>7</v>
      </c>
      <c r="AR2516">
        <v>1</v>
      </c>
      <c r="AS2516" t="s">
        <v>68</v>
      </c>
      <c r="AT2516" t="s">
        <v>68</v>
      </c>
      <c r="AU2516" t="s">
        <v>68</v>
      </c>
      <c r="AV2516" s="2">
        <v>43587</v>
      </c>
      <c r="AW2516" s="2">
        <v>43770</v>
      </c>
      <c r="AX2516">
        <v>1803</v>
      </c>
      <c r="AY2516">
        <v>1725</v>
      </c>
      <c r="AZ2516" t="s">
        <v>2538</v>
      </c>
      <c r="BA2516" s="2">
        <v>43641</v>
      </c>
      <c r="BB2516">
        <v>21</v>
      </c>
      <c r="BC2516" t="s">
        <v>2973</v>
      </c>
      <c r="BD2516" s="3">
        <v>23863</v>
      </c>
      <c r="BE2516" t="s">
        <v>127</v>
      </c>
      <c r="BF2516" s="2">
        <v>43732</v>
      </c>
      <c r="BG2516">
        <v>22</v>
      </c>
      <c r="BH2516" t="s">
        <v>2970</v>
      </c>
      <c r="BI2516" s="3">
        <v>47300</v>
      </c>
    </row>
    <row r="2517" spans="1:61" x14ac:dyDescent="0.25">
      <c r="A2517" s="1">
        <v>42739</v>
      </c>
      <c r="B2517" t="s">
        <v>150</v>
      </c>
      <c r="C2517" t="s">
        <v>127</v>
      </c>
      <c r="D2517" t="s">
        <v>62</v>
      </c>
      <c r="E2517" t="s">
        <v>1339</v>
      </c>
      <c r="F2517" t="s">
        <v>1088</v>
      </c>
      <c r="G2517" t="s">
        <v>102</v>
      </c>
      <c r="H2517" t="s">
        <v>1696</v>
      </c>
      <c r="I2517" t="s">
        <v>105</v>
      </c>
      <c r="J2517" t="s">
        <v>1088</v>
      </c>
      <c r="K2517" t="s">
        <v>746</v>
      </c>
      <c r="L2517" t="s">
        <v>482</v>
      </c>
      <c r="M2517" t="s">
        <v>109</v>
      </c>
      <c r="N2517" t="s">
        <v>748</v>
      </c>
      <c r="O2517" t="s">
        <v>748</v>
      </c>
      <c r="P2517" t="s">
        <v>479</v>
      </c>
      <c r="Q2517">
        <v>29</v>
      </c>
      <c r="R2517" t="s">
        <v>66</v>
      </c>
      <c r="S2517" t="s">
        <v>85</v>
      </c>
      <c r="T2517">
        <v>17</v>
      </c>
      <c r="U2517">
        <v>4</v>
      </c>
      <c r="V2517">
        <v>6</v>
      </c>
      <c r="W2517" t="s">
        <v>83</v>
      </c>
      <c r="X2517" t="s">
        <v>120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 t="s">
        <v>1000</v>
      </c>
      <c r="AM2517" t="s">
        <v>1340</v>
      </c>
      <c r="AN2517">
        <v>8</v>
      </c>
      <c r="AO2517" t="e" vm="1">
        <f>_FV(-1,"0")</f>
        <v>#VALUE!</v>
      </c>
      <c r="AP2517" t="e" vm="1">
        <f>_FV(-3,"0")</f>
        <v>#VALUE!</v>
      </c>
      <c r="AQ2517">
        <v>7</v>
      </c>
      <c r="AR2517">
        <v>1</v>
      </c>
      <c r="AS2517" t="s">
        <v>1053</v>
      </c>
      <c r="AT2517" t="s">
        <v>68</v>
      </c>
      <c r="AU2517" t="s">
        <v>1054</v>
      </c>
      <c r="AV2517" t="s">
        <v>3151</v>
      </c>
      <c r="AW2517" t="s">
        <v>1753</v>
      </c>
      <c r="AX2517">
        <v>1813</v>
      </c>
      <c r="AY2517">
        <v>1725</v>
      </c>
      <c r="AZ2517" t="s">
        <v>150</v>
      </c>
      <c r="BA2517" s="2">
        <v>43578</v>
      </c>
      <c r="BB2517">
        <v>23</v>
      </c>
      <c r="BC2517" t="s">
        <v>2962</v>
      </c>
      <c r="BD2517" s="3">
        <v>13789</v>
      </c>
      <c r="BE2517" t="s">
        <v>127</v>
      </c>
      <c r="BF2517" s="2">
        <v>43732</v>
      </c>
      <c r="BG2517">
        <v>22</v>
      </c>
      <c r="BH2517" t="s">
        <v>2970</v>
      </c>
      <c r="BI2517" s="3">
        <v>47300</v>
      </c>
    </row>
    <row r="2518" spans="1:61" x14ac:dyDescent="0.25">
      <c r="A2518" s="1">
        <v>42658</v>
      </c>
      <c r="B2518" t="s">
        <v>158</v>
      </c>
      <c r="C2518" t="s">
        <v>127</v>
      </c>
      <c r="D2518" t="s">
        <v>101</v>
      </c>
      <c r="E2518" s="3">
        <v>45689</v>
      </c>
      <c r="F2518" t="s">
        <v>317</v>
      </c>
      <c r="G2518" t="s">
        <v>400</v>
      </c>
      <c r="H2518" t="s">
        <v>625</v>
      </c>
      <c r="I2518" s="3">
        <v>45689</v>
      </c>
      <c r="J2518" s="3">
        <v>27395</v>
      </c>
      <c r="K2518" t="s">
        <v>180</v>
      </c>
      <c r="L2518" t="s">
        <v>63</v>
      </c>
      <c r="M2518" t="s">
        <v>322</v>
      </c>
      <c r="N2518" t="s">
        <v>322</v>
      </c>
      <c r="O2518" t="s">
        <v>65</v>
      </c>
      <c r="P2518" t="s">
        <v>79</v>
      </c>
      <c r="Q2518">
        <v>8</v>
      </c>
      <c r="R2518" t="s">
        <v>84</v>
      </c>
      <c r="S2518" t="s">
        <v>85</v>
      </c>
      <c r="T2518">
        <v>17</v>
      </c>
      <c r="U2518">
        <v>1</v>
      </c>
      <c r="V2518">
        <v>5</v>
      </c>
      <c r="W2518" t="s">
        <v>179</v>
      </c>
      <c r="X2518" t="s">
        <v>120</v>
      </c>
      <c r="Y2518">
        <v>0</v>
      </c>
      <c r="Z2518">
        <v>1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1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 t="s">
        <v>317</v>
      </c>
      <c r="AM2518" t="s">
        <v>180</v>
      </c>
      <c r="AN2518">
        <v>4</v>
      </c>
      <c r="AO2518" t="s">
        <v>64</v>
      </c>
      <c r="AP2518" t="e" vm="1">
        <f>_FV(-4,"0")</f>
        <v>#VALUE!</v>
      </c>
      <c r="AQ2518">
        <v>5</v>
      </c>
      <c r="AR2518">
        <v>2</v>
      </c>
      <c r="AS2518" t="s">
        <v>68</v>
      </c>
      <c r="AT2518" t="s">
        <v>68</v>
      </c>
      <c r="AU2518" t="s">
        <v>68</v>
      </c>
      <c r="AV2518" s="3">
        <v>27426</v>
      </c>
      <c r="AW2518" s="3">
        <v>11324</v>
      </c>
      <c r="AX2518">
        <v>1883</v>
      </c>
      <c r="AY2518">
        <v>1725</v>
      </c>
      <c r="AZ2518" t="s">
        <v>158</v>
      </c>
      <c r="BA2518" s="2">
        <v>43670</v>
      </c>
      <c r="BB2518">
        <v>36</v>
      </c>
      <c r="BC2518" t="s">
        <v>2974</v>
      </c>
      <c r="BD2518" s="2">
        <v>43813</v>
      </c>
      <c r="BE2518" t="s">
        <v>127</v>
      </c>
      <c r="BF2518" s="2">
        <v>43732</v>
      </c>
      <c r="BG2518">
        <v>22</v>
      </c>
      <c r="BH2518" t="s">
        <v>2970</v>
      </c>
      <c r="BI2518" s="3">
        <v>47300</v>
      </c>
    </row>
    <row r="2519" spans="1:61" x14ac:dyDescent="0.25">
      <c r="A2519" s="1">
        <v>42829</v>
      </c>
      <c r="B2519" t="s">
        <v>163</v>
      </c>
      <c r="C2519" t="s">
        <v>127</v>
      </c>
      <c r="D2519" t="s">
        <v>101</v>
      </c>
      <c r="E2519" t="s">
        <v>2029</v>
      </c>
      <c r="F2519" s="2">
        <v>43647</v>
      </c>
      <c r="G2519" t="s">
        <v>124</v>
      </c>
      <c r="H2519" t="s">
        <v>68</v>
      </c>
      <c r="I2519" s="2">
        <v>43678</v>
      </c>
      <c r="J2519" t="s">
        <v>340</v>
      </c>
      <c r="K2519" t="s">
        <v>117</v>
      </c>
      <c r="L2519" t="s">
        <v>117</v>
      </c>
      <c r="M2519" t="s">
        <v>325</v>
      </c>
      <c r="N2519" t="s">
        <v>603</v>
      </c>
      <c r="O2519" t="s">
        <v>116</v>
      </c>
      <c r="P2519" t="s">
        <v>386</v>
      </c>
      <c r="Q2519">
        <v>30</v>
      </c>
      <c r="R2519" t="s">
        <v>96</v>
      </c>
      <c r="S2519" t="s">
        <v>85</v>
      </c>
      <c r="T2519">
        <v>17</v>
      </c>
      <c r="U2519">
        <v>4</v>
      </c>
      <c r="V2519">
        <v>5</v>
      </c>
      <c r="W2519" t="s">
        <v>83</v>
      </c>
      <c r="X2519" t="s">
        <v>120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 t="s">
        <v>1701</v>
      </c>
      <c r="AM2519" t="s">
        <v>534</v>
      </c>
      <c r="AN2519">
        <v>4</v>
      </c>
      <c r="AO2519" t="e" vm="1">
        <f>_FV(-1,"0")</f>
        <v>#VALUE!</v>
      </c>
      <c r="AP2519" t="e" vm="1">
        <f>_FV(-1,"0")</f>
        <v>#VALUE!</v>
      </c>
      <c r="AQ2519">
        <v>7</v>
      </c>
      <c r="AR2519">
        <v>1</v>
      </c>
      <c r="AS2519" t="s">
        <v>68</v>
      </c>
      <c r="AT2519" t="s">
        <v>68</v>
      </c>
      <c r="AU2519" t="s">
        <v>68</v>
      </c>
      <c r="AV2519" t="s">
        <v>124</v>
      </c>
      <c r="AW2519" s="3">
        <v>42370</v>
      </c>
      <c r="AX2519">
        <v>1770</v>
      </c>
      <c r="AY2519">
        <v>1725</v>
      </c>
      <c r="AZ2519" t="s">
        <v>163</v>
      </c>
      <c r="BA2519" s="2">
        <v>43608</v>
      </c>
      <c r="BB2519">
        <v>24</v>
      </c>
      <c r="BC2519" t="s">
        <v>2976</v>
      </c>
      <c r="BD2519" s="2">
        <v>43658</v>
      </c>
      <c r="BE2519" t="s">
        <v>127</v>
      </c>
      <c r="BF2519" s="2">
        <v>43732</v>
      </c>
      <c r="BG2519">
        <v>22</v>
      </c>
      <c r="BH2519" t="s">
        <v>2970</v>
      </c>
      <c r="BI2519" s="3">
        <v>47300</v>
      </c>
    </row>
    <row r="2520" spans="1:61" x14ac:dyDescent="0.25">
      <c r="A2520" s="1">
        <v>43041</v>
      </c>
      <c r="B2520" t="s">
        <v>2977</v>
      </c>
      <c r="C2520" t="s">
        <v>127</v>
      </c>
      <c r="D2520" t="s">
        <v>101</v>
      </c>
      <c r="E2520" t="s">
        <v>1764</v>
      </c>
      <c r="F2520" s="2">
        <v>43617</v>
      </c>
      <c r="G2520" s="2">
        <v>43678</v>
      </c>
      <c r="H2520" s="2">
        <v>43678</v>
      </c>
      <c r="I2520" t="s">
        <v>552</v>
      </c>
      <c r="J2520" s="2">
        <v>43617</v>
      </c>
      <c r="K2520" t="s">
        <v>131</v>
      </c>
      <c r="L2520" t="s">
        <v>346</v>
      </c>
      <c r="M2520" t="s">
        <v>346</v>
      </c>
      <c r="N2520" t="s">
        <v>397</v>
      </c>
      <c r="O2520" t="s">
        <v>347</v>
      </c>
      <c r="P2520" t="s">
        <v>129</v>
      </c>
      <c r="Q2520">
        <v>25</v>
      </c>
      <c r="R2520" t="s">
        <v>67</v>
      </c>
      <c r="S2520" t="s">
        <v>85</v>
      </c>
      <c r="T2520">
        <v>17</v>
      </c>
      <c r="U2520">
        <v>15</v>
      </c>
      <c r="V2520">
        <v>7</v>
      </c>
      <c r="W2520" t="s">
        <v>84</v>
      </c>
      <c r="X2520" t="s">
        <v>191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1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 t="e" vm="390">
        <f>_FV(0,"32")</f>
        <v>#VALUE!</v>
      </c>
      <c r="AM2520" t="s">
        <v>396</v>
      </c>
      <c r="AN2520">
        <v>-19</v>
      </c>
      <c r="AO2520" t="e" vm="1">
        <f>_FV(-10,"0")</f>
        <v>#VALUE!</v>
      </c>
      <c r="AP2520" t="s">
        <v>179</v>
      </c>
      <c r="AQ2520">
        <v>0</v>
      </c>
      <c r="AR2520">
        <v>3</v>
      </c>
      <c r="AS2520" t="s">
        <v>68</v>
      </c>
      <c r="AT2520" t="s">
        <v>68</v>
      </c>
      <c r="AU2520" t="s">
        <v>68</v>
      </c>
      <c r="AV2520" t="s">
        <v>68</v>
      </c>
      <c r="AW2520" s="3">
        <v>46023</v>
      </c>
      <c r="AX2520">
        <v>1590</v>
      </c>
      <c r="AY2520">
        <v>1725</v>
      </c>
      <c r="AZ2520" t="s">
        <v>2977</v>
      </c>
      <c r="BA2520" s="2">
        <v>43550</v>
      </c>
      <c r="BB2520">
        <v>21</v>
      </c>
      <c r="BC2520" t="s">
        <v>2978</v>
      </c>
      <c r="BD2520" s="3">
        <v>17593</v>
      </c>
      <c r="BE2520" t="s">
        <v>127</v>
      </c>
      <c r="BF2520" s="2">
        <v>43732</v>
      </c>
      <c r="BG2520">
        <v>22</v>
      </c>
      <c r="BH2520" t="s">
        <v>2970</v>
      </c>
      <c r="BI2520" s="3">
        <v>47300</v>
      </c>
    </row>
    <row r="2521" spans="1:61" x14ac:dyDescent="0.25">
      <c r="A2521" s="1">
        <v>42701</v>
      </c>
      <c r="B2521" t="s">
        <v>1917</v>
      </c>
      <c r="C2521" t="s">
        <v>127</v>
      </c>
      <c r="D2521" t="s">
        <v>62</v>
      </c>
      <c r="E2521" t="s">
        <v>496</v>
      </c>
      <c r="F2521" t="s">
        <v>362</v>
      </c>
      <c r="G2521" t="s">
        <v>496</v>
      </c>
      <c r="H2521" t="s">
        <v>233</v>
      </c>
      <c r="I2521" t="s">
        <v>233</v>
      </c>
      <c r="J2521" t="s">
        <v>230</v>
      </c>
      <c r="K2521" t="s">
        <v>363</v>
      </c>
      <c r="L2521" t="s">
        <v>237</v>
      </c>
      <c r="M2521" t="s">
        <v>235</v>
      </c>
      <c r="N2521" t="s">
        <v>363</v>
      </c>
      <c r="O2521" t="s">
        <v>237</v>
      </c>
      <c r="P2521" t="s">
        <v>235</v>
      </c>
      <c r="Q2521">
        <v>13</v>
      </c>
      <c r="R2521" t="s">
        <v>121</v>
      </c>
      <c r="S2521" t="s">
        <v>85</v>
      </c>
      <c r="T2521">
        <v>17</v>
      </c>
      <c r="U2521">
        <v>11</v>
      </c>
      <c r="V2521">
        <v>7</v>
      </c>
      <c r="W2521" t="s">
        <v>132</v>
      </c>
      <c r="X2521" t="s">
        <v>132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 t="s">
        <v>65</v>
      </c>
      <c r="AM2521" t="s">
        <v>238</v>
      </c>
      <c r="AN2521">
        <v>-5</v>
      </c>
      <c r="AO2521" t="s">
        <v>65</v>
      </c>
      <c r="AP2521" t="s">
        <v>68</v>
      </c>
      <c r="AQ2521">
        <v>1</v>
      </c>
      <c r="AR2521">
        <v>7</v>
      </c>
      <c r="AS2521" t="s">
        <v>752</v>
      </c>
      <c r="AT2521" t="s">
        <v>68</v>
      </c>
      <c r="AU2521" t="s">
        <v>1379</v>
      </c>
      <c r="AV2521" t="s">
        <v>1379</v>
      </c>
      <c r="AW2521" t="s">
        <v>3024</v>
      </c>
      <c r="AX2521">
        <v>1762</v>
      </c>
      <c r="AY2521">
        <v>1725</v>
      </c>
      <c r="AZ2521" t="s">
        <v>1917</v>
      </c>
      <c r="BA2521" s="2">
        <v>43579</v>
      </c>
      <c r="BB2521">
        <v>19</v>
      </c>
      <c r="BC2521" t="s">
        <v>2979</v>
      </c>
      <c r="BD2521" s="3">
        <v>34820</v>
      </c>
      <c r="BE2521" t="s">
        <v>127</v>
      </c>
      <c r="BF2521" s="2">
        <v>43732</v>
      </c>
      <c r="BG2521">
        <v>22</v>
      </c>
      <c r="BH2521" t="s">
        <v>2970</v>
      </c>
      <c r="BI2521" s="3">
        <v>47300</v>
      </c>
    </row>
    <row r="2522" spans="1:61" x14ac:dyDescent="0.25">
      <c r="A2522" s="1">
        <v>42737</v>
      </c>
      <c r="B2522" t="s">
        <v>182</v>
      </c>
      <c r="C2522" t="s">
        <v>127</v>
      </c>
      <c r="D2522" t="s">
        <v>101</v>
      </c>
      <c r="E2522" t="s">
        <v>376</v>
      </c>
      <c r="F2522" t="s">
        <v>902</v>
      </c>
      <c r="G2522" t="s">
        <v>966</v>
      </c>
      <c r="H2522" t="s">
        <v>68</v>
      </c>
      <c r="I2522" t="s">
        <v>376</v>
      </c>
      <c r="J2522" t="s">
        <v>1757</v>
      </c>
      <c r="K2522" t="s">
        <v>379</v>
      </c>
      <c r="L2522" t="s">
        <v>380</v>
      </c>
      <c r="M2522" t="s">
        <v>378</v>
      </c>
      <c r="N2522" t="s">
        <v>572</v>
      </c>
      <c r="O2522" t="s">
        <v>379</v>
      </c>
      <c r="P2522" t="s">
        <v>572</v>
      </c>
      <c r="Q2522">
        <v>23</v>
      </c>
      <c r="R2522" t="s">
        <v>191</v>
      </c>
      <c r="S2522" t="s">
        <v>85</v>
      </c>
      <c r="T2522">
        <v>17</v>
      </c>
      <c r="U2522">
        <v>9</v>
      </c>
      <c r="V2522">
        <v>7</v>
      </c>
      <c r="W2522" t="s">
        <v>85</v>
      </c>
      <c r="X2522" t="s">
        <v>191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 t="e" vm="39">
        <f>_FV(0,"2608695652173913")</f>
        <v>#VALUE!</v>
      </c>
      <c r="AM2522" t="s">
        <v>380</v>
      </c>
      <c r="AN2522">
        <v>-8</v>
      </c>
      <c r="AO2522" t="e" vm="1">
        <f>_FV(-6,"0")</f>
        <v>#VALUE!</v>
      </c>
      <c r="AP2522" t="s">
        <v>96</v>
      </c>
      <c r="AQ2522">
        <v>3</v>
      </c>
      <c r="AR2522">
        <v>6</v>
      </c>
      <c r="AS2522" t="s">
        <v>835</v>
      </c>
      <c r="AT2522" t="s">
        <v>68</v>
      </c>
      <c r="AU2522" t="s">
        <v>1355</v>
      </c>
      <c r="AV2522" t="s">
        <v>3152</v>
      </c>
      <c r="AW2522" t="s">
        <v>1979</v>
      </c>
      <c r="AX2522">
        <v>1637</v>
      </c>
      <c r="AY2522">
        <v>1725</v>
      </c>
      <c r="AZ2522" t="s">
        <v>182</v>
      </c>
      <c r="BA2522" s="2">
        <v>43491</v>
      </c>
      <c r="BB2522">
        <v>27</v>
      </c>
      <c r="BC2522" t="s">
        <v>2980</v>
      </c>
      <c r="BD2522" s="3">
        <v>24959</v>
      </c>
      <c r="BE2522" t="s">
        <v>127</v>
      </c>
      <c r="BF2522" s="2">
        <v>43732</v>
      </c>
      <c r="BG2522">
        <v>22</v>
      </c>
      <c r="BH2522" t="s">
        <v>2970</v>
      </c>
      <c r="BI2522" s="3">
        <v>47300</v>
      </c>
    </row>
    <row r="2523" spans="1:61" x14ac:dyDescent="0.25">
      <c r="A2523" s="1">
        <v>42713</v>
      </c>
      <c r="B2523" t="s">
        <v>195</v>
      </c>
      <c r="C2523" t="s">
        <v>127</v>
      </c>
      <c r="D2523" t="s">
        <v>151</v>
      </c>
      <c r="E2523" t="s">
        <v>180</v>
      </c>
      <c r="F2523" t="s">
        <v>68</v>
      </c>
      <c r="G2523" s="3">
        <v>45658</v>
      </c>
      <c r="H2523" t="s">
        <v>63</v>
      </c>
      <c r="I2523" t="s">
        <v>79</v>
      </c>
      <c r="J2523" s="3">
        <v>27395</v>
      </c>
      <c r="K2523" t="s">
        <v>65</v>
      </c>
      <c r="L2523" t="s">
        <v>63</v>
      </c>
      <c r="M2523" t="s">
        <v>63</v>
      </c>
      <c r="N2523" t="s">
        <v>65</v>
      </c>
      <c r="O2523" t="s">
        <v>79</v>
      </c>
      <c r="P2523" t="s">
        <v>79</v>
      </c>
      <c r="Q2523">
        <v>4</v>
      </c>
      <c r="R2523" t="s">
        <v>239</v>
      </c>
      <c r="S2523" t="s">
        <v>85</v>
      </c>
      <c r="T2523">
        <v>17</v>
      </c>
      <c r="U2523">
        <v>16</v>
      </c>
      <c r="V2523">
        <v>4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 t="e" vm="3">
        <f>_FV(0,"5")</f>
        <v>#VALUE!</v>
      </c>
      <c r="AM2523" t="s">
        <v>63</v>
      </c>
      <c r="AN2523">
        <v>-6</v>
      </c>
      <c r="AP2523" t="s">
        <v>191</v>
      </c>
      <c r="AQ2523">
        <v>6</v>
      </c>
      <c r="AR2523">
        <v>3</v>
      </c>
      <c r="AS2523" t="s">
        <v>68</v>
      </c>
      <c r="AT2523" t="s">
        <v>68</v>
      </c>
      <c r="AU2523" t="s">
        <v>68</v>
      </c>
      <c r="AV2523" s="2">
        <v>43556</v>
      </c>
      <c r="AW2523" s="2">
        <v>43497</v>
      </c>
      <c r="AX2523">
        <v>1625</v>
      </c>
      <c r="AY2523">
        <v>1725</v>
      </c>
      <c r="AZ2523" t="s">
        <v>195</v>
      </c>
      <c r="BA2523" s="2">
        <v>43548</v>
      </c>
      <c r="BB2523">
        <v>26</v>
      </c>
      <c r="BC2523" t="s">
        <v>2983</v>
      </c>
      <c r="BD2523" s="3">
        <v>24869</v>
      </c>
      <c r="BE2523" t="s">
        <v>127</v>
      </c>
      <c r="BF2523" s="2">
        <v>43732</v>
      </c>
      <c r="BG2523">
        <v>22</v>
      </c>
      <c r="BH2523" t="s">
        <v>2970</v>
      </c>
      <c r="BI2523" s="3">
        <v>47300</v>
      </c>
    </row>
    <row r="2524" spans="1:61" x14ac:dyDescent="0.25">
      <c r="A2524" s="1">
        <v>42891</v>
      </c>
      <c r="B2524" t="s">
        <v>1445</v>
      </c>
      <c r="C2524" t="s">
        <v>127</v>
      </c>
      <c r="D2524" t="s">
        <v>62</v>
      </c>
      <c r="E2524" t="s">
        <v>92</v>
      </c>
      <c r="F2524" t="s">
        <v>340</v>
      </c>
      <c r="G2524" t="s">
        <v>77</v>
      </c>
      <c r="H2524" t="s">
        <v>92</v>
      </c>
      <c r="I2524" t="s">
        <v>88</v>
      </c>
      <c r="J2524" t="s">
        <v>384</v>
      </c>
      <c r="K2524" t="s">
        <v>79</v>
      </c>
      <c r="L2524" t="s">
        <v>94</v>
      </c>
      <c r="M2524" t="s">
        <v>426</v>
      </c>
      <c r="N2524" t="s">
        <v>79</v>
      </c>
      <c r="O2524" t="s">
        <v>928</v>
      </c>
      <c r="P2524" t="s">
        <v>341</v>
      </c>
      <c r="Q2524">
        <v>36</v>
      </c>
      <c r="R2524" t="s">
        <v>110</v>
      </c>
      <c r="S2524" t="s">
        <v>85</v>
      </c>
      <c r="T2524">
        <v>17</v>
      </c>
      <c r="U2524">
        <v>13</v>
      </c>
      <c r="V2524">
        <v>6</v>
      </c>
      <c r="W2524" t="s">
        <v>66</v>
      </c>
      <c r="X2524" t="s">
        <v>121</v>
      </c>
      <c r="Y2524">
        <v>0</v>
      </c>
      <c r="Z2524">
        <v>0</v>
      </c>
      <c r="AA2524">
        <v>0</v>
      </c>
      <c r="AB2524">
        <v>1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 t="e" vm="451">
        <f>_FV(0,"8055555555555556")</f>
        <v>#VALUE!</v>
      </c>
      <c r="AM2524" t="s">
        <v>356</v>
      </c>
      <c r="AN2524">
        <v>-26</v>
      </c>
      <c r="AO2524" t="e" vm="1">
        <f>_FV(-4,"0")</f>
        <v>#VALUE!</v>
      </c>
      <c r="AP2524" t="s">
        <v>121</v>
      </c>
      <c r="AQ2524">
        <v>5</v>
      </c>
      <c r="AR2524">
        <v>2</v>
      </c>
      <c r="AS2524" t="s">
        <v>68</v>
      </c>
      <c r="AT2524" t="s">
        <v>68</v>
      </c>
      <c r="AU2524" t="s">
        <v>68</v>
      </c>
      <c r="AV2524" s="2">
        <v>43586</v>
      </c>
      <c r="AW2524" s="2">
        <v>43525</v>
      </c>
      <c r="AX2524">
        <v>1668</v>
      </c>
      <c r="AY2524">
        <v>1725</v>
      </c>
      <c r="AZ2524" t="s">
        <v>1445</v>
      </c>
      <c r="BA2524" s="2">
        <v>43733</v>
      </c>
      <c r="BB2524">
        <v>34</v>
      </c>
      <c r="BC2524" t="s">
        <v>2984</v>
      </c>
      <c r="BD2524" s="3">
        <v>25993</v>
      </c>
      <c r="BE2524" t="s">
        <v>127</v>
      </c>
      <c r="BF2524" s="2">
        <v>43732</v>
      </c>
      <c r="BG2524">
        <v>22</v>
      </c>
      <c r="BH2524" t="s">
        <v>2970</v>
      </c>
      <c r="BI2524" s="3">
        <v>47300</v>
      </c>
    </row>
    <row r="2525" spans="1:61" x14ac:dyDescent="0.25">
      <c r="A2525" s="1">
        <v>42858</v>
      </c>
      <c r="B2525" t="s">
        <v>209</v>
      </c>
      <c r="C2525" t="s">
        <v>127</v>
      </c>
      <c r="D2525" t="s">
        <v>62</v>
      </c>
      <c r="E2525" t="s">
        <v>695</v>
      </c>
      <c r="F2525" t="s">
        <v>212</v>
      </c>
      <c r="G2525" t="s">
        <v>355</v>
      </c>
      <c r="H2525" t="s">
        <v>68</v>
      </c>
      <c r="I2525" t="s">
        <v>1135</v>
      </c>
      <c r="J2525" t="s">
        <v>2015</v>
      </c>
      <c r="K2525" t="s">
        <v>356</v>
      </c>
      <c r="L2525" t="s">
        <v>94</v>
      </c>
      <c r="M2525" t="s">
        <v>93</v>
      </c>
      <c r="N2525" t="s">
        <v>216</v>
      </c>
      <c r="O2525" t="s">
        <v>637</v>
      </c>
      <c r="P2525" t="s">
        <v>637</v>
      </c>
      <c r="Q2525">
        <v>27</v>
      </c>
      <c r="R2525" t="s">
        <v>64</v>
      </c>
      <c r="S2525" t="s">
        <v>85</v>
      </c>
      <c r="T2525">
        <v>17</v>
      </c>
      <c r="U2525">
        <v>3</v>
      </c>
      <c r="V2525">
        <v>5</v>
      </c>
      <c r="W2525" t="s">
        <v>121</v>
      </c>
      <c r="X2525" t="s">
        <v>192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 t="s">
        <v>636</v>
      </c>
      <c r="AM2525" t="s">
        <v>356</v>
      </c>
      <c r="AN2525">
        <v>9</v>
      </c>
      <c r="AO2525" t="e" vm="1">
        <f>_FV(-3,"0")</f>
        <v>#VALUE!</v>
      </c>
      <c r="AP2525" t="e" vm="1">
        <f>_FV(-5,"0")</f>
        <v>#VALUE!</v>
      </c>
      <c r="AQ2525">
        <v>3</v>
      </c>
      <c r="AR2525">
        <v>3</v>
      </c>
      <c r="AS2525" t="s">
        <v>68</v>
      </c>
      <c r="AT2525" t="s">
        <v>68</v>
      </c>
      <c r="AU2525" t="s">
        <v>68</v>
      </c>
      <c r="AV2525" s="2">
        <v>43618</v>
      </c>
      <c r="AW2525" s="3">
        <v>44562</v>
      </c>
      <c r="AX2525">
        <v>1803</v>
      </c>
      <c r="AY2525">
        <v>1725</v>
      </c>
      <c r="AZ2525" t="s">
        <v>209</v>
      </c>
      <c r="BA2525" s="2">
        <v>43668</v>
      </c>
      <c r="BB2525">
        <v>20</v>
      </c>
      <c r="BC2525" t="s">
        <v>2987</v>
      </c>
      <c r="BD2525" s="3">
        <v>41913</v>
      </c>
      <c r="BE2525" t="s">
        <v>127</v>
      </c>
      <c r="BF2525" s="2">
        <v>43732</v>
      </c>
      <c r="BG2525">
        <v>22</v>
      </c>
      <c r="BH2525" t="s">
        <v>2970</v>
      </c>
      <c r="BI2525" s="3">
        <v>47300</v>
      </c>
    </row>
    <row r="2526" spans="1:61" x14ac:dyDescent="0.25">
      <c r="A2526" s="1">
        <v>42655</v>
      </c>
      <c r="B2526" t="s">
        <v>2793</v>
      </c>
      <c r="C2526" t="s">
        <v>127</v>
      </c>
      <c r="D2526" t="s">
        <v>62</v>
      </c>
      <c r="E2526" s="2">
        <v>43497</v>
      </c>
      <c r="F2526" t="s">
        <v>483</v>
      </c>
      <c r="G2526" s="2">
        <v>43617</v>
      </c>
      <c r="H2526" t="s">
        <v>385</v>
      </c>
      <c r="I2526" s="2">
        <v>43497</v>
      </c>
      <c r="J2526" t="s">
        <v>90</v>
      </c>
      <c r="K2526" t="s">
        <v>80</v>
      </c>
      <c r="L2526" t="s">
        <v>80</v>
      </c>
      <c r="M2526" t="s">
        <v>116</v>
      </c>
      <c r="N2526" t="s">
        <v>386</v>
      </c>
      <c r="O2526" t="s">
        <v>118</v>
      </c>
      <c r="P2526" t="s">
        <v>80</v>
      </c>
      <c r="Q2526">
        <v>15</v>
      </c>
      <c r="R2526" t="s">
        <v>255</v>
      </c>
      <c r="S2526" t="s">
        <v>85</v>
      </c>
      <c r="T2526">
        <v>17</v>
      </c>
      <c r="U2526">
        <v>11</v>
      </c>
      <c r="V2526">
        <v>8</v>
      </c>
      <c r="W2526" t="s">
        <v>96</v>
      </c>
      <c r="X2526" t="s">
        <v>132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 t="e" vm="8">
        <f>_FV(0,"4")</f>
        <v>#VALUE!</v>
      </c>
      <c r="AM2526" t="s">
        <v>268</v>
      </c>
      <c r="AN2526">
        <v>-2</v>
      </c>
      <c r="AO2526" t="s">
        <v>68</v>
      </c>
      <c r="AP2526" t="s">
        <v>120</v>
      </c>
      <c r="AQ2526">
        <v>2</v>
      </c>
      <c r="AR2526">
        <v>2</v>
      </c>
      <c r="AS2526" t="s">
        <v>68</v>
      </c>
      <c r="AT2526" t="s">
        <v>68</v>
      </c>
      <c r="AU2526" t="s">
        <v>68</v>
      </c>
      <c r="AV2526" s="2">
        <v>43617</v>
      </c>
      <c r="AW2526" s="3">
        <v>42370</v>
      </c>
      <c r="AX2526">
        <v>1645</v>
      </c>
      <c r="AY2526">
        <v>1725</v>
      </c>
      <c r="AZ2526" t="s">
        <v>2793</v>
      </c>
      <c r="BA2526" s="2">
        <v>43702</v>
      </c>
      <c r="BB2526">
        <v>36</v>
      </c>
      <c r="BC2526" t="s">
        <v>2988</v>
      </c>
      <c r="BD2526" s="2">
        <v>43803</v>
      </c>
      <c r="BE2526" t="s">
        <v>127</v>
      </c>
      <c r="BF2526" s="2">
        <v>43732</v>
      </c>
      <c r="BG2526">
        <v>22</v>
      </c>
      <c r="BH2526" t="s">
        <v>2970</v>
      </c>
      <c r="BI2526" s="3">
        <v>47300</v>
      </c>
    </row>
    <row r="2527" spans="1:61" x14ac:dyDescent="0.25">
      <c r="A2527" s="1">
        <v>42602</v>
      </c>
      <c r="B2527" t="s">
        <v>218</v>
      </c>
      <c r="C2527" t="s">
        <v>127</v>
      </c>
      <c r="D2527" t="s">
        <v>151</v>
      </c>
      <c r="E2527" t="s">
        <v>63</v>
      </c>
      <c r="F2527" t="s">
        <v>63</v>
      </c>
      <c r="G2527" t="s">
        <v>65</v>
      </c>
      <c r="H2527" t="s">
        <v>63</v>
      </c>
      <c r="I2527" s="2">
        <v>43586</v>
      </c>
      <c r="J2527" t="s">
        <v>63</v>
      </c>
      <c r="K2527" t="s">
        <v>63</v>
      </c>
      <c r="L2527" t="s">
        <v>65</v>
      </c>
      <c r="M2527" t="s">
        <v>65</v>
      </c>
      <c r="N2527" t="s">
        <v>65</v>
      </c>
      <c r="O2527" t="s">
        <v>65</v>
      </c>
      <c r="P2527" t="s">
        <v>63</v>
      </c>
      <c r="Q2527">
        <v>2</v>
      </c>
      <c r="R2527" t="s">
        <v>120</v>
      </c>
      <c r="S2527" t="s">
        <v>85</v>
      </c>
      <c r="T2527">
        <v>17</v>
      </c>
      <c r="U2527">
        <v>7</v>
      </c>
      <c r="V2527">
        <v>12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 t="s">
        <v>63</v>
      </c>
      <c r="AM2527" t="s">
        <v>65</v>
      </c>
      <c r="AN2527">
        <v>2</v>
      </c>
      <c r="AP2527" t="s">
        <v>84</v>
      </c>
      <c r="AQ2527">
        <v>4</v>
      </c>
      <c r="AR2527">
        <v>4</v>
      </c>
      <c r="AS2527" t="s">
        <v>68</v>
      </c>
      <c r="AT2527" t="s">
        <v>68</v>
      </c>
      <c r="AU2527" t="s">
        <v>68</v>
      </c>
      <c r="AV2527" t="s">
        <v>3153</v>
      </c>
      <c r="AW2527" s="3">
        <v>46753</v>
      </c>
      <c r="AX2527">
        <v>1643</v>
      </c>
      <c r="AY2527">
        <v>1725</v>
      </c>
      <c r="AZ2527" t="s">
        <v>218</v>
      </c>
      <c r="BA2527" s="2">
        <v>43550</v>
      </c>
      <c r="BB2527">
        <v>17</v>
      </c>
      <c r="BC2527" t="s">
        <v>2990</v>
      </c>
      <c r="BD2527" s="3">
        <v>30742</v>
      </c>
      <c r="BE2527" t="s">
        <v>127</v>
      </c>
      <c r="BF2527" s="2">
        <v>43732</v>
      </c>
      <c r="BG2527">
        <v>22</v>
      </c>
      <c r="BH2527" t="s">
        <v>2970</v>
      </c>
      <c r="BI2527" s="3">
        <v>47300</v>
      </c>
    </row>
    <row r="2528" spans="1:61" x14ac:dyDescent="0.25">
      <c r="A2528" s="1">
        <v>42847</v>
      </c>
      <c r="B2528" t="s">
        <v>228</v>
      </c>
      <c r="C2528" t="s">
        <v>127</v>
      </c>
      <c r="D2528" t="s">
        <v>101</v>
      </c>
      <c r="E2528" t="s">
        <v>222</v>
      </c>
      <c r="F2528" t="s">
        <v>628</v>
      </c>
      <c r="G2528" t="s">
        <v>628</v>
      </c>
      <c r="H2528" t="s">
        <v>539</v>
      </c>
      <c r="I2528" t="s">
        <v>539</v>
      </c>
      <c r="J2528" t="s">
        <v>221</v>
      </c>
      <c r="K2528" t="s">
        <v>471</v>
      </c>
      <c r="L2528" t="s">
        <v>337</v>
      </c>
      <c r="M2528" t="s">
        <v>1139</v>
      </c>
      <c r="N2528" t="s">
        <v>469</v>
      </c>
      <c r="O2528" t="s">
        <v>226</v>
      </c>
      <c r="P2528" t="s">
        <v>223</v>
      </c>
      <c r="Q2528">
        <v>33</v>
      </c>
      <c r="R2528" t="s">
        <v>192</v>
      </c>
      <c r="S2528" t="s">
        <v>85</v>
      </c>
      <c r="T2528">
        <v>17</v>
      </c>
      <c r="U2528">
        <v>11</v>
      </c>
      <c r="V2528">
        <v>5</v>
      </c>
      <c r="W2528" t="s">
        <v>84</v>
      </c>
      <c r="X2528" t="s">
        <v>120</v>
      </c>
      <c r="Y2528">
        <v>0</v>
      </c>
      <c r="Z2528">
        <v>0</v>
      </c>
      <c r="AA2528">
        <v>0</v>
      </c>
      <c r="AB2528">
        <v>1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 t="e" vm="221">
        <f>_FV(0,"45454545454545453")</f>
        <v>#VALUE!</v>
      </c>
      <c r="AM2528" t="s">
        <v>538</v>
      </c>
      <c r="AN2528">
        <v>-18</v>
      </c>
      <c r="AO2528" t="e" vm="1">
        <f>_FV(-7,"0")</f>
        <v>#VALUE!</v>
      </c>
      <c r="AP2528" t="s">
        <v>66</v>
      </c>
      <c r="AQ2528">
        <v>4</v>
      </c>
      <c r="AR2528">
        <v>4</v>
      </c>
      <c r="AS2528" t="s">
        <v>68</v>
      </c>
      <c r="AT2528" t="s">
        <v>491</v>
      </c>
      <c r="AU2528" t="s">
        <v>68</v>
      </c>
      <c r="AV2528" s="2">
        <v>43497</v>
      </c>
      <c r="AW2528" t="s">
        <v>3154</v>
      </c>
      <c r="AX2528">
        <v>1666</v>
      </c>
      <c r="AY2528">
        <v>1725</v>
      </c>
      <c r="AZ2528" t="s">
        <v>228</v>
      </c>
      <c r="BA2528" s="2">
        <v>43669</v>
      </c>
      <c r="BB2528">
        <v>27</v>
      </c>
      <c r="BC2528" t="s">
        <v>2991</v>
      </c>
      <c r="BD2528" s="3">
        <v>17288</v>
      </c>
      <c r="BE2528" t="s">
        <v>127</v>
      </c>
      <c r="BF2528" s="2">
        <v>43732</v>
      </c>
      <c r="BG2528">
        <v>22</v>
      </c>
      <c r="BH2528" t="s">
        <v>2970</v>
      </c>
      <c r="BI2528" s="3">
        <v>47300</v>
      </c>
    </row>
    <row r="2529" spans="1:61" x14ac:dyDescent="0.25">
      <c r="A2529" s="1">
        <v>43047</v>
      </c>
      <c r="B2529" t="s">
        <v>60</v>
      </c>
      <c r="C2529" t="s">
        <v>2538</v>
      </c>
      <c r="D2529" t="s">
        <v>62</v>
      </c>
      <c r="E2529" t="s">
        <v>65</v>
      </c>
      <c r="F2529" t="s">
        <v>65</v>
      </c>
      <c r="G2529" t="s">
        <v>65</v>
      </c>
      <c r="H2529" t="s">
        <v>65</v>
      </c>
      <c r="I2529" t="s">
        <v>65</v>
      </c>
      <c r="J2529" t="s">
        <v>65</v>
      </c>
      <c r="K2529" t="s">
        <v>65</v>
      </c>
      <c r="L2529" t="s">
        <v>65</v>
      </c>
      <c r="M2529" t="s">
        <v>65</v>
      </c>
      <c r="N2529" t="s">
        <v>65</v>
      </c>
      <c r="O2529" t="s">
        <v>65</v>
      </c>
      <c r="P2529" t="s">
        <v>65</v>
      </c>
      <c r="Q2529">
        <v>1</v>
      </c>
      <c r="R2529" t="s">
        <v>96</v>
      </c>
      <c r="S2529" t="s">
        <v>83</v>
      </c>
      <c r="T2529">
        <v>18</v>
      </c>
      <c r="U2529">
        <v>1</v>
      </c>
      <c r="V2529">
        <v>11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 t="s">
        <v>65</v>
      </c>
      <c r="AM2529" t="s">
        <v>65</v>
      </c>
      <c r="AN2529">
        <v>0</v>
      </c>
      <c r="AP2529" t="e" vm="1">
        <f>_FV(-3,"0")</f>
        <v>#VALUE!</v>
      </c>
      <c r="AQ2529">
        <v>7</v>
      </c>
      <c r="AR2529">
        <v>1</v>
      </c>
      <c r="AS2529" t="s">
        <v>68</v>
      </c>
      <c r="AT2529" t="s">
        <v>68</v>
      </c>
      <c r="AU2529" t="s">
        <v>68</v>
      </c>
      <c r="AV2529" t="s">
        <v>657</v>
      </c>
      <c r="AW2529" s="3">
        <v>43101</v>
      </c>
      <c r="AX2529">
        <v>1845</v>
      </c>
      <c r="AY2529">
        <v>1711</v>
      </c>
      <c r="AZ2529" t="s">
        <v>60</v>
      </c>
      <c r="BA2529" s="2">
        <v>43700</v>
      </c>
      <c r="BB2529">
        <v>27</v>
      </c>
      <c r="BC2529" t="s">
        <v>3155</v>
      </c>
      <c r="BD2529" s="2">
        <v>43722</v>
      </c>
      <c r="BE2529" t="s">
        <v>2538</v>
      </c>
      <c r="BF2529" s="2">
        <v>43610</v>
      </c>
      <c r="BG2529">
        <v>21</v>
      </c>
      <c r="BH2529" t="s">
        <v>3156</v>
      </c>
      <c r="BI2529" s="3">
        <v>15158</v>
      </c>
    </row>
    <row r="2530" spans="1:61" x14ac:dyDescent="0.25">
      <c r="A2530" s="1">
        <v>43008</v>
      </c>
      <c r="B2530" t="s">
        <v>2768</v>
      </c>
      <c r="C2530" t="s">
        <v>2538</v>
      </c>
      <c r="D2530" t="s">
        <v>101</v>
      </c>
      <c r="E2530" t="s">
        <v>252</v>
      </c>
      <c r="F2530" t="s">
        <v>153</v>
      </c>
      <c r="G2530" t="s">
        <v>352</v>
      </c>
      <c r="H2530" t="s">
        <v>391</v>
      </c>
      <c r="I2530" t="s">
        <v>156</v>
      </c>
      <c r="J2530" t="s">
        <v>252</v>
      </c>
      <c r="K2530" t="s">
        <v>154</v>
      </c>
      <c r="L2530" t="s">
        <v>154</v>
      </c>
      <c r="M2530" t="s">
        <v>670</v>
      </c>
      <c r="N2530" t="s">
        <v>252</v>
      </c>
      <c r="O2530" t="s">
        <v>65</v>
      </c>
      <c r="P2530" t="s">
        <v>154</v>
      </c>
      <c r="Q2530">
        <v>7</v>
      </c>
      <c r="R2530" t="s">
        <v>179</v>
      </c>
      <c r="S2530" t="s">
        <v>83</v>
      </c>
      <c r="T2530">
        <v>18</v>
      </c>
      <c r="U2530">
        <v>19</v>
      </c>
      <c r="V2530">
        <v>17</v>
      </c>
      <c r="W2530" t="s">
        <v>84</v>
      </c>
      <c r="X2530" t="s">
        <v>66</v>
      </c>
      <c r="Y2530">
        <v>0</v>
      </c>
      <c r="Z2530">
        <v>0</v>
      </c>
      <c r="AA2530">
        <v>0</v>
      </c>
      <c r="AB2530">
        <v>1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 t="e" vm="1">
        <f>_FV(-1,"0")</f>
        <v>#VALUE!</v>
      </c>
      <c r="AM2530" t="e" vm="12">
        <f>_FV(0,"42857142857142855")</f>
        <v>#VALUE!</v>
      </c>
      <c r="AN2530">
        <v>-1</v>
      </c>
      <c r="AO2530" t="e" vm="1">
        <f>_FV(-1,"0")</f>
        <v>#VALUE!</v>
      </c>
      <c r="AP2530" t="s">
        <v>84</v>
      </c>
      <c r="AQ2530">
        <v>5</v>
      </c>
      <c r="AR2530">
        <v>2</v>
      </c>
      <c r="AS2530" t="s">
        <v>68</v>
      </c>
      <c r="AT2530" t="s">
        <v>68</v>
      </c>
      <c r="AU2530" t="s">
        <v>68</v>
      </c>
      <c r="AV2530" s="2">
        <v>43556</v>
      </c>
      <c r="AW2530" s="3">
        <v>46388</v>
      </c>
      <c r="AX2530">
        <v>1634</v>
      </c>
      <c r="AY2530">
        <v>1711</v>
      </c>
      <c r="AZ2530" t="s">
        <v>2768</v>
      </c>
      <c r="BA2530" t="s">
        <v>1398</v>
      </c>
      <c r="BB2530">
        <v>13</v>
      </c>
      <c r="BC2530" t="s">
        <v>3157</v>
      </c>
      <c r="BD2530" s="3">
        <v>11749</v>
      </c>
      <c r="BE2530" t="s">
        <v>2538</v>
      </c>
      <c r="BF2530" s="2">
        <v>43610</v>
      </c>
      <c r="BG2530">
        <v>21</v>
      </c>
      <c r="BH2530" t="s">
        <v>3156</v>
      </c>
      <c r="BI2530" s="3">
        <v>15158</v>
      </c>
    </row>
    <row r="2531" spans="1:61" x14ac:dyDescent="0.25">
      <c r="A2531" s="1">
        <v>43190</v>
      </c>
      <c r="B2531" t="s">
        <v>3158</v>
      </c>
      <c r="C2531" t="s">
        <v>2538</v>
      </c>
      <c r="D2531" t="s">
        <v>151</v>
      </c>
      <c r="E2531" t="s">
        <v>1666</v>
      </c>
      <c r="F2531" t="s">
        <v>138</v>
      </c>
      <c r="G2531" t="s">
        <v>556</v>
      </c>
      <c r="H2531" t="s">
        <v>1664</v>
      </c>
      <c r="I2531" t="s">
        <v>449</v>
      </c>
      <c r="J2531" t="s">
        <v>556</v>
      </c>
      <c r="K2531" t="s">
        <v>1203</v>
      </c>
      <c r="L2531" t="s">
        <v>450</v>
      </c>
      <c r="M2531" t="s">
        <v>558</v>
      </c>
      <c r="N2531" t="s">
        <v>450</v>
      </c>
      <c r="O2531" t="s">
        <v>450</v>
      </c>
      <c r="P2531" t="s">
        <v>450</v>
      </c>
      <c r="Q2531">
        <v>31</v>
      </c>
      <c r="R2531" t="s">
        <v>110</v>
      </c>
      <c r="S2531" t="s">
        <v>83</v>
      </c>
      <c r="T2531">
        <v>18</v>
      </c>
      <c r="U2531">
        <v>7</v>
      </c>
      <c r="V2531">
        <v>4</v>
      </c>
      <c r="W2531" t="s">
        <v>120</v>
      </c>
      <c r="X2531" t="s">
        <v>96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 t="e" vm="58">
        <f>_FV(0,"3870967741935484")</f>
        <v>#VALUE!</v>
      </c>
      <c r="AM2531" t="s">
        <v>1428</v>
      </c>
      <c r="AN2531">
        <v>-6</v>
      </c>
      <c r="AO2531" t="s">
        <v>66</v>
      </c>
      <c r="AP2531" t="s">
        <v>96</v>
      </c>
      <c r="AQ2531">
        <v>0</v>
      </c>
      <c r="AR2531">
        <v>3</v>
      </c>
      <c r="AS2531" t="s">
        <v>68</v>
      </c>
      <c r="AT2531" t="s">
        <v>68</v>
      </c>
      <c r="AU2531" t="s">
        <v>68</v>
      </c>
      <c r="AV2531" s="2">
        <v>43498</v>
      </c>
      <c r="AW2531" s="2">
        <v>43617</v>
      </c>
      <c r="AX2531">
        <v>1589</v>
      </c>
      <c r="AY2531">
        <v>1711</v>
      </c>
      <c r="AZ2531" t="s">
        <v>3158</v>
      </c>
      <c r="BA2531" s="2">
        <v>43702</v>
      </c>
      <c r="BB2531">
        <v>26</v>
      </c>
      <c r="BC2531" t="s">
        <v>3159</v>
      </c>
      <c r="BD2531" s="3">
        <v>27061</v>
      </c>
      <c r="BE2531" t="s">
        <v>2538</v>
      </c>
      <c r="BF2531" s="2">
        <v>43610</v>
      </c>
      <c r="BG2531">
        <v>21</v>
      </c>
      <c r="BH2531" t="s">
        <v>3156</v>
      </c>
      <c r="BI2531" s="3">
        <v>15158</v>
      </c>
    </row>
    <row r="2532" spans="1:61" x14ac:dyDescent="0.25">
      <c r="A2532" s="1">
        <v>43204</v>
      </c>
      <c r="B2532" t="s">
        <v>2531</v>
      </c>
      <c r="C2532" t="s">
        <v>2538</v>
      </c>
      <c r="D2532" t="s">
        <v>62</v>
      </c>
      <c r="E2532" t="s">
        <v>1274</v>
      </c>
      <c r="F2532" t="s">
        <v>644</v>
      </c>
      <c r="G2532" t="s">
        <v>1404</v>
      </c>
      <c r="H2532" t="s">
        <v>678</v>
      </c>
      <c r="I2532" t="s">
        <v>1567</v>
      </c>
      <c r="J2532" t="s">
        <v>465</v>
      </c>
      <c r="K2532" t="s">
        <v>647</v>
      </c>
      <c r="L2532" t="s">
        <v>80</v>
      </c>
      <c r="M2532" t="s">
        <v>223</v>
      </c>
      <c r="N2532" t="s">
        <v>80</v>
      </c>
      <c r="O2532" t="s">
        <v>471</v>
      </c>
      <c r="P2532" t="s">
        <v>471</v>
      </c>
      <c r="Q2532">
        <v>33</v>
      </c>
      <c r="R2532" t="s">
        <v>85</v>
      </c>
      <c r="S2532" t="s">
        <v>83</v>
      </c>
      <c r="T2532">
        <v>18</v>
      </c>
      <c r="U2532">
        <v>4</v>
      </c>
      <c r="V2532">
        <v>5</v>
      </c>
      <c r="W2532" t="s">
        <v>191</v>
      </c>
      <c r="X2532" t="s">
        <v>121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 t="s">
        <v>540</v>
      </c>
      <c r="AM2532" t="s">
        <v>540</v>
      </c>
      <c r="AN2532">
        <v>6</v>
      </c>
      <c r="AO2532" t="s">
        <v>132</v>
      </c>
      <c r="AP2532" t="e" vm="1">
        <f>_FV(-2,"0")</f>
        <v>#VALUE!</v>
      </c>
      <c r="AQ2532">
        <v>3</v>
      </c>
      <c r="AR2532">
        <v>6</v>
      </c>
      <c r="AS2532" t="s">
        <v>68</v>
      </c>
      <c r="AT2532" t="s">
        <v>68</v>
      </c>
      <c r="AU2532" t="s">
        <v>68</v>
      </c>
      <c r="AV2532" t="s">
        <v>68</v>
      </c>
      <c r="AW2532" s="3">
        <v>41640</v>
      </c>
      <c r="AX2532">
        <v>1659</v>
      </c>
      <c r="AY2532">
        <v>1711</v>
      </c>
      <c r="AZ2532" t="s">
        <v>2531</v>
      </c>
      <c r="BA2532" s="2">
        <v>43703</v>
      </c>
      <c r="BB2532">
        <v>16</v>
      </c>
      <c r="BC2532" t="s">
        <v>3160</v>
      </c>
      <c r="BD2532" s="3">
        <v>44986</v>
      </c>
      <c r="BE2532" t="s">
        <v>2538</v>
      </c>
      <c r="BF2532" s="2">
        <v>43610</v>
      </c>
      <c r="BG2532">
        <v>21</v>
      </c>
      <c r="BH2532" t="s">
        <v>3156</v>
      </c>
      <c r="BI2532" s="3">
        <v>15158</v>
      </c>
    </row>
    <row r="2533" spans="1:61" x14ac:dyDescent="0.25">
      <c r="A2533" s="1">
        <v>43113</v>
      </c>
      <c r="B2533" t="s">
        <v>123</v>
      </c>
      <c r="C2533" t="s">
        <v>2538</v>
      </c>
      <c r="D2533" t="s">
        <v>101</v>
      </c>
      <c r="E2533" t="s">
        <v>375</v>
      </c>
      <c r="F2533" t="s">
        <v>966</v>
      </c>
      <c r="G2533" t="s">
        <v>904</v>
      </c>
      <c r="H2533" t="s">
        <v>726</v>
      </c>
      <c r="I2533" t="s">
        <v>64</v>
      </c>
      <c r="J2533" t="s">
        <v>1150</v>
      </c>
      <c r="K2533" t="s">
        <v>1853</v>
      </c>
      <c r="L2533" t="s">
        <v>378</v>
      </c>
      <c r="M2533" t="s">
        <v>382</v>
      </c>
      <c r="N2533" t="s">
        <v>378</v>
      </c>
      <c r="O2533" t="s">
        <v>382</v>
      </c>
      <c r="P2533" t="s">
        <v>572</v>
      </c>
      <c r="Q2533">
        <v>23</v>
      </c>
      <c r="R2533" t="s">
        <v>132</v>
      </c>
      <c r="S2533" t="s">
        <v>83</v>
      </c>
      <c r="T2533">
        <v>18</v>
      </c>
      <c r="U2533">
        <v>3</v>
      </c>
      <c r="V2533">
        <v>8</v>
      </c>
      <c r="W2533" t="s">
        <v>192</v>
      </c>
      <c r="X2533" t="s">
        <v>66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 t="s">
        <v>377</v>
      </c>
      <c r="AM2533" t="s">
        <v>1151</v>
      </c>
      <c r="AN2533">
        <v>16</v>
      </c>
      <c r="AO2533" t="s">
        <v>85</v>
      </c>
      <c r="AP2533" t="e" vm="1">
        <f>_FV(-4,"0")</f>
        <v>#VALUE!</v>
      </c>
      <c r="AQ2533">
        <v>9</v>
      </c>
      <c r="AR2533">
        <v>0</v>
      </c>
      <c r="AS2533" t="s">
        <v>68</v>
      </c>
      <c r="AT2533" t="s">
        <v>68</v>
      </c>
      <c r="AU2533" t="s">
        <v>68</v>
      </c>
      <c r="AV2533" s="2">
        <v>43557</v>
      </c>
      <c r="AW2533" s="3">
        <v>46023</v>
      </c>
      <c r="AX2533">
        <v>1915</v>
      </c>
      <c r="AY2533">
        <v>1711</v>
      </c>
      <c r="AZ2533" t="s">
        <v>123</v>
      </c>
      <c r="BA2533" s="2">
        <v>43669</v>
      </c>
      <c r="BB2533">
        <v>33</v>
      </c>
      <c r="BC2533" t="s">
        <v>3161</v>
      </c>
      <c r="BD2533" s="2">
        <v>43813</v>
      </c>
      <c r="BE2533" t="s">
        <v>2538</v>
      </c>
      <c r="BF2533" s="2">
        <v>43610</v>
      </c>
      <c r="BG2533">
        <v>21</v>
      </c>
      <c r="BH2533" t="s">
        <v>3156</v>
      </c>
      <c r="BI2533" s="3">
        <v>15158</v>
      </c>
    </row>
    <row r="2534" spans="1:61" x14ac:dyDescent="0.25">
      <c r="A2534" s="1">
        <v>43218</v>
      </c>
      <c r="B2534" t="s">
        <v>2233</v>
      </c>
      <c r="C2534" t="s">
        <v>2538</v>
      </c>
      <c r="D2534" t="s">
        <v>62</v>
      </c>
      <c r="E2534" t="s">
        <v>792</v>
      </c>
      <c r="F2534" s="2">
        <v>43556</v>
      </c>
      <c r="G2534" t="s">
        <v>1608</v>
      </c>
      <c r="H2534" t="s">
        <v>1072</v>
      </c>
      <c r="I2534" t="s">
        <v>970</v>
      </c>
      <c r="J2534" t="s">
        <v>1577</v>
      </c>
      <c r="K2534" t="s">
        <v>585</v>
      </c>
      <c r="L2534" t="s">
        <v>587</v>
      </c>
      <c r="M2534" t="s">
        <v>586</v>
      </c>
      <c r="N2534" t="s">
        <v>665</v>
      </c>
      <c r="O2534" t="s">
        <v>155</v>
      </c>
      <c r="P2534" t="s">
        <v>587</v>
      </c>
      <c r="Q2534">
        <v>35</v>
      </c>
      <c r="R2534" t="s">
        <v>192</v>
      </c>
      <c r="S2534" t="s">
        <v>83</v>
      </c>
      <c r="T2534">
        <v>18</v>
      </c>
      <c r="U2534">
        <v>12</v>
      </c>
      <c r="V2534">
        <v>5</v>
      </c>
      <c r="W2534" t="s">
        <v>85</v>
      </c>
      <c r="X2534" t="s">
        <v>85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 t="e" vm="392">
        <f>_FV(0,"5142857142857142")</f>
        <v>#VALUE!</v>
      </c>
      <c r="AM2534" t="s">
        <v>2028</v>
      </c>
      <c r="AN2534">
        <v>-10</v>
      </c>
      <c r="AO2534" t="s">
        <v>65</v>
      </c>
      <c r="AP2534" t="s">
        <v>64</v>
      </c>
      <c r="AQ2534">
        <v>4</v>
      </c>
      <c r="AR2534">
        <v>4</v>
      </c>
      <c r="AS2534" t="s">
        <v>68</v>
      </c>
      <c r="AT2534" t="s">
        <v>68</v>
      </c>
      <c r="AU2534" t="s">
        <v>68</v>
      </c>
      <c r="AV2534" s="2">
        <v>43556</v>
      </c>
      <c r="AW2534" s="3">
        <v>43466</v>
      </c>
      <c r="AX2534">
        <v>1595</v>
      </c>
      <c r="AY2534">
        <v>1711</v>
      </c>
      <c r="AZ2534" t="s">
        <v>2233</v>
      </c>
      <c r="BA2534" s="2">
        <v>43701</v>
      </c>
      <c r="BB2534">
        <v>22</v>
      </c>
      <c r="BC2534" t="s">
        <v>3162</v>
      </c>
      <c r="BD2534" s="3">
        <v>27120</v>
      </c>
      <c r="BE2534" t="s">
        <v>2538</v>
      </c>
      <c r="BF2534" s="2">
        <v>43610</v>
      </c>
      <c r="BG2534">
        <v>21</v>
      </c>
      <c r="BH2534" t="s">
        <v>3156</v>
      </c>
      <c r="BI2534" s="3">
        <v>15158</v>
      </c>
    </row>
    <row r="2535" spans="1:61" x14ac:dyDescent="0.25">
      <c r="A2535" s="1">
        <v>43131</v>
      </c>
      <c r="B2535" t="s">
        <v>127</v>
      </c>
      <c r="C2535" t="s">
        <v>2538</v>
      </c>
      <c r="D2535" t="s">
        <v>62</v>
      </c>
      <c r="E2535" s="2">
        <v>43556</v>
      </c>
      <c r="F2535" s="3">
        <v>16072</v>
      </c>
      <c r="G2535" s="3">
        <v>20455</v>
      </c>
      <c r="H2535" s="3">
        <v>46753</v>
      </c>
      <c r="I2535" s="2">
        <v>43800</v>
      </c>
      <c r="J2535" s="3">
        <v>13150</v>
      </c>
      <c r="K2535" t="s">
        <v>129</v>
      </c>
      <c r="L2535" t="s">
        <v>347</v>
      </c>
      <c r="M2535" t="s">
        <v>116</v>
      </c>
      <c r="N2535" t="s">
        <v>128</v>
      </c>
      <c r="O2535" t="s">
        <v>129</v>
      </c>
      <c r="P2535" t="s">
        <v>129</v>
      </c>
      <c r="Q2535">
        <v>25</v>
      </c>
      <c r="R2535" t="s">
        <v>121</v>
      </c>
      <c r="S2535" t="s">
        <v>83</v>
      </c>
      <c r="T2535">
        <v>18</v>
      </c>
      <c r="U2535">
        <v>9</v>
      </c>
      <c r="V2535">
        <v>7</v>
      </c>
      <c r="W2535" t="s">
        <v>64</v>
      </c>
      <c r="X2535" t="s">
        <v>85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 t="e" vm="104">
        <f>_FV(0,"52")</f>
        <v>#VALUE!</v>
      </c>
      <c r="AM2535" t="s">
        <v>131</v>
      </c>
      <c r="AN2535">
        <v>-6</v>
      </c>
      <c r="AO2535" t="e" vm="1">
        <f>_FV(-5,"0")</f>
        <v>#VALUE!</v>
      </c>
      <c r="AP2535" t="e" vm="1">
        <f>_FV(-1,"0")</f>
        <v>#VALUE!</v>
      </c>
      <c r="AQ2535">
        <v>6</v>
      </c>
      <c r="AR2535">
        <v>3</v>
      </c>
      <c r="AS2535" t="s">
        <v>68</v>
      </c>
      <c r="AT2535" t="s">
        <v>133</v>
      </c>
      <c r="AU2535" t="s">
        <v>68</v>
      </c>
      <c r="AV2535" s="2">
        <v>43497</v>
      </c>
      <c r="AW2535" t="s">
        <v>3163</v>
      </c>
      <c r="AX2535">
        <v>1735</v>
      </c>
      <c r="AY2535">
        <v>1711</v>
      </c>
      <c r="AZ2535" t="s">
        <v>127</v>
      </c>
      <c r="BA2535" s="2">
        <v>43731</v>
      </c>
      <c r="BB2535">
        <v>27</v>
      </c>
      <c r="BC2535" t="s">
        <v>3164</v>
      </c>
      <c r="BD2535" s="3">
        <v>44743</v>
      </c>
      <c r="BE2535" t="s">
        <v>2538</v>
      </c>
      <c r="BF2535" s="2">
        <v>43610</v>
      </c>
      <c r="BG2535">
        <v>21</v>
      </c>
      <c r="BH2535" t="s">
        <v>3156</v>
      </c>
      <c r="BI2535" s="3">
        <v>15158</v>
      </c>
    </row>
    <row r="2536" spans="1:61" x14ac:dyDescent="0.25">
      <c r="A2536" s="1">
        <v>42994</v>
      </c>
      <c r="B2536" t="s">
        <v>3165</v>
      </c>
      <c r="C2536" t="s">
        <v>2538</v>
      </c>
      <c r="D2536" t="s">
        <v>101</v>
      </c>
      <c r="E2536" t="s">
        <v>124</v>
      </c>
      <c r="F2536" s="2">
        <v>43497</v>
      </c>
      <c r="G2536" t="s">
        <v>116</v>
      </c>
      <c r="H2536" s="2">
        <v>43617</v>
      </c>
      <c r="I2536" s="2">
        <v>43556</v>
      </c>
      <c r="J2536" t="s">
        <v>97</v>
      </c>
      <c r="K2536" t="s">
        <v>116</v>
      </c>
      <c r="L2536" t="s">
        <v>118</v>
      </c>
      <c r="M2536" t="s">
        <v>118</v>
      </c>
      <c r="N2536" t="s">
        <v>97</v>
      </c>
      <c r="O2536" t="s">
        <v>118</v>
      </c>
      <c r="P2536" t="s">
        <v>65</v>
      </c>
      <c r="Q2536">
        <v>5</v>
      </c>
      <c r="R2536" t="s">
        <v>242</v>
      </c>
      <c r="S2536" t="s">
        <v>83</v>
      </c>
      <c r="T2536">
        <v>18</v>
      </c>
      <c r="U2536">
        <v>6</v>
      </c>
      <c r="V2536">
        <v>17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 t="s">
        <v>116</v>
      </c>
      <c r="AM2536" t="e" vm="8">
        <f>_FV(0,"4")</f>
        <v>#VALUE!</v>
      </c>
      <c r="AN2536">
        <v>4</v>
      </c>
      <c r="AP2536" t="s">
        <v>85</v>
      </c>
      <c r="AQ2536">
        <v>1</v>
      </c>
      <c r="AR2536">
        <v>1</v>
      </c>
      <c r="AS2536" t="s">
        <v>68</v>
      </c>
      <c r="AT2536" t="s">
        <v>68</v>
      </c>
      <c r="AU2536" t="s">
        <v>68</v>
      </c>
      <c r="AV2536" t="s">
        <v>63</v>
      </c>
      <c r="AW2536" s="3">
        <v>43466</v>
      </c>
      <c r="AX2536">
        <v>1516</v>
      </c>
      <c r="AY2536">
        <v>1711</v>
      </c>
      <c r="AZ2536" t="s">
        <v>3165</v>
      </c>
      <c r="BA2536" s="2">
        <v>43640</v>
      </c>
      <c r="BB2536">
        <v>18</v>
      </c>
      <c r="BC2536" t="s">
        <v>3166</v>
      </c>
      <c r="BD2536" s="3">
        <v>30682</v>
      </c>
      <c r="BE2536" t="s">
        <v>2538</v>
      </c>
      <c r="BF2536" s="2">
        <v>43610</v>
      </c>
      <c r="BG2536">
        <v>21</v>
      </c>
      <c r="BH2536" t="s">
        <v>3156</v>
      </c>
      <c r="BI2536" s="3">
        <v>15158</v>
      </c>
    </row>
    <row r="2537" spans="1:61" x14ac:dyDescent="0.25">
      <c r="A2537" s="1">
        <v>43099</v>
      </c>
      <c r="B2537" t="s">
        <v>150</v>
      </c>
      <c r="C2537" t="s">
        <v>2538</v>
      </c>
      <c r="D2537" t="s">
        <v>62</v>
      </c>
      <c r="E2537" t="s">
        <v>2334</v>
      </c>
      <c r="F2537" t="s">
        <v>353</v>
      </c>
      <c r="G2537" t="s">
        <v>707</v>
      </c>
      <c r="H2537" t="s">
        <v>353</v>
      </c>
      <c r="I2537" t="s">
        <v>894</v>
      </c>
      <c r="J2537" t="s">
        <v>153</v>
      </c>
      <c r="K2537" t="s">
        <v>393</v>
      </c>
      <c r="L2537" t="s">
        <v>80</v>
      </c>
      <c r="M2537" t="s">
        <v>1823</v>
      </c>
      <c r="N2537" t="s">
        <v>80</v>
      </c>
      <c r="O2537" t="s">
        <v>460</v>
      </c>
      <c r="P2537" t="s">
        <v>155</v>
      </c>
      <c r="Q2537">
        <v>21</v>
      </c>
      <c r="R2537" t="s">
        <v>66</v>
      </c>
      <c r="S2537" t="s">
        <v>83</v>
      </c>
      <c r="T2537">
        <v>18</v>
      </c>
      <c r="U2537">
        <v>4</v>
      </c>
      <c r="V2537">
        <v>7</v>
      </c>
      <c r="W2537" t="s">
        <v>83</v>
      </c>
      <c r="X2537" t="s">
        <v>85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 t="s">
        <v>707</v>
      </c>
      <c r="AM2537" t="s">
        <v>65</v>
      </c>
      <c r="AN2537">
        <v>11</v>
      </c>
      <c r="AO2537" t="s">
        <v>64</v>
      </c>
      <c r="AP2537" t="e" vm="1">
        <f>_FV(-5,"0")</f>
        <v>#VALUE!</v>
      </c>
      <c r="AQ2537">
        <v>6</v>
      </c>
      <c r="AR2537">
        <v>3</v>
      </c>
      <c r="AS2537" t="s">
        <v>68</v>
      </c>
      <c r="AT2537" t="s">
        <v>68</v>
      </c>
      <c r="AU2537" t="s">
        <v>68</v>
      </c>
      <c r="AV2537" t="s">
        <v>64</v>
      </c>
      <c r="AW2537" s="3">
        <v>46753</v>
      </c>
      <c r="AX2537">
        <v>1842</v>
      </c>
      <c r="AY2537">
        <v>1711</v>
      </c>
      <c r="AZ2537" t="s">
        <v>150</v>
      </c>
      <c r="BA2537" t="s">
        <v>243</v>
      </c>
      <c r="BB2537">
        <v>21</v>
      </c>
      <c r="BC2537" t="s">
        <v>3167</v>
      </c>
      <c r="BD2537" t="s">
        <v>3168</v>
      </c>
      <c r="BE2537" t="s">
        <v>2538</v>
      </c>
      <c r="BF2537" s="2">
        <v>43610</v>
      </c>
      <c r="BG2537">
        <v>21</v>
      </c>
      <c r="BH2537" t="s">
        <v>3156</v>
      </c>
      <c r="BI2537" s="3">
        <v>15158</v>
      </c>
    </row>
    <row r="2538" spans="1:61" x14ac:dyDescent="0.25">
      <c r="A2538" s="1">
        <v>43375</v>
      </c>
      <c r="B2538" t="s">
        <v>158</v>
      </c>
      <c r="C2538" t="s">
        <v>2538</v>
      </c>
      <c r="D2538" t="s">
        <v>62</v>
      </c>
      <c r="E2538" t="s">
        <v>3169</v>
      </c>
      <c r="F2538" t="s">
        <v>635</v>
      </c>
      <c r="G2538" t="s">
        <v>1480</v>
      </c>
      <c r="H2538" t="s">
        <v>634</v>
      </c>
      <c r="I2538" t="s">
        <v>1101</v>
      </c>
      <c r="J2538" t="s">
        <v>634</v>
      </c>
      <c r="K2538" t="s">
        <v>847</v>
      </c>
      <c r="L2538" t="s">
        <v>80</v>
      </c>
      <c r="M2538" t="s">
        <v>733</v>
      </c>
      <c r="N2538" t="s">
        <v>80</v>
      </c>
      <c r="O2538" t="s">
        <v>93</v>
      </c>
      <c r="P2538" t="s">
        <v>637</v>
      </c>
      <c r="Q2538">
        <v>27</v>
      </c>
      <c r="R2538" t="s">
        <v>68</v>
      </c>
      <c r="S2538" t="s">
        <v>83</v>
      </c>
      <c r="T2538">
        <v>18</v>
      </c>
      <c r="U2538">
        <v>1</v>
      </c>
      <c r="V2538">
        <v>8</v>
      </c>
      <c r="W2538" t="s">
        <v>120</v>
      </c>
      <c r="X2538" t="s">
        <v>121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 t="s">
        <v>1955</v>
      </c>
      <c r="AM2538" t="s">
        <v>93</v>
      </c>
      <c r="AN2538">
        <v>34</v>
      </c>
      <c r="AO2538" t="s">
        <v>64</v>
      </c>
      <c r="AP2538" t="e" vm="1">
        <f>_FV(-8,"0")</f>
        <v>#VALUE!</v>
      </c>
      <c r="AQ2538">
        <v>6</v>
      </c>
      <c r="AR2538">
        <v>3</v>
      </c>
      <c r="AS2538" t="s">
        <v>68</v>
      </c>
      <c r="AT2538" t="s">
        <v>1040</v>
      </c>
      <c r="AU2538" t="s">
        <v>68</v>
      </c>
      <c r="AV2538" s="2">
        <v>43558</v>
      </c>
      <c r="AW2538" t="s">
        <v>3170</v>
      </c>
      <c r="AX2538">
        <v>1906</v>
      </c>
      <c r="AY2538">
        <v>1711</v>
      </c>
      <c r="AZ2538" t="s">
        <v>158</v>
      </c>
      <c r="BA2538" s="2">
        <v>43489</v>
      </c>
      <c r="BB2538">
        <v>21</v>
      </c>
      <c r="BC2538" t="s">
        <v>3171</v>
      </c>
      <c r="BD2538" t="s">
        <v>3172</v>
      </c>
      <c r="BE2538" t="s">
        <v>2538</v>
      </c>
      <c r="BF2538" s="2">
        <v>43610</v>
      </c>
      <c r="BG2538">
        <v>21</v>
      </c>
      <c r="BH2538" t="s">
        <v>3156</v>
      </c>
      <c r="BI2538" s="3">
        <v>15158</v>
      </c>
    </row>
    <row r="2539" spans="1:61" x14ac:dyDescent="0.25">
      <c r="A2539" s="1">
        <v>42973</v>
      </c>
      <c r="B2539" t="s">
        <v>163</v>
      </c>
      <c r="C2539" t="s">
        <v>2538</v>
      </c>
      <c r="D2539" t="s">
        <v>62</v>
      </c>
      <c r="E2539" t="s">
        <v>1820</v>
      </c>
      <c r="F2539" t="s">
        <v>340</v>
      </c>
      <c r="G2539" t="s">
        <v>65</v>
      </c>
      <c r="H2539" t="s">
        <v>90</v>
      </c>
      <c r="I2539" t="s">
        <v>64</v>
      </c>
      <c r="J2539" t="s">
        <v>68</v>
      </c>
      <c r="K2539" t="s">
        <v>355</v>
      </c>
      <c r="L2539" t="s">
        <v>80</v>
      </c>
      <c r="M2539" t="s">
        <v>65</v>
      </c>
      <c r="N2539" t="s">
        <v>80</v>
      </c>
      <c r="O2539" t="s">
        <v>65</v>
      </c>
      <c r="P2539" t="s">
        <v>65</v>
      </c>
      <c r="Q2539">
        <v>3</v>
      </c>
      <c r="R2539" t="s">
        <v>64</v>
      </c>
      <c r="S2539" t="s">
        <v>83</v>
      </c>
      <c r="T2539">
        <v>18</v>
      </c>
      <c r="U2539">
        <v>1</v>
      </c>
      <c r="V2539">
        <v>9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 t="s">
        <v>1820</v>
      </c>
      <c r="AM2539" t="s">
        <v>80</v>
      </c>
      <c r="AN2539">
        <v>3</v>
      </c>
      <c r="AP2539" t="e" vm="1">
        <f>_FV(-7,"0")</f>
        <v>#VALUE!</v>
      </c>
      <c r="AQ2539">
        <v>7</v>
      </c>
      <c r="AR2539">
        <v>1</v>
      </c>
      <c r="AS2539" t="s">
        <v>68</v>
      </c>
      <c r="AT2539" t="s">
        <v>65</v>
      </c>
      <c r="AU2539" t="s">
        <v>68</v>
      </c>
      <c r="AV2539" s="3">
        <v>45689</v>
      </c>
      <c r="AW2539" t="s">
        <v>65</v>
      </c>
      <c r="AX2539">
        <v>1888</v>
      </c>
      <c r="AY2539">
        <v>1711</v>
      </c>
      <c r="AZ2539" t="s">
        <v>163</v>
      </c>
      <c r="BA2539" s="2">
        <v>43490</v>
      </c>
      <c r="BB2539">
        <v>22</v>
      </c>
      <c r="BC2539" t="s">
        <v>3173</v>
      </c>
      <c r="BD2539" t="s">
        <v>3174</v>
      </c>
      <c r="BE2539" t="s">
        <v>2538</v>
      </c>
      <c r="BF2539" s="2">
        <v>43610</v>
      </c>
      <c r="BG2539">
        <v>21</v>
      </c>
      <c r="BH2539" t="s">
        <v>3156</v>
      </c>
      <c r="BI2539" s="3">
        <v>15158</v>
      </c>
    </row>
    <row r="2540" spans="1:61" x14ac:dyDescent="0.25">
      <c r="A2540" s="1">
        <v>42990</v>
      </c>
      <c r="B2540" t="s">
        <v>178</v>
      </c>
      <c r="C2540" t="s">
        <v>2538</v>
      </c>
      <c r="D2540" t="s">
        <v>151</v>
      </c>
      <c r="E2540" t="s">
        <v>400</v>
      </c>
      <c r="F2540" s="3">
        <v>45658</v>
      </c>
      <c r="G2540" t="s">
        <v>317</v>
      </c>
      <c r="H2540" s="3">
        <v>45658</v>
      </c>
      <c r="I2540" t="s">
        <v>750</v>
      </c>
      <c r="J2540" s="3">
        <v>45658</v>
      </c>
      <c r="K2540" t="s">
        <v>79</v>
      </c>
      <c r="L2540" t="s">
        <v>320</v>
      </c>
      <c r="M2540" t="s">
        <v>63</v>
      </c>
      <c r="N2540" t="s">
        <v>320</v>
      </c>
      <c r="O2540" t="s">
        <v>321</v>
      </c>
      <c r="P2540" t="s">
        <v>320</v>
      </c>
      <c r="Q2540">
        <v>16</v>
      </c>
      <c r="R2540" t="s">
        <v>120</v>
      </c>
      <c r="S2540" t="s">
        <v>83</v>
      </c>
      <c r="T2540">
        <v>18</v>
      </c>
      <c r="U2540">
        <v>15</v>
      </c>
      <c r="V2540">
        <v>9</v>
      </c>
      <c r="W2540" t="s">
        <v>68</v>
      </c>
      <c r="X2540" t="s">
        <v>121</v>
      </c>
      <c r="Y2540">
        <v>0</v>
      </c>
      <c r="Z2540">
        <v>0</v>
      </c>
      <c r="AA2540">
        <v>0</v>
      </c>
      <c r="AB2540">
        <v>1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 t="e" vm="3">
        <f>_FV(0,"5")</f>
        <v>#VALUE!</v>
      </c>
      <c r="AM2540" t="s">
        <v>65</v>
      </c>
      <c r="AN2540">
        <v>-5</v>
      </c>
      <c r="AO2540" t="e" vm="1">
        <f>_FV(-7,"0")</f>
        <v>#VALUE!</v>
      </c>
      <c r="AP2540" t="s">
        <v>68</v>
      </c>
      <c r="AQ2540">
        <v>0</v>
      </c>
      <c r="AR2540">
        <v>9</v>
      </c>
      <c r="AS2540" t="s">
        <v>68</v>
      </c>
      <c r="AT2540" t="s">
        <v>68</v>
      </c>
      <c r="AU2540" t="s">
        <v>68</v>
      </c>
      <c r="AV2540" t="s">
        <v>63</v>
      </c>
      <c r="AW2540" s="3">
        <v>43101</v>
      </c>
      <c r="AX2540">
        <v>1645</v>
      </c>
      <c r="AY2540">
        <v>1711</v>
      </c>
      <c r="AZ2540" t="s">
        <v>178</v>
      </c>
      <c r="BA2540" s="2">
        <v>43579</v>
      </c>
      <c r="BB2540">
        <v>25</v>
      </c>
      <c r="BC2540" t="s">
        <v>3175</v>
      </c>
      <c r="BD2540" s="3">
        <v>19085</v>
      </c>
      <c r="BE2540" t="s">
        <v>2538</v>
      </c>
      <c r="BF2540" s="2">
        <v>43610</v>
      </c>
      <c r="BG2540">
        <v>21</v>
      </c>
      <c r="BH2540" t="s">
        <v>3156</v>
      </c>
      <c r="BI2540" s="3">
        <v>15158</v>
      </c>
    </row>
    <row r="2541" spans="1:61" x14ac:dyDescent="0.25">
      <c r="A2541" s="1">
        <v>43082</v>
      </c>
      <c r="B2541" t="s">
        <v>1917</v>
      </c>
      <c r="C2541" t="s">
        <v>2538</v>
      </c>
      <c r="D2541" t="s">
        <v>151</v>
      </c>
      <c r="E2541" t="s">
        <v>1018</v>
      </c>
      <c r="F2541" t="s">
        <v>276</v>
      </c>
      <c r="G2541" t="s">
        <v>489</v>
      </c>
      <c r="H2541" t="s">
        <v>186</v>
      </c>
      <c r="I2541" t="s">
        <v>310</v>
      </c>
      <c r="J2541" t="s">
        <v>276</v>
      </c>
      <c r="K2541" t="s">
        <v>190</v>
      </c>
      <c r="L2541" t="s">
        <v>187</v>
      </c>
      <c r="M2541" t="s">
        <v>187</v>
      </c>
      <c r="N2541" t="s">
        <v>280</v>
      </c>
      <c r="O2541" t="s">
        <v>187</v>
      </c>
      <c r="P2541" t="s">
        <v>280</v>
      </c>
      <c r="Q2541">
        <v>17</v>
      </c>
      <c r="R2541" t="s">
        <v>255</v>
      </c>
      <c r="S2541" t="s">
        <v>83</v>
      </c>
      <c r="T2541">
        <v>18</v>
      </c>
      <c r="U2541">
        <v>11</v>
      </c>
      <c r="V2541">
        <v>8</v>
      </c>
      <c r="W2541" t="s">
        <v>132</v>
      </c>
      <c r="X2541" t="s">
        <v>120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 t="e" vm="275">
        <f>_FV(0,"17647058823529413")</f>
        <v>#VALUE!</v>
      </c>
      <c r="AM2541" t="s">
        <v>1292</v>
      </c>
      <c r="AN2541">
        <v>-5</v>
      </c>
      <c r="AO2541" t="e" vm="1">
        <f>_FV(-5,"0")</f>
        <v>#VALUE!</v>
      </c>
      <c r="AP2541" t="s">
        <v>121</v>
      </c>
      <c r="AQ2541">
        <v>4</v>
      </c>
      <c r="AR2541">
        <v>4</v>
      </c>
      <c r="AS2541" t="s">
        <v>68</v>
      </c>
      <c r="AT2541" t="s">
        <v>68</v>
      </c>
      <c r="AU2541" t="s">
        <v>68</v>
      </c>
      <c r="AV2541" s="2">
        <v>43617</v>
      </c>
      <c r="AW2541" s="3">
        <v>41640</v>
      </c>
      <c r="AX2541">
        <v>1687</v>
      </c>
      <c r="AY2541">
        <v>1711</v>
      </c>
      <c r="AZ2541" t="s">
        <v>1917</v>
      </c>
      <c r="BA2541" s="2">
        <v>43732</v>
      </c>
      <c r="BB2541">
        <v>16</v>
      </c>
      <c r="BC2541" t="s">
        <v>3176</v>
      </c>
      <c r="BD2541" s="3">
        <v>19572</v>
      </c>
      <c r="BE2541" t="s">
        <v>2538</v>
      </c>
      <c r="BF2541" s="2">
        <v>43610</v>
      </c>
      <c r="BG2541">
        <v>21</v>
      </c>
      <c r="BH2541" t="s">
        <v>3156</v>
      </c>
      <c r="BI2541" s="3">
        <v>15158</v>
      </c>
    </row>
    <row r="2542" spans="1:61" x14ac:dyDescent="0.25">
      <c r="A2542" s="1">
        <v>42836</v>
      </c>
      <c r="B2542" t="s">
        <v>182</v>
      </c>
      <c r="C2542" t="s">
        <v>2538</v>
      </c>
      <c r="D2542" t="s">
        <v>101</v>
      </c>
      <c r="E2542" t="s">
        <v>68</v>
      </c>
      <c r="F2542" t="s">
        <v>222</v>
      </c>
      <c r="G2542" t="s">
        <v>629</v>
      </c>
      <c r="H2542" t="s">
        <v>222</v>
      </c>
      <c r="I2542" t="s">
        <v>68</v>
      </c>
      <c r="J2542" t="s">
        <v>539</v>
      </c>
      <c r="K2542" t="s">
        <v>223</v>
      </c>
      <c r="L2542" t="s">
        <v>223</v>
      </c>
      <c r="M2542" t="s">
        <v>337</v>
      </c>
      <c r="N2542" t="s">
        <v>224</v>
      </c>
      <c r="O2542" t="s">
        <v>226</v>
      </c>
      <c r="P2542" t="s">
        <v>223</v>
      </c>
      <c r="Q2542">
        <v>11</v>
      </c>
      <c r="R2542" t="s">
        <v>67</v>
      </c>
      <c r="S2542" t="s">
        <v>83</v>
      </c>
      <c r="T2542">
        <v>18</v>
      </c>
      <c r="U2542">
        <v>14</v>
      </c>
      <c r="V2542">
        <v>11</v>
      </c>
      <c r="W2542" t="s">
        <v>96</v>
      </c>
      <c r="X2542" t="s">
        <v>121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 t="e" vm="246">
        <f>_FV(0,"8181818181818182")</f>
        <v>#VALUE!</v>
      </c>
      <c r="AM2542" t="s">
        <v>65</v>
      </c>
      <c r="AN2542">
        <v>-1</v>
      </c>
      <c r="AO2542" t="e" vm="1">
        <f>_FV(-2,"0")</f>
        <v>#VALUE!</v>
      </c>
      <c r="AP2542" t="s">
        <v>120</v>
      </c>
      <c r="AQ2542">
        <v>1</v>
      </c>
      <c r="AR2542">
        <v>7</v>
      </c>
      <c r="AS2542" t="s">
        <v>68</v>
      </c>
      <c r="AT2542" t="s">
        <v>1108</v>
      </c>
      <c r="AU2542" t="s">
        <v>68</v>
      </c>
      <c r="AV2542" s="2">
        <v>43497</v>
      </c>
      <c r="AW2542" t="s">
        <v>3177</v>
      </c>
      <c r="AX2542">
        <v>1673</v>
      </c>
      <c r="AY2542">
        <v>1711</v>
      </c>
      <c r="AZ2542" t="s">
        <v>182</v>
      </c>
      <c r="BA2542" s="2">
        <v>43521</v>
      </c>
      <c r="BB2542">
        <v>27</v>
      </c>
      <c r="BC2542" t="s">
        <v>3178</v>
      </c>
      <c r="BD2542" s="2">
        <v>43682</v>
      </c>
      <c r="BE2542" t="s">
        <v>2538</v>
      </c>
      <c r="BF2542" s="2">
        <v>43610</v>
      </c>
      <c r="BG2542">
        <v>21</v>
      </c>
      <c r="BH2542" t="s">
        <v>3156</v>
      </c>
      <c r="BI2542" s="3">
        <v>15158</v>
      </c>
    </row>
    <row r="2543" spans="1:61" x14ac:dyDescent="0.25">
      <c r="A2543" s="1">
        <v>43029</v>
      </c>
      <c r="B2543" t="s">
        <v>1445</v>
      </c>
      <c r="C2543" t="s">
        <v>2538</v>
      </c>
      <c r="D2543" t="s">
        <v>151</v>
      </c>
      <c r="E2543" t="s">
        <v>356</v>
      </c>
      <c r="F2543" t="s">
        <v>92</v>
      </c>
      <c r="G2543" t="s">
        <v>88</v>
      </c>
      <c r="H2543" t="s">
        <v>89</v>
      </c>
      <c r="I2543" t="s">
        <v>88</v>
      </c>
      <c r="J2543" t="s">
        <v>355</v>
      </c>
      <c r="K2543" t="s">
        <v>216</v>
      </c>
      <c r="L2543" t="s">
        <v>93</v>
      </c>
      <c r="M2543" t="s">
        <v>94</v>
      </c>
      <c r="N2543" t="s">
        <v>94</v>
      </c>
      <c r="O2543" t="s">
        <v>216</v>
      </c>
      <c r="P2543" t="s">
        <v>80</v>
      </c>
      <c r="Q2543">
        <v>9</v>
      </c>
      <c r="R2543" t="s">
        <v>95</v>
      </c>
      <c r="S2543" t="s">
        <v>83</v>
      </c>
      <c r="T2543">
        <v>18</v>
      </c>
      <c r="U2543">
        <v>13</v>
      </c>
      <c r="V2543">
        <v>18</v>
      </c>
      <c r="W2543" t="s">
        <v>66</v>
      </c>
      <c r="X2543" t="s">
        <v>84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 t="e" vm="2">
        <f>_FV(0,"3333333333333333")</f>
        <v>#VALUE!</v>
      </c>
      <c r="AM2543" t="e" vm="2">
        <f>_FV(0,"3333333333333333")</f>
        <v>#VALUE!</v>
      </c>
      <c r="AN2543">
        <v>2</v>
      </c>
      <c r="AO2543" t="s">
        <v>68</v>
      </c>
      <c r="AP2543" t="s">
        <v>83</v>
      </c>
      <c r="AQ2543">
        <v>3</v>
      </c>
      <c r="AR2543">
        <v>6</v>
      </c>
      <c r="AS2543" t="s">
        <v>68</v>
      </c>
      <c r="AT2543" t="s">
        <v>68</v>
      </c>
      <c r="AU2543" t="s">
        <v>68</v>
      </c>
      <c r="AV2543" t="s">
        <v>68</v>
      </c>
      <c r="AW2543" s="3">
        <v>47119</v>
      </c>
      <c r="AX2543">
        <v>1657</v>
      </c>
      <c r="AY2543">
        <v>1711</v>
      </c>
      <c r="AZ2543" t="s">
        <v>1445</v>
      </c>
      <c r="BA2543" s="2">
        <v>43549</v>
      </c>
      <c r="BB2543">
        <v>32</v>
      </c>
      <c r="BC2543" t="s">
        <v>3179</v>
      </c>
      <c r="BD2543" s="3">
        <v>27851</v>
      </c>
      <c r="BE2543" t="s">
        <v>2538</v>
      </c>
      <c r="BF2543" s="2">
        <v>43610</v>
      </c>
      <c r="BG2543">
        <v>21</v>
      </c>
      <c r="BH2543" t="s">
        <v>3156</v>
      </c>
      <c r="BI2543" s="3">
        <v>15158</v>
      </c>
    </row>
    <row r="2544" spans="1:61" x14ac:dyDescent="0.25">
      <c r="A2544" s="1">
        <v>43233</v>
      </c>
      <c r="B2544" t="s">
        <v>209</v>
      </c>
      <c r="C2544" t="s">
        <v>2538</v>
      </c>
      <c r="D2544" t="s">
        <v>62</v>
      </c>
      <c r="E2544" t="s">
        <v>839</v>
      </c>
      <c r="F2544" t="s">
        <v>197</v>
      </c>
      <c r="G2544" t="s">
        <v>787</v>
      </c>
      <c r="H2544" t="s">
        <v>1689</v>
      </c>
      <c r="I2544" t="s">
        <v>164</v>
      </c>
      <c r="J2544" t="s">
        <v>1010</v>
      </c>
      <c r="K2544" t="s">
        <v>169</v>
      </c>
      <c r="L2544" t="s">
        <v>202</v>
      </c>
      <c r="M2544" t="s">
        <v>1014</v>
      </c>
      <c r="N2544" t="s">
        <v>203</v>
      </c>
      <c r="O2544" t="s">
        <v>205</v>
      </c>
      <c r="P2544" t="s">
        <v>173</v>
      </c>
      <c r="Q2544">
        <v>38</v>
      </c>
      <c r="R2544" t="s">
        <v>84</v>
      </c>
      <c r="S2544" t="s">
        <v>83</v>
      </c>
      <c r="T2544">
        <v>18</v>
      </c>
      <c r="U2544">
        <v>3</v>
      </c>
      <c r="V2544">
        <v>9</v>
      </c>
      <c r="W2544" t="s">
        <v>85</v>
      </c>
      <c r="X2544" t="s">
        <v>66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 t="s">
        <v>844</v>
      </c>
      <c r="AM2544" t="e" vm="452">
        <f>_FV(0,"07894736842105263")</f>
        <v>#VALUE!</v>
      </c>
      <c r="AN2544">
        <v>27</v>
      </c>
      <c r="AO2544" t="s">
        <v>84</v>
      </c>
      <c r="AP2544" t="e" vm="1">
        <f>_FV(-6,"0")</f>
        <v>#VALUE!</v>
      </c>
      <c r="AQ2544">
        <v>4</v>
      </c>
      <c r="AR2544">
        <v>4</v>
      </c>
      <c r="AS2544" t="s">
        <v>68</v>
      </c>
      <c r="AT2544" t="s">
        <v>68</v>
      </c>
      <c r="AU2544" t="s">
        <v>68</v>
      </c>
      <c r="AV2544" s="2">
        <v>43586</v>
      </c>
      <c r="AW2544" s="2">
        <v>43800</v>
      </c>
      <c r="AX2544">
        <v>1892</v>
      </c>
      <c r="AY2544">
        <v>1711</v>
      </c>
      <c r="AZ2544" t="s">
        <v>209</v>
      </c>
      <c r="BA2544" s="2">
        <v>43700</v>
      </c>
      <c r="BB2544">
        <v>22</v>
      </c>
      <c r="BC2544" t="s">
        <v>3180</v>
      </c>
      <c r="BD2544" t="s">
        <v>3181</v>
      </c>
      <c r="BE2544" t="s">
        <v>2538</v>
      </c>
      <c r="BF2544" s="2">
        <v>43610</v>
      </c>
      <c r="BG2544">
        <v>21</v>
      </c>
      <c r="BH2544" t="s">
        <v>3156</v>
      </c>
      <c r="BI2544" s="3">
        <v>15158</v>
      </c>
    </row>
    <row r="2545" spans="1:61" x14ac:dyDescent="0.25">
      <c r="A2545" s="1">
        <v>43095</v>
      </c>
      <c r="B2545" t="s">
        <v>2793</v>
      </c>
      <c r="C2545" t="s">
        <v>2538</v>
      </c>
      <c r="D2545" t="s">
        <v>62</v>
      </c>
      <c r="E2545" s="3">
        <v>12785</v>
      </c>
      <c r="F2545" s="3">
        <v>16438</v>
      </c>
      <c r="G2545" s="2">
        <v>43647</v>
      </c>
      <c r="H2545" s="2">
        <v>43556</v>
      </c>
      <c r="I2545" s="2">
        <v>43466</v>
      </c>
      <c r="J2545" s="3">
        <v>12785</v>
      </c>
      <c r="K2545" t="s">
        <v>266</v>
      </c>
      <c r="L2545" t="s">
        <v>159</v>
      </c>
      <c r="M2545" t="s">
        <v>682</v>
      </c>
      <c r="N2545" t="s">
        <v>266</v>
      </c>
      <c r="O2545" t="s">
        <v>118</v>
      </c>
      <c r="P2545" t="s">
        <v>266</v>
      </c>
      <c r="Q2545">
        <v>20</v>
      </c>
      <c r="R2545" t="s">
        <v>119</v>
      </c>
      <c r="S2545" t="s">
        <v>83</v>
      </c>
      <c r="T2545">
        <v>18</v>
      </c>
      <c r="U2545">
        <v>10</v>
      </c>
      <c r="V2545">
        <v>8</v>
      </c>
      <c r="W2545" t="s">
        <v>68</v>
      </c>
      <c r="X2545" t="s">
        <v>120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1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 t="e" vm="169">
        <f>_FV(0,"35")</f>
        <v>#VALUE!</v>
      </c>
      <c r="AM2545" t="s">
        <v>1254</v>
      </c>
      <c r="AN2545">
        <v>-5</v>
      </c>
      <c r="AO2545" t="e" vm="1">
        <f>_FV(-9,"0")</f>
        <v>#VALUE!</v>
      </c>
      <c r="AP2545" t="s">
        <v>132</v>
      </c>
      <c r="AQ2545">
        <v>3</v>
      </c>
      <c r="AR2545">
        <v>6</v>
      </c>
      <c r="AS2545" t="s">
        <v>68</v>
      </c>
      <c r="AT2545" t="s">
        <v>68</v>
      </c>
      <c r="AU2545" t="s">
        <v>68</v>
      </c>
      <c r="AV2545" s="2">
        <v>43497</v>
      </c>
      <c r="AW2545" s="3">
        <v>45292</v>
      </c>
      <c r="AX2545">
        <v>1633</v>
      </c>
      <c r="AY2545">
        <v>1711</v>
      </c>
      <c r="AZ2545" t="s">
        <v>2793</v>
      </c>
      <c r="BA2545" s="2">
        <v>43733</v>
      </c>
      <c r="BB2545">
        <v>28</v>
      </c>
      <c r="BC2545" t="s">
        <v>3182</v>
      </c>
      <c r="BD2545" s="3">
        <v>19085</v>
      </c>
      <c r="BE2545" t="s">
        <v>2538</v>
      </c>
      <c r="BF2545" s="2">
        <v>43610</v>
      </c>
      <c r="BG2545">
        <v>21</v>
      </c>
      <c r="BH2545" t="s">
        <v>3156</v>
      </c>
      <c r="BI2545" s="3">
        <v>15158</v>
      </c>
    </row>
    <row r="2546" spans="1:61" x14ac:dyDescent="0.25">
      <c r="A2546" s="1">
        <v>43376</v>
      </c>
      <c r="B2546" t="s">
        <v>218</v>
      </c>
      <c r="C2546" t="s">
        <v>2538</v>
      </c>
      <c r="D2546" t="s">
        <v>151</v>
      </c>
      <c r="E2546" t="s">
        <v>951</v>
      </c>
      <c r="F2546" t="s">
        <v>264</v>
      </c>
      <c r="G2546" t="s">
        <v>2029</v>
      </c>
      <c r="H2546" s="2">
        <v>43556</v>
      </c>
      <c r="I2546" t="s">
        <v>355</v>
      </c>
      <c r="J2546" t="s">
        <v>765</v>
      </c>
      <c r="K2546" t="s">
        <v>325</v>
      </c>
      <c r="L2546" t="s">
        <v>266</v>
      </c>
      <c r="M2546" t="s">
        <v>63</v>
      </c>
      <c r="N2546" t="s">
        <v>80</v>
      </c>
      <c r="O2546" t="s">
        <v>673</v>
      </c>
      <c r="P2546" t="s">
        <v>80</v>
      </c>
      <c r="Q2546">
        <v>30</v>
      </c>
      <c r="R2546" t="s">
        <v>239</v>
      </c>
      <c r="S2546" t="s">
        <v>83</v>
      </c>
      <c r="T2546">
        <v>18</v>
      </c>
      <c r="U2546">
        <v>20</v>
      </c>
      <c r="V2546">
        <v>8</v>
      </c>
      <c r="W2546" t="s">
        <v>65</v>
      </c>
      <c r="X2546" t="s">
        <v>84</v>
      </c>
      <c r="Y2546">
        <v>0</v>
      </c>
      <c r="Z2546">
        <v>0</v>
      </c>
      <c r="AA2546">
        <v>0</v>
      </c>
      <c r="AB2546">
        <v>1</v>
      </c>
      <c r="AC2546">
        <v>1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 t="e" vm="41">
        <f>_FV(0,"7")</f>
        <v>#VALUE!</v>
      </c>
      <c r="AM2546" t="e" vm="406">
        <f>_FV(0,"03333333333333333")</f>
        <v>#VALUE!</v>
      </c>
      <c r="AN2546">
        <v>-17</v>
      </c>
      <c r="AO2546" t="e" vm="1">
        <f>_FV(-3,"0")</f>
        <v>#VALUE!</v>
      </c>
      <c r="AP2546" t="s">
        <v>192</v>
      </c>
      <c r="AQ2546">
        <v>4</v>
      </c>
      <c r="AR2546">
        <v>4</v>
      </c>
      <c r="AS2546" t="s">
        <v>68</v>
      </c>
      <c r="AT2546" t="s">
        <v>68</v>
      </c>
      <c r="AU2546" t="s">
        <v>68</v>
      </c>
      <c r="AV2546" s="2">
        <v>43497</v>
      </c>
      <c r="AW2546" s="2">
        <v>43556</v>
      </c>
      <c r="AX2546">
        <v>1650</v>
      </c>
      <c r="AY2546">
        <v>1711</v>
      </c>
      <c r="AZ2546" t="s">
        <v>218</v>
      </c>
      <c r="BA2546" s="2">
        <v>43610</v>
      </c>
      <c r="BB2546">
        <v>17</v>
      </c>
      <c r="BC2546" t="s">
        <v>3183</v>
      </c>
      <c r="BD2546" s="2">
        <v>43501</v>
      </c>
      <c r="BE2546" t="s">
        <v>2538</v>
      </c>
      <c r="BF2546" s="2">
        <v>43610</v>
      </c>
      <c r="BG2546">
        <v>21</v>
      </c>
      <c r="BH2546" t="s">
        <v>3156</v>
      </c>
      <c r="BI2546" s="3">
        <v>15158</v>
      </c>
    </row>
    <row r="2547" spans="1:61" x14ac:dyDescent="0.25">
      <c r="A2547" s="1">
        <v>43063</v>
      </c>
      <c r="B2547" t="s">
        <v>228</v>
      </c>
      <c r="C2547" t="s">
        <v>2538</v>
      </c>
      <c r="D2547" t="s">
        <v>101</v>
      </c>
      <c r="E2547" t="s">
        <v>229</v>
      </c>
      <c r="F2547" t="s">
        <v>362</v>
      </c>
      <c r="G2547" t="s">
        <v>1084</v>
      </c>
      <c r="H2547" t="s">
        <v>358</v>
      </c>
      <c r="I2547" t="s">
        <v>361</v>
      </c>
      <c r="J2547" t="s">
        <v>68</v>
      </c>
      <c r="K2547" t="s">
        <v>238</v>
      </c>
      <c r="L2547" t="s">
        <v>363</v>
      </c>
      <c r="M2547" t="s">
        <v>364</v>
      </c>
      <c r="N2547" t="s">
        <v>237</v>
      </c>
      <c r="O2547" t="s">
        <v>363</v>
      </c>
      <c r="P2547" t="s">
        <v>235</v>
      </c>
      <c r="Q2547">
        <v>13</v>
      </c>
      <c r="R2547" t="s">
        <v>191</v>
      </c>
      <c r="S2547" t="s">
        <v>83</v>
      </c>
      <c r="T2547">
        <v>18</v>
      </c>
      <c r="U2547">
        <v>18</v>
      </c>
      <c r="V2547">
        <v>12</v>
      </c>
      <c r="W2547" t="s">
        <v>64</v>
      </c>
      <c r="X2547" t="s">
        <v>121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 t="e" vm="298">
        <f>_FV(-1,"0769230769230769")</f>
        <v>#VALUE!</v>
      </c>
      <c r="AM2547" t="e" vm="172">
        <f>_FV(0,"15384615384615385")</f>
        <v>#VALUE!</v>
      </c>
      <c r="AN2547">
        <v>-4</v>
      </c>
      <c r="AO2547" t="e" vm="1">
        <f>_FV(-6,"0")</f>
        <v>#VALUE!</v>
      </c>
      <c r="AP2547" t="s">
        <v>66</v>
      </c>
      <c r="AQ2547">
        <v>1</v>
      </c>
      <c r="AR2547">
        <v>7</v>
      </c>
      <c r="AS2547" t="s">
        <v>68</v>
      </c>
      <c r="AT2547" t="s">
        <v>68</v>
      </c>
      <c r="AU2547" t="s">
        <v>68</v>
      </c>
      <c r="AV2547" s="2">
        <v>43497</v>
      </c>
      <c r="AW2547" s="2">
        <v>43709</v>
      </c>
      <c r="AX2547">
        <v>1660</v>
      </c>
      <c r="AY2547">
        <v>1711</v>
      </c>
      <c r="AZ2547" t="s">
        <v>228</v>
      </c>
      <c r="BA2547" s="2">
        <v>43548</v>
      </c>
      <c r="BB2547">
        <v>23</v>
      </c>
      <c r="BC2547" t="s">
        <v>3184</v>
      </c>
      <c r="BD2547" s="3">
        <v>16954</v>
      </c>
      <c r="BE2547" t="s">
        <v>2538</v>
      </c>
      <c r="BF2547" s="2">
        <v>43610</v>
      </c>
      <c r="BG2547">
        <v>21</v>
      </c>
      <c r="BH2547" t="s">
        <v>3156</v>
      </c>
      <c r="BI2547" s="3">
        <v>15158</v>
      </c>
    </row>
    <row r="2548" spans="1:61" x14ac:dyDescent="0.25">
      <c r="A2548" s="1">
        <v>42987</v>
      </c>
      <c r="B2548" t="s">
        <v>60</v>
      </c>
      <c r="C2548" t="s">
        <v>2768</v>
      </c>
      <c r="D2548" t="s">
        <v>62</v>
      </c>
      <c r="E2548" t="s">
        <v>68</v>
      </c>
      <c r="F2548" t="s">
        <v>79</v>
      </c>
      <c r="G2548" t="s">
        <v>64</v>
      </c>
      <c r="H2548" s="3">
        <v>45658</v>
      </c>
      <c r="I2548" t="s">
        <v>180</v>
      </c>
      <c r="J2548" t="s">
        <v>65</v>
      </c>
      <c r="K2548" t="s">
        <v>79</v>
      </c>
      <c r="L2548" t="s">
        <v>65</v>
      </c>
      <c r="M2548" t="s">
        <v>63</v>
      </c>
      <c r="N2548" t="s">
        <v>180</v>
      </c>
      <c r="O2548" t="s">
        <v>65</v>
      </c>
      <c r="P2548" t="s">
        <v>65</v>
      </c>
      <c r="Q2548">
        <v>4</v>
      </c>
      <c r="R2548" t="s">
        <v>96</v>
      </c>
      <c r="S2548" t="s">
        <v>179</v>
      </c>
      <c r="T2548">
        <v>18</v>
      </c>
      <c r="U2548">
        <v>16</v>
      </c>
      <c r="V2548">
        <v>18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 t="e" vm="1">
        <f>_FV(-1,"0")</f>
        <v>#VALUE!</v>
      </c>
      <c r="AM2548" t="e" vm="1">
        <f>_FV(-1,"0")</f>
        <v>#VALUE!</v>
      </c>
      <c r="AN2548">
        <v>3</v>
      </c>
      <c r="AP2548" t="e" vm="1">
        <f>_FV(-6,"0")</f>
        <v>#VALUE!</v>
      </c>
      <c r="AQ2548">
        <v>7</v>
      </c>
      <c r="AR2548">
        <v>1</v>
      </c>
      <c r="AS2548" t="s">
        <v>68</v>
      </c>
      <c r="AT2548" t="s">
        <v>68</v>
      </c>
      <c r="AU2548" t="s">
        <v>68</v>
      </c>
      <c r="AV2548" s="2">
        <v>43557</v>
      </c>
      <c r="AW2548" s="3">
        <v>44562</v>
      </c>
      <c r="AX2548">
        <v>1845</v>
      </c>
      <c r="AY2548">
        <v>1634</v>
      </c>
      <c r="AZ2548" t="s">
        <v>60</v>
      </c>
      <c r="BA2548" s="2">
        <v>43700</v>
      </c>
      <c r="BB2548">
        <v>27</v>
      </c>
      <c r="BC2548" t="s">
        <v>3155</v>
      </c>
      <c r="BD2548" s="2">
        <v>43722</v>
      </c>
      <c r="BE2548" t="s">
        <v>2768</v>
      </c>
      <c r="BF2548" t="s">
        <v>1398</v>
      </c>
      <c r="BG2548">
        <v>13</v>
      </c>
      <c r="BH2548" t="s">
        <v>3157</v>
      </c>
      <c r="BI2548" s="3">
        <v>11749</v>
      </c>
    </row>
    <row r="2549" spans="1:61" x14ac:dyDescent="0.25">
      <c r="A2549" s="1">
        <v>43101</v>
      </c>
      <c r="B2549" t="s">
        <v>3158</v>
      </c>
      <c r="C2549" t="s">
        <v>2768</v>
      </c>
      <c r="D2549" t="s">
        <v>101</v>
      </c>
      <c r="E2549" t="s">
        <v>670</v>
      </c>
      <c r="F2549" t="s">
        <v>152</v>
      </c>
      <c r="G2549" t="s">
        <v>459</v>
      </c>
      <c r="H2549" t="s">
        <v>594</v>
      </c>
      <c r="I2549" t="s">
        <v>68</v>
      </c>
      <c r="J2549" t="s">
        <v>595</v>
      </c>
      <c r="K2549" t="s">
        <v>889</v>
      </c>
      <c r="L2549" t="s">
        <v>394</v>
      </c>
      <c r="M2549" t="s">
        <v>156</v>
      </c>
      <c r="N2549" t="s">
        <v>895</v>
      </c>
      <c r="O2549" t="s">
        <v>155</v>
      </c>
      <c r="P2549" t="s">
        <v>889</v>
      </c>
      <c r="Q2549">
        <v>21</v>
      </c>
      <c r="R2549" t="s">
        <v>110</v>
      </c>
      <c r="S2549" t="s">
        <v>179</v>
      </c>
      <c r="T2549">
        <v>18</v>
      </c>
      <c r="U2549">
        <v>11</v>
      </c>
      <c r="V2549">
        <v>16</v>
      </c>
      <c r="W2549" t="s">
        <v>66</v>
      </c>
      <c r="X2549" t="s">
        <v>64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 t="e" vm="44">
        <f>_FV(0,"47619047619047616")</f>
        <v>#VALUE!</v>
      </c>
      <c r="AM2549" t="e" vm="88">
        <f>_FV(0,"6190476190476191")</f>
        <v>#VALUE!</v>
      </c>
      <c r="AN2549">
        <v>4</v>
      </c>
      <c r="AO2549" t="s">
        <v>64</v>
      </c>
      <c r="AP2549" t="s">
        <v>84</v>
      </c>
      <c r="AQ2549">
        <v>0</v>
      </c>
      <c r="AR2549">
        <v>3</v>
      </c>
      <c r="AS2549" t="s">
        <v>68</v>
      </c>
      <c r="AT2549" t="s">
        <v>68</v>
      </c>
      <c r="AU2549" t="s">
        <v>68</v>
      </c>
      <c r="AV2549" t="s">
        <v>1310</v>
      </c>
      <c r="AW2549" s="3">
        <v>46753</v>
      </c>
      <c r="AX2549">
        <v>1589</v>
      </c>
      <c r="AY2549">
        <v>1634</v>
      </c>
      <c r="AZ2549" t="s">
        <v>3158</v>
      </c>
      <c r="BA2549" s="2">
        <v>43702</v>
      </c>
      <c r="BB2549">
        <v>26</v>
      </c>
      <c r="BC2549" t="s">
        <v>3159</v>
      </c>
      <c r="BD2549" s="3">
        <v>27061</v>
      </c>
      <c r="BE2549" t="s">
        <v>2768</v>
      </c>
      <c r="BF2549" t="s">
        <v>1398</v>
      </c>
      <c r="BG2549">
        <v>13</v>
      </c>
      <c r="BH2549" t="s">
        <v>3157</v>
      </c>
      <c r="BI2549" s="3">
        <v>11749</v>
      </c>
    </row>
    <row r="2550" spans="1:61" x14ac:dyDescent="0.25">
      <c r="A2550" s="1">
        <v>43233</v>
      </c>
      <c r="B2550" t="s">
        <v>2531</v>
      </c>
      <c r="C2550" t="s">
        <v>2768</v>
      </c>
      <c r="D2550" t="s">
        <v>151</v>
      </c>
      <c r="E2550" t="s">
        <v>166</v>
      </c>
      <c r="F2550" t="s">
        <v>1215</v>
      </c>
      <c r="G2550" t="s">
        <v>844</v>
      </c>
      <c r="H2550" t="s">
        <v>199</v>
      </c>
      <c r="I2550" t="s">
        <v>200</v>
      </c>
      <c r="J2550" t="s">
        <v>1587</v>
      </c>
      <c r="K2550" t="s">
        <v>203</v>
      </c>
      <c r="L2550" t="s">
        <v>170</v>
      </c>
      <c r="M2550" t="s">
        <v>173</v>
      </c>
      <c r="N2550" t="s">
        <v>304</v>
      </c>
      <c r="O2550" t="s">
        <v>202</v>
      </c>
      <c r="P2550" t="s">
        <v>173</v>
      </c>
      <c r="Q2550">
        <v>38</v>
      </c>
      <c r="R2550" t="s">
        <v>85</v>
      </c>
      <c r="S2550" t="s">
        <v>179</v>
      </c>
      <c r="T2550">
        <v>18</v>
      </c>
      <c r="U2550">
        <v>7</v>
      </c>
      <c r="V2550">
        <v>12</v>
      </c>
      <c r="W2550" t="s">
        <v>132</v>
      </c>
      <c r="X2550" t="s">
        <v>66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 t="e" vm="97">
        <f>_FV(0,"05263157894736842")</f>
        <v>#VALUE!</v>
      </c>
      <c r="AM2550" t="e" vm="200">
        <f>_FV(0,"4473684210526316")</f>
        <v>#VALUE!</v>
      </c>
      <c r="AN2550">
        <v>13</v>
      </c>
      <c r="AO2550" t="s">
        <v>68</v>
      </c>
      <c r="AP2550" t="e" vm="1">
        <f>_FV(-5,"0")</f>
        <v>#VALUE!</v>
      </c>
      <c r="AQ2550">
        <v>6</v>
      </c>
      <c r="AR2550">
        <v>3</v>
      </c>
      <c r="AS2550" t="s">
        <v>68</v>
      </c>
      <c r="AT2550" t="s">
        <v>3111</v>
      </c>
      <c r="AU2550" t="s">
        <v>68</v>
      </c>
      <c r="AV2550" s="2">
        <v>43497</v>
      </c>
      <c r="AW2550" t="s">
        <v>3185</v>
      </c>
      <c r="AX2550">
        <v>1659</v>
      </c>
      <c r="AY2550">
        <v>1634</v>
      </c>
      <c r="AZ2550" t="s">
        <v>2531</v>
      </c>
      <c r="BA2550" s="2">
        <v>43703</v>
      </c>
      <c r="BB2550">
        <v>16</v>
      </c>
      <c r="BC2550" t="s">
        <v>3160</v>
      </c>
      <c r="BD2550" s="3">
        <v>44986</v>
      </c>
      <c r="BE2550" t="s">
        <v>2768</v>
      </c>
      <c r="BF2550" t="s">
        <v>1398</v>
      </c>
      <c r="BG2550">
        <v>13</v>
      </c>
      <c r="BH2550" t="s">
        <v>3157</v>
      </c>
      <c r="BI2550" s="3">
        <v>11749</v>
      </c>
    </row>
    <row r="2551" spans="1:61" x14ac:dyDescent="0.25">
      <c r="A2551" s="1">
        <v>43131</v>
      </c>
      <c r="B2551" t="s">
        <v>123</v>
      </c>
      <c r="C2551" t="s">
        <v>2768</v>
      </c>
      <c r="D2551" t="s">
        <v>151</v>
      </c>
      <c r="E2551" s="2">
        <v>43678</v>
      </c>
      <c r="F2551" t="s">
        <v>68</v>
      </c>
      <c r="G2551" t="s">
        <v>1835</v>
      </c>
      <c r="H2551" s="3">
        <v>16072</v>
      </c>
      <c r="I2551" t="s">
        <v>64</v>
      </c>
      <c r="J2551" t="s">
        <v>68</v>
      </c>
      <c r="K2551" t="s">
        <v>97</v>
      </c>
      <c r="L2551" t="s">
        <v>397</v>
      </c>
      <c r="M2551" t="s">
        <v>131</v>
      </c>
      <c r="N2551" t="s">
        <v>346</v>
      </c>
      <c r="O2551" t="s">
        <v>118</v>
      </c>
      <c r="P2551" t="s">
        <v>129</v>
      </c>
      <c r="Q2551">
        <v>25</v>
      </c>
      <c r="R2551" t="s">
        <v>132</v>
      </c>
      <c r="S2551" t="s">
        <v>179</v>
      </c>
      <c r="T2551">
        <v>18</v>
      </c>
      <c r="U2551">
        <v>3</v>
      </c>
      <c r="V2551">
        <v>12</v>
      </c>
      <c r="W2551" t="s">
        <v>192</v>
      </c>
      <c r="X2551" t="s">
        <v>83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 s="3">
        <v>42370</v>
      </c>
      <c r="AM2551" t="e" vm="292">
        <f>_FV(0,"44")</f>
        <v>#VALUE!</v>
      </c>
      <c r="AN2551">
        <v>25</v>
      </c>
      <c r="AO2551" t="s">
        <v>64</v>
      </c>
      <c r="AP2551" t="e" vm="1">
        <f>_FV(-7,"0")</f>
        <v>#VALUE!</v>
      </c>
      <c r="AQ2551">
        <v>9</v>
      </c>
      <c r="AR2551">
        <v>0</v>
      </c>
      <c r="AS2551" t="s">
        <v>68</v>
      </c>
      <c r="AT2551" t="s">
        <v>593</v>
      </c>
      <c r="AU2551" t="s">
        <v>68</v>
      </c>
      <c r="AV2551" s="2">
        <v>43498</v>
      </c>
      <c r="AW2551" t="s">
        <v>3186</v>
      </c>
      <c r="AX2551">
        <v>1915</v>
      </c>
      <c r="AY2551">
        <v>1634</v>
      </c>
      <c r="AZ2551" t="s">
        <v>123</v>
      </c>
      <c r="BA2551" s="2">
        <v>43669</v>
      </c>
      <c r="BB2551">
        <v>33</v>
      </c>
      <c r="BC2551" t="s">
        <v>3161</v>
      </c>
      <c r="BD2551" s="2">
        <v>43813</v>
      </c>
      <c r="BE2551" t="s">
        <v>2768</v>
      </c>
      <c r="BF2551" t="s">
        <v>1398</v>
      </c>
      <c r="BG2551">
        <v>13</v>
      </c>
      <c r="BH2551" t="s">
        <v>3157</v>
      </c>
      <c r="BI2551" s="3">
        <v>11749</v>
      </c>
    </row>
    <row r="2552" spans="1:61" x14ac:dyDescent="0.25">
      <c r="A2552" s="1">
        <v>42990</v>
      </c>
      <c r="B2552" t="s">
        <v>2233</v>
      </c>
      <c r="C2552" t="s">
        <v>2768</v>
      </c>
      <c r="D2552" t="s">
        <v>101</v>
      </c>
      <c r="E2552" t="s">
        <v>63</v>
      </c>
      <c r="F2552" t="s">
        <v>1400</v>
      </c>
      <c r="G2552" s="3">
        <v>1360531</v>
      </c>
      <c r="H2552" t="s">
        <v>367</v>
      </c>
      <c r="I2552" t="s">
        <v>625</v>
      </c>
      <c r="J2552" t="s">
        <v>750</v>
      </c>
      <c r="K2552" t="s">
        <v>322</v>
      </c>
      <c r="L2552" t="s">
        <v>79</v>
      </c>
      <c r="M2552" t="s">
        <v>751</v>
      </c>
      <c r="N2552" t="s">
        <v>63</v>
      </c>
      <c r="O2552" t="s">
        <v>79</v>
      </c>
      <c r="P2552" t="s">
        <v>321</v>
      </c>
      <c r="Q2552">
        <v>16</v>
      </c>
      <c r="R2552" t="s">
        <v>192</v>
      </c>
      <c r="S2552" t="s">
        <v>179</v>
      </c>
      <c r="T2552">
        <v>18</v>
      </c>
      <c r="U2552">
        <v>18</v>
      </c>
      <c r="V2552">
        <v>14</v>
      </c>
      <c r="W2552" t="s">
        <v>96</v>
      </c>
      <c r="X2552" t="s">
        <v>121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 t="e" vm="156">
        <f>_FV(-1,"0625")</f>
        <v>#VALUE!</v>
      </c>
      <c r="AM2552" t="e" vm="14">
        <f>_FV(0,"25")</f>
        <v>#VALUE!</v>
      </c>
      <c r="AN2552">
        <v>-5</v>
      </c>
      <c r="AO2552" t="e" vm="1">
        <f>_FV(-2,"0")</f>
        <v>#VALUE!</v>
      </c>
      <c r="AP2552" t="e" vm="1">
        <f>_FV(-1,"0")</f>
        <v>#VALUE!</v>
      </c>
      <c r="AQ2552">
        <v>4</v>
      </c>
      <c r="AR2552">
        <v>4</v>
      </c>
      <c r="AS2552" t="s">
        <v>68</v>
      </c>
      <c r="AT2552" t="s">
        <v>68</v>
      </c>
      <c r="AU2552" t="s">
        <v>68</v>
      </c>
      <c r="AV2552" t="s">
        <v>64</v>
      </c>
      <c r="AW2552" s="3">
        <v>43101</v>
      </c>
      <c r="AX2552">
        <v>1595</v>
      </c>
      <c r="AY2552">
        <v>1634</v>
      </c>
      <c r="AZ2552" t="s">
        <v>2233</v>
      </c>
      <c r="BA2552" s="2">
        <v>43701</v>
      </c>
      <c r="BB2552">
        <v>22</v>
      </c>
      <c r="BC2552" t="s">
        <v>3162</v>
      </c>
      <c r="BD2552" s="3">
        <v>27120</v>
      </c>
      <c r="BE2552" t="s">
        <v>2768</v>
      </c>
      <c r="BF2552" t="s">
        <v>1398</v>
      </c>
      <c r="BG2552">
        <v>13</v>
      </c>
      <c r="BH2552" t="s">
        <v>3157</v>
      </c>
      <c r="BI2552" s="3">
        <v>11749</v>
      </c>
    </row>
    <row r="2553" spans="1:61" x14ac:dyDescent="0.25">
      <c r="A2553" s="1">
        <v>43001</v>
      </c>
      <c r="B2553" t="s">
        <v>127</v>
      </c>
      <c r="C2553" t="s">
        <v>2768</v>
      </c>
      <c r="D2553" t="s">
        <v>62</v>
      </c>
      <c r="E2553" t="s">
        <v>80</v>
      </c>
      <c r="F2553" t="s">
        <v>63</v>
      </c>
      <c r="G2553" t="s">
        <v>340</v>
      </c>
      <c r="H2553" s="2">
        <v>43586</v>
      </c>
      <c r="I2553" t="s">
        <v>355</v>
      </c>
      <c r="J2553" t="s">
        <v>63</v>
      </c>
      <c r="K2553" t="s">
        <v>82</v>
      </c>
      <c r="L2553" t="s">
        <v>82</v>
      </c>
      <c r="M2553" t="s">
        <v>63</v>
      </c>
      <c r="N2553" t="s">
        <v>355</v>
      </c>
      <c r="O2553" t="s">
        <v>82</v>
      </c>
      <c r="P2553" t="s">
        <v>65</v>
      </c>
      <c r="Q2553">
        <v>6</v>
      </c>
      <c r="R2553" t="s">
        <v>121</v>
      </c>
      <c r="S2553" t="s">
        <v>179</v>
      </c>
      <c r="T2553">
        <v>18</v>
      </c>
      <c r="U2553">
        <v>18</v>
      </c>
      <c r="V2553">
        <v>19</v>
      </c>
      <c r="W2553" t="s">
        <v>66</v>
      </c>
      <c r="X2553" t="s">
        <v>84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1</v>
      </c>
      <c r="AI2553">
        <v>0</v>
      </c>
      <c r="AJ2553">
        <v>0</v>
      </c>
      <c r="AK2553">
        <v>0</v>
      </c>
      <c r="AL2553" t="e" vm="2">
        <f>_FV(-1,"3333333333333333")</f>
        <v>#VALUE!</v>
      </c>
      <c r="AM2553" t="e" vm="1">
        <f>_FV(-1,"0")</f>
        <v>#VALUE!</v>
      </c>
      <c r="AN2553">
        <v>1</v>
      </c>
      <c r="AO2553" t="s">
        <v>68</v>
      </c>
      <c r="AP2553" t="e" vm="1">
        <f>_FV(-4,"0")</f>
        <v>#VALUE!</v>
      </c>
      <c r="AQ2553">
        <v>6</v>
      </c>
      <c r="AR2553">
        <v>3</v>
      </c>
      <c r="AS2553" t="s">
        <v>68</v>
      </c>
      <c r="AT2553" t="s">
        <v>735</v>
      </c>
      <c r="AU2553" t="s">
        <v>68</v>
      </c>
      <c r="AV2553" t="s">
        <v>63</v>
      </c>
      <c r="AW2553" t="s">
        <v>3187</v>
      </c>
      <c r="AX2553">
        <v>1735</v>
      </c>
      <c r="AY2553">
        <v>1634</v>
      </c>
      <c r="AZ2553" t="s">
        <v>127</v>
      </c>
      <c r="BA2553" s="2">
        <v>43731</v>
      </c>
      <c r="BB2553">
        <v>27</v>
      </c>
      <c r="BC2553" t="s">
        <v>3164</v>
      </c>
      <c r="BD2553" s="3">
        <v>44743</v>
      </c>
      <c r="BE2553" t="s">
        <v>2768</v>
      </c>
      <c r="BF2553" t="s">
        <v>1398</v>
      </c>
      <c r="BG2553">
        <v>13</v>
      </c>
      <c r="BH2553" t="s">
        <v>3157</v>
      </c>
      <c r="BI2553" s="3">
        <v>11749</v>
      </c>
    </row>
    <row r="2554" spans="1:61" x14ac:dyDescent="0.25">
      <c r="A2554" s="1">
        <v>43406</v>
      </c>
      <c r="B2554" t="s">
        <v>3165</v>
      </c>
      <c r="C2554" t="s">
        <v>2768</v>
      </c>
      <c r="D2554" t="s">
        <v>62</v>
      </c>
      <c r="E2554" t="s">
        <v>1480</v>
      </c>
      <c r="F2554" t="s">
        <v>92</v>
      </c>
      <c r="G2554" t="s">
        <v>846</v>
      </c>
      <c r="H2554" t="s">
        <v>694</v>
      </c>
      <c r="I2554" t="s">
        <v>88</v>
      </c>
      <c r="J2554" t="s">
        <v>732</v>
      </c>
      <c r="K2554" t="s">
        <v>216</v>
      </c>
      <c r="L2554" t="s">
        <v>637</v>
      </c>
      <c r="M2554" t="s">
        <v>1468</v>
      </c>
      <c r="N2554" t="s">
        <v>1232</v>
      </c>
      <c r="O2554" t="s">
        <v>216</v>
      </c>
      <c r="P2554" t="s">
        <v>607</v>
      </c>
      <c r="Q2554">
        <v>27</v>
      </c>
      <c r="R2554" t="s">
        <v>242</v>
      </c>
      <c r="S2554" t="s">
        <v>179</v>
      </c>
      <c r="T2554">
        <v>18</v>
      </c>
      <c r="U2554">
        <v>19</v>
      </c>
      <c r="V2554">
        <v>9</v>
      </c>
      <c r="W2554" t="s">
        <v>65</v>
      </c>
      <c r="X2554" t="s">
        <v>192</v>
      </c>
      <c r="Y2554">
        <v>0</v>
      </c>
      <c r="Z2554">
        <v>0</v>
      </c>
      <c r="AA2554">
        <v>0</v>
      </c>
      <c r="AB2554">
        <v>1</v>
      </c>
      <c r="AC2554">
        <v>1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 t="e" vm="1">
        <f>_FV(-1,"0")</f>
        <v>#VALUE!</v>
      </c>
      <c r="AM2554" t="e" vm="453">
        <f>_FV(0,"25925925925925924")</f>
        <v>#VALUE!</v>
      </c>
      <c r="AN2554">
        <v>-7</v>
      </c>
      <c r="AO2554" t="e" vm="1">
        <f>_FV(-11,"0")</f>
        <v>#VALUE!</v>
      </c>
      <c r="AP2554" t="s">
        <v>66</v>
      </c>
      <c r="AQ2554">
        <v>0</v>
      </c>
      <c r="AR2554">
        <v>3</v>
      </c>
      <c r="AS2554" t="s">
        <v>68</v>
      </c>
      <c r="AT2554" t="s">
        <v>68</v>
      </c>
      <c r="AU2554" t="s">
        <v>68</v>
      </c>
      <c r="AV2554" t="s">
        <v>97</v>
      </c>
      <c r="AW2554" s="3">
        <v>44927</v>
      </c>
      <c r="AX2554">
        <v>1516</v>
      </c>
      <c r="AY2554">
        <v>1634</v>
      </c>
      <c r="AZ2554" t="s">
        <v>3165</v>
      </c>
      <c r="BA2554" s="2">
        <v>43640</v>
      </c>
      <c r="BB2554">
        <v>18</v>
      </c>
      <c r="BC2554" t="s">
        <v>3166</v>
      </c>
      <c r="BD2554" s="3">
        <v>30682</v>
      </c>
      <c r="BE2554" t="s">
        <v>2768</v>
      </c>
      <c r="BF2554" t="s">
        <v>1398</v>
      </c>
      <c r="BG2554">
        <v>13</v>
      </c>
      <c r="BH2554" t="s">
        <v>3157</v>
      </c>
      <c r="BI2554" s="3">
        <v>11749</v>
      </c>
    </row>
    <row r="2555" spans="1:61" x14ac:dyDescent="0.25">
      <c r="A2555" s="1">
        <v>43162</v>
      </c>
      <c r="B2555" t="s">
        <v>2538</v>
      </c>
      <c r="C2555" t="s">
        <v>2768</v>
      </c>
      <c r="D2555" t="s">
        <v>101</v>
      </c>
      <c r="E2555" t="s">
        <v>1026</v>
      </c>
      <c r="F2555" t="s">
        <v>1089</v>
      </c>
      <c r="G2555" t="s">
        <v>742</v>
      </c>
      <c r="H2555" t="s">
        <v>1052</v>
      </c>
      <c r="I2555" t="s">
        <v>477</v>
      </c>
      <c r="J2555" t="s">
        <v>106</v>
      </c>
      <c r="K2555" t="s">
        <v>107</v>
      </c>
      <c r="L2555" t="s">
        <v>479</v>
      </c>
      <c r="M2555" t="s">
        <v>573</v>
      </c>
      <c r="N2555" t="s">
        <v>481</v>
      </c>
      <c r="O2555" t="s">
        <v>107</v>
      </c>
      <c r="P2555" t="s">
        <v>479</v>
      </c>
      <c r="Q2555">
        <v>29</v>
      </c>
      <c r="R2555" t="s">
        <v>83</v>
      </c>
      <c r="S2555" t="s">
        <v>179</v>
      </c>
      <c r="T2555">
        <v>18</v>
      </c>
      <c r="U2555">
        <v>8</v>
      </c>
      <c r="V2555">
        <v>11</v>
      </c>
      <c r="W2555" t="s">
        <v>132</v>
      </c>
      <c r="X2555" t="s">
        <v>121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 t="e" vm="277">
        <f>_FV(0,"034482758620689655")</f>
        <v>#VALUE!</v>
      </c>
      <c r="AM2555" t="e" vm="397">
        <f>_FV(0,"3448275862068966")</f>
        <v>#VALUE!</v>
      </c>
      <c r="AN2555">
        <v>4</v>
      </c>
      <c r="AO2555" t="e" vm="1">
        <f>_FV(-3,"0")</f>
        <v>#VALUE!</v>
      </c>
      <c r="AP2555" t="e" vm="1">
        <f>_FV(-3,"0")</f>
        <v>#VALUE!</v>
      </c>
      <c r="AQ2555">
        <v>2</v>
      </c>
      <c r="AR2555">
        <v>5</v>
      </c>
      <c r="AS2555" t="s">
        <v>68</v>
      </c>
      <c r="AT2555" t="s">
        <v>68</v>
      </c>
      <c r="AU2555" t="s">
        <v>68</v>
      </c>
      <c r="AV2555" t="s">
        <v>845</v>
      </c>
      <c r="AW2555" s="2">
        <v>43770</v>
      </c>
      <c r="AX2555">
        <v>1711</v>
      </c>
      <c r="AY2555">
        <v>1634</v>
      </c>
      <c r="AZ2555" t="s">
        <v>2538</v>
      </c>
      <c r="BA2555" s="2">
        <v>43610</v>
      </c>
      <c r="BB2555">
        <v>21</v>
      </c>
      <c r="BC2555" t="s">
        <v>3156</v>
      </c>
      <c r="BD2555" s="3">
        <v>15158</v>
      </c>
      <c r="BE2555" t="s">
        <v>2768</v>
      </c>
      <c r="BF2555" t="s">
        <v>1398</v>
      </c>
      <c r="BG2555">
        <v>13</v>
      </c>
      <c r="BH2555" t="s">
        <v>3157</v>
      </c>
      <c r="BI2555" s="3">
        <v>11749</v>
      </c>
    </row>
    <row r="2556" spans="1:61" x14ac:dyDescent="0.25">
      <c r="A2556" s="1">
        <v>43204</v>
      </c>
      <c r="B2556" t="s">
        <v>150</v>
      </c>
      <c r="C2556" t="s">
        <v>2768</v>
      </c>
      <c r="D2556" t="s">
        <v>62</v>
      </c>
      <c r="E2556" t="s">
        <v>851</v>
      </c>
      <c r="F2556" t="s">
        <v>219</v>
      </c>
      <c r="G2556" t="s">
        <v>1243</v>
      </c>
      <c r="H2556" t="s">
        <v>677</v>
      </c>
      <c r="I2556" t="s">
        <v>64</v>
      </c>
      <c r="J2556" t="s">
        <v>1138</v>
      </c>
      <c r="K2556" t="s">
        <v>2157</v>
      </c>
      <c r="L2556" t="s">
        <v>223</v>
      </c>
      <c r="M2556" t="s">
        <v>1244</v>
      </c>
      <c r="N2556" t="s">
        <v>647</v>
      </c>
      <c r="O2556" t="s">
        <v>223</v>
      </c>
      <c r="P2556" t="s">
        <v>471</v>
      </c>
      <c r="Q2556">
        <v>33</v>
      </c>
      <c r="R2556" t="s">
        <v>66</v>
      </c>
      <c r="S2556" t="s">
        <v>179</v>
      </c>
      <c r="T2556">
        <v>18</v>
      </c>
      <c r="U2556">
        <v>1</v>
      </c>
      <c r="V2556">
        <v>7</v>
      </c>
      <c r="W2556" t="s">
        <v>179</v>
      </c>
      <c r="X2556" t="s">
        <v>96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 t="s">
        <v>1136</v>
      </c>
      <c r="AM2556" t="e" vm="112">
        <f>_FV(0,"36363636363636365")</f>
        <v>#VALUE!</v>
      </c>
      <c r="AN2556">
        <v>29</v>
      </c>
      <c r="AO2556" t="s">
        <v>96</v>
      </c>
      <c r="AP2556" t="e" vm="1">
        <f>_FV(-8,"0")</f>
        <v>#VALUE!</v>
      </c>
      <c r="AQ2556">
        <v>4</v>
      </c>
      <c r="AR2556">
        <v>4</v>
      </c>
      <c r="AS2556" t="s">
        <v>68</v>
      </c>
      <c r="AT2556" t="s">
        <v>68</v>
      </c>
      <c r="AU2556" t="s">
        <v>68</v>
      </c>
      <c r="AV2556" s="2">
        <v>43558</v>
      </c>
      <c r="AW2556" s="3">
        <v>41640</v>
      </c>
      <c r="AX2556">
        <v>1842</v>
      </c>
      <c r="AY2556">
        <v>1634</v>
      </c>
      <c r="AZ2556" t="s">
        <v>150</v>
      </c>
      <c r="BA2556" t="s">
        <v>243</v>
      </c>
      <c r="BB2556">
        <v>21</v>
      </c>
      <c r="BC2556" t="s">
        <v>3167</v>
      </c>
      <c r="BD2556" t="s">
        <v>3168</v>
      </c>
      <c r="BE2556" t="s">
        <v>2768</v>
      </c>
      <c r="BF2556" t="s">
        <v>1398</v>
      </c>
      <c r="BG2556">
        <v>13</v>
      </c>
      <c r="BH2556" t="s">
        <v>3157</v>
      </c>
      <c r="BI2556" s="3">
        <v>11749</v>
      </c>
    </row>
    <row r="2557" spans="1:61" x14ac:dyDescent="0.25">
      <c r="A2557" s="1">
        <v>43092</v>
      </c>
      <c r="B2557" t="s">
        <v>158</v>
      </c>
      <c r="C2557" t="s">
        <v>2768</v>
      </c>
      <c r="D2557" t="s">
        <v>62</v>
      </c>
      <c r="E2557" t="s">
        <v>3188</v>
      </c>
      <c r="F2557" t="s">
        <v>302</v>
      </c>
      <c r="G2557" t="s">
        <v>1624</v>
      </c>
      <c r="H2557" t="s">
        <v>786</v>
      </c>
      <c r="I2557" t="s">
        <v>3189</v>
      </c>
      <c r="J2557" t="s">
        <v>787</v>
      </c>
      <c r="K2557" t="s">
        <v>305</v>
      </c>
      <c r="L2557" t="s">
        <v>205</v>
      </c>
      <c r="M2557" t="s">
        <v>65</v>
      </c>
      <c r="N2557" t="s">
        <v>788</v>
      </c>
      <c r="O2557" t="s">
        <v>789</v>
      </c>
      <c r="P2557" t="s">
        <v>205</v>
      </c>
      <c r="Q2557">
        <v>19</v>
      </c>
      <c r="R2557" t="s">
        <v>68</v>
      </c>
      <c r="S2557" t="s">
        <v>179</v>
      </c>
      <c r="T2557">
        <v>18</v>
      </c>
      <c r="U2557">
        <v>1</v>
      </c>
      <c r="V2557">
        <v>16</v>
      </c>
      <c r="W2557" t="s">
        <v>110</v>
      </c>
      <c r="X2557" t="s">
        <v>64</v>
      </c>
      <c r="Y2557">
        <v>1</v>
      </c>
      <c r="Z2557">
        <v>1</v>
      </c>
      <c r="AA2557">
        <v>1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 t="s">
        <v>1688</v>
      </c>
      <c r="AM2557" t="e" vm="332">
        <f>_FV(0,"47368421052631576")</f>
        <v>#VALUE!</v>
      </c>
      <c r="AN2557">
        <v>36</v>
      </c>
      <c r="AO2557" t="s">
        <v>191</v>
      </c>
      <c r="AP2557" t="e" vm="1">
        <f>_FV(-11,"0")</f>
        <v>#VALUE!</v>
      </c>
      <c r="AQ2557">
        <v>9</v>
      </c>
      <c r="AR2557">
        <v>0</v>
      </c>
      <c r="AS2557" t="s">
        <v>68</v>
      </c>
      <c r="AT2557" t="s">
        <v>1381</v>
      </c>
      <c r="AU2557" t="s">
        <v>68</v>
      </c>
      <c r="AV2557" s="2">
        <v>43679</v>
      </c>
      <c r="AW2557" t="s">
        <v>2744</v>
      </c>
      <c r="AX2557">
        <v>1906</v>
      </c>
      <c r="AY2557">
        <v>1634</v>
      </c>
      <c r="AZ2557" t="s">
        <v>158</v>
      </c>
      <c r="BA2557" s="2">
        <v>43489</v>
      </c>
      <c r="BB2557">
        <v>21</v>
      </c>
      <c r="BC2557" t="s">
        <v>3171</v>
      </c>
      <c r="BD2557" t="s">
        <v>3172</v>
      </c>
      <c r="BE2557" t="s">
        <v>2768</v>
      </c>
      <c r="BF2557" t="s">
        <v>1398</v>
      </c>
      <c r="BG2557">
        <v>13</v>
      </c>
      <c r="BH2557" t="s">
        <v>3157</v>
      </c>
      <c r="BI2557" s="3">
        <v>11749</v>
      </c>
    </row>
    <row r="2558" spans="1:61" x14ac:dyDescent="0.25">
      <c r="A2558" s="1">
        <v>43082</v>
      </c>
      <c r="B2558" t="s">
        <v>163</v>
      </c>
      <c r="C2558" t="s">
        <v>2768</v>
      </c>
      <c r="D2558" t="s">
        <v>62</v>
      </c>
      <c r="E2558" t="s">
        <v>1845</v>
      </c>
      <c r="F2558" t="s">
        <v>259</v>
      </c>
      <c r="G2558" t="s">
        <v>877</v>
      </c>
      <c r="H2558" t="s">
        <v>489</v>
      </c>
      <c r="I2558" t="s">
        <v>1047</v>
      </c>
      <c r="J2558" t="s">
        <v>1018</v>
      </c>
      <c r="K2558" t="s">
        <v>877</v>
      </c>
      <c r="L2558" t="s">
        <v>190</v>
      </c>
      <c r="M2558" t="s">
        <v>189</v>
      </c>
      <c r="N2558" t="s">
        <v>278</v>
      </c>
      <c r="O2558" t="s">
        <v>281</v>
      </c>
      <c r="P2558" t="s">
        <v>190</v>
      </c>
      <c r="Q2558">
        <v>17</v>
      </c>
      <c r="R2558" t="s">
        <v>64</v>
      </c>
      <c r="S2558" t="s">
        <v>179</v>
      </c>
      <c r="T2558">
        <v>18</v>
      </c>
      <c r="U2558">
        <v>2</v>
      </c>
      <c r="V2558">
        <v>14</v>
      </c>
      <c r="W2558" t="s">
        <v>179</v>
      </c>
      <c r="X2558" t="s">
        <v>96</v>
      </c>
      <c r="Y2558">
        <v>0</v>
      </c>
      <c r="Z2558">
        <v>1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 t="s">
        <v>546</v>
      </c>
      <c r="AM2558" t="e" vm="76">
        <f>_FV(0,"23529411764705882")</f>
        <v>#VALUE!</v>
      </c>
      <c r="AN2558">
        <v>19</v>
      </c>
      <c r="AO2558" t="s">
        <v>96</v>
      </c>
      <c r="AP2558" t="e" vm="1">
        <f>_FV(-10,"0")</f>
        <v>#VALUE!</v>
      </c>
      <c r="AQ2558">
        <v>7</v>
      </c>
      <c r="AR2558">
        <v>1</v>
      </c>
      <c r="AS2558" t="s">
        <v>68</v>
      </c>
      <c r="AT2558" t="s">
        <v>1902</v>
      </c>
      <c r="AU2558" t="s">
        <v>68</v>
      </c>
      <c r="AV2558" s="2">
        <v>43498</v>
      </c>
      <c r="AW2558" t="s">
        <v>3190</v>
      </c>
      <c r="AX2558">
        <v>1888</v>
      </c>
      <c r="AY2558">
        <v>1634</v>
      </c>
      <c r="AZ2558" t="s">
        <v>163</v>
      </c>
      <c r="BA2558" s="2">
        <v>43490</v>
      </c>
      <c r="BB2558">
        <v>22</v>
      </c>
      <c r="BC2558" t="s">
        <v>3173</v>
      </c>
      <c r="BD2558" t="s">
        <v>3174</v>
      </c>
      <c r="BE2558" t="s">
        <v>2768</v>
      </c>
      <c r="BF2558" t="s">
        <v>1398</v>
      </c>
      <c r="BG2558">
        <v>13</v>
      </c>
      <c r="BH2558" t="s">
        <v>3157</v>
      </c>
      <c r="BI2558" s="3">
        <v>11749</v>
      </c>
    </row>
    <row r="2559" spans="1:61" x14ac:dyDescent="0.25">
      <c r="A2559" s="1">
        <v>42836</v>
      </c>
      <c r="B2559" t="s">
        <v>178</v>
      </c>
      <c r="C2559" t="s">
        <v>2768</v>
      </c>
      <c r="D2559" t="s">
        <v>151</v>
      </c>
      <c r="E2559" t="s">
        <v>537</v>
      </c>
      <c r="F2559" t="s">
        <v>468</v>
      </c>
      <c r="G2559" t="s">
        <v>801</v>
      </c>
      <c r="H2559" t="s">
        <v>222</v>
      </c>
      <c r="I2559" t="s">
        <v>222</v>
      </c>
      <c r="J2559" t="s">
        <v>538</v>
      </c>
      <c r="K2559" t="s">
        <v>224</v>
      </c>
      <c r="L2559" t="s">
        <v>226</v>
      </c>
      <c r="M2559" t="s">
        <v>224</v>
      </c>
      <c r="N2559" t="s">
        <v>538</v>
      </c>
      <c r="O2559" t="s">
        <v>226</v>
      </c>
      <c r="P2559" t="s">
        <v>540</v>
      </c>
      <c r="Q2559">
        <v>11</v>
      </c>
      <c r="R2559" t="s">
        <v>120</v>
      </c>
      <c r="S2559" t="s">
        <v>179</v>
      </c>
      <c r="T2559">
        <v>18</v>
      </c>
      <c r="U2559">
        <v>9</v>
      </c>
      <c r="V2559">
        <v>19</v>
      </c>
      <c r="W2559" t="s">
        <v>132</v>
      </c>
      <c r="X2559" t="s">
        <v>66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 t="s">
        <v>540</v>
      </c>
      <c r="AM2559" t="e" vm="184">
        <f>_FV(0,"7272727272727273")</f>
        <v>#VALUE!</v>
      </c>
      <c r="AN2559">
        <v>7</v>
      </c>
      <c r="AO2559" t="s">
        <v>68</v>
      </c>
      <c r="AP2559" t="e" vm="1">
        <f>_FV(-2,"0")</f>
        <v>#VALUE!</v>
      </c>
      <c r="AQ2559">
        <v>3</v>
      </c>
      <c r="AR2559">
        <v>3</v>
      </c>
      <c r="AS2559" t="s">
        <v>68</v>
      </c>
      <c r="AT2559" t="s">
        <v>68</v>
      </c>
      <c r="AU2559" t="s">
        <v>68</v>
      </c>
      <c r="AV2559" s="2">
        <v>43556</v>
      </c>
      <c r="AW2559" s="3">
        <v>41640</v>
      </c>
      <c r="AX2559">
        <v>1645</v>
      </c>
      <c r="AY2559">
        <v>1634</v>
      </c>
      <c r="AZ2559" t="s">
        <v>178</v>
      </c>
      <c r="BA2559" s="2">
        <v>43579</v>
      </c>
      <c r="BB2559">
        <v>25</v>
      </c>
      <c r="BC2559" t="s">
        <v>3175</v>
      </c>
      <c r="BD2559" s="3">
        <v>19085</v>
      </c>
      <c r="BE2559" t="s">
        <v>2768</v>
      </c>
      <c r="BF2559" t="s">
        <v>1398</v>
      </c>
      <c r="BG2559">
        <v>13</v>
      </c>
      <c r="BH2559" t="s">
        <v>3157</v>
      </c>
      <c r="BI2559" s="3">
        <v>11749</v>
      </c>
    </row>
    <row r="2560" spans="1:61" x14ac:dyDescent="0.25">
      <c r="A2560" s="1">
        <v>43218</v>
      </c>
      <c r="B2560" t="s">
        <v>1917</v>
      </c>
      <c r="C2560" t="s">
        <v>2768</v>
      </c>
      <c r="D2560" t="s">
        <v>62</v>
      </c>
      <c r="E2560" t="s">
        <v>1093</v>
      </c>
      <c r="F2560" t="s">
        <v>664</v>
      </c>
      <c r="G2560" t="s">
        <v>578</v>
      </c>
      <c r="H2560" s="2">
        <v>43617</v>
      </c>
      <c r="I2560" t="s">
        <v>1976</v>
      </c>
      <c r="J2560" t="s">
        <v>1092</v>
      </c>
      <c r="K2560" t="s">
        <v>154</v>
      </c>
      <c r="L2560" t="s">
        <v>793</v>
      </c>
      <c r="M2560" t="s">
        <v>156</v>
      </c>
      <c r="N2560" t="s">
        <v>116</v>
      </c>
      <c r="O2560" t="s">
        <v>116</v>
      </c>
      <c r="P2560" t="s">
        <v>587</v>
      </c>
      <c r="Q2560">
        <v>35</v>
      </c>
      <c r="R2560" t="s">
        <v>255</v>
      </c>
      <c r="S2560" t="s">
        <v>179</v>
      </c>
      <c r="T2560">
        <v>18</v>
      </c>
      <c r="U2560">
        <v>14</v>
      </c>
      <c r="V2560">
        <v>8</v>
      </c>
      <c r="W2560" t="s">
        <v>68</v>
      </c>
      <c r="X2560" t="s">
        <v>132</v>
      </c>
      <c r="Y2560">
        <v>0</v>
      </c>
      <c r="Z2560">
        <v>0</v>
      </c>
      <c r="AA2560">
        <v>0</v>
      </c>
      <c r="AB2560">
        <v>1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 t="e" vm="151">
        <f>_FV(0,"5714285714285714")</f>
        <v>#VALUE!</v>
      </c>
      <c r="AM2560" t="e" vm="12">
        <f>_FV(0,"42857142857142855")</f>
        <v>#VALUE!</v>
      </c>
      <c r="AN2560">
        <v>-9</v>
      </c>
      <c r="AO2560" t="e" vm="1">
        <f>_FV(-4,"0")</f>
        <v>#VALUE!</v>
      </c>
      <c r="AP2560" t="s">
        <v>132</v>
      </c>
      <c r="AQ2560">
        <v>5</v>
      </c>
      <c r="AR2560">
        <v>2</v>
      </c>
      <c r="AS2560" t="s">
        <v>68</v>
      </c>
      <c r="AT2560" t="s">
        <v>68</v>
      </c>
      <c r="AU2560" t="s">
        <v>68</v>
      </c>
      <c r="AV2560" t="s">
        <v>180</v>
      </c>
      <c r="AW2560" s="3">
        <v>43466</v>
      </c>
      <c r="AX2560">
        <v>1687</v>
      </c>
      <c r="AY2560">
        <v>1634</v>
      </c>
      <c r="AZ2560" t="s">
        <v>1917</v>
      </c>
      <c r="BA2560" s="2">
        <v>43732</v>
      </c>
      <c r="BB2560">
        <v>16</v>
      </c>
      <c r="BC2560" t="s">
        <v>3176</v>
      </c>
      <c r="BD2560" s="3">
        <v>19572</v>
      </c>
      <c r="BE2560" t="s">
        <v>2768</v>
      </c>
      <c r="BF2560" t="s">
        <v>1398</v>
      </c>
      <c r="BG2560">
        <v>13</v>
      </c>
      <c r="BH2560" t="s">
        <v>3157</v>
      </c>
      <c r="BI2560" s="3">
        <v>11749</v>
      </c>
    </row>
    <row r="2561" spans="1:61" x14ac:dyDescent="0.25">
      <c r="A2561" s="1">
        <v>43029</v>
      </c>
      <c r="B2561" t="s">
        <v>182</v>
      </c>
      <c r="C2561" t="s">
        <v>2768</v>
      </c>
      <c r="D2561" t="s">
        <v>151</v>
      </c>
      <c r="E2561" t="s">
        <v>68</v>
      </c>
      <c r="F2561" t="s">
        <v>94</v>
      </c>
      <c r="G2561" t="s">
        <v>64</v>
      </c>
      <c r="H2561" t="s">
        <v>90</v>
      </c>
      <c r="I2561" t="s">
        <v>88</v>
      </c>
      <c r="J2561" t="s">
        <v>94</v>
      </c>
      <c r="K2561" t="s">
        <v>216</v>
      </c>
      <c r="L2561" t="s">
        <v>93</v>
      </c>
      <c r="M2561" t="s">
        <v>94</v>
      </c>
      <c r="N2561" t="s">
        <v>355</v>
      </c>
      <c r="O2561" t="s">
        <v>216</v>
      </c>
      <c r="P2561" t="s">
        <v>93</v>
      </c>
      <c r="Q2561">
        <v>9</v>
      </c>
      <c r="R2561" t="s">
        <v>67</v>
      </c>
      <c r="S2561" t="s">
        <v>179</v>
      </c>
      <c r="T2561">
        <v>18</v>
      </c>
      <c r="U2561">
        <v>17</v>
      </c>
      <c r="V2561">
        <v>19</v>
      </c>
      <c r="W2561" t="s">
        <v>66</v>
      </c>
      <c r="X2561" t="s">
        <v>66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 t="e" vm="1">
        <f>_FV(-1,"0")</f>
        <v>#VALUE!</v>
      </c>
      <c r="AM2561" t="e" vm="266">
        <f>_FV(0,"8888888888888888")</f>
        <v>#VALUE!</v>
      </c>
      <c r="AN2561">
        <v>4</v>
      </c>
      <c r="AO2561" t="s">
        <v>65</v>
      </c>
      <c r="AP2561" t="s">
        <v>85</v>
      </c>
      <c r="AQ2561">
        <v>4</v>
      </c>
      <c r="AR2561">
        <v>4</v>
      </c>
      <c r="AS2561" t="s">
        <v>68</v>
      </c>
      <c r="AT2561" t="s">
        <v>124</v>
      </c>
      <c r="AU2561" t="s">
        <v>68</v>
      </c>
      <c r="AV2561" s="2">
        <v>43497</v>
      </c>
      <c r="AW2561" t="s">
        <v>1512</v>
      </c>
      <c r="AX2561">
        <v>1673</v>
      </c>
      <c r="AY2561">
        <v>1634</v>
      </c>
      <c r="AZ2561" t="s">
        <v>182</v>
      </c>
      <c r="BA2561" s="2">
        <v>43521</v>
      </c>
      <c r="BB2561">
        <v>27</v>
      </c>
      <c r="BC2561" t="s">
        <v>3178</v>
      </c>
      <c r="BD2561" s="2">
        <v>43682</v>
      </c>
      <c r="BE2561" t="s">
        <v>2768</v>
      </c>
      <c r="BF2561" t="s">
        <v>1398</v>
      </c>
      <c r="BG2561">
        <v>13</v>
      </c>
      <c r="BH2561" t="s">
        <v>3157</v>
      </c>
      <c r="BI2561" s="3">
        <v>11749</v>
      </c>
    </row>
    <row r="2562" spans="1:61" x14ac:dyDescent="0.25">
      <c r="A2562" s="1">
        <v>43064</v>
      </c>
      <c r="B2562" t="s">
        <v>1445</v>
      </c>
      <c r="C2562" t="s">
        <v>2768</v>
      </c>
      <c r="D2562" t="s">
        <v>101</v>
      </c>
      <c r="E2562" t="s">
        <v>364</v>
      </c>
      <c r="F2562" t="s">
        <v>229</v>
      </c>
      <c r="G2562" t="s">
        <v>494</v>
      </c>
      <c r="H2562" t="s">
        <v>233</v>
      </c>
      <c r="I2562" t="s">
        <v>232</v>
      </c>
      <c r="J2562" t="s">
        <v>68</v>
      </c>
      <c r="K2562" t="s">
        <v>238</v>
      </c>
      <c r="L2562" t="s">
        <v>235</v>
      </c>
      <c r="M2562" t="s">
        <v>232</v>
      </c>
      <c r="N2562" t="s">
        <v>364</v>
      </c>
      <c r="O2562" t="s">
        <v>238</v>
      </c>
      <c r="P2562" t="s">
        <v>234</v>
      </c>
      <c r="Q2562">
        <v>13</v>
      </c>
      <c r="R2562" t="s">
        <v>95</v>
      </c>
      <c r="S2562" t="s">
        <v>179</v>
      </c>
      <c r="T2562">
        <v>18</v>
      </c>
      <c r="U2562">
        <v>19</v>
      </c>
      <c r="V2562">
        <v>13</v>
      </c>
      <c r="W2562" t="s">
        <v>84</v>
      </c>
      <c r="X2562" t="s">
        <v>83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 t="e" vm="447">
        <f>_FV(0,"6153846153846154")</f>
        <v>#VALUE!</v>
      </c>
      <c r="AM2562" t="e" vm="64">
        <f>_FV(0,"23076923076923078")</f>
        <v>#VALUE!</v>
      </c>
      <c r="AN2562">
        <v>-5</v>
      </c>
      <c r="AO2562" t="e" vm="1">
        <f>_FV(-6,"0")</f>
        <v>#VALUE!</v>
      </c>
      <c r="AP2562" t="s">
        <v>96</v>
      </c>
      <c r="AQ2562">
        <v>0</v>
      </c>
      <c r="AR2562">
        <v>9</v>
      </c>
      <c r="AS2562" t="s">
        <v>68</v>
      </c>
      <c r="AT2562" t="s">
        <v>68</v>
      </c>
      <c r="AU2562" t="s">
        <v>68</v>
      </c>
      <c r="AV2562" t="s">
        <v>124</v>
      </c>
      <c r="AW2562" s="2">
        <v>43709</v>
      </c>
      <c r="AX2562">
        <v>1657</v>
      </c>
      <c r="AY2562">
        <v>1634</v>
      </c>
      <c r="AZ2562" t="s">
        <v>1445</v>
      </c>
      <c r="BA2562" s="2">
        <v>43549</v>
      </c>
      <c r="BB2562">
        <v>32</v>
      </c>
      <c r="BC2562" t="s">
        <v>3179</v>
      </c>
      <c r="BD2562" s="3">
        <v>27851</v>
      </c>
      <c r="BE2562" t="s">
        <v>2768</v>
      </c>
      <c r="BF2562" t="s">
        <v>1398</v>
      </c>
      <c r="BG2562">
        <v>13</v>
      </c>
      <c r="BH2562" t="s">
        <v>3157</v>
      </c>
      <c r="BI2562" s="3">
        <v>11749</v>
      </c>
    </row>
    <row r="2563" spans="1:61" x14ac:dyDescent="0.25">
      <c r="A2563" s="1">
        <v>43022</v>
      </c>
      <c r="B2563" t="s">
        <v>209</v>
      </c>
      <c r="C2563" t="s">
        <v>2768</v>
      </c>
      <c r="D2563" t="s">
        <v>62</v>
      </c>
      <c r="E2563" s="3">
        <v>27395</v>
      </c>
      <c r="F2563" t="s">
        <v>63</v>
      </c>
      <c r="G2563" t="s">
        <v>625</v>
      </c>
      <c r="H2563" t="s">
        <v>317</v>
      </c>
      <c r="I2563" s="3">
        <v>27395</v>
      </c>
      <c r="J2563" t="s">
        <v>63</v>
      </c>
      <c r="K2563" t="s">
        <v>63</v>
      </c>
      <c r="L2563" t="s">
        <v>322</v>
      </c>
      <c r="M2563" t="s">
        <v>322</v>
      </c>
      <c r="N2563" t="s">
        <v>625</v>
      </c>
      <c r="O2563" t="s">
        <v>79</v>
      </c>
      <c r="P2563" t="s">
        <v>322</v>
      </c>
      <c r="Q2563">
        <v>8</v>
      </c>
      <c r="R2563" t="s">
        <v>84</v>
      </c>
      <c r="S2563" t="s">
        <v>179</v>
      </c>
      <c r="T2563">
        <v>18</v>
      </c>
      <c r="U2563">
        <v>3</v>
      </c>
      <c r="V2563">
        <v>19</v>
      </c>
      <c r="W2563" t="s">
        <v>192</v>
      </c>
      <c r="X2563" t="s">
        <v>66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 t="s">
        <v>399</v>
      </c>
      <c r="AM2563" t="e" vm="370">
        <f>_FV(0,"875")</f>
        <v>#VALUE!</v>
      </c>
      <c r="AN2563">
        <v>10</v>
      </c>
      <c r="AO2563" t="s">
        <v>85</v>
      </c>
      <c r="AP2563" t="e" vm="1">
        <f>_FV(-9,"0")</f>
        <v>#VALUE!</v>
      </c>
      <c r="AQ2563">
        <v>7</v>
      </c>
      <c r="AR2563">
        <v>1</v>
      </c>
      <c r="AS2563" t="s">
        <v>68</v>
      </c>
      <c r="AT2563" t="s">
        <v>68</v>
      </c>
      <c r="AU2563" t="s">
        <v>68</v>
      </c>
      <c r="AV2563" t="s">
        <v>68</v>
      </c>
      <c r="AW2563" s="3">
        <v>46388</v>
      </c>
      <c r="AX2563">
        <v>1892</v>
      </c>
      <c r="AY2563">
        <v>1634</v>
      </c>
      <c r="AZ2563" t="s">
        <v>209</v>
      </c>
      <c r="BA2563" s="2">
        <v>43700</v>
      </c>
      <c r="BB2563">
        <v>22</v>
      </c>
      <c r="BC2563" t="s">
        <v>3180</v>
      </c>
      <c r="BD2563" t="s">
        <v>3181</v>
      </c>
      <c r="BE2563" t="s">
        <v>2768</v>
      </c>
      <c r="BF2563" t="s">
        <v>1398</v>
      </c>
      <c r="BG2563">
        <v>13</v>
      </c>
      <c r="BH2563" t="s">
        <v>3157</v>
      </c>
      <c r="BI2563" s="3">
        <v>11749</v>
      </c>
    </row>
    <row r="2564" spans="1:61" x14ac:dyDescent="0.25">
      <c r="A2564" s="1">
        <v>43190</v>
      </c>
      <c r="B2564" t="s">
        <v>2793</v>
      </c>
      <c r="C2564" t="s">
        <v>2768</v>
      </c>
      <c r="D2564" t="s">
        <v>101</v>
      </c>
      <c r="E2564" t="s">
        <v>445</v>
      </c>
      <c r="F2564" t="s">
        <v>140</v>
      </c>
      <c r="G2564" t="s">
        <v>741</v>
      </c>
      <c r="H2564" t="s">
        <v>1974</v>
      </c>
      <c r="I2564" t="s">
        <v>553</v>
      </c>
      <c r="J2564" t="s">
        <v>137</v>
      </c>
      <c r="K2564" t="s">
        <v>450</v>
      </c>
      <c r="L2564" t="s">
        <v>1203</v>
      </c>
      <c r="M2564" t="s">
        <v>144</v>
      </c>
      <c r="N2564" t="s">
        <v>451</v>
      </c>
      <c r="O2564" t="s">
        <v>145</v>
      </c>
      <c r="P2564" t="s">
        <v>142</v>
      </c>
      <c r="Q2564">
        <v>31</v>
      </c>
      <c r="R2564" t="s">
        <v>119</v>
      </c>
      <c r="S2564" t="s">
        <v>179</v>
      </c>
      <c r="T2564">
        <v>18</v>
      </c>
      <c r="U2564">
        <v>6</v>
      </c>
      <c r="V2564">
        <v>8</v>
      </c>
      <c r="W2564" t="s">
        <v>83</v>
      </c>
      <c r="X2564" t="s">
        <v>132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 t="e" vm="422">
        <f>_FV(0,"3548387096774194")</f>
        <v>#VALUE!</v>
      </c>
      <c r="AM2564" t="e" vm="78">
        <f>_FV(0,"41935483870967744")</f>
        <v>#VALUE!</v>
      </c>
      <c r="AN2564">
        <v>3</v>
      </c>
      <c r="AO2564" t="s">
        <v>66</v>
      </c>
      <c r="AP2564" t="s">
        <v>64</v>
      </c>
      <c r="AQ2564">
        <v>5</v>
      </c>
      <c r="AR2564">
        <v>2</v>
      </c>
      <c r="AS2564" t="s">
        <v>68</v>
      </c>
      <c r="AT2564" t="s">
        <v>68</v>
      </c>
      <c r="AU2564" t="s">
        <v>68</v>
      </c>
      <c r="AV2564" s="2">
        <v>43678</v>
      </c>
      <c r="AW2564" s="2">
        <v>43617</v>
      </c>
      <c r="AX2564">
        <v>1633</v>
      </c>
      <c r="AY2564">
        <v>1634</v>
      </c>
      <c r="AZ2564" t="s">
        <v>2793</v>
      </c>
      <c r="BA2564" s="2">
        <v>43733</v>
      </c>
      <c r="BB2564">
        <v>28</v>
      </c>
      <c r="BC2564" t="s">
        <v>3182</v>
      </c>
      <c r="BD2564" s="3">
        <v>19085</v>
      </c>
      <c r="BE2564" t="s">
        <v>2768</v>
      </c>
      <c r="BF2564" t="s">
        <v>1398</v>
      </c>
      <c r="BG2564">
        <v>13</v>
      </c>
      <c r="BH2564" t="s">
        <v>3157</v>
      </c>
      <c r="BI2564" s="3">
        <v>11749</v>
      </c>
    </row>
    <row r="2565" spans="1:61" x14ac:dyDescent="0.25">
      <c r="A2565" s="1">
        <v>43077</v>
      </c>
      <c r="B2565" t="s">
        <v>218</v>
      </c>
      <c r="C2565" t="s">
        <v>2768</v>
      </c>
      <c r="D2565" t="s">
        <v>62</v>
      </c>
      <c r="E2565" t="s">
        <v>65</v>
      </c>
      <c r="F2565" t="s">
        <v>65</v>
      </c>
      <c r="G2565" t="s">
        <v>65</v>
      </c>
      <c r="H2565" t="s">
        <v>65</v>
      </c>
      <c r="I2565" t="s">
        <v>65</v>
      </c>
      <c r="J2565" t="s">
        <v>65</v>
      </c>
      <c r="K2565" t="s">
        <v>65</v>
      </c>
      <c r="L2565" t="s">
        <v>65</v>
      </c>
      <c r="M2565" t="s">
        <v>65</v>
      </c>
      <c r="N2565" t="s">
        <v>65</v>
      </c>
      <c r="O2565" t="s">
        <v>65</v>
      </c>
      <c r="P2565" t="s">
        <v>65</v>
      </c>
      <c r="Q2565">
        <v>1</v>
      </c>
      <c r="R2565" t="s">
        <v>239</v>
      </c>
      <c r="S2565" t="s">
        <v>179</v>
      </c>
      <c r="T2565">
        <v>18</v>
      </c>
      <c r="U2565">
        <v>8</v>
      </c>
      <c r="V2565">
        <v>18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 t="s">
        <v>65</v>
      </c>
      <c r="AM2565" t="s">
        <v>65</v>
      </c>
      <c r="AN2565">
        <v>0</v>
      </c>
      <c r="AP2565" t="s">
        <v>121</v>
      </c>
      <c r="AQ2565">
        <v>4</v>
      </c>
      <c r="AR2565">
        <v>4</v>
      </c>
      <c r="AS2565" t="s">
        <v>68</v>
      </c>
      <c r="AT2565" t="s">
        <v>68</v>
      </c>
      <c r="AU2565" t="s">
        <v>68</v>
      </c>
      <c r="AV2565" t="s">
        <v>65</v>
      </c>
      <c r="AW2565" s="3">
        <v>43101</v>
      </c>
      <c r="AX2565">
        <v>1650</v>
      </c>
      <c r="AY2565">
        <v>1634</v>
      </c>
      <c r="AZ2565" t="s">
        <v>218</v>
      </c>
      <c r="BA2565" s="2">
        <v>43610</v>
      </c>
      <c r="BB2565">
        <v>17</v>
      </c>
      <c r="BC2565" t="s">
        <v>3183</v>
      </c>
      <c r="BD2565" s="2">
        <v>43501</v>
      </c>
      <c r="BE2565" t="s">
        <v>2768</v>
      </c>
      <c r="BF2565" t="s">
        <v>1398</v>
      </c>
      <c r="BG2565">
        <v>13</v>
      </c>
      <c r="BH2565" t="s">
        <v>3157</v>
      </c>
      <c r="BI2565" s="3">
        <v>11749</v>
      </c>
    </row>
    <row r="2566" spans="1:61" x14ac:dyDescent="0.25">
      <c r="A2566" s="1">
        <v>43120</v>
      </c>
      <c r="B2566" t="s">
        <v>228</v>
      </c>
      <c r="C2566" t="s">
        <v>2768</v>
      </c>
      <c r="D2566" t="s">
        <v>101</v>
      </c>
      <c r="E2566" t="s">
        <v>690</v>
      </c>
      <c r="F2566" t="s">
        <v>68</v>
      </c>
      <c r="G2566" t="s">
        <v>832</v>
      </c>
      <c r="H2566" t="s">
        <v>1525</v>
      </c>
      <c r="I2566" t="s">
        <v>769</v>
      </c>
      <c r="J2566" t="s">
        <v>68</v>
      </c>
      <c r="K2566" t="s">
        <v>79</v>
      </c>
      <c r="L2566" t="s">
        <v>79</v>
      </c>
      <c r="M2566" t="s">
        <v>81</v>
      </c>
      <c r="N2566" t="s">
        <v>692</v>
      </c>
      <c r="O2566" t="s">
        <v>771</v>
      </c>
      <c r="P2566" t="s">
        <v>79</v>
      </c>
      <c r="Q2566">
        <v>24</v>
      </c>
      <c r="R2566" t="s">
        <v>191</v>
      </c>
      <c r="S2566" t="s">
        <v>179</v>
      </c>
      <c r="T2566">
        <v>18</v>
      </c>
      <c r="U2566">
        <v>11</v>
      </c>
      <c r="V2566">
        <v>13</v>
      </c>
      <c r="W2566" t="s">
        <v>121</v>
      </c>
      <c r="X2566" t="s">
        <v>121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 t="e" vm="3">
        <f>_FV(0,"5")</f>
        <v>#VALUE!</v>
      </c>
      <c r="AM2566" t="e" vm="372">
        <f>_FV(0,"4583333333333333")</f>
        <v>#VALUE!</v>
      </c>
      <c r="AN2566">
        <v>1</v>
      </c>
      <c r="AO2566" t="s">
        <v>65</v>
      </c>
      <c r="AP2566" t="s">
        <v>68</v>
      </c>
      <c r="AQ2566">
        <v>4</v>
      </c>
      <c r="AR2566">
        <v>4</v>
      </c>
      <c r="AS2566" t="s">
        <v>68</v>
      </c>
      <c r="AT2566" t="s">
        <v>68</v>
      </c>
      <c r="AU2566" t="s">
        <v>68</v>
      </c>
      <c r="AV2566" s="3">
        <v>45658</v>
      </c>
      <c r="AW2566" s="3">
        <v>46023</v>
      </c>
      <c r="AX2566">
        <v>1660</v>
      </c>
      <c r="AY2566">
        <v>1634</v>
      </c>
      <c r="AZ2566" t="s">
        <v>228</v>
      </c>
      <c r="BA2566" s="2">
        <v>43548</v>
      </c>
      <c r="BB2566">
        <v>23</v>
      </c>
      <c r="BC2566" t="s">
        <v>3184</v>
      </c>
      <c r="BD2566" s="3">
        <v>16954</v>
      </c>
      <c r="BE2566" t="s">
        <v>2768</v>
      </c>
      <c r="BF2566" t="s">
        <v>1398</v>
      </c>
      <c r="BG2566">
        <v>13</v>
      </c>
      <c r="BH2566" t="s">
        <v>3157</v>
      </c>
      <c r="BI2566" s="3">
        <v>11749</v>
      </c>
    </row>
    <row r="2567" spans="1:61" x14ac:dyDescent="0.25">
      <c r="A2567" s="1">
        <v>43003</v>
      </c>
      <c r="B2567" t="s">
        <v>60</v>
      </c>
      <c r="C2567" t="s">
        <v>218</v>
      </c>
      <c r="D2567" t="s">
        <v>62</v>
      </c>
      <c r="E2567" t="s">
        <v>76</v>
      </c>
      <c r="F2567" t="s">
        <v>355</v>
      </c>
      <c r="G2567" t="s">
        <v>90</v>
      </c>
      <c r="H2567" t="s">
        <v>355</v>
      </c>
      <c r="I2567" t="s">
        <v>76</v>
      </c>
      <c r="J2567" t="s">
        <v>90</v>
      </c>
      <c r="K2567" t="s">
        <v>80</v>
      </c>
      <c r="L2567" t="s">
        <v>80</v>
      </c>
      <c r="M2567" t="s">
        <v>80</v>
      </c>
      <c r="N2567" t="s">
        <v>82</v>
      </c>
      <c r="O2567" t="s">
        <v>82</v>
      </c>
      <c r="P2567" t="s">
        <v>80</v>
      </c>
      <c r="Q2567">
        <v>6</v>
      </c>
      <c r="R2567" t="s">
        <v>96</v>
      </c>
      <c r="S2567" t="s">
        <v>239</v>
      </c>
      <c r="T2567">
        <v>18</v>
      </c>
      <c r="U2567">
        <v>12</v>
      </c>
      <c r="V2567">
        <v>10</v>
      </c>
      <c r="W2567" t="s">
        <v>85</v>
      </c>
      <c r="X2567" t="s">
        <v>121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 t="e" vm="68">
        <f>_FV(0,"16666666666666666")</f>
        <v>#VALUE!</v>
      </c>
      <c r="AM2567" t="s">
        <v>65</v>
      </c>
      <c r="AN2567">
        <v>-1</v>
      </c>
      <c r="AO2567" t="e" vm="1">
        <f>_FV(-1,"0")</f>
        <v>#VALUE!</v>
      </c>
      <c r="AP2567" t="e" vm="1">
        <f>_FV(-14,"0")</f>
        <v>#VALUE!</v>
      </c>
      <c r="AQ2567">
        <v>6</v>
      </c>
      <c r="AR2567">
        <v>3</v>
      </c>
      <c r="AS2567" t="s">
        <v>68</v>
      </c>
      <c r="AT2567" t="s">
        <v>68</v>
      </c>
      <c r="AU2567" t="s">
        <v>68</v>
      </c>
      <c r="AV2567" s="2">
        <v>43587</v>
      </c>
      <c r="AW2567" s="3">
        <v>44197</v>
      </c>
      <c r="AX2567">
        <v>1845</v>
      </c>
      <c r="AY2567">
        <v>1650</v>
      </c>
      <c r="AZ2567" t="s">
        <v>60</v>
      </c>
      <c r="BA2567" s="2">
        <v>43700</v>
      </c>
      <c r="BB2567">
        <v>27</v>
      </c>
      <c r="BC2567" t="s">
        <v>3155</v>
      </c>
      <c r="BD2567" s="2">
        <v>43722</v>
      </c>
      <c r="BE2567" t="s">
        <v>218</v>
      </c>
      <c r="BF2567" s="2">
        <v>43610</v>
      </c>
      <c r="BG2567">
        <v>17</v>
      </c>
      <c r="BH2567" t="s">
        <v>3183</v>
      </c>
      <c r="BI2567" s="2">
        <v>43501</v>
      </c>
    </row>
    <row r="2568" spans="1:61" x14ac:dyDescent="0.25">
      <c r="A2568" s="1">
        <v>43176</v>
      </c>
      <c r="B2568" t="s">
        <v>2768</v>
      </c>
      <c r="C2568" t="s">
        <v>218</v>
      </c>
      <c r="D2568" t="s">
        <v>62</v>
      </c>
      <c r="E2568" t="s">
        <v>140</v>
      </c>
      <c r="F2568" t="s">
        <v>1668</v>
      </c>
      <c r="G2568" t="s">
        <v>1974</v>
      </c>
      <c r="H2568" t="s">
        <v>1669</v>
      </c>
      <c r="I2568" t="s">
        <v>137</v>
      </c>
      <c r="J2568" t="s">
        <v>2388</v>
      </c>
      <c r="K2568" t="s">
        <v>1203</v>
      </c>
      <c r="L2568" t="s">
        <v>1360</v>
      </c>
      <c r="M2568" t="s">
        <v>451</v>
      </c>
      <c r="N2568" t="s">
        <v>869</v>
      </c>
      <c r="O2568" t="s">
        <v>142</v>
      </c>
      <c r="P2568" t="s">
        <v>559</v>
      </c>
      <c r="Q2568">
        <v>31</v>
      </c>
      <c r="R2568" t="s">
        <v>179</v>
      </c>
      <c r="S2568" t="s">
        <v>239</v>
      </c>
      <c r="T2568">
        <v>18</v>
      </c>
      <c r="U2568">
        <v>8</v>
      </c>
      <c r="V2568">
        <v>14</v>
      </c>
      <c r="W2568" t="s">
        <v>132</v>
      </c>
      <c r="X2568" t="s">
        <v>65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1</v>
      </c>
      <c r="AI2568">
        <v>1</v>
      </c>
      <c r="AJ2568">
        <v>0</v>
      </c>
      <c r="AK2568">
        <v>0</v>
      </c>
      <c r="AL2568" t="e" vm="78">
        <f>_FV(0,"41935483870967744")</f>
        <v>#VALUE!</v>
      </c>
      <c r="AM2568" t="e" vm="203">
        <f>_FV(0,"7741935483870968")</f>
        <v>#VALUE!</v>
      </c>
      <c r="AN2568">
        <v>13</v>
      </c>
      <c r="AO2568" t="s">
        <v>132</v>
      </c>
      <c r="AP2568" t="e" vm="1">
        <f>_FV(-8,"0")</f>
        <v>#VALUE!</v>
      </c>
      <c r="AQ2568">
        <v>3</v>
      </c>
      <c r="AR2568">
        <v>6</v>
      </c>
      <c r="AS2568" t="s">
        <v>68</v>
      </c>
      <c r="AT2568" t="s">
        <v>68</v>
      </c>
      <c r="AU2568" t="s">
        <v>68</v>
      </c>
      <c r="AV2568" s="2">
        <v>43678</v>
      </c>
      <c r="AW2568" s="2">
        <v>43617</v>
      </c>
      <c r="AX2568">
        <v>1634</v>
      </c>
      <c r="AY2568">
        <v>1650</v>
      </c>
      <c r="AZ2568" t="s">
        <v>2768</v>
      </c>
      <c r="BA2568" t="s">
        <v>1398</v>
      </c>
      <c r="BB2568">
        <v>13</v>
      </c>
      <c r="BC2568" t="s">
        <v>3157</v>
      </c>
      <c r="BD2568" s="3">
        <v>11749</v>
      </c>
      <c r="BE2568" t="s">
        <v>218</v>
      </c>
      <c r="BF2568" s="2">
        <v>43610</v>
      </c>
      <c r="BG2568">
        <v>17</v>
      </c>
      <c r="BH2568" t="s">
        <v>3183</v>
      </c>
      <c r="BI2568" s="2">
        <v>43501</v>
      </c>
    </row>
    <row r="2569" spans="1:61" x14ac:dyDescent="0.25">
      <c r="A2569" s="1">
        <v>42987</v>
      </c>
      <c r="B2569" t="s">
        <v>3158</v>
      </c>
      <c r="C2569" t="s">
        <v>218</v>
      </c>
      <c r="D2569" t="s">
        <v>62</v>
      </c>
      <c r="E2569" t="s">
        <v>65</v>
      </c>
      <c r="F2569" t="s">
        <v>180</v>
      </c>
      <c r="G2569" t="s">
        <v>68</v>
      </c>
      <c r="H2569" t="s">
        <v>79</v>
      </c>
      <c r="I2569" t="s">
        <v>79</v>
      </c>
      <c r="J2569" s="3">
        <v>27395</v>
      </c>
      <c r="K2569" t="s">
        <v>65</v>
      </c>
      <c r="L2569" t="s">
        <v>63</v>
      </c>
      <c r="M2569" t="s">
        <v>63</v>
      </c>
      <c r="N2569" t="s">
        <v>65</v>
      </c>
      <c r="O2569" t="s">
        <v>79</v>
      </c>
      <c r="P2569" t="s">
        <v>79</v>
      </c>
      <c r="Q2569">
        <v>4</v>
      </c>
      <c r="R2569" t="s">
        <v>110</v>
      </c>
      <c r="S2569" t="s">
        <v>239</v>
      </c>
      <c r="T2569">
        <v>18</v>
      </c>
      <c r="U2569">
        <v>17</v>
      </c>
      <c r="V2569">
        <v>5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 t="e" vm="1">
        <f>_FV(-1,"0")</f>
        <v>#VALUE!</v>
      </c>
      <c r="AM2569" t="s">
        <v>63</v>
      </c>
      <c r="AN2569">
        <v>-6</v>
      </c>
      <c r="AP2569" t="e" vm="1">
        <f>_FV(-5,"0")</f>
        <v>#VALUE!</v>
      </c>
      <c r="AQ2569">
        <v>1</v>
      </c>
      <c r="AR2569">
        <v>1</v>
      </c>
      <c r="AS2569" t="s">
        <v>68</v>
      </c>
      <c r="AT2569" t="s">
        <v>68</v>
      </c>
      <c r="AU2569" t="s">
        <v>68</v>
      </c>
      <c r="AV2569" t="s">
        <v>65</v>
      </c>
      <c r="AW2569" s="3">
        <v>44562</v>
      </c>
      <c r="AX2569">
        <v>1589</v>
      </c>
      <c r="AY2569">
        <v>1650</v>
      </c>
      <c r="AZ2569" t="s">
        <v>3158</v>
      </c>
      <c r="BA2569" s="2">
        <v>43702</v>
      </c>
      <c r="BB2569">
        <v>26</v>
      </c>
      <c r="BC2569" t="s">
        <v>3159</v>
      </c>
      <c r="BD2569" s="3">
        <v>27061</v>
      </c>
      <c r="BE2569" t="s">
        <v>218</v>
      </c>
      <c r="BF2569" s="2">
        <v>43610</v>
      </c>
      <c r="BG2569">
        <v>17</v>
      </c>
      <c r="BH2569" t="s">
        <v>3183</v>
      </c>
      <c r="BI2569" s="2">
        <v>43501</v>
      </c>
    </row>
    <row r="2570" spans="1:61" x14ac:dyDescent="0.25">
      <c r="A2570" s="1">
        <v>42966</v>
      </c>
      <c r="B2570" t="s">
        <v>2531</v>
      </c>
      <c r="C2570" t="s">
        <v>218</v>
      </c>
      <c r="D2570" t="s">
        <v>151</v>
      </c>
      <c r="E2570" s="2">
        <v>43586</v>
      </c>
      <c r="F2570" t="s">
        <v>63</v>
      </c>
      <c r="G2570" t="s">
        <v>68</v>
      </c>
      <c r="H2570" t="s">
        <v>65</v>
      </c>
      <c r="I2570" s="2">
        <v>43586</v>
      </c>
      <c r="J2570" s="2">
        <v>43586</v>
      </c>
      <c r="K2570" t="s">
        <v>63</v>
      </c>
      <c r="L2570" t="s">
        <v>63</v>
      </c>
      <c r="M2570" t="s">
        <v>65</v>
      </c>
      <c r="N2570" t="s">
        <v>65</v>
      </c>
      <c r="O2570" t="s">
        <v>65</v>
      </c>
      <c r="P2570" t="s">
        <v>65</v>
      </c>
      <c r="Q2570">
        <v>2</v>
      </c>
      <c r="R2570" t="s">
        <v>85</v>
      </c>
      <c r="S2570" t="s">
        <v>239</v>
      </c>
      <c r="T2570">
        <v>18</v>
      </c>
      <c r="U2570">
        <v>6</v>
      </c>
      <c r="V2570">
        <v>7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 t="s">
        <v>63</v>
      </c>
      <c r="AM2570" t="s">
        <v>63</v>
      </c>
      <c r="AN2570">
        <v>0</v>
      </c>
      <c r="AP2570" t="e" vm="1">
        <f>_FV(-13,"0")</f>
        <v>#VALUE!</v>
      </c>
      <c r="AQ2570">
        <v>2</v>
      </c>
      <c r="AR2570">
        <v>5</v>
      </c>
      <c r="AS2570" t="s">
        <v>68</v>
      </c>
      <c r="AT2570" s="2">
        <v>43617</v>
      </c>
      <c r="AU2570" t="s">
        <v>68</v>
      </c>
      <c r="AV2570" t="s">
        <v>68</v>
      </c>
      <c r="AW2570" t="s">
        <v>3191</v>
      </c>
      <c r="AX2570">
        <v>1659</v>
      </c>
      <c r="AY2570">
        <v>1650</v>
      </c>
      <c r="AZ2570" t="s">
        <v>2531</v>
      </c>
      <c r="BA2570" s="2">
        <v>43703</v>
      </c>
      <c r="BB2570">
        <v>16</v>
      </c>
      <c r="BC2570" t="s">
        <v>3160</v>
      </c>
      <c r="BD2570" s="3">
        <v>44986</v>
      </c>
      <c r="BE2570" t="s">
        <v>218</v>
      </c>
      <c r="BF2570" s="2">
        <v>43610</v>
      </c>
      <c r="BG2570">
        <v>17</v>
      </c>
      <c r="BH2570" t="s">
        <v>3183</v>
      </c>
      <c r="BI2570" s="2">
        <v>43501</v>
      </c>
    </row>
    <row r="2571" spans="1:61" x14ac:dyDescent="0.25">
      <c r="A2571" s="1">
        <v>43436</v>
      </c>
      <c r="B2571" t="s">
        <v>123</v>
      </c>
      <c r="C2571" t="s">
        <v>218</v>
      </c>
      <c r="D2571" t="s">
        <v>62</v>
      </c>
      <c r="E2571" t="s">
        <v>846</v>
      </c>
      <c r="F2571" t="s">
        <v>91</v>
      </c>
      <c r="G2571" t="s">
        <v>1466</v>
      </c>
      <c r="H2571" t="s">
        <v>694</v>
      </c>
      <c r="I2571" t="s">
        <v>695</v>
      </c>
      <c r="J2571" t="s">
        <v>1467</v>
      </c>
      <c r="K2571" t="s">
        <v>356</v>
      </c>
      <c r="L2571" t="s">
        <v>93</v>
      </c>
      <c r="M2571" t="s">
        <v>216</v>
      </c>
      <c r="N2571" t="s">
        <v>94</v>
      </c>
      <c r="O2571" t="s">
        <v>608</v>
      </c>
      <c r="P2571" t="s">
        <v>1232</v>
      </c>
      <c r="Q2571">
        <v>27</v>
      </c>
      <c r="R2571" t="s">
        <v>132</v>
      </c>
      <c r="S2571" t="s">
        <v>239</v>
      </c>
      <c r="T2571">
        <v>18</v>
      </c>
      <c r="U2571">
        <v>4</v>
      </c>
      <c r="V2571">
        <v>20</v>
      </c>
      <c r="W2571" t="s">
        <v>132</v>
      </c>
      <c r="X2571" t="s">
        <v>66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 t="s">
        <v>1466</v>
      </c>
      <c r="AM2571" t="e" vm="454">
        <f>_FV(0,"5925925925925926")</f>
        <v>#VALUE!</v>
      </c>
      <c r="AN2571">
        <v>30</v>
      </c>
      <c r="AO2571" t="s">
        <v>68</v>
      </c>
      <c r="AP2571" t="e" vm="1">
        <f>_FV(-15,"0")</f>
        <v>#VALUE!</v>
      </c>
      <c r="AQ2571">
        <v>9</v>
      </c>
      <c r="AR2571">
        <v>0</v>
      </c>
      <c r="AS2571" t="s">
        <v>68</v>
      </c>
      <c r="AT2571" t="s">
        <v>1040</v>
      </c>
      <c r="AU2571" t="s">
        <v>68</v>
      </c>
      <c r="AV2571" s="2">
        <v>43617</v>
      </c>
      <c r="AW2571" t="s">
        <v>3170</v>
      </c>
      <c r="AX2571">
        <v>1915</v>
      </c>
      <c r="AY2571">
        <v>1650</v>
      </c>
      <c r="AZ2571" t="s">
        <v>123</v>
      </c>
      <c r="BA2571" s="2">
        <v>43669</v>
      </c>
      <c r="BB2571">
        <v>33</v>
      </c>
      <c r="BC2571" t="s">
        <v>3161</v>
      </c>
      <c r="BD2571" s="2">
        <v>43813</v>
      </c>
      <c r="BE2571" t="s">
        <v>218</v>
      </c>
      <c r="BF2571" s="2">
        <v>43610</v>
      </c>
      <c r="BG2571">
        <v>17</v>
      </c>
      <c r="BH2571" t="s">
        <v>3183</v>
      </c>
      <c r="BI2571" s="2">
        <v>43501</v>
      </c>
    </row>
    <row r="2572" spans="1:61" x14ac:dyDescent="0.25">
      <c r="A2572" s="1">
        <v>43233</v>
      </c>
      <c r="B2572" t="s">
        <v>2233</v>
      </c>
      <c r="C2572" t="s">
        <v>218</v>
      </c>
      <c r="D2572" t="s">
        <v>62</v>
      </c>
      <c r="E2572" t="s">
        <v>1215</v>
      </c>
      <c r="F2572" t="s">
        <v>1702</v>
      </c>
      <c r="G2572" t="s">
        <v>1689</v>
      </c>
      <c r="H2572" t="s">
        <v>200</v>
      </c>
      <c r="I2572" t="s">
        <v>1587</v>
      </c>
      <c r="J2572" t="s">
        <v>1702</v>
      </c>
      <c r="K2572" t="s">
        <v>170</v>
      </c>
      <c r="L2572" t="s">
        <v>204</v>
      </c>
      <c r="M2572" t="s">
        <v>304</v>
      </c>
      <c r="N2572" t="s">
        <v>172</v>
      </c>
      <c r="O2572" t="s">
        <v>173</v>
      </c>
      <c r="P2572" t="s">
        <v>1012</v>
      </c>
      <c r="Q2572">
        <v>38</v>
      </c>
      <c r="R2572" t="s">
        <v>192</v>
      </c>
      <c r="S2572" t="s">
        <v>239</v>
      </c>
      <c r="T2572">
        <v>18</v>
      </c>
      <c r="U2572">
        <v>11</v>
      </c>
      <c r="V2572">
        <v>19</v>
      </c>
      <c r="W2572" t="s">
        <v>192</v>
      </c>
      <c r="X2572" t="s">
        <v>192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 t="e" vm="107">
        <f>_FV(0,"3157894736842105")</f>
        <v>#VALUE!</v>
      </c>
      <c r="AM2572" t="e" vm="432">
        <f>_FV(0,"6052631578947368")</f>
        <v>#VALUE!</v>
      </c>
      <c r="AN2572">
        <v>10</v>
      </c>
      <c r="AO2572" t="s">
        <v>65</v>
      </c>
      <c r="AP2572" t="e" vm="1">
        <f>_FV(-9,"0")</f>
        <v>#VALUE!</v>
      </c>
      <c r="AQ2572">
        <v>4</v>
      </c>
      <c r="AR2572">
        <v>4</v>
      </c>
      <c r="AS2572" t="s">
        <v>68</v>
      </c>
      <c r="AT2572" t="s">
        <v>68</v>
      </c>
      <c r="AU2572" t="s">
        <v>68</v>
      </c>
      <c r="AV2572" s="2">
        <v>43498</v>
      </c>
      <c r="AW2572" s="2">
        <v>43800</v>
      </c>
      <c r="AX2572">
        <v>1595</v>
      </c>
      <c r="AY2572">
        <v>1650</v>
      </c>
      <c r="AZ2572" t="s">
        <v>2233</v>
      </c>
      <c r="BA2572" s="2">
        <v>43701</v>
      </c>
      <c r="BB2572">
        <v>22</v>
      </c>
      <c r="BC2572" t="s">
        <v>3162</v>
      </c>
      <c r="BD2572" s="3">
        <v>27120</v>
      </c>
      <c r="BE2572" t="s">
        <v>218</v>
      </c>
      <c r="BF2572" s="2">
        <v>43610</v>
      </c>
      <c r="BG2572">
        <v>17</v>
      </c>
      <c r="BH2572" t="s">
        <v>3183</v>
      </c>
      <c r="BI2572" s="2">
        <v>43501</v>
      </c>
    </row>
    <row r="2573" spans="1:61" x14ac:dyDescent="0.25">
      <c r="A2573" s="1">
        <v>43120</v>
      </c>
      <c r="B2573" t="s">
        <v>127</v>
      </c>
      <c r="C2573" t="s">
        <v>218</v>
      </c>
      <c r="D2573" t="s">
        <v>101</v>
      </c>
      <c r="E2573" t="s">
        <v>769</v>
      </c>
      <c r="F2573" t="s">
        <v>180</v>
      </c>
      <c r="G2573" t="s">
        <v>425</v>
      </c>
      <c r="H2573" s="3">
        <v>45658</v>
      </c>
      <c r="I2573" t="s">
        <v>399</v>
      </c>
      <c r="J2573" t="s">
        <v>831</v>
      </c>
      <c r="K2573" t="s">
        <v>771</v>
      </c>
      <c r="L2573" t="s">
        <v>322</v>
      </c>
      <c r="M2573" t="s">
        <v>81</v>
      </c>
      <c r="N2573" t="s">
        <v>81</v>
      </c>
      <c r="O2573" t="s">
        <v>79</v>
      </c>
      <c r="P2573" t="s">
        <v>81</v>
      </c>
      <c r="Q2573">
        <v>24</v>
      </c>
      <c r="R2573" t="s">
        <v>121</v>
      </c>
      <c r="S2573" t="s">
        <v>239</v>
      </c>
      <c r="T2573">
        <v>18</v>
      </c>
      <c r="U2573">
        <v>9</v>
      </c>
      <c r="V2573">
        <v>19</v>
      </c>
      <c r="W2573" t="s">
        <v>64</v>
      </c>
      <c r="X2573" t="s">
        <v>132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 t="e" vm="314">
        <f>_FV(0,"5416666666666666")</f>
        <v>#VALUE!</v>
      </c>
      <c r="AM2573" t="e" vm="3">
        <f>_FV(0,"5")</f>
        <v>#VALUE!</v>
      </c>
      <c r="AN2573">
        <v>8</v>
      </c>
      <c r="AO2573" t="e" vm="1">
        <f>_FV(-3,"0")</f>
        <v>#VALUE!</v>
      </c>
      <c r="AP2573" t="e" vm="1">
        <f>_FV(-12,"0")</f>
        <v>#VALUE!</v>
      </c>
      <c r="AQ2573">
        <v>7</v>
      </c>
      <c r="AR2573">
        <v>1</v>
      </c>
      <c r="AS2573" t="s">
        <v>68</v>
      </c>
      <c r="AT2573" t="s">
        <v>68</v>
      </c>
      <c r="AU2573" t="s">
        <v>68</v>
      </c>
      <c r="AV2573" s="2">
        <v>43678</v>
      </c>
      <c r="AW2573" s="3">
        <v>46023</v>
      </c>
      <c r="AX2573">
        <v>1735</v>
      </c>
      <c r="AY2573">
        <v>1650</v>
      </c>
      <c r="AZ2573" t="s">
        <v>127</v>
      </c>
      <c r="BA2573" s="2">
        <v>43731</v>
      </c>
      <c r="BB2573">
        <v>27</v>
      </c>
      <c r="BC2573" t="s">
        <v>3164</v>
      </c>
      <c r="BD2573" s="3">
        <v>44743</v>
      </c>
      <c r="BE2573" t="s">
        <v>218</v>
      </c>
      <c r="BF2573" s="2">
        <v>43610</v>
      </c>
      <c r="BG2573">
        <v>17</v>
      </c>
      <c r="BH2573" t="s">
        <v>3183</v>
      </c>
      <c r="BI2573" s="2">
        <v>43501</v>
      </c>
    </row>
    <row r="2574" spans="1:61" x14ac:dyDescent="0.25">
      <c r="A2574" s="1">
        <v>42836</v>
      </c>
      <c r="B2574" t="s">
        <v>3165</v>
      </c>
      <c r="C2574" t="s">
        <v>218</v>
      </c>
      <c r="D2574" t="s">
        <v>62</v>
      </c>
      <c r="E2574" t="s">
        <v>538</v>
      </c>
      <c r="F2574" t="s">
        <v>801</v>
      </c>
      <c r="G2574" t="s">
        <v>219</v>
      </c>
      <c r="H2574" t="s">
        <v>219</v>
      </c>
      <c r="I2574" t="s">
        <v>539</v>
      </c>
      <c r="J2574" t="s">
        <v>537</v>
      </c>
      <c r="K2574" t="s">
        <v>223</v>
      </c>
      <c r="L2574" t="s">
        <v>226</v>
      </c>
      <c r="M2574" t="s">
        <v>224</v>
      </c>
      <c r="N2574" t="s">
        <v>224</v>
      </c>
      <c r="O2574" t="s">
        <v>223</v>
      </c>
      <c r="P2574" t="s">
        <v>224</v>
      </c>
      <c r="Q2574">
        <v>11</v>
      </c>
      <c r="R2574" t="s">
        <v>242</v>
      </c>
      <c r="S2574" t="s">
        <v>239</v>
      </c>
      <c r="T2574">
        <v>18</v>
      </c>
      <c r="U2574">
        <v>13</v>
      </c>
      <c r="V2574">
        <v>15</v>
      </c>
      <c r="W2574" t="s">
        <v>66</v>
      </c>
      <c r="X2574" t="s">
        <v>64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 t="e" vm="79">
        <f>_FV(0,"5454545454545454")</f>
        <v>#VALUE!</v>
      </c>
      <c r="AM2574" t="e" vm="112">
        <f>_FV(0,"36363636363636365")</f>
        <v>#VALUE!</v>
      </c>
      <c r="AN2574">
        <v>2</v>
      </c>
      <c r="AO2574" t="s">
        <v>64</v>
      </c>
      <c r="AP2574" t="e" vm="1">
        <f>_FV(-4,"0")</f>
        <v>#VALUE!</v>
      </c>
      <c r="AQ2574">
        <v>1</v>
      </c>
      <c r="AR2574">
        <v>1</v>
      </c>
      <c r="AS2574" t="s">
        <v>68</v>
      </c>
      <c r="AT2574" t="s">
        <v>68</v>
      </c>
      <c r="AU2574" t="s">
        <v>68</v>
      </c>
      <c r="AV2574" t="s">
        <v>1310</v>
      </c>
      <c r="AW2574" s="3">
        <v>41640</v>
      </c>
      <c r="AX2574">
        <v>1516</v>
      </c>
      <c r="AY2574">
        <v>1650</v>
      </c>
      <c r="AZ2574" t="s">
        <v>3165</v>
      </c>
      <c r="BA2574" s="2">
        <v>43640</v>
      </c>
      <c r="BB2574">
        <v>18</v>
      </c>
      <c r="BC2574" t="s">
        <v>3166</v>
      </c>
      <c r="BD2574" s="3">
        <v>30682</v>
      </c>
      <c r="BE2574" t="s">
        <v>218</v>
      </c>
      <c r="BF2574" s="2">
        <v>43610</v>
      </c>
      <c r="BG2574">
        <v>17</v>
      </c>
      <c r="BH2574" t="s">
        <v>3183</v>
      </c>
      <c r="BI2574" s="2">
        <v>43501</v>
      </c>
    </row>
    <row r="2575" spans="1:61" x14ac:dyDescent="0.25">
      <c r="A2575" s="1">
        <v>43024</v>
      </c>
      <c r="B2575" t="s">
        <v>2538</v>
      </c>
      <c r="C2575" t="s">
        <v>218</v>
      </c>
      <c r="D2575" t="s">
        <v>101</v>
      </c>
      <c r="E2575" t="s">
        <v>399</v>
      </c>
      <c r="F2575" t="s">
        <v>180</v>
      </c>
      <c r="G2575" s="2">
        <v>43586</v>
      </c>
      <c r="H2575" t="s">
        <v>68</v>
      </c>
      <c r="I2575" t="s">
        <v>625</v>
      </c>
      <c r="J2575" t="s">
        <v>399</v>
      </c>
      <c r="K2575" t="s">
        <v>322</v>
      </c>
      <c r="L2575" t="s">
        <v>79</v>
      </c>
      <c r="M2575" t="s">
        <v>63</v>
      </c>
      <c r="N2575" t="s">
        <v>79</v>
      </c>
      <c r="O2575" t="s">
        <v>79</v>
      </c>
      <c r="P2575" t="s">
        <v>323</v>
      </c>
      <c r="Q2575">
        <v>8</v>
      </c>
      <c r="R2575" t="s">
        <v>83</v>
      </c>
      <c r="S2575" t="s">
        <v>239</v>
      </c>
      <c r="T2575">
        <v>18</v>
      </c>
      <c r="U2575">
        <v>17</v>
      </c>
      <c r="V2575">
        <v>10</v>
      </c>
      <c r="W2575" t="s">
        <v>64</v>
      </c>
      <c r="X2575" t="s">
        <v>84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 t="e" vm="37">
        <f>_FV(0,"375")</f>
        <v>#VALUE!</v>
      </c>
      <c r="AM2575" t="e" vm="14">
        <f>_FV(0,"25")</f>
        <v>#VALUE!</v>
      </c>
      <c r="AN2575">
        <v>-4</v>
      </c>
      <c r="AO2575" t="e" vm="1">
        <f>_FV(-1,"0")</f>
        <v>#VALUE!</v>
      </c>
      <c r="AP2575" t="e" vm="1">
        <f>_FV(-11,"0")</f>
        <v>#VALUE!</v>
      </c>
      <c r="AQ2575">
        <v>4</v>
      </c>
      <c r="AR2575">
        <v>4</v>
      </c>
      <c r="AS2575" t="s">
        <v>68</v>
      </c>
      <c r="AT2575" t="s">
        <v>68</v>
      </c>
      <c r="AU2575" t="s">
        <v>68</v>
      </c>
      <c r="AV2575" s="2">
        <v>43556</v>
      </c>
      <c r="AW2575" s="3">
        <v>46388</v>
      </c>
      <c r="AX2575">
        <v>1711</v>
      </c>
      <c r="AY2575">
        <v>1650</v>
      </c>
      <c r="AZ2575" t="s">
        <v>2538</v>
      </c>
      <c r="BA2575" s="2">
        <v>43610</v>
      </c>
      <c r="BB2575">
        <v>21</v>
      </c>
      <c r="BC2575" t="s">
        <v>3156</v>
      </c>
      <c r="BD2575" s="3">
        <v>15158</v>
      </c>
      <c r="BE2575" t="s">
        <v>218</v>
      </c>
      <c r="BF2575" s="2">
        <v>43610</v>
      </c>
      <c r="BG2575">
        <v>17</v>
      </c>
      <c r="BH2575" t="s">
        <v>3183</v>
      </c>
      <c r="BI2575" s="2">
        <v>43501</v>
      </c>
    </row>
    <row r="2576" spans="1:61" x14ac:dyDescent="0.25">
      <c r="A2576" s="1">
        <v>43082</v>
      </c>
      <c r="B2576" t="s">
        <v>150</v>
      </c>
      <c r="C2576" t="s">
        <v>218</v>
      </c>
      <c r="D2576" t="s">
        <v>101</v>
      </c>
      <c r="E2576" t="s">
        <v>64</v>
      </c>
      <c r="F2576" t="s">
        <v>531</v>
      </c>
      <c r="G2576" t="s">
        <v>273</v>
      </c>
      <c r="H2576" t="s">
        <v>186</v>
      </c>
      <c r="I2576" t="s">
        <v>530</v>
      </c>
      <c r="J2576" t="s">
        <v>993</v>
      </c>
      <c r="K2576" t="s">
        <v>278</v>
      </c>
      <c r="L2576" t="s">
        <v>281</v>
      </c>
      <c r="M2576" t="s">
        <v>281</v>
      </c>
      <c r="N2576" t="s">
        <v>188</v>
      </c>
      <c r="O2576" t="s">
        <v>187</v>
      </c>
      <c r="P2576" t="s">
        <v>188</v>
      </c>
      <c r="Q2576">
        <v>17</v>
      </c>
      <c r="R2576" t="s">
        <v>66</v>
      </c>
      <c r="S2576" t="s">
        <v>239</v>
      </c>
      <c r="T2576">
        <v>18</v>
      </c>
      <c r="U2576">
        <v>4</v>
      </c>
      <c r="V2576">
        <v>17</v>
      </c>
      <c r="W2576" t="s">
        <v>192</v>
      </c>
      <c r="X2576" t="s">
        <v>84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 t="s">
        <v>545</v>
      </c>
      <c r="AM2576" t="e" vm="110">
        <f>_FV(0,"5882352941176471")</f>
        <v>#VALUE!</v>
      </c>
      <c r="AN2576">
        <v>17</v>
      </c>
      <c r="AO2576" t="s">
        <v>121</v>
      </c>
      <c r="AP2576" t="e" vm="1">
        <f>_FV(-16,"0")</f>
        <v>#VALUE!</v>
      </c>
      <c r="AQ2576">
        <v>7</v>
      </c>
      <c r="AR2576">
        <v>1</v>
      </c>
      <c r="AS2576" t="s">
        <v>68</v>
      </c>
      <c r="AT2576" t="s">
        <v>1987</v>
      </c>
      <c r="AU2576" t="s">
        <v>68</v>
      </c>
      <c r="AV2576" s="2">
        <v>43617</v>
      </c>
      <c r="AW2576" t="s">
        <v>3192</v>
      </c>
      <c r="AX2576">
        <v>1842</v>
      </c>
      <c r="AY2576">
        <v>1650</v>
      </c>
      <c r="AZ2576" t="s">
        <v>150</v>
      </c>
      <c r="BA2576" t="s">
        <v>243</v>
      </c>
      <c r="BB2576">
        <v>21</v>
      </c>
      <c r="BC2576" t="s">
        <v>3167</v>
      </c>
      <c r="BD2576" t="s">
        <v>3168</v>
      </c>
      <c r="BE2576" t="s">
        <v>218</v>
      </c>
      <c r="BF2576" s="2">
        <v>43610</v>
      </c>
      <c r="BG2576">
        <v>17</v>
      </c>
      <c r="BH2576" t="s">
        <v>3183</v>
      </c>
      <c r="BI2576" s="2">
        <v>43501</v>
      </c>
    </row>
    <row r="2577" spans="1:61" x14ac:dyDescent="0.25">
      <c r="A2577" s="1">
        <v>43131</v>
      </c>
      <c r="B2577" t="s">
        <v>158</v>
      </c>
      <c r="C2577" t="s">
        <v>218</v>
      </c>
      <c r="D2577" t="s">
        <v>62</v>
      </c>
      <c r="E2577" s="2">
        <v>43679</v>
      </c>
      <c r="F2577" t="s">
        <v>1764</v>
      </c>
      <c r="G2577" t="s">
        <v>1649</v>
      </c>
      <c r="H2577" s="3">
        <v>45292</v>
      </c>
      <c r="I2577" s="2">
        <v>43618</v>
      </c>
      <c r="J2577" t="s">
        <v>124</v>
      </c>
      <c r="K2577" t="s">
        <v>552</v>
      </c>
      <c r="L2577" t="s">
        <v>1097</v>
      </c>
      <c r="M2577" t="s">
        <v>2426</v>
      </c>
      <c r="N2577" t="s">
        <v>116</v>
      </c>
      <c r="O2577" t="s">
        <v>658</v>
      </c>
      <c r="P2577" t="s">
        <v>346</v>
      </c>
      <c r="Q2577">
        <v>25</v>
      </c>
      <c r="R2577" t="s">
        <v>68</v>
      </c>
      <c r="S2577" t="s">
        <v>239</v>
      </c>
      <c r="T2577">
        <v>18</v>
      </c>
      <c r="U2577">
        <v>1</v>
      </c>
      <c r="V2577">
        <v>19</v>
      </c>
      <c r="W2577" t="s">
        <v>120</v>
      </c>
      <c r="X2577" t="s">
        <v>96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 s="2">
        <v>43679</v>
      </c>
      <c r="AM2577" t="e" vm="293">
        <f>_FV(0,"48")</f>
        <v>#VALUE!</v>
      </c>
      <c r="AN2577">
        <v>45</v>
      </c>
      <c r="AO2577" t="s">
        <v>66</v>
      </c>
      <c r="AP2577" t="e" vm="1">
        <f>_FV(-19,"0")</f>
        <v>#VALUE!</v>
      </c>
      <c r="AQ2577">
        <v>9</v>
      </c>
      <c r="AR2577">
        <v>0</v>
      </c>
      <c r="AS2577" t="s">
        <v>68</v>
      </c>
      <c r="AT2577" t="s">
        <v>348</v>
      </c>
      <c r="AU2577" t="s">
        <v>68</v>
      </c>
      <c r="AV2577" s="2">
        <v>43499</v>
      </c>
      <c r="AW2577" t="s">
        <v>3193</v>
      </c>
      <c r="AX2577">
        <v>1906</v>
      </c>
      <c r="AY2577">
        <v>1650</v>
      </c>
      <c r="AZ2577" t="s">
        <v>158</v>
      </c>
      <c r="BA2577" s="2">
        <v>43489</v>
      </c>
      <c r="BB2577">
        <v>21</v>
      </c>
      <c r="BC2577" t="s">
        <v>3171</v>
      </c>
      <c r="BD2577" t="s">
        <v>3172</v>
      </c>
      <c r="BE2577" t="s">
        <v>218</v>
      </c>
      <c r="BF2577" s="2">
        <v>43610</v>
      </c>
      <c r="BG2577">
        <v>17</v>
      </c>
      <c r="BH2577" t="s">
        <v>3183</v>
      </c>
      <c r="BI2577" s="2">
        <v>43501</v>
      </c>
    </row>
    <row r="2578" spans="1:61" x14ac:dyDescent="0.25">
      <c r="A2578" s="1">
        <v>43205</v>
      </c>
      <c r="B2578" t="s">
        <v>163</v>
      </c>
      <c r="C2578" t="s">
        <v>218</v>
      </c>
      <c r="D2578" t="s">
        <v>151</v>
      </c>
      <c r="E2578" t="s">
        <v>2729</v>
      </c>
      <c r="F2578" t="s">
        <v>993</v>
      </c>
      <c r="G2578" t="s">
        <v>993</v>
      </c>
      <c r="H2578" t="s">
        <v>878</v>
      </c>
      <c r="I2578" t="s">
        <v>2460</v>
      </c>
      <c r="J2578" t="s">
        <v>914</v>
      </c>
      <c r="K2578" t="s">
        <v>877</v>
      </c>
      <c r="L2578" t="s">
        <v>1048</v>
      </c>
      <c r="M2578" t="s">
        <v>189</v>
      </c>
      <c r="N2578" t="s">
        <v>533</v>
      </c>
      <c r="O2578" t="s">
        <v>1637</v>
      </c>
      <c r="P2578" t="s">
        <v>187</v>
      </c>
      <c r="Q2578">
        <v>34</v>
      </c>
      <c r="R2578" t="s">
        <v>64</v>
      </c>
      <c r="S2578" t="s">
        <v>239</v>
      </c>
      <c r="T2578">
        <v>18</v>
      </c>
      <c r="U2578">
        <v>2</v>
      </c>
      <c r="V2578">
        <v>17</v>
      </c>
      <c r="W2578" t="s">
        <v>179</v>
      </c>
      <c r="X2578" t="s">
        <v>68</v>
      </c>
      <c r="Y2578">
        <v>0</v>
      </c>
      <c r="Z2578">
        <v>1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1</v>
      </c>
      <c r="AI2578">
        <v>0</v>
      </c>
      <c r="AJ2578">
        <v>0</v>
      </c>
      <c r="AK2578">
        <v>0</v>
      </c>
      <c r="AL2578" t="s">
        <v>309</v>
      </c>
      <c r="AM2578" t="e" vm="73">
        <f>_FV(0,"7647058823529411")</f>
        <v>#VALUE!</v>
      </c>
      <c r="AN2578">
        <v>50</v>
      </c>
      <c r="AO2578" t="s">
        <v>192</v>
      </c>
      <c r="AP2578" t="e" vm="1">
        <f>_FV(-18,"0")</f>
        <v>#VALUE!</v>
      </c>
      <c r="AQ2578">
        <v>7</v>
      </c>
      <c r="AR2578">
        <v>1</v>
      </c>
      <c r="AS2578" t="s">
        <v>68</v>
      </c>
      <c r="AT2578" t="s">
        <v>68</v>
      </c>
      <c r="AU2578" t="s">
        <v>68</v>
      </c>
      <c r="AV2578" t="s">
        <v>64</v>
      </c>
      <c r="AW2578" s="3">
        <v>42370</v>
      </c>
      <c r="AX2578">
        <v>1888</v>
      </c>
      <c r="AY2578">
        <v>1650</v>
      </c>
      <c r="AZ2578" t="s">
        <v>163</v>
      </c>
      <c r="BA2578" s="2">
        <v>43490</v>
      </c>
      <c r="BB2578">
        <v>22</v>
      </c>
      <c r="BC2578" t="s">
        <v>3173</v>
      </c>
      <c r="BD2578" t="s">
        <v>3174</v>
      </c>
      <c r="BE2578" t="s">
        <v>218</v>
      </c>
      <c r="BF2578" s="2">
        <v>43610</v>
      </c>
      <c r="BG2578">
        <v>17</v>
      </c>
      <c r="BH2578" t="s">
        <v>3183</v>
      </c>
      <c r="BI2578" s="2">
        <v>43501</v>
      </c>
    </row>
    <row r="2579" spans="1:61" x14ac:dyDescent="0.25">
      <c r="A2579" s="1">
        <v>43218</v>
      </c>
      <c r="B2579" t="s">
        <v>178</v>
      </c>
      <c r="C2579" t="s">
        <v>218</v>
      </c>
      <c r="D2579" t="s">
        <v>151</v>
      </c>
      <c r="E2579" t="s">
        <v>68</v>
      </c>
      <c r="F2579" t="s">
        <v>702</v>
      </c>
      <c r="G2579" t="s">
        <v>703</v>
      </c>
      <c r="H2579" t="s">
        <v>663</v>
      </c>
      <c r="I2579" t="s">
        <v>664</v>
      </c>
      <c r="J2579" t="s">
        <v>542</v>
      </c>
      <c r="K2579" t="s">
        <v>587</v>
      </c>
      <c r="L2579" t="s">
        <v>794</v>
      </c>
      <c r="M2579" t="s">
        <v>156</v>
      </c>
      <c r="N2579" t="s">
        <v>584</v>
      </c>
      <c r="O2579" t="s">
        <v>585</v>
      </c>
      <c r="P2579" t="s">
        <v>665</v>
      </c>
      <c r="Q2579">
        <v>35</v>
      </c>
      <c r="R2579" t="s">
        <v>120</v>
      </c>
      <c r="S2579" t="s">
        <v>239</v>
      </c>
      <c r="T2579">
        <v>18</v>
      </c>
      <c r="U2579">
        <v>7</v>
      </c>
      <c r="V2579">
        <v>16</v>
      </c>
      <c r="W2579" t="s">
        <v>179</v>
      </c>
      <c r="X2579" t="s">
        <v>66</v>
      </c>
      <c r="Y2579">
        <v>0</v>
      </c>
      <c r="Z2579">
        <v>1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1</v>
      </c>
      <c r="AI2579">
        <v>0</v>
      </c>
      <c r="AJ2579">
        <v>0</v>
      </c>
      <c r="AK2579">
        <v>0</v>
      </c>
      <c r="AL2579" t="e" vm="330">
        <f>_FV(0,"22857142857142856")</f>
        <v>#VALUE!</v>
      </c>
      <c r="AM2579" t="e" vm="13">
        <f>_FV(0,"7142857142857143")</f>
        <v>#VALUE!</v>
      </c>
      <c r="AN2579">
        <v>17</v>
      </c>
      <c r="AO2579" t="s">
        <v>121</v>
      </c>
      <c r="AP2579" t="e" vm="1">
        <f>_FV(-10,"0")</f>
        <v>#VALUE!</v>
      </c>
      <c r="AQ2579">
        <v>4</v>
      </c>
      <c r="AR2579">
        <v>4</v>
      </c>
      <c r="AS2579" t="s">
        <v>68</v>
      </c>
      <c r="AT2579" t="s">
        <v>68</v>
      </c>
      <c r="AU2579" t="s">
        <v>68</v>
      </c>
      <c r="AV2579" s="2">
        <v>43617</v>
      </c>
      <c r="AW2579" s="3">
        <v>43466</v>
      </c>
      <c r="AX2579">
        <v>1645</v>
      </c>
      <c r="AY2579">
        <v>1650</v>
      </c>
      <c r="AZ2579" t="s">
        <v>178</v>
      </c>
      <c r="BA2579" s="2">
        <v>43579</v>
      </c>
      <c r="BB2579">
        <v>25</v>
      </c>
      <c r="BC2579" t="s">
        <v>3175</v>
      </c>
      <c r="BD2579" s="3">
        <v>19085</v>
      </c>
      <c r="BE2579" t="s">
        <v>218</v>
      </c>
      <c r="BF2579" s="2">
        <v>43610</v>
      </c>
      <c r="BG2579">
        <v>17</v>
      </c>
      <c r="BH2579" t="s">
        <v>3183</v>
      </c>
      <c r="BI2579" s="2">
        <v>43501</v>
      </c>
    </row>
    <row r="2580" spans="1:61" x14ac:dyDescent="0.25">
      <c r="A2580" s="1">
        <v>43029</v>
      </c>
      <c r="B2580" t="s">
        <v>1917</v>
      </c>
      <c r="C2580" t="s">
        <v>218</v>
      </c>
      <c r="D2580" t="s">
        <v>62</v>
      </c>
      <c r="E2580" t="s">
        <v>91</v>
      </c>
      <c r="F2580" t="s">
        <v>91</v>
      </c>
      <c r="G2580" t="s">
        <v>68</v>
      </c>
      <c r="H2580" t="s">
        <v>68</v>
      </c>
      <c r="I2580" t="s">
        <v>68</v>
      </c>
      <c r="J2580" t="s">
        <v>92</v>
      </c>
      <c r="K2580" t="s">
        <v>216</v>
      </c>
      <c r="L2580" t="s">
        <v>216</v>
      </c>
      <c r="M2580" t="s">
        <v>80</v>
      </c>
      <c r="N2580" t="s">
        <v>216</v>
      </c>
      <c r="O2580" t="s">
        <v>80</v>
      </c>
      <c r="P2580" t="s">
        <v>94</v>
      </c>
      <c r="Q2580">
        <v>9</v>
      </c>
      <c r="R2580" t="s">
        <v>255</v>
      </c>
      <c r="S2580" t="s">
        <v>239</v>
      </c>
      <c r="T2580">
        <v>18</v>
      </c>
      <c r="U2580">
        <v>11</v>
      </c>
      <c r="V2580">
        <v>10</v>
      </c>
      <c r="W2580" t="s">
        <v>66</v>
      </c>
      <c r="X2580" t="s">
        <v>84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 t="e" vm="82">
        <f>_FV(0,"2222222222222222")</f>
        <v>#VALUE!</v>
      </c>
      <c r="AM2580" t="e" vm="82">
        <f>_FV(0,"2222222222222222")</f>
        <v>#VALUE!</v>
      </c>
      <c r="AN2580">
        <v>-1</v>
      </c>
      <c r="AO2580" t="s">
        <v>68</v>
      </c>
      <c r="AP2580" t="e" vm="1">
        <f>_FV(-3,"0")</f>
        <v>#VALUE!</v>
      </c>
      <c r="AQ2580">
        <v>6</v>
      </c>
      <c r="AR2580">
        <v>3</v>
      </c>
      <c r="AS2580" t="s">
        <v>68</v>
      </c>
      <c r="AT2580" t="s">
        <v>68</v>
      </c>
      <c r="AU2580" t="s">
        <v>68</v>
      </c>
      <c r="AV2580" t="s">
        <v>670</v>
      </c>
      <c r="AW2580" s="3">
        <v>47119</v>
      </c>
      <c r="AX2580">
        <v>1687</v>
      </c>
      <c r="AY2580">
        <v>1650</v>
      </c>
      <c r="AZ2580" t="s">
        <v>1917</v>
      </c>
      <c r="BA2580" s="2">
        <v>43732</v>
      </c>
      <c r="BB2580">
        <v>16</v>
      </c>
      <c r="BC2580" t="s">
        <v>3176</v>
      </c>
      <c r="BD2580" s="3">
        <v>19572</v>
      </c>
      <c r="BE2580" t="s">
        <v>218</v>
      </c>
      <c r="BF2580" s="2">
        <v>43610</v>
      </c>
      <c r="BG2580">
        <v>17</v>
      </c>
      <c r="BH2580" t="s">
        <v>3183</v>
      </c>
      <c r="BI2580" s="2">
        <v>43501</v>
      </c>
    </row>
    <row r="2581" spans="1:61" x14ac:dyDescent="0.25">
      <c r="A2581" s="1">
        <v>43092</v>
      </c>
      <c r="B2581" t="s">
        <v>182</v>
      </c>
      <c r="C2581" t="s">
        <v>218</v>
      </c>
      <c r="D2581" t="s">
        <v>62</v>
      </c>
      <c r="E2581" t="s">
        <v>68</v>
      </c>
      <c r="F2581" t="s">
        <v>1068</v>
      </c>
      <c r="G2581" t="s">
        <v>1320</v>
      </c>
      <c r="H2581" t="s">
        <v>786</v>
      </c>
      <c r="I2581" t="s">
        <v>787</v>
      </c>
      <c r="J2581" t="s">
        <v>1625</v>
      </c>
      <c r="K2581" t="s">
        <v>205</v>
      </c>
      <c r="L2581" t="s">
        <v>171</v>
      </c>
      <c r="M2581" t="s">
        <v>788</v>
      </c>
      <c r="N2581" t="s">
        <v>304</v>
      </c>
      <c r="O2581" t="s">
        <v>205</v>
      </c>
      <c r="P2581" t="s">
        <v>304</v>
      </c>
      <c r="Q2581">
        <v>19</v>
      </c>
      <c r="R2581" t="s">
        <v>67</v>
      </c>
      <c r="S2581" t="s">
        <v>239</v>
      </c>
      <c r="T2581">
        <v>18</v>
      </c>
      <c r="U2581">
        <v>17</v>
      </c>
      <c r="V2581">
        <v>19</v>
      </c>
      <c r="W2581" t="s">
        <v>84</v>
      </c>
      <c r="X2581" t="s">
        <v>84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 t="e" vm="270">
        <f>_FV(-1,"0526315789473684")</f>
        <v>#VALUE!</v>
      </c>
      <c r="AM2581" t="e" vm="128">
        <f>_FV(0,"5789473684210527")</f>
        <v>#VALUE!</v>
      </c>
      <c r="AN2581">
        <v>2</v>
      </c>
      <c r="AO2581" t="s">
        <v>65</v>
      </c>
      <c r="AP2581" t="e" vm="1">
        <f>_FV(-1,"0")</f>
        <v>#VALUE!</v>
      </c>
      <c r="AQ2581">
        <v>2</v>
      </c>
      <c r="AR2581">
        <v>5</v>
      </c>
      <c r="AS2581" t="s">
        <v>68</v>
      </c>
      <c r="AT2581" t="s">
        <v>790</v>
      </c>
      <c r="AU2581" t="s">
        <v>68</v>
      </c>
      <c r="AV2581" t="s">
        <v>1252</v>
      </c>
      <c r="AW2581" t="s">
        <v>3194</v>
      </c>
      <c r="AX2581">
        <v>1673</v>
      </c>
      <c r="AY2581">
        <v>1650</v>
      </c>
      <c r="AZ2581" t="s">
        <v>182</v>
      </c>
      <c r="BA2581" s="2">
        <v>43521</v>
      </c>
      <c r="BB2581">
        <v>27</v>
      </c>
      <c r="BC2581" t="s">
        <v>3178</v>
      </c>
      <c r="BD2581" s="2">
        <v>43682</v>
      </c>
      <c r="BE2581" t="s">
        <v>218</v>
      </c>
      <c r="BF2581" s="2">
        <v>43610</v>
      </c>
      <c r="BG2581">
        <v>17</v>
      </c>
      <c r="BH2581" t="s">
        <v>3183</v>
      </c>
      <c r="BI2581" s="2">
        <v>43501</v>
      </c>
    </row>
    <row r="2582" spans="1:61" x14ac:dyDescent="0.25">
      <c r="A2582" s="1">
        <v>42990</v>
      </c>
      <c r="B2582" t="s">
        <v>1445</v>
      </c>
      <c r="C2582" t="s">
        <v>218</v>
      </c>
      <c r="D2582" t="s">
        <v>62</v>
      </c>
      <c r="E2582" t="s">
        <v>63</v>
      </c>
      <c r="F2582" t="s">
        <v>180</v>
      </c>
      <c r="G2582" t="s">
        <v>399</v>
      </c>
      <c r="H2582" s="3">
        <v>447424</v>
      </c>
      <c r="I2582" t="s">
        <v>751</v>
      </c>
      <c r="J2582" t="s">
        <v>1400</v>
      </c>
      <c r="K2582" t="s">
        <v>322</v>
      </c>
      <c r="L2582" t="s">
        <v>322</v>
      </c>
      <c r="M2582" t="s">
        <v>625</v>
      </c>
      <c r="N2582" t="s">
        <v>323</v>
      </c>
      <c r="O2582" t="s">
        <v>321</v>
      </c>
      <c r="P2582" t="s">
        <v>319</v>
      </c>
      <c r="Q2582">
        <v>16</v>
      </c>
      <c r="R2582" t="s">
        <v>95</v>
      </c>
      <c r="S2582" t="s">
        <v>239</v>
      </c>
      <c r="T2582">
        <v>18</v>
      </c>
      <c r="U2582">
        <v>20</v>
      </c>
      <c r="V2582">
        <v>17</v>
      </c>
      <c r="W2582" t="s">
        <v>68</v>
      </c>
      <c r="X2582" t="s">
        <v>84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 t="e" vm="92">
        <f>_FV(0,"625")</f>
        <v>#VALUE!</v>
      </c>
      <c r="AM2582" t="e" vm="121">
        <f>_FV(0,"5625")</f>
        <v>#VALUE!</v>
      </c>
      <c r="AN2582">
        <v>-4</v>
      </c>
      <c r="AO2582" t="e" vm="1">
        <f>_FV(-2,"0")</f>
        <v>#VALUE!</v>
      </c>
      <c r="AP2582" t="e" vm="1">
        <f>_FV(-2,"0")</f>
        <v>#VALUE!</v>
      </c>
      <c r="AQ2582">
        <v>4</v>
      </c>
      <c r="AR2582">
        <v>4</v>
      </c>
      <c r="AS2582" t="s">
        <v>68</v>
      </c>
      <c r="AT2582" t="s">
        <v>68</v>
      </c>
      <c r="AU2582" t="s">
        <v>68</v>
      </c>
      <c r="AV2582" t="s">
        <v>395</v>
      </c>
      <c r="AW2582" s="3">
        <v>43101</v>
      </c>
      <c r="AX2582">
        <v>1657</v>
      </c>
      <c r="AY2582">
        <v>1650</v>
      </c>
      <c r="AZ2582" t="s">
        <v>1445</v>
      </c>
      <c r="BA2582" s="2">
        <v>43549</v>
      </c>
      <c r="BB2582">
        <v>32</v>
      </c>
      <c r="BC2582" t="s">
        <v>3179</v>
      </c>
      <c r="BD2582" s="3">
        <v>27851</v>
      </c>
      <c r="BE2582" t="s">
        <v>218</v>
      </c>
      <c r="BF2582" s="2">
        <v>43610</v>
      </c>
      <c r="BG2582">
        <v>17</v>
      </c>
      <c r="BH2582" t="s">
        <v>3183</v>
      </c>
      <c r="BI2582" s="2">
        <v>43501</v>
      </c>
    </row>
    <row r="2583" spans="1:61" x14ac:dyDescent="0.25">
      <c r="A2583" s="1">
        <v>43064</v>
      </c>
      <c r="B2583" t="s">
        <v>209</v>
      </c>
      <c r="C2583" t="s">
        <v>218</v>
      </c>
      <c r="D2583" t="s">
        <v>101</v>
      </c>
      <c r="E2583" t="s">
        <v>359</v>
      </c>
      <c r="F2583" t="s">
        <v>361</v>
      </c>
      <c r="G2583" t="s">
        <v>361</v>
      </c>
      <c r="H2583" t="s">
        <v>358</v>
      </c>
      <c r="I2583" t="s">
        <v>942</v>
      </c>
      <c r="J2583" t="s">
        <v>495</v>
      </c>
      <c r="K2583" t="s">
        <v>364</v>
      </c>
      <c r="L2583" t="s">
        <v>238</v>
      </c>
      <c r="M2583" t="s">
        <v>363</v>
      </c>
      <c r="N2583" t="s">
        <v>236</v>
      </c>
      <c r="O2583" t="s">
        <v>238</v>
      </c>
      <c r="P2583" t="s">
        <v>235</v>
      </c>
      <c r="Q2583">
        <v>13</v>
      </c>
      <c r="R2583" t="s">
        <v>84</v>
      </c>
      <c r="S2583" t="s">
        <v>239</v>
      </c>
      <c r="T2583">
        <v>18</v>
      </c>
      <c r="U2583">
        <v>4</v>
      </c>
      <c r="V2583">
        <v>17</v>
      </c>
      <c r="W2583" t="s">
        <v>83</v>
      </c>
      <c r="X2583" t="s">
        <v>68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 t="s">
        <v>229</v>
      </c>
      <c r="AM2583" t="e" vm="34">
        <f>_FV(0,"6923076923076923")</f>
        <v>#VALUE!</v>
      </c>
      <c r="AN2583">
        <v>13</v>
      </c>
      <c r="AO2583" t="s">
        <v>121</v>
      </c>
      <c r="AP2583" t="e" vm="1">
        <f>_FV(-17,"0")</f>
        <v>#VALUE!</v>
      </c>
      <c r="AQ2583">
        <v>5</v>
      </c>
      <c r="AR2583">
        <v>2</v>
      </c>
      <c r="AS2583" t="s">
        <v>68</v>
      </c>
      <c r="AT2583" t="s">
        <v>601</v>
      </c>
      <c r="AU2583" t="s">
        <v>68</v>
      </c>
      <c r="AV2583" s="2">
        <v>43556</v>
      </c>
      <c r="AW2583" t="s">
        <v>3195</v>
      </c>
      <c r="AX2583">
        <v>1892</v>
      </c>
      <c r="AY2583">
        <v>1650</v>
      </c>
      <c r="AZ2583" t="s">
        <v>209</v>
      </c>
      <c r="BA2583" s="2">
        <v>43700</v>
      </c>
      <c r="BB2583">
        <v>22</v>
      </c>
      <c r="BC2583" t="s">
        <v>3180</v>
      </c>
      <c r="BD2583" t="s">
        <v>3181</v>
      </c>
      <c r="BE2583" t="s">
        <v>218</v>
      </c>
      <c r="BF2583" s="2">
        <v>43610</v>
      </c>
      <c r="BG2583">
        <v>17</v>
      </c>
      <c r="BH2583" t="s">
        <v>3183</v>
      </c>
      <c r="BI2583" s="2">
        <v>43501</v>
      </c>
    </row>
    <row r="2584" spans="1:61" x14ac:dyDescent="0.25">
      <c r="A2584" s="1">
        <v>43162</v>
      </c>
      <c r="B2584" t="s">
        <v>2793</v>
      </c>
      <c r="C2584" t="s">
        <v>218</v>
      </c>
      <c r="D2584" t="s">
        <v>62</v>
      </c>
      <c r="E2584" t="s">
        <v>1911</v>
      </c>
      <c r="F2584" t="s">
        <v>1438</v>
      </c>
      <c r="G2584" t="s">
        <v>1088</v>
      </c>
      <c r="H2584" t="s">
        <v>103</v>
      </c>
      <c r="I2584" t="s">
        <v>1089</v>
      </c>
      <c r="J2584" t="s">
        <v>1620</v>
      </c>
      <c r="K2584" t="s">
        <v>107</v>
      </c>
      <c r="L2584" t="s">
        <v>1699</v>
      </c>
      <c r="M2584" t="s">
        <v>482</v>
      </c>
      <c r="N2584" t="s">
        <v>108</v>
      </c>
      <c r="O2584" t="s">
        <v>480</v>
      </c>
      <c r="P2584" t="s">
        <v>1003</v>
      </c>
      <c r="Q2584">
        <v>29</v>
      </c>
      <c r="R2584" t="s">
        <v>119</v>
      </c>
      <c r="S2584" t="s">
        <v>239</v>
      </c>
      <c r="T2584">
        <v>18</v>
      </c>
      <c r="U2584">
        <v>10</v>
      </c>
      <c r="V2584">
        <v>20</v>
      </c>
      <c r="W2584" t="s">
        <v>85</v>
      </c>
      <c r="X2584" t="s">
        <v>68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 t="e" vm="455">
        <f>_FV(0,"3103448275862069")</f>
        <v>#VALUE!</v>
      </c>
      <c r="AM2584" t="e" vm="205">
        <f>_FV(0,"6896551724137931")</f>
        <v>#VALUE!</v>
      </c>
      <c r="AN2584">
        <v>13</v>
      </c>
      <c r="AO2584" t="s">
        <v>96</v>
      </c>
      <c r="AP2584" t="e" vm="1">
        <f>_FV(-6,"0")</f>
        <v>#VALUE!</v>
      </c>
      <c r="AQ2584">
        <v>4</v>
      </c>
      <c r="AR2584">
        <v>4</v>
      </c>
      <c r="AS2584" t="s">
        <v>68</v>
      </c>
      <c r="AT2584" t="s">
        <v>68</v>
      </c>
      <c r="AU2584" t="s">
        <v>68</v>
      </c>
      <c r="AV2584" t="s">
        <v>64</v>
      </c>
      <c r="AW2584" s="2">
        <v>43770</v>
      </c>
      <c r="AX2584">
        <v>1633</v>
      </c>
      <c r="AY2584">
        <v>1650</v>
      </c>
      <c r="AZ2584" t="s">
        <v>2793</v>
      </c>
      <c r="BA2584" s="2">
        <v>43733</v>
      </c>
      <c r="BB2584">
        <v>28</v>
      </c>
      <c r="BC2584" t="s">
        <v>3182</v>
      </c>
      <c r="BD2584" s="3">
        <v>19085</v>
      </c>
      <c r="BE2584" t="s">
        <v>218</v>
      </c>
      <c r="BF2584" s="2">
        <v>43610</v>
      </c>
      <c r="BG2584">
        <v>17</v>
      </c>
      <c r="BH2584" t="s">
        <v>3183</v>
      </c>
      <c r="BI2584" s="2">
        <v>43501</v>
      </c>
    </row>
    <row r="2585" spans="1:61" x14ac:dyDescent="0.25">
      <c r="A2585" s="1">
        <v>43132</v>
      </c>
      <c r="B2585" t="s">
        <v>228</v>
      </c>
      <c r="C2585" t="s">
        <v>218</v>
      </c>
      <c r="D2585" t="s">
        <v>62</v>
      </c>
      <c r="E2585" t="s">
        <v>539</v>
      </c>
      <c r="F2585" t="s">
        <v>1408</v>
      </c>
      <c r="G2585" t="s">
        <v>161</v>
      </c>
      <c r="H2585" t="s">
        <v>222</v>
      </c>
      <c r="I2585" t="s">
        <v>802</v>
      </c>
      <c r="J2585" t="s">
        <v>852</v>
      </c>
      <c r="K2585" t="s">
        <v>339</v>
      </c>
      <c r="L2585" t="s">
        <v>540</v>
      </c>
      <c r="M2585" t="s">
        <v>337</v>
      </c>
      <c r="N2585" t="s">
        <v>225</v>
      </c>
      <c r="O2585" t="s">
        <v>223</v>
      </c>
      <c r="P2585" t="s">
        <v>337</v>
      </c>
      <c r="Q2585">
        <v>22</v>
      </c>
      <c r="R2585" t="s">
        <v>191</v>
      </c>
      <c r="S2585" t="s">
        <v>239</v>
      </c>
      <c r="T2585">
        <v>18</v>
      </c>
      <c r="U2585">
        <v>12</v>
      </c>
      <c r="V2585">
        <v>17</v>
      </c>
      <c r="W2585" t="s">
        <v>121</v>
      </c>
      <c r="X2585" t="s">
        <v>84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 t="e" vm="109">
        <f>_FV(0,"6818181818181818")</f>
        <v>#VALUE!</v>
      </c>
      <c r="AM2585" t="e" vm="19">
        <f>_FV(0,"5909090909090909")</f>
        <v>#VALUE!</v>
      </c>
      <c r="AN2585">
        <v>5</v>
      </c>
      <c r="AO2585" t="s">
        <v>132</v>
      </c>
      <c r="AP2585" t="e" vm="1">
        <f>_FV(-7,"0")</f>
        <v>#VALUE!</v>
      </c>
      <c r="AQ2585">
        <v>2</v>
      </c>
      <c r="AR2585">
        <v>5</v>
      </c>
      <c r="AS2585" t="s">
        <v>68</v>
      </c>
      <c r="AT2585" t="s">
        <v>68</v>
      </c>
      <c r="AU2585" t="s">
        <v>68</v>
      </c>
      <c r="AV2585" t="s">
        <v>68</v>
      </c>
      <c r="AW2585" s="3">
        <v>44927</v>
      </c>
      <c r="AX2585">
        <v>1660</v>
      </c>
      <c r="AY2585">
        <v>1650</v>
      </c>
      <c r="AZ2585" t="s">
        <v>228</v>
      </c>
      <c r="BA2585" s="2">
        <v>43548</v>
      </c>
      <c r="BB2585">
        <v>23</v>
      </c>
      <c r="BC2585" t="s">
        <v>3184</v>
      </c>
      <c r="BD2585" s="3">
        <v>16954</v>
      </c>
      <c r="BE2585" t="s">
        <v>218</v>
      </c>
      <c r="BF2585" s="2">
        <v>43610</v>
      </c>
      <c r="BG2585">
        <v>17</v>
      </c>
      <c r="BH2585" t="s">
        <v>3183</v>
      </c>
      <c r="BI2585" s="2">
        <v>43501</v>
      </c>
    </row>
    <row r="2586" spans="1:61" x14ac:dyDescent="0.25">
      <c r="A2586" s="1">
        <v>42745</v>
      </c>
      <c r="B2586" t="s">
        <v>60</v>
      </c>
      <c r="C2586" t="s">
        <v>3158</v>
      </c>
      <c r="D2586" t="s">
        <v>62</v>
      </c>
      <c r="E2586" t="s">
        <v>153</v>
      </c>
      <c r="F2586" t="s">
        <v>670</v>
      </c>
      <c r="G2586" t="s">
        <v>250</v>
      </c>
      <c r="H2586" t="s">
        <v>68</v>
      </c>
      <c r="I2586" t="s">
        <v>353</v>
      </c>
      <c r="J2586" t="s">
        <v>68</v>
      </c>
      <c r="K2586" t="s">
        <v>156</v>
      </c>
      <c r="L2586" t="s">
        <v>155</v>
      </c>
      <c r="M2586" t="s">
        <v>155</v>
      </c>
      <c r="N2586" t="s">
        <v>156</v>
      </c>
      <c r="O2586" t="s">
        <v>154</v>
      </c>
      <c r="P2586" t="s">
        <v>154</v>
      </c>
      <c r="Q2586">
        <v>7</v>
      </c>
      <c r="R2586" t="s">
        <v>96</v>
      </c>
      <c r="S2586" t="s">
        <v>110</v>
      </c>
      <c r="T2586">
        <v>18</v>
      </c>
      <c r="U2586">
        <v>7</v>
      </c>
      <c r="V2586">
        <v>13</v>
      </c>
      <c r="W2586" t="s">
        <v>85</v>
      </c>
      <c r="X2586" t="s">
        <v>85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 t="s">
        <v>154</v>
      </c>
      <c r="AM2586" t="e" vm="84">
        <f>_FV(0,"2857142857142857")</f>
        <v>#VALUE!</v>
      </c>
      <c r="AN2586">
        <v>3</v>
      </c>
      <c r="AO2586" t="s">
        <v>65</v>
      </c>
      <c r="AP2586" t="e" vm="1">
        <f>_FV(-9,"0")</f>
        <v>#VALUE!</v>
      </c>
      <c r="AQ2586">
        <v>1</v>
      </c>
      <c r="AR2586">
        <v>1</v>
      </c>
      <c r="AS2586" t="s">
        <v>68</v>
      </c>
      <c r="AT2586" t="s">
        <v>68</v>
      </c>
      <c r="AU2586" t="s">
        <v>68</v>
      </c>
      <c r="AV2586" t="s">
        <v>1820</v>
      </c>
      <c r="AW2586" s="3">
        <v>46388</v>
      </c>
      <c r="AX2586">
        <v>1845</v>
      </c>
      <c r="AY2586">
        <v>1589</v>
      </c>
      <c r="AZ2586" t="s">
        <v>60</v>
      </c>
      <c r="BA2586" s="2">
        <v>43700</v>
      </c>
      <c r="BB2586">
        <v>27</v>
      </c>
      <c r="BC2586" t="s">
        <v>3155</v>
      </c>
      <c r="BD2586" s="2">
        <v>43722</v>
      </c>
      <c r="BE2586" t="s">
        <v>3158</v>
      </c>
      <c r="BF2586" s="2">
        <v>43702</v>
      </c>
      <c r="BG2586">
        <v>26</v>
      </c>
      <c r="BH2586" t="s">
        <v>3159</v>
      </c>
      <c r="BI2586" s="3">
        <v>27061</v>
      </c>
    </row>
    <row r="2587" spans="1:61" x14ac:dyDescent="0.25">
      <c r="A2587" s="1">
        <v>42993</v>
      </c>
      <c r="B2587" t="s">
        <v>2768</v>
      </c>
      <c r="C2587" t="s">
        <v>3158</v>
      </c>
      <c r="D2587" t="s">
        <v>62</v>
      </c>
      <c r="E2587" t="s">
        <v>118</v>
      </c>
      <c r="F2587" t="s">
        <v>97</v>
      </c>
      <c r="G2587" s="2">
        <v>43617</v>
      </c>
      <c r="H2587" t="s">
        <v>68</v>
      </c>
      <c r="I2587" t="s">
        <v>65</v>
      </c>
      <c r="J2587" t="s">
        <v>124</v>
      </c>
      <c r="K2587" t="s">
        <v>65</v>
      </c>
      <c r="L2587" t="s">
        <v>118</v>
      </c>
      <c r="M2587" t="s">
        <v>124</v>
      </c>
      <c r="N2587" t="s">
        <v>116</v>
      </c>
      <c r="O2587" t="s">
        <v>65</v>
      </c>
      <c r="P2587" t="s">
        <v>118</v>
      </c>
      <c r="Q2587">
        <v>5</v>
      </c>
      <c r="R2587" t="s">
        <v>179</v>
      </c>
      <c r="S2587" t="s">
        <v>110</v>
      </c>
      <c r="T2587">
        <v>18</v>
      </c>
      <c r="U2587">
        <v>19</v>
      </c>
      <c r="V2587">
        <v>14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 t="e" vm="8">
        <f>_FV(-1,"4")</f>
        <v>#VALUE!</v>
      </c>
      <c r="AM2587" t="e" vm="8">
        <f>_FV(0,"4")</f>
        <v>#VALUE!</v>
      </c>
      <c r="AN2587">
        <v>-4</v>
      </c>
      <c r="AP2587" t="e" vm="1">
        <f>_FV(-3,"0")</f>
        <v>#VALUE!</v>
      </c>
      <c r="AQ2587">
        <v>1</v>
      </c>
      <c r="AR2587">
        <v>1</v>
      </c>
      <c r="AS2587" t="s">
        <v>68</v>
      </c>
      <c r="AT2587" t="s">
        <v>68</v>
      </c>
      <c r="AU2587" t="s">
        <v>68</v>
      </c>
      <c r="AV2587" s="2">
        <v>43678</v>
      </c>
      <c r="AW2587" s="3">
        <v>43466</v>
      </c>
      <c r="AX2587">
        <v>1634</v>
      </c>
      <c r="AY2587">
        <v>1589</v>
      </c>
      <c r="AZ2587" t="s">
        <v>2768</v>
      </c>
      <c r="BA2587" t="s">
        <v>1398</v>
      </c>
      <c r="BB2587">
        <v>13</v>
      </c>
      <c r="BC2587" t="s">
        <v>3157</v>
      </c>
      <c r="BD2587" s="3">
        <v>11749</v>
      </c>
      <c r="BE2587" t="s">
        <v>3158</v>
      </c>
      <c r="BF2587" s="2">
        <v>43702</v>
      </c>
      <c r="BG2587">
        <v>26</v>
      </c>
      <c r="BH2587" t="s">
        <v>3159</v>
      </c>
      <c r="BI2587" s="3">
        <v>27061</v>
      </c>
    </row>
    <row r="2588" spans="1:61" x14ac:dyDescent="0.25">
      <c r="A2588" s="1">
        <v>43218</v>
      </c>
      <c r="B2588" t="s">
        <v>2531</v>
      </c>
      <c r="C2588" t="s">
        <v>3158</v>
      </c>
      <c r="D2588" t="s">
        <v>101</v>
      </c>
      <c r="E2588" t="s">
        <v>970</v>
      </c>
      <c r="F2588" t="s">
        <v>583</v>
      </c>
      <c r="G2588" t="s">
        <v>580</v>
      </c>
      <c r="H2588" t="s">
        <v>1072</v>
      </c>
      <c r="I2588" t="s">
        <v>663</v>
      </c>
      <c r="J2588" t="s">
        <v>792</v>
      </c>
      <c r="K2588" t="s">
        <v>116</v>
      </c>
      <c r="L2588" t="s">
        <v>585</v>
      </c>
      <c r="M2588" t="s">
        <v>155</v>
      </c>
      <c r="N2588" t="s">
        <v>116</v>
      </c>
      <c r="O2588" t="s">
        <v>155</v>
      </c>
      <c r="P2588" t="s">
        <v>665</v>
      </c>
      <c r="Q2588">
        <v>35</v>
      </c>
      <c r="R2588" t="s">
        <v>85</v>
      </c>
      <c r="S2588" t="s">
        <v>110</v>
      </c>
      <c r="T2588">
        <v>18</v>
      </c>
      <c r="U2588">
        <v>4</v>
      </c>
      <c r="V2588">
        <v>9</v>
      </c>
      <c r="W2588" t="s">
        <v>179</v>
      </c>
      <c r="X2588" t="s">
        <v>64</v>
      </c>
      <c r="Y2588">
        <v>0</v>
      </c>
      <c r="Z2588">
        <v>1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 t="s">
        <v>1314</v>
      </c>
      <c r="AM2588" t="e" vm="12">
        <f>_FV(0,"42857142857142855")</f>
        <v>#VALUE!</v>
      </c>
      <c r="AN2588">
        <v>16</v>
      </c>
      <c r="AO2588" t="s">
        <v>120</v>
      </c>
      <c r="AP2588" t="e" vm="1">
        <f>_FV(-8,"0")</f>
        <v>#VALUE!</v>
      </c>
      <c r="AQ2588">
        <v>1</v>
      </c>
      <c r="AR2588">
        <v>1</v>
      </c>
      <c r="AS2588" t="s">
        <v>68</v>
      </c>
      <c r="AT2588" t="s">
        <v>68</v>
      </c>
      <c r="AU2588" t="s">
        <v>68</v>
      </c>
      <c r="AV2588" s="2">
        <v>43556</v>
      </c>
      <c r="AW2588" s="3">
        <v>43466</v>
      </c>
      <c r="AX2588">
        <v>1659</v>
      </c>
      <c r="AY2588">
        <v>1589</v>
      </c>
      <c r="AZ2588" t="s">
        <v>2531</v>
      </c>
      <c r="BA2588" s="2">
        <v>43703</v>
      </c>
      <c r="BB2588">
        <v>16</v>
      </c>
      <c r="BC2588" t="s">
        <v>3160</v>
      </c>
      <c r="BD2588" s="3">
        <v>44986</v>
      </c>
      <c r="BE2588" t="s">
        <v>3158</v>
      </c>
      <c r="BF2588" s="2">
        <v>43702</v>
      </c>
      <c r="BG2588">
        <v>26</v>
      </c>
      <c r="BH2588" t="s">
        <v>3159</v>
      </c>
      <c r="BI2588" s="3">
        <v>27061</v>
      </c>
    </row>
    <row r="2589" spans="1:61" x14ac:dyDescent="0.25">
      <c r="A2589" s="1">
        <v>43095</v>
      </c>
      <c r="B2589" t="s">
        <v>123</v>
      </c>
      <c r="C2589" t="s">
        <v>3158</v>
      </c>
      <c r="D2589" t="s">
        <v>62</v>
      </c>
      <c r="E2589" s="2">
        <v>43617</v>
      </c>
      <c r="F2589" t="s">
        <v>180</v>
      </c>
      <c r="G2589" t="s">
        <v>534</v>
      </c>
      <c r="H2589" s="3">
        <v>42005</v>
      </c>
      <c r="I2589" s="3">
        <v>34700</v>
      </c>
      <c r="J2589" s="2">
        <v>43586</v>
      </c>
      <c r="K2589" t="s">
        <v>97</v>
      </c>
      <c r="L2589" t="s">
        <v>79</v>
      </c>
      <c r="M2589" t="s">
        <v>118</v>
      </c>
      <c r="N2589" t="s">
        <v>116</v>
      </c>
      <c r="O2589" t="s">
        <v>797</v>
      </c>
      <c r="P2589" t="s">
        <v>266</v>
      </c>
      <c r="Q2589">
        <v>20</v>
      </c>
      <c r="R2589" t="s">
        <v>132</v>
      </c>
      <c r="S2589" t="s">
        <v>110</v>
      </c>
      <c r="T2589">
        <v>18</v>
      </c>
      <c r="U2589">
        <v>3</v>
      </c>
      <c r="V2589">
        <v>12</v>
      </c>
      <c r="W2589" t="s">
        <v>120</v>
      </c>
      <c r="X2589" t="s">
        <v>66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1</v>
      </c>
      <c r="AI2589">
        <v>0</v>
      </c>
      <c r="AJ2589">
        <v>0</v>
      </c>
      <c r="AK2589">
        <v>0</v>
      </c>
      <c r="AL2589" t="s">
        <v>444</v>
      </c>
      <c r="AM2589" t="e" vm="8">
        <f>_FV(0,"4")</f>
        <v>#VALUE!</v>
      </c>
      <c r="AN2589">
        <v>18</v>
      </c>
      <c r="AO2589" t="s">
        <v>96</v>
      </c>
      <c r="AP2589" t="e" vm="1">
        <f>_FV(-10,"0")</f>
        <v>#VALUE!</v>
      </c>
      <c r="AQ2589">
        <v>1</v>
      </c>
      <c r="AR2589">
        <v>1</v>
      </c>
      <c r="AS2589" t="s">
        <v>68</v>
      </c>
      <c r="AT2589" t="s">
        <v>68</v>
      </c>
      <c r="AU2589" t="s">
        <v>68</v>
      </c>
      <c r="AV2589" s="2">
        <v>43586</v>
      </c>
      <c r="AW2589" s="3">
        <v>45292</v>
      </c>
      <c r="AX2589">
        <v>1915</v>
      </c>
      <c r="AY2589">
        <v>1589</v>
      </c>
      <c r="AZ2589" t="s">
        <v>123</v>
      </c>
      <c r="BA2589" s="2">
        <v>43669</v>
      </c>
      <c r="BB2589">
        <v>33</v>
      </c>
      <c r="BC2589" t="s">
        <v>3161</v>
      </c>
      <c r="BD2589" s="2">
        <v>43813</v>
      </c>
      <c r="BE2589" t="s">
        <v>3158</v>
      </c>
      <c r="BF2589" s="2">
        <v>43702</v>
      </c>
      <c r="BG2589">
        <v>26</v>
      </c>
      <c r="BH2589" t="s">
        <v>3159</v>
      </c>
      <c r="BI2589" s="3">
        <v>27061</v>
      </c>
    </row>
    <row r="2590" spans="1:61" x14ac:dyDescent="0.25">
      <c r="A2590" s="1">
        <v>43204</v>
      </c>
      <c r="B2590" t="s">
        <v>2233</v>
      </c>
      <c r="C2590" t="s">
        <v>3158</v>
      </c>
      <c r="D2590" t="s">
        <v>62</v>
      </c>
      <c r="E2590" t="s">
        <v>1274</v>
      </c>
      <c r="F2590" t="s">
        <v>1488</v>
      </c>
      <c r="G2590" t="s">
        <v>160</v>
      </c>
      <c r="H2590" t="s">
        <v>465</v>
      </c>
      <c r="I2590" t="s">
        <v>537</v>
      </c>
      <c r="J2590" t="s">
        <v>1243</v>
      </c>
      <c r="K2590" t="s">
        <v>470</v>
      </c>
      <c r="L2590" t="s">
        <v>469</v>
      </c>
      <c r="M2590" t="s">
        <v>1139</v>
      </c>
      <c r="N2590" t="s">
        <v>647</v>
      </c>
      <c r="O2590" t="s">
        <v>223</v>
      </c>
      <c r="P2590" t="s">
        <v>80</v>
      </c>
      <c r="Q2590">
        <v>33</v>
      </c>
      <c r="R2590" t="s">
        <v>192</v>
      </c>
      <c r="S2590" t="s">
        <v>110</v>
      </c>
      <c r="T2590">
        <v>18</v>
      </c>
      <c r="U2590">
        <v>13</v>
      </c>
      <c r="V2590">
        <v>9</v>
      </c>
      <c r="W2590" t="s">
        <v>84</v>
      </c>
      <c r="X2590" t="s">
        <v>85</v>
      </c>
      <c r="Y2590">
        <v>0</v>
      </c>
      <c r="Z2590">
        <v>0</v>
      </c>
      <c r="AA2590">
        <v>0</v>
      </c>
      <c r="AB2590">
        <v>1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 t="e" vm="331">
        <f>_FV(0,"5757575757575758")</f>
        <v>#VALUE!</v>
      </c>
      <c r="AM2590" t="e" vm="281">
        <f>_FV(0,"42424242424242425")</f>
        <v>#VALUE!</v>
      </c>
      <c r="AN2590">
        <v>-5</v>
      </c>
      <c r="AO2590" t="e" vm="1">
        <f>_FV(-4,"0")</f>
        <v>#VALUE!</v>
      </c>
      <c r="AP2590" t="e" vm="1">
        <f>_FV(-4,"0")</f>
        <v>#VALUE!</v>
      </c>
      <c r="AQ2590">
        <v>1</v>
      </c>
      <c r="AR2590">
        <v>1</v>
      </c>
      <c r="AS2590" t="s">
        <v>68</v>
      </c>
      <c r="AT2590" t="s">
        <v>68</v>
      </c>
      <c r="AU2590" t="s">
        <v>68</v>
      </c>
      <c r="AV2590" t="s">
        <v>68</v>
      </c>
      <c r="AW2590" s="3">
        <v>41640</v>
      </c>
      <c r="AX2590">
        <v>1595</v>
      </c>
      <c r="AY2590">
        <v>1589</v>
      </c>
      <c r="AZ2590" t="s">
        <v>2233</v>
      </c>
      <c r="BA2590" s="2">
        <v>43701</v>
      </c>
      <c r="BB2590">
        <v>22</v>
      </c>
      <c r="BC2590" t="s">
        <v>3162</v>
      </c>
      <c r="BD2590" s="3">
        <v>27120</v>
      </c>
      <c r="BE2590" t="s">
        <v>3158</v>
      </c>
      <c r="BF2590" s="2">
        <v>43702</v>
      </c>
      <c r="BG2590">
        <v>26</v>
      </c>
      <c r="BH2590" t="s">
        <v>3159</v>
      </c>
      <c r="BI2590" s="3">
        <v>27061</v>
      </c>
    </row>
    <row r="2591" spans="1:61" x14ac:dyDescent="0.25">
      <c r="A2591" s="1">
        <v>43376</v>
      </c>
      <c r="B2591" t="s">
        <v>127</v>
      </c>
      <c r="C2591" t="s">
        <v>3158</v>
      </c>
      <c r="D2591" t="s">
        <v>62</v>
      </c>
      <c r="E2591" s="2">
        <v>43466</v>
      </c>
      <c r="F2591" t="s">
        <v>263</v>
      </c>
      <c r="G2591" t="s">
        <v>602</v>
      </c>
      <c r="H2591" t="s">
        <v>672</v>
      </c>
      <c r="I2591" t="s">
        <v>483</v>
      </c>
      <c r="J2591" t="s">
        <v>483</v>
      </c>
      <c r="K2591" t="s">
        <v>266</v>
      </c>
      <c r="L2591" t="s">
        <v>386</v>
      </c>
      <c r="M2591" t="s">
        <v>267</v>
      </c>
      <c r="N2591" t="s">
        <v>673</v>
      </c>
      <c r="O2591" t="s">
        <v>603</v>
      </c>
      <c r="P2591" t="s">
        <v>80</v>
      </c>
      <c r="Q2591">
        <v>30</v>
      </c>
      <c r="R2591" t="s">
        <v>121</v>
      </c>
      <c r="S2591" t="s">
        <v>110</v>
      </c>
      <c r="T2591">
        <v>18</v>
      </c>
      <c r="U2591">
        <v>11</v>
      </c>
      <c r="V2591">
        <v>10</v>
      </c>
      <c r="W2591" t="s">
        <v>96</v>
      </c>
      <c r="X2591" t="s">
        <v>192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 t="e" vm="212">
        <f>_FV(0,"5333333333333333")</f>
        <v>#VALUE!</v>
      </c>
      <c r="AM2591" t="e" vm="2">
        <f>_FV(0,"3333333333333333")</f>
        <v>#VALUE!</v>
      </c>
      <c r="AN2591">
        <v>0</v>
      </c>
      <c r="AO2591" t="e" vm="1">
        <f>_FV(-5,"0")</f>
        <v>#VALUE!</v>
      </c>
      <c r="AP2591" t="e" vm="1">
        <f>_FV(-7,"0")</f>
        <v>#VALUE!</v>
      </c>
      <c r="AQ2591">
        <v>1</v>
      </c>
      <c r="AR2591">
        <v>1</v>
      </c>
      <c r="AS2591" t="s">
        <v>68</v>
      </c>
      <c r="AT2591" t="s">
        <v>767</v>
      </c>
      <c r="AU2591" t="s">
        <v>68</v>
      </c>
      <c r="AV2591" s="2">
        <v>43586</v>
      </c>
      <c r="AW2591" t="s">
        <v>3196</v>
      </c>
      <c r="AX2591">
        <v>1735</v>
      </c>
      <c r="AY2591">
        <v>1589</v>
      </c>
      <c r="AZ2591" t="s">
        <v>127</v>
      </c>
      <c r="BA2591" s="2">
        <v>43731</v>
      </c>
      <c r="BB2591">
        <v>27</v>
      </c>
      <c r="BC2591" t="s">
        <v>3164</v>
      </c>
      <c r="BD2591" s="3">
        <v>44743</v>
      </c>
      <c r="BE2591" t="s">
        <v>3158</v>
      </c>
      <c r="BF2591" s="2">
        <v>43702</v>
      </c>
      <c r="BG2591">
        <v>26</v>
      </c>
      <c r="BH2591" t="s">
        <v>3159</v>
      </c>
      <c r="BI2591" s="3">
        <v>27061</v>
      </c>
    </row>
    <row r="2592" spans="1:61" x14ac:dyDescent="0.25">
      <c r="A2592" s="1">
        <v>42990</v>
      </c>
      <c r="B2592" t="s">
        <v>3165</v>
      </c>
      <c r="C2592" t="s">
        <v>3158</v>
      </c>
      <c r="D2592" t="s">
        <v>62</v>
      </c>
      <c r="E2592" t="s">
        <v>751</v>
      </c>
      <c r="F2592" t="s">
        <v>400</v>
      </c>
      <c r="G2592" t="s">
        <v>318</v>
      </c>
      <c r="H2592" t="s">
        <v>368</v>
      </c>
      <c r="I2592" t="s">
        <v>750</v>
      </c>
      <c r="J2592" t="s">
        <v>367</v>
      </c>
      <c r="K2592" t="s">
        <v>79</v>
      </c>
      <c r="L2592" t="s">
        <v>79</v>
      </c>
      <c r="M2592" t="s">
        <v>63</v>
      </c>
      <c r="N2592" t="s">
        <v>323</v>
      </c>
      <c r="O2592" t="s">
        <v>321</v>
      </c>
      <c r="P2592" t="s">
        <v>320</v>
      </c>
      <c r="Q2592">
        <v>16</v>
      </c>
      <c r="R2592" t="s">
        <v>242</v>
      </c>
      <c r="S2592" t="s">
        <v>110</v>
      </c>
      <c r="T2592">
        <v>18</v>
      </c>
      <c r="U2592">
        <v>16</v>
      </c>
      <c r="V2592">
        <v>12</v>
      </c>
      <c r="W2592" t="s">
        <v>84</v>
      </c>
      <c r="X2592" t="s">
        <v>132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 t="e" vm="156">
        <f>_FV(-1,"0625")</f>
        <v>#VALUE!</v>
      </c>
      <c r="AM2592" t="e" vm="280">
        <f>_FV(0,"3125")</f>
        <v>#VALUE!</v>
      </c>
      <c r="AN2592">
        <v>-2</v>
      </c>
      <c r="AO2592" t="e" vm="1">
        <f>_FV(-2,"0")</f>
        <v>#VALUE!</v>
      </c>
      <c r="AP2592" t="s">
        <v>68</v>
      </c>
      <c r="AQ2592">
        <v>1</v>
      </c>
      <c r="AR2592">
        <v>1</v>
      </c>
      <c r="AS2592" t="s">
        <v>68</v>
      </c>
      <c r="AT2592" t="s">
        <v>68</v>
      </c>
      <c r="AU2592" t="s">
        <v>68</v>
      </c>
      <c r="AV2592" t="s">
        <v>68</v>
      </c>
      <c r="AW2592" s="3">
        <v>43101</v>
      </c>
      <c r="AX2592">
        <v>1516</v>
      </c>
      <c r="AY2592">
        <v>1589</v>
      </c>
      <c r="AZ2592" t="s">
        <v>3165</v>
      </c>
      <c r="BA2592" s="2">
        <v>43640</v>
      </c>
      <c r="BB2592">
        <v>18</v>
      </c>
      <c r="BC2592" t="s">
        <v>3166</v>
      </c>
      <c r="BD2592" s="3">
        <v>30682</v>
      </c>
      <c r="BE2592" t="s">
        <v>3158</v>
      </c>
      <c r="BF2592" s="2">
        <v>43702</v>
      </c>
      <c r="BG2592">
        <v>26</v>
      </c>
      <c r="BH2592" t="s">
        <v>3159</v>
      </c>
      <c r="BI2592" s="3">
        <v>27061</v>
      </c>
    </row>
    <row r="2593" spans="1:61" x14ac:dyDescent="0.25">
      <c r="A2593" s="1">
        <v>42966</v>
      </c>
      <c r="B2593" t="s">
        <v>2538</v>
      </c>
      <c r="C2593" t="s">
        <v>3158</v>
      </c>
      <c r="D2593" t="s">
        <v>62</v>
      </c>
      <c r="E2593" s="2">
        <v>43586</v>
      </c>
      <c r="F2593" t="s">
        <v>65</v>
      </c>
      <c r="G2593" t="s">
        <v>64</v>
      </c>
      <c r="H2593" t="s">
        <v>68</v>
      </c>
      <c r="I2593" t="s">
        <v>65</v>
      </c>
      <c r="J2593" t="s">
        <v>65</v>
      </c>
      <c r="K2593" t="s">
        <v>65</v>
      </c>
      <c r="L2593" t="s">
        <v>65</v>
      </c>
      <c r="M2593" t="s">
        <v>63</v>
      </c>
      <c r="N2593" t="s">
        <v>63</v>
      </c>
      <c r="O2593" t="s">
        <v>65</v>
      </c>
      <c r="P2593" t="s">
        <v>65</v>
      </c>
      <c r="Q2593">
        <v>2</v>
      </c>
      <c r="R2593" t="s">
        <v>83</v>
      </c>
      <c r="S2593" t="s">
        <v>110</v>
      </c>
      <c r="T2593">
        <v>18</v>
      </c>
      <c r="U2593">
        <v>13</v>
      </c>
      <c r="V2593">
        <v>17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 t="e" vm="3">
        <f>_FV(0,"5")</f>
        <v>#VALUE!</v>
      </c>
      <c r="AM2593" t="e" vm="1">
        <f>_FV(-1,"0")</f>
        <v>#VALUE!</v>
      </c>
      <c r="AN2593">
        <v>0</v>
      </c>
      <c r="AP2593" t="e" vm="1">
        <f>_FV(-6,"0")</f>
        <v>#VALUE!</v>
      </c>
      <c r="AQ2593">
        <v>1</v>
      </c>
      <c r="AR2593">
        <v>1</v>
      </c>
      <c r="AS2593" t="s">
        <v>68</v>
      </c>
      <c r="AT2593" t="s">
        <v>68</v>
      </c>
      <c r="AU2593" t="s">
        <v>68</v>
      </c>
      <c r="AV2593" t="s">
        <v>749</v>
      </c>
      <c r="AW2593" s="3">
        <v>44927</v>
      </c>
      <c r="AX2593">
        <v>1711</v>
      </c>
      <c r="AY2593">
        <v>1589</v>
      </c>
      <c r="AZ2593" t="s">
        <v>2538</v>
      </c>
      <c r="BA2593" s="2">
        <v>43610</v>
      </c>
      <c r="BB2593">
        <v>21</v>
      </c>
      <c r="BC2593" t="s">
        <v>3156</v>
      </c>
      <c r="BD2593" s="3">
        <v>15158</v>
      </c>
      <c r="BE2593" t="s">
        <v>3158</v>
      </c>
      <c r="BF2593" s="2">
        <v>43702</v>
      </c>
      <c r="BG2593">
        <v>26</v>
      </c>
      <c r="BH2593" t="s">
        <v>3159</v>
      </c>
      <c r="BI2593" s="3">
        <v>27061</v>
      </c>
    </row>
    <row r="2594" spans="1:61" x14ac:dyDescent="0.25">
      <c r="A2594" s="1">
        <v>43233</v>
      </c>
      <c r="B2594" t="s">
        <v>150</v>
      </c>
      <c r="C2594" t="s">
        <v>3158</v>
      </c>
      <c r="D2594" t="s">
        <v>62</v>
      </c>
      <c r="E2594" t="s">
        <v>1349</v>
      </c>
      <c r="F2594" t="s">
        <v>305</v>
      </c>
      <c r="G2594" t="s">
        <v>68</v>
      </c>
      <c r="H2594" t="s">
        <v>201</v>
      </c>
      <c r="I2594" t="s">
        <v>1771</v>
      </c>
      <c r="J2594" t="s">
        <v>1067</v>
      </c>
      <c r="K2594" t="s">
        <v>788</v>
      </c>
      <c r="L2594" t="s">
        <v>174</v>
      </c>
      <c r="M2594" t="s">
        <v>843</v>
      </c>
      <c r="N2594" t="s">
        <v>406</v>
      </c>
      <c r="O2594" t="s">
        <v>202</v>
      </c>
      <c r="P2594" t="s">
        <v>1012</v>
      </c>
      <c r="Q2594">
        <v>38</v>
      </c>
      <c r="R2594" t="s">
        <v>66</v>
      </c>
      <c r="S2594" t="s">
        <v>110</v>
      </c>
      <c r="T2594">
        <v>18</v>
      </c>
      <c r="U2594">
        <v>4</v>
      </c>
      <c r="V2594">
        <v>14</v>
      </c>
      <c r="W2594" t="s">
        <v>96</v>
      </c>
      <c r="X2594" t="s">
        <v>132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 t="s">
        <v>196</v>
      </c>
      <c r="AM2594" t="e" vm="256">
        <f>_FV(0,"42105263157894735")</f>
        <v>#VALUE!</v>
      </c>
      <c r="AN2594">
        <v>32</v>
      </c>
      <c r="AO2594" t="s">
        <v>68</v>
      </c>
      <c r="AP2594" t="e" vm="1">
        <f>_FV(-11,"0")</f>
        <v>#VALUE!</v>
      </c>
      <c r="AQ2594">
        <v>3</v>
      </c>
      <c r="AR2594">
        <v>0</v>
      </c>
      <c r="AS2594" t="s">
        <v>68</v>
      </c>
      <c r="AT2594" t="s">
        <v>68</v>
      </c>
      <c r="AU2594" t="s">
        <v>68</v>
      </c>
      <c r="AV2594" s="2">
        <v>43679</v>
      </c>
      <c r="AW2594" s="2">
        <v>43800</v>
      </c>
      <c r="AX2594">
        <v>1842</v>
      </c>
      <c r="AY2594">
        <v>1589</v>
      </c>
      <c r="AZ2594" t="s">
        <v>150</v>
      </c>
      <c r="BA2594" t="s">
        <v>243</v>
      </c>
      <c r="BB2594">
        <v>21</v>
      </c>
      <c r="BC2594" t="s">
        <v>3167</v>
      </c>
      <c r="BD2594" t="s">
        <v>3168</v>
      </c>
      <c r="BE2594" t="s">
        <v>3158</v>
      </c>
      <c r="BF2594" s="2">
        <v>43702</v>
      </c>
      <c r="BG2594">
        <v>26</v>
      </c>
      <c r="BH2594" t="s">
        <v>3159</v>
      </c>
      <c r="BI2594" s="3">
        <v>27061</v>
      </c>
    </row>
    <row r="2595" spans="1:61" x14ac:dyDescent="0.25">
      <c r="A2595" s="1">
        <v>43348</v>
      </c>
      <c r="B2595" t="s">
        <v>158</v>
      </c>
      <c r="C2595" t="s">
        <v>3158</v>
      </c>
      <c r="D2595" t="s">
        <v>62</v>
      </c>
      <c r="E2595" t="s">
        <v>3197</v>
      </c>
      <c r="F2595" t="s">
        <v>616</v>
      </c>
      <c r="G2595" t="s">
        <v>1461</v>
      </c>
      <c r="H2595" t="s">
        <v>1563</v>
      </c>
      <c r="I2595" t="s">
        <v>3198</v>
      </c>
      <c r="J2595" t="s">
        <v>1547</v>
      </c>
      <c r="K2595" t="s">
        <v>651</v>
      </c>
      <c r="L2595" t="s">
        <v>292</v>
      </c>
      <c r="M2595" t="s">
        <v>1161</v>
      </c>
      <c r="N2595" t="s">
        <v>295</v>
      </c>
      <c r="O2595" t="s">
        <v>760</v>
      </c>
      <c r="P2595" t="s">
        <v>759</v>
      </c>
      <c r="Q2595">
        <v>37</v>
      </c>
      <c r="R2595" t="s">
        <v>68</v>
      </c>
      <c r="S2595" t="s">
        <v>110</v>
      </c>
      <c r="T2595">
        <v>18</v>
      </c>
      <c r="U2595">
        <v>1</v>
      </c>
      <c r="V2595">
        <v>10</v>
      </c>
      <c r="W2595" t="s">
        <v>120</v>
      </c>
      <c r="X2595" t="s">
        <v>96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 t="s">
        <v>1327</v>
      </c>
      <c r="AM2595" t="e" vm="177">
        <f>_FV(0,"3783783783783784")</f>
        <v>#VALUE!</v>
      </c>
      <c r="AN2595">
        <v>54</v>
      </c>
      <c r="AO2595" t="s">
        <v>66</v>
      </c>
      <c r="AP2595" t="e" vm="1">
        <f>_FV(-14,"0")</f>
        <v>#VALUE!</v>
      </c>
      <c r="AQ2595">
        <v>3</v>
      </c>
      <c r="AR2595">
        <v>0</v>
      </c>
      <c r="AS2595" t="s">
        <v>68</v>
      </c>
      <c r="AT2595" t="s">
        <v>1163</v>
      </c>
      <c r="AU2595" t="s">
        <v>68</v>
      </c>
      <c r="AV2595" s="3">
        <v>45717</v>
      </c>
      <c r="AW2595" t="s">
        <v>3199</v>
      </c>
      <c r="AX2595">
        <v>1906</v>
      </c>
      <c r="AY2595">
        <v>1589</v>
      </c>
      <c r="AZ2595" t="s">
        <v>158</v>
      </c>
      <c r="BA2595" s="2">
        <v>43489</v>
      </c>
      <c r="BB2595">
        <v>21</v>
      </c>
      <c r="BC2595" t="s">
        <v>3171</v>
      </c>
      <c r="BD2595" t="s">
        <v>3172</v>
      </c>
      <c r="BE2595" t="s">
        <v>3158</v>
      </c>
      <c r="BF2595" s="2">
        <v>43702</v>
      </c>
      <c r="BG2595">
        <v>26</v>
      </c>
      <c r="BH2595" t="s">
        <v>3159</v>
      </c>
      <c r="BI2595" s="3">
        <v>27061</v>
      </c>
    </row>
    <row r="2596" spans="1:61" x14ac:dyDescent="0.25">
      <c r="A2596" s="1">
        <v>43064</v>
      </c>
      <c r="B2596" t="s">
        <v>163</v>
      </c>
      <c r="C2596" t="s">
        <v>3158</v>
      </c>
      <c r="D2596" t="s">
        <v>62</v>
      </c>
      <c r="E2596" t="s">
        <v>941</v>
      </c>
      <c r="F2596" t="s">
        <v>68</v>
      </c>
      <c r="G2596" t="s">
        <v>236</v>
      </c>
      <c r="H2596" t="s">
        <v>68</v>
      </c>
      <c r="I2596" t="s">
        <v>64</v>
      </c>
      <c r="J2596" t="s">
        <v>362</v>
      </c>
      <c r="K2596" t="s">
        <v>232</v>
      </c>
      <c r="L2596" t="s">
        <v>235</v>
      </c>
      <c r="M2596" t="s">
        <v>238</v>
      </c>
      <c r="N2596" t="s">
        <v>235</v>
      </c>
      <c r="O2596" t="s">
        <v>238</v>
      </c>
      <c r="P2596" t="s">
        <v>235</v>
      </c>
      <c r="Q2596">
        <v>13</v>
      </c>
      <c r="R2596" t="s">
        <v>64</v>
      </c>
      <c r="S2596" t="s">
        <v>110</v>
      </c>
      <c r="T2596">
        <v>18</v>
      </c>
      <c r="U2596">
        <v>2</v>
      </c>
      <c r="V2596">
        <v>9</v>
      </c>
      <c r="W2596" t="s">
        <v>85</v>
      </c>
      <c r="X2596" t="s">
        <v>83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 t="s">
        <v>429</v>
      </c>
      <c r="AM2596" t="s">
        <v>65</v>
      </c>
      <c r="AN2596">
        <v>10</v>
      </c>
      <c r="AO2596" t="e" vm="1">
        <f>_FV(-2,"0")</f>
        <v>#VALUE!</v>
      </c>
      <c r="AP2596" t="e" vm="1">
        <f>_FV(-13,"0")</f>
        <v>#VALUE!</v>
      </c>
      <c r="AQ2596">
        <v>1</v>
      </c>
      <c r="AR2596">
        <v>1</v>
      </c>
      <c r="AS2596" t="s">
        <v>68</v>
      </c>
      <c r="AT2596" t="s">
        <v>273</v>
      </c>
      <c r="AU2596" t="s">
        <v>68</v>
      </c>
      <c r="AV2596" t="s">
        <v>84</v>
      </c>
      <c r="AW2596" t="s">
        <v>3200</v>
      </c>
      <c r="AX2596">
        <v>1888</v>
      </c>
      <c r="AY2596">
        <v>1589</v>
      </c>
      <c r="AZ2596" t="s">
        <v>163</v>
      </c>
      <c r="BA2596" s="2">
        <v>43490</v>
      </c>
      <c r="BB2596">
        <v>22</v>
      </c>
      <c r="BC2596" t="s">
        <v>3173</v>
      </c>
      <c r="BD2596" t="s">
        <v>3174</v>
      </c>
      <c r="BE2596" t="s">
        <v>3158</v>
      </c>
      <c r="BF2596" s="2">
        <v>43702</v>
      </c>
      <c r="BG2596">
        <v>26</v>
      </c>
      <c r="BH2596" t="s">
        <v>3159</v>
      </c>
      <c r="BI2596" s="3">
        <v>27061</v>
      </c>
    </row>
    <row r="2597" spans="1:61" x14ac:dyDescent="0.25">
      <c r="A2597" s="1">
        <v>43099</v>
      </c>
      <c r="B2597" t="s">
        <v>178</v>
      </c>
      <c r="C2597" t="s">
        <v>3158</v>
      </c>
      <c r="D2597" t="s">
        <v>101</v>
      </c>
      <c r="E2597" t="s">
        <v>389</v>
      </c>
      <c r="F2597" t="s">
        <v>670</v>
      </c>
      <c r="G2597" t="s">
        <v>353</v>
      </c>
      <c r="H2597" t="s">
        <v>459</v>
      </c>
      <c r="I2597" t="s">
        <v>152</v>
      </c>
      <c r="J2597" t="s">
        <v>68</v>
      </c>
      <c r="K2597" t="s">
        <v>889</v>
      </c>
      <c r="L2597" t="s">
        <v>889</v>
      </c>
      <c r="M2597" t="s">
        <v>252</v>
      </c>
      <c r="N2597" t="s">
        <v>156</v>
      </c>
      <c r="O2597" t="s">
        <v>154</v>
      </c>
      <c r="P2597" t="s">
        <v>155</v>
      </c>
      <c r="Q2597">
        <v>21</v>
      </c>
      <c r="R2597" t="s">
        <v>120</v>
      </c>
      <c r="S2597" t="s">
        <v>110</v>
      </c>
      <c r="T2597">
        <v>18</v>
      </c>
      <c r="U2597">
        <v>14</v>
      </c>
      <c r="V2597">
        <v>11</v>
      </c>
      <c r="W2597" t="s">
        <v>84</v>
      </c>
      <c r="X2597" t="s">
        <v>66</v>
      </c>
      <c r="Y2597">
        <v>0</v>
      </c>
      <c r="Z2597">
        <v>0</v>
      </c>
      <c r="AA2597">
        <v>0</v>
      </c>
      <c r="AB2597">
        <v>1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 t="e" vm="286">
        <f>_FV(0,"5238095238095238")</f>
        <v>#VALUE!</v>
      </c>
      <c r="AM2597" t="e" vm="44">
        <f>_FV(0,"47619047619047616")</f>
        <v>#VALUE!</v>
      </c>
      <c r="AN2597">
        <v>-3</v>
      </c>
      <c r="AO2597" t="e" vm="1">
        <f>_FV(-1,"0")</f>
        <v>#VALUE!</v>
      </c>
      <c r="AP2597" t="e" vm="1">
        <f>_FV(-5,"0")</f>
        <v>#VALUE!</v>
      </c>
      <c r="AQ2597">
        <v>0</v>
      </c>
      <c r="AR2597">
        <v>3</v>
      </c>
      <c r="AS2597" t="s">
        <v>68</v>
      </c>
      <c r="AT2597" t="s">
        <v>68</v>
      </c>
      <c r="AU2597" t="s">
        <v>68</v>
      </c>
      <c r="AV2597" t="s">
        <v>3013</v>
      </c>
      <c r="AW2597" s="3">
        <v>46753</v>
      </c>
      <c r="AX2597">
        <v>1645</v>
      </c>
      <c r="AY2597">
        <v>1589</v>
      </c>
      <c r="AZ2597" t="s">
        <v>178</v>
      </c>
      <c r="BA2597" s="2">
        <v>43579</v>
      </c>
      <c r="BB2597">
        <v>25</v>
      </c>
      <c r="BC2597" t="s">
        <v>3175</v>
      </c>
      <c r="BD2597" s="3">
        <v>19085</v>
      </c>
      <c r="BE2597" t="s">
        <v>3158</v>
      </c>
      <c r="BF2597" s="2">
        <v>43702</v>
      </c>
      <c r="BG2597">
        <v>26</v>
      </c>
      <c r="BH2597" t="s">
        <v>3159</v>
      </c>
      <c r="BI2597" s="3">
        <v>27061</v>
      </c>
    </row>
    <row r="2598" spans="1:61" x14ac:dyDescent="0.25">
      <c r="A2598" s="1">
        <v>43131</v>
      </c>
      <c r="B2598" t="s">
        <v>1917</v>
      </c>
      <c r="C2598" t="s">
        <v>3158</v>
      </c>
      <c r="D2598" t="s">
        <v>101</v>
      </c>
      <c r="E2598" t="s">
        <v>354</v>
      </c>
      <c r="F2598" t="s">
        <v>398</v>
      </c>
      <c r="G2598" s="2">
        <v>43556</v>
      </c>
      <c r="H2598" s="3">
        <v>11689</v>
      </c>
      <c r="I2598" t="s">
        <v>2425</v>
      </c>
      <c r="J2598" t="s">
        <v>1536</v>
      </c>
      <c r="K2598" t="s">
        <v>131</v>
      </c>
      <c r="L2598" t="s">
        <v>118</v>
      </c>
      <c r="M2598" t="s">
        <v>116</v>
      </c>
      <c r="N2598" t="s">
        <v>346</v>
      </c>
      <c r="O2598" t="s">
        <v>116</v>
      </c>
      <c r="P2598" t="s">
        <v>128</v>
      </c>
      <c r="Q2598">
        <v>25</v>
      </c>
      <c r="R2598" t="s">
        <v>255</v>
      </c>
      <c r="S2598" t="s">
        <v>110</v>
      </c>
      <c r="T2598">
        <v>18</v>
      </c>
      <c r="U2598">
        <v>18</v>
      </c>
      <c r="V2598">
        <v>16</v>
      </c>
      <c r="W2598" t="s">
        <v>84</v>
      </c>
      <c r="X2598" t="s">
        <v>64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 t="e" vm="292">
        <f>_FV(0,"44")</f>
        <v>#VALUE!</v>
      </c>
      <c r="AM2598" t="e" vm="240">
        <f>_FV(0,"64")</f>
        <v>#VALUE!</v>
      </c>
      <c r="AN2598">
        <v>-1</v>
      </c>
      <c r="AO2598" t="s">
        <v>68</v>
      </c>
      <c r="AP2598" t="s">
        <v>64</v>
      </c>
      <c r="AQ2598">
        <v>1</v>
      </c>
      <c r="AR2598">
        <v>1</v>
      </c>
      <c r="AS2598" t="s">
        <v>68</v>
      </c>
      <c r="AT2598" t="s">
        <v>68</v>
      </c>
      <c r="AU2598" t="s">
        <v>68</v>
      </c>
      <c r="AV2598" t="s">
        <v>68</v>
      </c>
      <c r="AW2598" s="3">
        <v>44927</v>
      </c>
      <c r="AX2598">
        <v>1687</v>
      </c>
      <c r="AY2598">
        <v>1589</v>
      </c>
      <c r="AZ2598" t="s">
        <v>1917</v>
      </c>
      <c r="BA2598" s="2">
        <v>43732</v>
      </c>
      <c r="BB2598">
        <v>16</v>
      </c>
      <c r="BC2598" t="s">
        <v>3176</v>
      </c>
      <c r="BD2598" s="3">
        <v>19572</v>
      </c>
      <c r="BE2598" t="s">
        <v>3158</v>
      </c>
      <c r="BF2598" s="2">
        <v>43702</v>
      </c>
      <c r="BG2598">
        <v>26</v>
      </c>
      <c r="BH2598" t="s">
        <v>3159</v>
      </c>
      <c r="BI2598" s="3">
        <v>27061</v>
      </c>
    </row>
    <row r="2599" spans="1:61" x14ac:dyDescent="0.25">
      <c r="A2599" s="1">
        <v>43375</v>
      </c>
      <c r="B2599" t="s">
        <v>182</v>
      </c>
      <c r="C2599" t="s">
        <v>3158</v>
      </c>
      <c r="D2599" t="s">
        <v>101</v>
      </c>
      <c r="E2599" t="s">
        <v>1126</v>
      </c>
      <c r="F2599" t="s">
        <v>91</v>
      </c>
      <c r="G2599" t="s">
        <v>3201</v>
      </c>
      <c r="H2599" t="s">
        <v>634</v>
      </c>
      <c r="I2599" t="s">
        <v>88</v>
      </c>
      <c r="J2599" t="s">
        <v>68</v>
      </c>
      <c r="K2599" t="s">
        <v>216</v>
      </c>
      <c r="L2599" t="s">
        <v>216</v>
      </c>
      <c r="M2599" t="s">
        <v>1468</v>
      </c>
      <c r="N2599" t="s">
        <v>1232</v>
      </c>
      <c r="O2599" t="s">
        <v>216</v>
      </c>
      <c r="P2599" t="s">
        <v>80</v>
      </c>
      <c r="Q2599">
        <v>27</v>
      </c>
      <c r="R2599" t="s">
        <v>67</v>
      </c>
      <c r="S2599" t="s">
        <v>110</v>
      </c>
      <c r="T2599">
        <v>18</v>
      </c>
      <c r="U2599">
        <v>18</v>
      </c>
      <c r="V2599">
        <v>13</v>
      </c>
      <c r="W2599" t="s">
        <v>66</v>
      </c>
      <c r="X2599" t="s">
        <v>132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 t="e" vm="408">
        <f>_FV(0,"9629629629629629")</f>
        <v>#VALUE!</v>
      </c>
      <c r="AM2599" t="e" vm="348">
        <f>_FV(0,"5185185185185185")</f>
        <v>#VALUE!</v>
      </c>
      <c r="AN2599">
        <v>-3</v>
      </c>
      <c r="AO2599" t="e" vm="1">
        <f>_FV(-1,"0")</f>
        <v>#VALUE!</v>
      </c>
      <c r="AP2599" t="s">
        <v>66</v>
      </c>
      <c r="AQ2599">
        <v>1</v>
      </c>
      <c r="AR2599">
        <v>1</v>
      </c>
      <c r="AS2599" t="s">
        <v>68</v>
      </c>
      <c r="AT2599" t="s">
        <v>1038</v>
      </c>
      <c r="AU2599" t="s">
        <v>68</v>
      </c>
      <c r="AV2599" t="s">
        <v>68</v>
      </c>
      <c r="AW2599" t="s">
        <v>3202</v>
      </c>
      <c r="AX2599">
        <v>1673</v>
      </c>
      <c r="AY2599">
        <v>1589</v>
      </c>
      <c r="AZ2599" t="s">
        <v>182</v>
      </c>
      <c r="BA2599" s="2">
        <v>43521</v>
      </c>
      <c r="BB2599">
        <v>27</v>
      </c>
      <c r="BC2599" t="s">
        <v>3178</v>
      </c>
      <c r="BD2599" s="2">
        <v>43682</v>
      </c>
      <c r="BE2599" t="s">
        <v>3158</v>
      </c>
      <c r="BF2599" s="2">
        <v>43702</v>
      </c>
      <c r="BG2599">
        <v>26</v>
      </c>
      <c r="BH2599" t="s">
        <v>3159</v>
      </c>
      <c r="BI2599" s="3">
        <v>27061</v>
      </c>
    </row>
    <row r="2600" spans="1:61" x14ac:dyDescent="0.25">
      <c r="A2600" s="1">
        <v>42836</v>
      </c>
      <c r="B2600" t="s">
        <v>1445</v>
      </c>
      <c r="C2600" t="s">
        <v>3158</v>
      </c>
      <c r="D2600" t="s">
        <v>151</v>
      </c>
      <c r="E2600" t="s">
        <v>538</v>
      </c>
      <c r="F2600" t="s">
        <v>537</v>
      </c>
      <c r="G2600" t="s">
        <v>539</v>
      </c>
      <c r="H2600" t="s">
        <v>68</v>
      </c>
      <c r="I2600" t="s">
        <v>852</v>
      </c>
      <c r="J2600" t="s">
        <v>539</v>
      </c>
      <c r="K2600" t="s">
        <v>226</v>
      </c>
      <c r="L2600" t="s">
        <v>223</v>
      </c>
      <c r="M2600" t="s">
        <v>468</v>
      </c>
      <c r="N2600" t="s">
        <v>224</v>
      </c>
      <c r="O2600" t="s">
        <v>226</v>
      </c>
      <c r="P2600" t="s">
        <v>223</v>
      </c>
      <c r="Q2600">
        <v>11</v>
      </c>
      <c r="R2600" t="s">
        <v>95</v>
      </c>
      <c r="S2600" t="s">
        <v>110</v>
      </c>
      <c r="T2600">
        <v>18</v>
      </c>
      <c r="U2600">
        <v>17</v>
      </c>
      <c r="V2600">
        <v>12</v>
      </c>
      <c r="W2600" t="s">
        <v>84</v>
      </c>
      <c r="X2600" t="s">
        <v>121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 t="e" vm="221">
        <f>_FV(0,"45454545454545453")</f>
        <v>#VALUE!</v>
      </c>
      <c r="AM2600" t="e" vm="100">
        <f>_FV(0,"09090909090909091")</f>
        <v>#VALUE!</v>
      </c>
      <c r="AN2600">
        <v>-4</v>
      </c>
      <c r="AO2600" t="e" vm="1">
        <f>_FV(-5,"0")</f>
        <v>#VALUE!</v>
      </c>
      <c r="AP2600" t="s">
        <v>84</v>
      </c>
      <c r="AQ2600">
        <v>1</v>
      </c>
      <c r="AR2600">
        <v>1</v>
      </c>
      <c r="AS2600" t="s">
        <v>68</v>
      </c>
      <c r="AT2600" t="s">
        <v>68</v>
      </c>
      <c r="AU2600" t="s">
        <v>68</v>
      </c>
      <c r="AV2600" t="s">
        <v>1310</v>
      </c>
      <c r="AW2600" s="3">
        <v>41640</v>
      </c>
      <c r="AX2600">
        <v>1657</v>
      </c>
      <c r="AY2600">
        <v>1589</v>
      </c>
      <c r="AZ2600" t="s">
        <v>1445</v>
      </c>
      <c r="BA2600" s="2">
        <v>43549</v>
      </c>
      <c r="BB2600">
        <v>32</v>
      </c>
      <c r="BC2600" t="s">
        <v>3179</v>
      </c>
      <c r="BD2600" s="3">
        <v>27851</v>
      </c>
      <c r="BE2600" t="s">
        <v>3158</v>
      </c>
      <c r="BF2600" s="2">
        <v>43702</v>
      </c>
      <c r="BG2600">
        <v>26</v>
      </c>
      <c r="BH2600" t="s">
        <v>3159</v>
      </c>
      <c r="BI2600" s="3">
        <v>27061</v>
      </c>
    </row>
    <row r="2601" spans="1:61" x14ac:dyDescent="0.25">
      <c r="A2601" s="1">
        <v>43082</v>
      </c>
      <c r="B2601" t="s">
        <v>209</v>
      </c>
      <c r="C2601" t="s">
        <v>3158</v>
      </c>
      <c r="D2601" t="s">
        <v>62</v>
      </c>
      <c r="E2601" t="s">
        <v>945</v>
      </c>
      <c r="F2601" t="s">
        <v>545</v>
      </c>
      <c r="G2601" t="s">
        <v>545</v>
      </c>
      <c r="H2601" t="s">
        <v>183</v>
      </c>
      <c r="I2601" t="s">
        <v>945</v>
      </c>
      <c r="J2601" t="s">
        <v>68</v>
      </c>
      <c r="K2601" t="s">
        <v>278</v>
      </c>
      <c r="L2601" t="s">
        <v>190</v>
      </c>
      <c r="M2601" t="s">
        <v>190</v>
      </c>
      <c r="N2601" t="s">
        <v>188</v>
      </c>
      <c r="O2601" t="s">
        <v>190</v>
      </c>
      <c r="P2601" t="s">
        <v>280</v>
      </c>
      <c r="Q2601">
        <v>17</v>
      </c>
      <c r="R2601" t="s">
        <v>84</v>
      </c>
      <c r="S2601" t="s">
        <v>110</v>
      </c>
      <c r="T2601">
        <v>18</v>
      </c>
      <c r="U2601">
        <v>6</v>
      </c>
      <c r="V2601">
        <v>13</v>
      </c>
      <c r="W2601" t="s">
        <v>132</v>
      </c>
      <c r="X2601" t="s">
        <v>64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 t="s">
        <v>545</v>
      </c>
      <c r="AM2601" t="e" vm="28">
        <f>_FV(0,"4117647058823529")</f>
        <v>#VALUE!</v>
      </c>
      <c r="AN2601">
        <v>11</v>
      </c>
      <c r="AO2601" t="s">
        <v>84</v>
      </c>
      <c r="AP2601" t="e" vm="1">
        <f>_FV(-12,"0")</f>
        <v>#VALUE!</v>
      </c>
      <c r="AQ2601">
        <v>1</v>
      </c>
      <c r="AR2601">
        <v>1</v>
      </c>
      <c r="AS2601" t="s">
        <v>68</v>
      </c>
      <c r="AT2601" t="s">
        <v>879</v>
      </c>
      <c r="AU2601" t="s">
        <v>68</v>
      </c>
      <c r="AV2601" s="2">
        <v>43557</v>
      </c>
      <c r="AW2601" t="s">
        <v>3203</v>
      </c>
      <c r="AX2601">
        <v>1892</v>
      </c>
      <c r="AY2601">
        <v>1589</v>
      </c>
      <c r="AZ2601" t="s">
        <v>209</v>
      </c>
      <c r="BA2601" s="2">
        <v>43700</v>
      </c>
      <c r="BB2601">
        <v>22</v>
      </c>
      <c r="BC2601" t="s">
        <v>3180</v>
      </c>
      <c r="BD2601" t="s">
        <v>3181</v>
      </c>
      <c r="BE2601" t="s">
        <v>3158</v>
      </c>
      <c r="BF2601" s="2">
        <v>43702</v>
      </c>
      <c r="BG2601">
        <v>26</v>
      </c>
      <c r="BH2601" t="s">
        <v>3159</v>
      </c>
      <c r="BI2601" s="3">
        <v>27061</v>
      </c>
    </row>
    <row r="2602" spans="1:61" x14ac:dyDescent="0.25">
      <c r="A2602" s="1">
        <v>42973</v>
      </c>
      <c r="B2602" t="s">
        <v>2793</v>
      </c>
      <c r="C2602" t="s">
        <v>3158</v>
      </c>
      <c r="D2602" t="s">
        <v>101</v>
      </c>
      <c r="E2602" t="s">
        <v>340</v>
      </c>
      <c r="F2602" t="s">
        <v>65</v>
      </c>
      <c r="G2602" t="s">
        <v>68</v>
      </c>
      <c r="H2602" t="s">
        <v>90</v>
      </c>
      <c r="I2602" t="s">
        <v>90</v>
      </c>
      <c r="J2602" t="s">
        <v>65</v>
      </c>
      <c r="K2602" t="s">
        <v>80</v>
      </c>
      <c r="L2602" t="s">
        <v>65</v>
      </c>
      <c r="M2602" t="s">
        <v>65</v>
      </c>
      <c r="N2602" t="s">
        <v>355</v>
      </c>
      <c r="O2602" t="s">
        <v>80</v>
      </c>
      <c r="P2602" t="s">
        <v>65</v>
      </c>
      <c r="Q2602">
        <v>3</v>
      </c>
      <c r="R2602" t="s">
        <v>119</v>
      </c>
      <c r="S2602" t="s">
        <v>110</v>
      </c>
      <c r="T2602">
        <v>18</v>
      </c>
      <c r="U2602">
        <v>4</v>
      </c>
      <c r="V2602">
        <v>19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 t="s">
        <v>355</v>
      </c>
      <c r="AM2602" t="e" vm="2">
        <f>_FV(-1,"3333333333333333")</f>
        <v>#VALUE!</v>
      </c>
      <c r="AN2602">
        <v>4</v>
      </c>
      <c r="AP2602" t="e" vm="1">
        <f>_FV(-1,"0")</f>
        <v>#VALUE!</v>
      </c>
      <c r="AQ2602">
        <v>1</v>
      </c>
      <c r="AR2602">
        <v>1</v>
      </c>
      <c r="AS2602" t="s">
        <v>68</v>
      </c>
      <c r="AT2602" t="s">
        <v>68</v>
      </c>
      <c r="AU2602" t="s">
        <v>68</v>
      </c>
      <c r="AV2602" t="s">
        <v>1252</v>
      </c>
      <c r="AW2602" s="3">
        <v>47119</v>
      </c>
      <c r="AX2602">
        <v>1633</v>
      </c>
      <c r="AY2602">
        <v>1589</v>
      </c>
      <c r="AZ2602" t="s">
        <v>2793</v>
      </c>
      <c r="BA2602" s="2">
        <v>43733</v>
      </c>
      <c r="BB2602">
        <v>28</v>
      </c>
      <c r="BC2602" t="s">
        <v>3182</v>
      </c>
      <c r="BD2602" s="3">
        <v>19085</v>
      </c>
      <c r="BE2602" t="s">
        <v>3158</v>
      </c>
      <c r="BF2602" s="2">
        <v>43702</v>
      </c>
      <c r="BG2602">
        <v>26</v>
      </c>
      <c r="BH2602" t="s">
        <v>3159</v>
      </c>
      <c r="BI2602" s="3">
        <v>27061</v>
      </c>
    </row>
    <row r="2603" spans="1:61" x14ac:dyDescent="0.25">
      <c r="A2603" s="1">
        <v>43113</v>
      </c>
      <c r="B2603" t="s">
        <v>218</v>
      </c>
      <c r="C2603" t="s">
        <v>3158</v>
      </c>
      <c r="D2603" t="s">
        <v>62</v>
      </c>
      <c r="E2603" t="s">
        <v>904</v>
      </c>
      <c r="F2603" t="s">
        <v>907</v>
      </c>
      <c r="G2603" t="s">
        <v>1150</v>
      </c>
      <c r="H2603" t="s">
        <v>567</v>
      </c>
      <c r="I2603" t="s">
        <v>904</v>
      </c>
      <c r="J2603" t="s">
        <v>68</v>
      </c>
      <c r="K2603" t="s">
        <v>1151</v>
      </c>
      <c r="L2603" t="s">
        <v>571</v>
      </c>
      <c r="M2603" t="s">
        <v>380</v>
      </c>
      <c r="N2603" t="s">
        <v>502</v>
      </c>
      <c r="O2603" t="s">
        <v>380</v>
      </c>
      <c r="P2603" t="s">
        <v>378</v>
      </c>
      <c r="Q2603">
        <v>23</v>
      </c>
      <c r="R2603" t="s">
        <v>239</v>
      </c>
      <c r="S2603" t="s">
        <v>110</v>
      </c>
      <c r="T2603">
        <v>18</v>
      </c>
      <c r="U2603">
        <v>19</v>
      </c>
      <c r="V2603">
        <v>12</v>
      </c>
      <c r="W2603" t="s">
        <v>64</v>
      </c>
      <c r="X2603" t="s">
        <v>96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 t="e" vm="174">
        <f>_FV(0,"6086956521739131")</f>
        <v>#VALUE!</v>
      </c>
      <c r="AM2603" t="e" vm="65">
        <f>_FV(0,"43478260869565216")</f>
        <v>#VALUE!</v>
      </c>
      <c r="AN2603">
        <v>-7</v>
      </c>
      <c r="AO2603" t="e" vm="1">
        <f>_FV(-4,"0")</f>
        <v>#VALUE!</v>
      </c>
      <c r="AP2603" t="s">
        <v>132</v>
      </c>
      <c r="AQ2603">
        <v>0</v>
      </c>
      <c r="AR2603">
        <v>3</v>
      </c>
      <c r="AS2603" t="s">
        <v>68</v>
      </c>
      <c r="AT2603" t="s">
        <v>68</v>
      </c>
      <c r="AU2603" t="s">
        <v>68</v>
      </c>
      <c r="AV2603" t="s">
        <v>1310</v>
      </c>
      <c r="AW2603" s="3">
        <v>46023</v>
      </c>
      <c r="AX2603">
        <v>1650</v>
      </c>
      <c r="AY2603">
        <v>1589</v>
      </c>
      <c r="AZ2603" t="s">
        <v>218</v>
      </c>
      <c r="BA2603" s="2">
        <v>43610</v>
      </c>
      <c r="BB2603">
        <v>17</v>
      </c>
      <c r="BC2603" t="s">
        <v>3183</v>
      </c>
      <c r="BD2603" s="2">
        <v>43501</v>
      </c>
      <c r="BE2603" t="s">
        <v>3158</v>
      </c>
      <c r="BF2603" s="2">
        <v>43702</v>
      </c>
      <c r="BG2603">
        <v>26</v>
      </c>
      <c r="BH2603" t="s">
        <v>3159</v>
      </c>
      <c r="BI2603" s="3">
        <v>27061</v>
      </c>
    </row>
    <row r="2604" spans="1:61" x14ac:dyDescent="0.25">
      <c r="A2604" s="1">
        <v>43028</v>
      </c>
      <c r="B2604" t="s">
        <v>228</v>
      </c>
      <c r="C2604" t="s">
        <v>3158</v>
      </c>
      <c r="D2604" t="s">
        <v>151</v>
      </c>
      <c r="E2604" t="s">
        <v>88</v>
      </c>
      <c r="F2604" t="s">
        <v>355</v>
      </c>
      <c r="G2604" t="s">
        <v>212</v>
      </c>
      <c r="H2604" t="s">
        <v>92</v>
      </c>
      <c r="I2604" t="s">
        <v>88</v>
      </c>
      <c r="J2604" t="s">
        <v>88</v>
      </c>
      <c r="K2604" t="s">
        <v>216</v>
      </c>
      <c r="L2604" t="s">
        <v>216</v>
      </c>
      <c r="M2604" t="s">
        <v>94</v>
      </c>
      <c r="N2604" t="s">
        <v>94</v>
      </c>
      <c r="O2604" t="s">
        <v>216</v>
      </c>
      <c r="P2604" t="s">
        <v>216</v>
      </c>
      <c r="Q2604">
        <v>9</v>
      </c>
      <c r="R2604" t="s">
        <v>191</v>
      </c>
      <c r="S2604" t="s">
        <v>110</v>
      </c>
      <c r="T2604">
        <v>18</v>
      </c>
      <c r="U2604">
        <v>15</v>
      </c>
      <c r="V2604">
        <v>14</v>
      </c>
      <c r="W2604" t="s">
        <v>121</v>
      </c>
      <c r="X2604" t="s">
        <v>85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 t="e" vm="35">
        <f>_FV(0,"6666666666666666")</f>
        <v>#VALUE!</v>
      </c>
      <c r="AM2604" t="e" vm="4">
        <f>_FV(0,"4444444444444444")</f>
        <v>#VALUE!</v>
      </c>
      <c r="AN2604">
        <v>0</v>
      </c>
      <c r="AO2604" t="s">
        <v>68</v>
      </c>
      <c r="AP2604" t="e" vm="1">
        <f>_FV(-2,"0")</f>
        <v>#VALUE!</v>
      </c>
      <c r="AQ2604">
        <v>1</v>
      </c>
      <c r="AR2604">
        <v>1</v>
      </c>
      <c r="AS2604" t="s">
        <v>68</v>
      </c>
      <c r="AT2604" t="s">
        <v>68</v>
      </c>
      <c r="AU2604" t="s">
        <v>68</v>
      </c>
      <c r="AV2604" s="3">
        <v>45658</v>
      </c>
      <c r="AW2604" s="3">
        <v>47119</v>
      </c>
      <c r="AX2604">
        <v>1660</v>
      </c>
      <c r="AY2604">
        <v>1589</v>
      </c>
      <c r="AZ2604" t="s">
        <v>228</v>
      </c>
      <c r="BA2604" s="2">
        <v>43548</v>
      </c>
      <c r="BB2604">
        <v>23</v>
      </c>
      <c r="BC2604" t="s">
        <v>3184</v>
      </c>
      <c r="BD2604" s="3">
        <v>16954</v>
      </c>
      <c r="BE2604" t="s">
        <v>3158</v>
      </c>
      <c r="BF2604" s="2">
        <v>43702</v>
      </c>
      <c r="BG2604">
        <v>26</v>
      </c>
      <c r="BH2604" t="s">
        <v>3159</v>
      </c>
      <c r="BI2604" s="3">
        <v>27061</v>
      </c>
    </row>
    <row r="2605" spans="1:61" x14ac:dyDescent="0.25">
      <c r="A2605" s="1">
        <v>43036</v>
      </c>
      <c r="B2605" t="s">
        <v>60</v>
      </c>
      <c r="C2605" t="s">
        <v>1445</v>
      </c>
      <c r="D2605" t="s">
        <v>62</v>
      </c>
      <c r="E2605" s="2">
        <v>43647</v>
      </c>
      <c r="F2605" t="s">
        <v>97</v>
      </c>
      <c r="G2605" s="2">
        <v>43497</v>
      </c>
      <c r="H2605" t="s">
        <v>68</v>
      </c>
      <c r="I2605" s="2">
        <v>43617</v>
      </c>
      <c r="J2605" t="s">
        <v>124</v>
      </c>
      <c r="K2605" t="s">
        <v>63</v>
      </c>
      <c r="L2605" t="s">
        <v>118</v>
      </c>
      <c r="M2605" t="s">
        <v>266</v>
      </c>
      <c r="N2605" t="s">
        <v>63</v>
      </c>
      <c r="O2605" t="s">
        <v>325</v>
      </c>
      <c r="P2605" t="s">
        <v>118</v>
      </c>
      <c r="Q2605">
        <v>10</v>
      </c>
      <c r="R2605" t="s">
        <v>96</v>
      </c>
      <c r="S2605" t="s">
        <v>95</v>
      </c>
      <c r="T2605">
        <v>18</v>
      </c>
      <c r="U2605">
        <v>5</v>
      </c>
      <c r="V2605">
        <v>15</v>
      </c>
      <c r="W2605" t="s">
        <v>120</v>
      </c>
      <c r="X2605" t="s">
        <v>66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 t="s">
        <v>63</v>
      </c>
      <c r="AM2605" t="e" vm="8">
        <f>_FV(0,"4")</f>
        <v>#VALUE!</v>
      </c>
      <c r="AN2605">
        <v>8</v>
      </c>
      <c r="AO2605" t="s">
        <v>96</v>
      </c>
      <c r="AP2605" t="e" vm="1">
        <f>_FV(-12,"0")</f>
        <v>#VALUE!</v>
      </c>
      <c r="AQ2605">
        <v>6</v>
      </c>
      <c r="AR2605">
        <v>3</v>
      </c>
      <c r="AS2605" t="s">
        <v>68</v>
      </c>
      <c r="AT2605" t="s">
        <v>535</v>
      </c>
      <c r="AU2605" t="s">
        <v>68</v>
      </c>
      <c r="AV2605" s="2">
        <v>43679</v>
      </c>
      <c r="AW2605" t="s">
        <v>3204</v>
      </c>
      <c r="AX2605">
        <v>1845</v>
      </c>
      <c r="AY2605">
        <v>1657</v>
      </c>
      <c r="AZ2605" t="s">
        <v>60</v>
      </c>
      <c r="BA2605" s="2">
        <v>43700</v>
      </c>
      <c r="BB2605">
        <v>27</v>
      </c>
      <c r="BC2605" t="s">
        <v>3155</v>
      </c>
      <c r="BD2605" s="2">
        <v>43722</v>
      </c>
      <c r="BE2605" t="s">
        <v>1445</v>
      </c>
      <c r="BF2605" s="2">
        <v>43549</v>
      </c>
      <c r="BG2605">
        <v>32</v>
      </c>
      <c r="BH2605" t="s">
        <v>3179</v>
      </c>
      <c r="BI2605" s="3">
        <v>27851</v>
      </c>
    </row>
    <row r="2606" spans="1:61" x14ac:dyDescent="0.25">
      <c r="A2606" s="1">
        <v>43225</v>
      </c>
      <c r="B2606" t="s">
        <v>2768</v>
      </c>
      <c r="C2606" t="s">
        <v>1445</v>
      </c>
      <c r="D2606" t="s">
        <v>62</v>
      </c>
      <c r="E2606" t="s">
        <v>504</v>
      </c>
      <c r="F2606" t="s">
        <v>180</v>
      </c>
      <c r="G2606" t="s">
        <v>384</v>
      </c>
      <c r="H2606" t="s">
        <v>89</v>
      </c>
      <c r="I2606" t="s">
        <v>430</v>
      </c>
      <c r="J2606" t="s">
        <v>717</v>
      </c>
      <c r="K2606" t="s">
        <v>79</v>
      </c>
      <c r="L2606" t="s">
        <v>216</v>
      </c>
      <c r="M2606" t="s">
        <v>81</v>
      </c>
      <c r="N2606" t="s">
        <v>63</v>
      </c>
      <c r="O2606" t="s">
        <v>435</v>
      </c>
      <c r="P2606" t="s">
        <v>79</v>
      </c>
      <c r="Q2606">
        <v>36</v>
      </c>
      <c r="R2606" t="s">
        <v>179</v>
      </c>
      <c r="S2606" t="s">
        <v>95</v>
      </c>
      <c r="T2606">
        <v>18</v>
      </c>
      <c r="U2606">
        <v>9</v>
      </c>
      <c r="V2606">
        <v>14</v>
      </c>
      <c r="W2606" t="s">
        <v>132</v>
      </c>
      <c r="X2606" t="s">
        <v>64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 t="e" vm="67">
        <f>_FV(0,"4722222222222222")</f>
        <v>#VALUE!</v>
      </c>
      <c r="AM2606" t="e" vm="456">
        <f>_FV(0,"6944444444444444")</f>
        <v>#VALUE!</v>
      </c>
      <c r="AN2606">
        <v>5</v>
      </c>
      <c r="AO2606" t="s">
        <v>84</v>
      </c>
      <c r="AP2606" t="e" vm="1">
        <f>_FV(-6,"0")</f>
        <v>#VALUE!</v>
      </c>
      <c r="AQ2606">
        <v>7</v>
      </c>
      <c r="AR2606">
        <v>1</v>
      </c>
      <c r="AS2606" t="s">
        <v>68</v>
      </c>
      <c r="AT2606" t="s">
        <v>68</v>
      </c>
      <c r="AU2606" t="s">
        <v>68</v>
      </c>
      <c r="AV2606" s="2">
        <v>43586</v>
      </c>
      <c r="AW2606" s="3">
        <v>41640</v>
      </c>
      <c r="AX2606">
        <v>1634</v>
      </c>
      <c r="AY2606">
        <v>1657</v>
      </c>
      <c r="AZ2606" t="s">
        <v>2768</v>
      </c>
      <c r="BA2606" t="s">
        <v>1398</v>
      </c>
      <c r="BB2606">
        <v>13</v>
      </c>
      <c r="BC2606" t="s">
        <v>3157</v>
      </c>
      <c r="BD2606" s="3">
        <v>11749</v>
      </c>
      <c r="BE2606" t="s">
        <v>1445</v>
      </c>
      <c r="BF2606" s="2">
        <v>43549</v>
      </c>
      <c r="BG2606">
        <v>32</v>
      </c>
      <c r="BH2606" t="s">
        <v>3179</v>
      </c>
      <c r="BI2606" s="3">
        <v>27851</v>
      </c>
    </row>
    <row r="2607" spans="1:61" x14ac:dyDescent="0.25">
      <c r="A2607" s="1">
        <v>43155</v>
      </c>
      <c r="B2607" t="s">
        <v>3158</v>
      </c>
      <c r="C2607" t="s">
        <v>1445</v>
      </c>
      <c r="D2607" t="s">
        <v>62</v>
      </c>
      <c r="E2607" t="s">
        <v>575</v>
      </c>
      <c r="F2607" t="s">
        <v>670</v>
      </c>
      <c r="G2607" t="s">
        <v>153</v>
      </c>
      <c r="H2607" t="s">
        <v>328</v>
      </c>
      <c r="I2607" t="s">
        <v>68</v>
      </c>
      <c r="J2607" t="s">
        <v>246</v>
      </c>
      <c r="K2607" t="s">
        <v>372</v>
      </c>
      <c r="L2607" t="s">
        <v>79</v>
      </c>
      <c r="M2607" t="s">
        <v>1304</v>
      </c>
      <c r="N2607" t="s">
        <v>63</v>
      </c>
      <c r="O2607" t="s">
        <v>329</v>
      </c>
      <c r="P2607" t="s">
        <v>372</v>
      </c>
      <c r="Q2607">
        <v>28</v>
      </c>
      <c r="R2607" t="s">
        <v>110</v>
      </c>
      <c r="S2607" t="s">
        <v>95</v>
      </c>
      <c r="T2607">
        <v>18</v>
      </c>
      <c r="U2607">
        <v>14</v>
      </c>
      <c r="V2607">
        <v>16</v>
      </c>
      <c r="W2607" t="s">
        <v>132</v>
      </c>
      <c r="X2607" t="s">
        <v>192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 t="e" vm="3">
        <f>_FV(0,"5")</f>
        <v>#VALUE!</v>
      </c>
      <c r="AM2607" t="e" vm="38">
        <f>_FV(0,"6071428571428571")</f>
        <v>#VALUE!</v>
      </c>
      <c r="AN2607">
        <v>1</v>
      </c>
      <c r="AO2607" t="e" vm="1">
        <f>_FV(-6,"0")</f>
        <v>#VALUE!</v>
      </c>
      <c r="AP2607" t="e" vm="1">
        <f>_FV(-3,"0")</f>
        <v>#VALUE!</v>
      </c>
      <c r="AQ2607">
        <v>3</v>
      </c>
      <c r="AR2607">
        <v>0</v>
      </c>
      <c r="AS2607" t="s">
        <v>68</v>
      </c>
      <c r="AT2607" t="s">
        <v>68</v>
      </c>
      <c r="AU2607" t="s">
        <v>68</v>
      </c>
      <c r="AV2607" s="2">
        <v>43497</v>
      </c>
      <c r="AW2607" s="3">
        <v>42370</v>
      </c>
      <c r="AX2607">
        <v>1589</v>
      </c>
      <c r="AY2607">
        <v>1657</v>
      </c>
      <c r="AZ2607" t="s">
        <v>3158</v>
      </c>
      <c r="BA2607" s="2">
        <v>43702</v>
      </c>
      <c r="BB2607">
        <v>26</v>
      </c>
      <c r="BC2607" t="s">
        <v>3159</v>
      </c>
      <c r="BD2607" s="3">
        <v>27061</v>
      </c>
      <c r="BE2607" t="s">
        <v>1445</v>
      </c>
      <c r="BF2607" s="2">
        <v>43549</v>
      </c>
      <c r="BG2607">
        <v>32</v>
      </c>
      <c r="BH2607" t="s">
        <v>3179</v>
      </c>
      <c r="BI2607" s="3">
        <v>27851</v>
      </c>
    </row>
    <row r="2608" spans="1:61" x14ac:dyDescent="0.25">
      <c r="A2608" s="1">
        <v>43057</v>
      </c>
      <c r="B2608" t="s">
        <v>2531</v>
      </c>
      <c r="C2608" t="s">
        <v>1445</v>
      </c>
      <c r="D2608" t="s">
        <v>62</v>
      </c>
      <c r="E2608" t="s">
        <v>74</v>
      </c>
      <c r="F2608" t="s">
        <v>426</v>
      </c>
      <c r="G2608" t="s">
        <v>180</v>
      </c>
      <c r="H2608" t="s">
        <v>78</v>
      </c>
      <c r="I2608" t="s">
        <v>425</v>
      </c>
      <c r="J2608" t="s">
        <v>355</v>
      </c>
      <c r="K2608" t="s">
        <v>81</v>
      </c>
      <c r="L2608" t="s">
        <v>82</v>
      </c>
      <c r="M2608" t="s">
        <v>82</v>
      </c>
      <c r="N2608" t="s">
        <v>426</v>
      </c>
      <c r="O2608" t="s">
        <v>80</v>
      </c>
      <c r="P2608" t="s">
        <v>82</v>
      </c>
      <c r="Q2608">
        <v>12</v>
      </c>
      <c r="R2608" t="s">
        <v>85</v>
      </c>
      <c r="S2608" t="s">
        <v>95</v>
      </c>
      <c r="T2608">
        <v>18</v>
      </c>
      <c r="U2608">
        <v>7</v>
      </c>
      <c r="V2608">
        <v>19</v>
      </c>
      <c r="W2608" t="s">
        <v>120</v>
      </c>
      <c r="X2608" t="s">
        <v>84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 t="s">
        <v>308</v>
      </c>
      <c r="AM2608" t="e" vm="3">
        <f>_FV(0,"5")</f>
        <v>#VALUE!</v>
      </c>
      <c r="AN2608">
        <v>11</v>
      </c>
      <c r="AO2608" t="s">
        <v>85</v>
      </c>
      <c r="AP2608" t="e" vm="1">
        <f>_FV(-11,"0")</f>
        <v>#VALUE!</v>
      </c>
      <c r="AQ2608">
        <v>0</v>
      </c>
      <c r="AR2608">
        <v>9</v>
      </c>
      <c r="AS2608" t="s">
        <v>68</v>
      </c>
      <c r="AT2608" t="s">
        <v>3205</v>
      </c>
      <c r="AU2608" t="s">
        <v>68</v>
      </c>
      <c r="AV2608" t="s">
        <v>97</v>
      </c>
      <c r="AW2608" t="s">
        <v>3206</v>
      </c>
      <c r="AX2608">
        <v>1659</v>
      </c>
      <c r="AY2608">
        <v>1657</v>
      </c>
      <c r="AZ2608" t="s">
        <v>2531</v>
      </c>
      <c r="BA2608" s="2">
        <v>43703</v>
      </c>
      <c r="BB2608">
        <v>16</v>
      </c>
      <c r="BC2608" t="s">
        <v>3160</v>
      </c>
      <c r="BD2608" s="3">
        <v>44986</v>
      </c>
      <c r="BE2608" t="s">
        <v>1445</v>
      </c>
      <c r="BF2608" s="2">
        <v>43549</v>
      </c>
      <c r="BG2608">
        <v>32</v>
      </c>
      <c r="BH2608" t="s">
        <v>3179</v>
      </c>
      <c r="BI2608" s="3">
        <v>27851</v>
      </c>
    </row>
    <row r="2609" spans="1:61" x14ac:dyDescent="0.25">
      <c r="A2609" s="1">
        <v>43068</v>
      </c>
      <c r="B2609" t="s">
        <v>123</v>
      </c>
      <c r="C2609" t="s">
        <v>1445</v>
      </c>
      <c r="D2609" t="s">
        <v>62</v>
      </c>
      <c r="E2609" t="s">
        <v>391</v>
      </c>
      <c r="F2609" t="s">
        <v>63</v>
      </c>
      <c r="G2609" t="s">
        <v>575</v>
      </c>
      <c r="H2609" t="s">
        <v>371</v>
      </c>
      <c r="I2609" t="s">
        <v>370</v>
      </c>
      <c r="J2609" t="s">
        <v>576</v>
      </c>
      <c r="K2609" t="s">
        <v>252</v>
      </c>
      <c r="L2609" t="s">
        <v>154</v>
      </c>
      <c r="M2609" t="s">
        <v>372</v>
      </c>
      <c r="N2609" t="s">
        <v>252</v>
      </c>
      <c r="O2609" t="s">
        <v>154</v>
      </c>
      <c r="P2609" t="s">
        <v>372</v>
      </c>
      <c r="Q2609">
        <v>14</v>
      </c>
      <c r="R2609" t="s">
        <v>132</v>
      </c>
      <c r="S2609" t="s">
        <v>95</v>
      </c>
      <c r="T2609">
        <v>18</v>
      </c>
      <c r="U2609">
        <v>3</v>
      </c>
      <c r="V2609">
        <v>19</v>
      </c>
      <c r="W2609" t="s">
        <v>191</v>
      </c>
      <c r="X2609" t="s">
        <v>68</v>
      </c>
      <c r="Y2609">
        <v>0</v>
      </c>
      <c r="Z2609">
        <v>1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1</v>
      </c>
      <c r="AI2609">
        <v>0</v>
      </c>
      <c r="AJ2609">
        <v>0</v>
      </c>
      <c r="AK2609">
        <v>0</v>
      </c>
      <c r="AL2609" t="s">
        <v>369</v>
      </c>
      <c r="AM2609" t="e" vm="151">
        <f>_FV(0,"5714285714285714")</f>
        <v>#VALUE!</v>
      </c>
      <c r="AN2609">
        <v>17</v>
      </c>
      <c r="AO2609" t="s">
        <v>179</v>
      </c>
      <c r="AP2609" t="e" vm="1">
        <f>_FV(-13,"0")</f>
        <v>#VALUE!</v>
      </c>
      <c r="AQ2609">
        <v>4</v>
      </c>
      <c r="AR2609">
        <v>4</v>
      </c>
      <c r="AS2609" t="s">
        <v>68</v>
      </c>
      <c r="AT2609" t="s">
        <v>68</v>
      </c>
      <c r="AU2609" t="s">
        <v>68</v>
      </c>
      <c r="AV2609" s="3">
        <v>45658</v>
      </c>
      <c r="AW2609" s="3">
        <v>41640</v>
      </c>
      <c r="AX2609">
        <v>1915</v>
      </c>
      <c r="AY2609">
        <v>1657</v>
      </c>
      <c r="AZ2609" t="s">
        <v>123</v>
      </c>
      <c r="BA2609" s="2">
        <v>43669</v>
      </c>
      <c r="BB2609">
        <v>33</v>
      </c>
      <c r="BC2609" t="s">
        <v>3161</v>
      </c>
      <c r="BD2609" s="2">
        <v>43813</v>
      </c>
      <c r="BE2609" t="s">
        <v>1445</v>
      </c>
      <c r="BF2609" s="2">
        <v>43549</v>
      </c>
      <c r="BG2609">
        <v>32</v>
      </c>
      <c r="BH2609" t="s">
        <v>3179</v>
      </c>
      <c r="BI2609" s="3">
        <v>27851</v>
      </c>
    </row>
    <row r="2610" spans="1:61" x14ac:dyDescent="0.25">
      <c r="A2610" s="1">
        <v>42973</v>
      </c>
      <c r="B2610" t="s">
        <v>2233</v>
      </c>
      <c r="C2610" t="s">
        <v>1445</v>
      </c>
      <c r="D2610" t="s">
        <v>151</v>
      </c>
      <c r="E2610" t="s">
        <v>65</v>
      </c>
      <c r="F2610" t="s">
        <v>65</v>
      </c>
      <c r="G2610" t="s">
        <v>90</v>
      </c>
      <c r="H2610" t="s">
        <v>90</v>
      </c>
      <c r="I2610" t="s">
        <v>65</v>
      </c>
      <c r="J2610" t="s">
        <v>80</v>
      </c>
      <c r="K2610" t="s">
        <v>65</v>
      </c>
      <c r="L2610" t="s">
        <v>65</v>
      </c>
      <c r="M2610" t="s">
        <v>355</v>
      </c>
      <c r="N2610" t="s">
        <v>80</v>
      </c>
      <c r="O2610" t="s">
        <v>65</v>
      </c>
      <c r="P2610" t="s">
        <v>80</v>
      </c>
      <c r="Q2610">
        <v>3</v>
      </c>
      <c r="R2610" t="s">
        <v>192</v>
      </c>
      <c r="S2610" t="s">
        <v>95</v>
      </c>
      <c r="T2610">
        <v>18</v>
      </c>
      <c r="U2610">
        <v>18</v>
      </c>
      <c r="V2610">
        <v>15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 t="e" vm="2">
        <f>_FV(-1,"3333333333333333")</f>
        <v>#VALUE!</v>
      </c>
      <c r="AM2610" t="e" vm="2">
        <f>_FV(-1,"3333333333333333")</f>
        <v>#VALUE!</v>
      </c>
      <c r="AN2610">
        <v>-1</v>
      </c>
      <c r="AP2610" t="e" vm="1">
        <f>_FV(-7,"0")</f>
        <v>#VALUE!</v>
      </c>
      <c r="AQ2610">
        <v>1</v>
      </c>
      <c r="AR2610">
        <v>7</v>
      </c>
      <c r="AS2610" t="s">
        <v>68</v>
      </c>
      <c r="AT2610" t="s">
        <v>68</v>
      </c>
      <c r="AU2610" t="s">
        <v>68</v>
      </c>
      <c r="AV2610" t="s">
        <v>2660</v>
      </c>
      <c r="AW2610" s="3">
        <v>47119</v>
      </c>
      <c r="AX2610">
        <v>1595</v>
      </c>
      <c r="AY2610">
        <v>1657</v>
      </c>
      <c r="AZ2610" t="s">
        <v>2233</v>
      </c>
      <c r="BA2610" s="2">
        <v>43701</v>
      </c>
      <c r="BB2610">
        <v>22</v>
      </c>
      <c r="BC2610" t="s">
        <v>3162</v>
      </c>
      <c r="BD2610" s="3">
        <v>27120</v>
      </c>
      <c r="BE2610" t="s">
        <v>1445</v>
      </c>
      <c r="BF2610" s="2">
        <v>43549</v>
      </c>
      <c r="BG2610">
        <v>32</v>
      </c>
      <c r="BH2610" t="s">
        <v>3179</v>
      </c>
      <c r="BI2610" s="3">
        <v>27851</v>
      </c>
    </row>
    <row r="2611" spans="1:61" x14ac:dyDescent="0.25">
      <c r="A2611" s="1">
        <v>43087</v>
      </c>
      <c r="B2611" t="s">
        <v>127</v>
      </c>
      <c r="C2611" t="s">
        <v>1445</v>
      </c>
      <c r="D2611" t="s">
        <v>62</v>
      </c>
      <c r="E2611" t="s">
        <v>76</v>
      </c>
      <c r="F2611" t="s">
        <v>63</v>
      </c>
      <c r="G2611" t="s">
        <v>384</v>
      </c>
      <c r="H2611" t="s">
        <v>210</v>
      </c>
      <c r="I2611" t="s">
        <v>210</v>
      </c>
      <c r="J2611" t="s">
        <v>355</v>
      </c>
      <c r="K2611" t="s">
        <v>80</v>
      </c>
      <c r="L2611" t="s">
        <v>82</v>
      </c>
      <c r="M2611" t="s">
        <v>214</v>
      </c>
      <c r="N2611" t="s">
        <v>950</v>
      </c>
      <c r="O2611" t="s">
        <v>216</v>
      </c>
      <c r="P2611" t="s">
        <v>82</v>
      </c>
      <c r="Q2611">
        <v>18</v>
      </c>
      <c r="R2611" t="s">
        <v>121</v>
      </c>
      <c r="S2611" t="s">
        <v>95</v>
      </c>
      <c r="T2611">
        <v>18</v>
      </c>
      <c r="U2611">
        <v>10</v>
      </c>
      <c r="V2611">
        <v>20</v>
      </c>
      <c r="W2611" t="s">
        <v>120</v>
      </c>
      <c r="X2611" t="s">
        <v>66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 t="e" vm="4">
        <f>_FV(0,"4444444444444444")</f>
        <v>#VALUE!</v>
      </c>
      <c r="AM2611" t="e" vm="232">
        <f>_FV(0,"7222222222222222")</f>
        <v>#VALUE!</v>
      </c>
      <c r="AN2611">
        <v>10</v>
      </c>
      <c r="AO2611" t="s">
        <v>96</v>
      </c>
      <c r="AP2611" t="e" vm="1">
        <f>_FV(-10,"0")</f>
        <v>#VALUE!</v>
      </c>
      <c r="AQ2611">
        <v>1</v>
      </c>
      <c r="AR2611">
        <v>7</v>
      </c>
      <c r="AS2611" t="s">
        <v>68</v>
      </c>
      <c r="AT2611" t="s">
        <v>102</v>
      </c>
      <c r="AU2611" t="s">
        <v>68</v>
      </c>
      <c r="AV2611" s="3">
        <v>27426</v>
      </c>
      <c r="AW2611" t="s">
        <v>3207</v>
      </c>
      <c r="AX2611">
        <v>1735</v>
      </c>
      <c r="AY2611">
        <v>1657</v>
      </c>
      <c r="AZ2611" t="s">
        <v>127</v>
      </c>
      <c r="BA2611" s="2">
        <v>43731</v>
      </c>
      <c r="BB2611">
        <v>27</v>
      </c>
      <c r="BC2611" t="s">
        <v>3164</v>
      </c>
      <c r="BD2611" s="3">
        <v>44743</v>
      </c>
      <c r="BE2611" t="s">
        <v>1445</v>
      </c>
      <c r="BF2611" s="2">
        <v>43549</v>
      </c>
      <c r="BG2611">
        <v>32</v>
      </c>
      <c r="BH2611" t="s">
        <v>3179</v>
      </c>
      <c r="BI2611" s="3">
        <v>27851</v>
      </c>
    </row>
    <row r="2612" spans="1:61" x14ac:dyDescent="0.25">
      <c r="A2612" s="1">
        <v>43376</v>
      </c>
      <c r="B2612" t="s">
        <v>3165</v>
      </c>
      <c r="C2612" t="s">
        <v>1445</v>
      </c>
      <c r="D2612" t="s">
        <v>101</v>
      </c>
      <c r="E2612" t="s">
        <v>74</v>
      </c>
      <c r="F2612" t="s">
        <v>74</v>
      </c>
      <c r="G2612" t="s">
        <v>340</v>
      </c>
      <c r="H2612" s="2">
        <v>43556</v>
      </c>
      <c r="I2612" t="s">
        <v>68</v>
      </c>
      <c r="J2612" t="s">
        <v>68</v>
      </c>
      <c r="K2612" t="s">
        <v>386</v>
      </c>
      <c r="L2612" t="s">
        <v>386</v>
      </c>
      <c r="M2612" t="s">
        <v>63</v>
      </c>
      <c r="N2612" t="s">
        <v>63</v>
      </c>
      <c r="O2612" t="s">
        <v>118</v>
      </c>
      <c r="P2612" t="s">
        <v>118</v>
      </c>
      <c r="Q2612">
        <v>30</v>
      </c>
      <c r="R2612" t="s">
        <v>242</v>
      </c>
      <c r="S2612" t="s">
        <v>95</v>
      </c>
      <c r="T2612">
        <v>18</v>
      </c>
      <c r="U2612">
        <v>15</v>
      </c>
      <c r="V2612">
        <v>13</v>
      </c>
      <c r="W2612" t="s">
        <v>96</v>
      </c>
      <c r="X2612" t="s">
        <v>120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 t="e" vm="83">
        <f>_FV(0,"8333333333333334")</f>
        <v>#VALUE!</v>
      </c>
      <c r="AM2612" t="e" vm="457">
        <f>_FV(0,"5666666666666667")</f>
        <v>#VALUE!</v>
      </c>
      <c r="AN2612">
        <v>0</v>
      </c>
      <c r="AO2612" t="e" vm="1">
        <f>_FV(-4,"0")</f>
        <v>#VALUE!</v>
      </c>
      <c r="AP2612" t="e" vm="1">
        <f>_FV(-2,"0")</f>
        <v>#VALUE!</v>
      </c>
      <c r="AQ2612">
        <v>0</v>
      </c>
      <c r="AR2612">
        <v>3</v>
      </c>
      <c r="AS2612" t="s">
        <v>68</v>
      </c>
      <c r="AT2612" t="s">
        <v>68</v>
      </c>
      <c r="AU2612" t="s">
        <v>68</v>
      </c>
      <c r="AV2612" s="2">
        <v>43497</v>
      </c>
      <c r="AW2612" s="2">
        <v>43556</v>
      </c>
      <c r="AX2612">
        <v>1516</v>
      </c>
      <c r="AY2612">
        <v>1657</v>
      </c>
      <c r="AZ2612" t="s">
        <v>3165</v>
      </c>
      <c r="BA2612" s="2">
        <v>43640</v>
      </c>
      <c r="BB2612">
        <v>18</v>
      </c>
      <c r="BC2612" t="s">
        <v>3166</v>
      </c>
      <c r="BD2612" s="3">
        <v>30682</v>
      </c>
      <c r="BE2612" t="s">
        <v>1445</v>
      </c>
      <c r="BF2612" s="2">
        <v>43549</v>
      </c>
      <c r="BG2612">
        <v>32</v>
      </c>
      <c r="BH2612" t="s">
        <v>3179</v>
      </c>
      <c r="BI2612" s="3">
        <v>27851</v>
      </c>
    </row>
    <row r="2613" spans="1:61" x14ac:dyDescent="0.25">
      <c r="A2613" s="1">
        <v>43161</v>
      </c>
      <c r="B2613" t="s">
        <v>2538</v>
      </c>
      <c r="C2613" t="s">
        <v>1445</v>
      </c>
      <c r="D2613" t="s">
        <v>101</v>
      </c>
      <c r="E2613" t="s">
        <v>1684</v>
      </c>
      <c r="F2613" t="s">
        <v>361</v>
      </c>
      <c r="G2613" t="s">
        <v>360</v>
      </c>
      <c r="H2613" t="s">
        <v>358</v>
      </c>
      <c r="I2613" t="s">
        <v>360</v>
      </c>
      <c r="J2613" t="s">
        <v>998</v>
      </c>
      <c r="K2613" t="s">
        <v>522</v>
      </c>
      <c r="L2613" t="s">
        <v>363</v>
      </c>
      <c r="M2613" t="s">
        <v>522</v>
      </c>
      <c r="N2613" t="s">
        <v>364</v>
      </c>
      <c r="O2613" t="s">
        <v>521</v>
      </c>
      <c r="P2613" t="s">
        <v>519</v>
      </c>
      <c r="Q2613">
        <v>26</v>
      </c>
      <c r="R2613" t="s">
        <v>83</v>
      </c>
      <c r="S2613" t="s">
        <v>95</v>
      </c>
      <c r="T2613">
        <v>18</v>
      </c>
      <c r="U2613">
        <v>8</v>
      </c>
      <c r="V2613">
        <v>19</v>
      </c>
      <c r="W2613" t="s">
        <v>85</v>
      </c>
      <c r="X2613" t="s">
        <v>120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 t="s">
        <v>1085</v>
      </c>
      <c r="AM2613" t="e" vm="34">
        <f>_FV(0,"6923076923076923")</f>
        <v>#VALUE!</v>
      </c>
      <c r="AN2613">
        <v>11</v>
      </c>
      <c r="AO2613" t="e" vm="1">
        <f>_FV(-3,"0")</f>
        <v>#VALUE!</v>
      </c>
      <c r="AP2613" t="e" vm="1">
        <f>_FV(-9,"0")</f>
        <v>#VALUE!</v>
      </c>
      <c r="AQ2613">
        <v>6</v>
      </c>
      <c r="AR2613">
        <v>3</v>
      </c>
      <c r="AS2613" t="s">
        <v>68</v>
      </c>
      <c r="AT2613" t="s">
        <v>68</v>
      </c>
      <c r="AU2613" t="s">
        <v>68</v>
      </c>
      <c r="AV2613" s="3">
        <v>27395</v>
      </c>
      <c r="AW2613" s="3">
        <v>44197</v>
      </c>
      <c r="AX2613">
        <v>1711</v>
      </c>
      <c r="AY2613">
        <v>1657</v>
      </c>
      <c r="AZ2613" t="s">
        <v>2538</v>
      </c>
      <c r="BA2613" s="2">
        <v>43610</v>
      </c>
      <c r="BB2613">
        <v>21</v>
      </c>
      <c r="BC2613" t="s">
        <v>3156</v>
      </c>
      <c r="BD2613" s="3">
        <v>15158</v>
      </c>
      <c r="BE2613" t="s">
        <v>1445</v>
      </c>
      <c r="BF2613" s="2">
        <v>43549</v>
      </c>
      <c r="BG2613">
        <v>32</v>
      </c>
      <c r="BH2613" t="s">
        <v>3179</v>
      </c>
      <c r="BI2613" s="3">
        <v>27851</v>
      </c>
    </row>
    <row r="2614" spans="1:61" x14ac:dyDescent="0.25">
      <c r="A2614" s="1">
        <v>43095</v>
      </c>
      <c r="B2614" t="s">
        <v>150</v>
      </c>
      <c r="C2614" t="s">
        <v>1445</v>
      </c>
      <c r="D2614" t="s">
        <v>62</v>
      </c>
      <c r="E2614" s="2">
        <v>43587</v>
      </c>
      <c r="F2614" t="s">
        <v>1130</v>
      </c>
      <c r="G2614" s="3">
        <v>42005</v>
      </c>
      <c r="H2614" s="2">
        <v>43525</v>
      </c>
      <c r="I2614" s="3">
        <v>27395</v>
      </c>
      <c r="J2614" t="s">
        <v>1478</v>
      </c>
      <c r="K2614" t="s">
        <v>682</v>
      </c>
      <c r="L2614" t="s">
        <v>797</v>
      </c>
      <c r="M2614" t="s">
        <v>325</v>
      </c>
      <c r="N2614" t="s">
        <v>97</v>
      </c>
      <c r="O2614" t="s">
        <v>116</v>
      </c>
      <c r="P2614" t="s">
        <v>118</v>
      </c>
      <c r="Q2614">
        <v>20</v>
      </c>
      <c r="R2614" t="s">
        <v>66</v>
      </c>
      <c r="S2614" t="s">
        <v>95</v>
      </c>
      <c r="T2614">
        <v>18</v>
      </c>
      <c r="U2614">
        <v>4</v>
      </c>
      <c r="V2614">
        <v>20</v>
      </c>
      <c r="W2614" t="s">
        <v>83</v>
      </c>
      <c r="X2614" t="s">
        <v>66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 t="s">
        <v>444</v>
      </c>
      <c r="AM2614" t="e" vm="89">
        <f>_FV(0,"75")</f>
        <v>#VALUE!</v>
      </c>
      <c r="AN2614">
        <v>22</v>
      </c>
      <c r="AO2614" t="s">
        <v>132</v>
      </c>
      <c r="AP2614" t="e" vm="1">
        <f>_FV(-14,"0")</f>
        <v>#VALUE!</v>
      </c>
      <c r="AQ2614">
        <v>3</v>
      </c>
      <c r="AR2614">
        <v>6</v>
      </c>
      <c r="AS2614" t="s">
        <v>68</v>
      </c>
      <c r="AT2614" t="s">
        <v>68</v>
      </c>
      <c r="AU2614" t="s">
        <v>68</v>
      </c>
      <c r="AV2614" s="2">
        <v>43617</v>
      </c>
      <c r="AW2614" s="3">
        <v>45292</v>
      </c>
      <c r="AX2614">
        <v>1842</v>
      </c>
      <c r="AY2614">
        <v>1657</v>
      </c>
      <c r="AZ2614" t="s">
        <v>150</v>
      </c>
      <c r="BA2614" t="s">
        <v>243</v>
      </c>
      <c r="BB2614">
        <v>21</v>
      </c>
      <c r="BC2614" t="s">
        <v>3167</v>
      </c>
      <c r="BD2614" t="s">
        <v>3168</v>
      </c>
      <c r="BE2614" t="s">
        <v>1445</v>
      </c>
      <c r="BF2614" s="2">
        <v>43549</v>
      </c>
      <c r="BG2614">
        <v>32</v>
      </c>
      <c r="BH2614" t="s">
        <v>3179</v>
      </c>
      <c r="BI2614" s="3">
        <v>27851</v>
      </c>
    </row>
    <row r="2615" spans="1:61" x14ac:dyDescent="0.25">
      <c r="A2615" s="1">
        <v>43212</v>
      </c>
      <c r="B2615" t="s">
        <v>158</v>
      </c>
      <c r="C2615" t="s">
        <v>1445</v>
      </c>
      <c r="D2615" t="s">
        <v>62</v>
      </c>
      <c r="E2615" s="2">
        <v>43679</v>
      </c>
      <c r="F2615" t="s">
        <v>702</v>
      </c>
      <c r="G2615" t="s">
        <v>670</v>
      </c>
      <c r="H2615" t="s">
        <v>661</v>
      </c>
      <c r="I2615" t="s">
        <v>1991</v>
      </c>
      <c r="J2615" t="s">
        <v>1093</v>
      </c>
      <c r="K2615" t="s">
        <v>1976</v>
      </c>
      <c r="L2615" t="s">
        <v>585</v>
      </c>
      <c r="M2615" t="s">
        <v>2028</v>
      </c>
      <c r="N2615" t="s">
        <v>1746</v>
      </c>
      <c r="O2615" t="s">
        <v>1314</v>
      </c>
      <c r="P2615" t="s">
        <v>793</v>
      </c>
      <c r="Q2615">
        <v>35</v>
      </c>
      <c r="R2615" t="s">
        <v>68</v>
      </c>
      <c r="S2615" t="s">
        <v>95</v>
      </c>
      <c r="T2615">
        <v>18</v>
      </c>
      <c r="U2615">
        <v>1</v>
      </c>
      <c r="V2615">
        <v>13</v>
      </c>
      <c r="W2615" t="s">
        <v>179</v>
      </c>
      <c r="X2615" t="s">
        <v>84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 t="s">
        <v>1313</v>
      </c>
      <c r="AM2615" t="e" vm="458">
        <f>_FV(0,"6857142857142857")</f>
        <v>#VALUE!</v>
      </c>
      <c r="AN2615">
        <v>57</v>
      </c>
      <c r="AO2615" t="s">
        <v>83</v>
      </c>
      <c r="AP2615" t="e" vm="1">
        <f>_FV(-17,"0")</f>
        <v>#VALUE!</v>
      </c>
      <c r="AQ2615">
        <v>9</v>
      </c>
      <c r="AR2615">
        <v>0</v>
      </c>
      <c r="AS2615" t="s">
        <v>68</v>
      </c>
      <c r="AT2615" t="s">
        <v>590</v>
      </c>
      <c r="AU2615" t="s">
        <v>68</v>
      </c>
      <c r="AV2615" s="3">
        <v>27426</v>
      </c>
      <c r="AW2615" t="s">
        <v>3208</v>
      </c>
      <c r="AX2615">
        <v>1906</v>
      </c>
      <c r="AY2615">
        <v>1657</v>
      </c>
      <c r="AZ2615" t="s">
        <v>158</v>
      </c>
      <c r="BA2615" s="2">
        <v>43489</v>
      </c>
      <c r="BB2615">
        <v>21</v>
      </c>
      <c r="BC2615" t="s">
        <v>3171</v>
      </c>
      <c r="BD2615" t="s">
        <v>3172</v>
      </c>
      <c r="BE2615" t="s">
        <v>1445</v>
      </c>
      <c r="BF2615" s="2">
        <v>43549</v>
      </c>
      <c r="BG2615">
        <v>32</v>
      </c>
      <c r="BH2615" t="s">
        <v>3179</v>
      </c>
      <c r="BI2615" s="3">
        <v>27851</v>
      </c>
    </row>
    <row r="2616" spans="1:61" x14ac:dyDescent="0.25">
      <c r="A2616" s="1">
        <v>43190</v>
      </c>
      <c r="B2616" t="s">
        <v>163</v>
      </c>
      <c r="C2616" t="s">
        <v>1445</v>
      </c>
      <c r="D2616" t="s">
        <v>62</v>
      </c>
      <c r="E2616" t="s">
        <v>2857</v>
      </c>
      <c r="F2616" t="s">
        <v>866</v>
      </c>
      <c r="G2616" t="s">
        <v>1668</v>
      </c>
      <c r="H2616" t="s">
        <v>448</v>
      </c>
      <c r="I2616" t="s">
        <v>1503</v>
      </c>
      <c r="J2616" t="s">
        <v>68</v>
      </c>
      <c r="K2616" t="s">
        <v>2388</v>
      </c>
      <c r="L2616" t="s">
        <v>1203</v>
      </c>
      <c r="M2616" t="s">
        <v>1112</v>
      </c>
      <c r="N2616" t="s">
        <v>143</v>
      </c>
      <c r="O2616" t="s">
        <v>1112</v>
      </c>
      <c r="P2616" t="s">
        <v>141</v>
      </c>
      <c r="Q2616">
        <v>31</v>
      </c>
      <c r="R2616" t="s">
        <v>64</v>
      </c>
      <c r="S2616" t="s">
        <v>95</v>
      </c>
      <c r="T2616">
        <v>18</v>
      </c>
      <c r="U2616">
        <v>2</v>
      </c>
      <c r="V2616">
        <v>10</v>
      </c>
      <c r="W2616" t="s">
        <v>179</v>
      </c>
      <c r="X2616" t="s">
        <v>121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 t="s">
        <v>140</v>
      </c>
      <c r="AM2616" t="e" vm="459">
        <f>_FV(0,"5483870967741935")</f>
        <v>#VALUE!</v>
      </c>
      <c r="AN2616">
        <v>34</v>
      </c>
      <c r="AO2616" t="s">
        <v>66</v>
      </c>
      <c r="AP2616" t="e" vm="1">
        <f>_FV(-16,"0")</f>
        <v>#VALUE!</v>
      </c>
      <c r="AQ2616">
        <v>7</v>
      </c>
      <c r="AR2616">
        <v>1</v>
      </c>
      <c r="AS2616" t="s">
        <v>68</v>
      </c>
      <c r="AT2616" t="s">
        <v>65</v>
      </c>
      <c r="AU2616" t="s">
        <v>68</v>
      </c>
      <c r="AV2616" s="2">
        <v>43678</v>
      </c>
      <c r="AW2616" t="s">
        <v>65</v>
      </c>
      <c r="AX2616">
        <v>1888</v>
      </c>
      <c r="AY2616">
        <v>1657</v>
      </c>
      <c r="AZ2616" t="s">
        <v>163</v>
      </c>
      <c r="BA2616" s="2">
        <v>43490</v>
      </c>
      <c r="BB2616">
        <v>22</v>
      </c>
      <c r="BC2616" t="s">
        <v>3173</v>
      </c>
      <c r="BD2616" t="s">
        <v>3174</v>
      </c>
      <c r="BE2616" t="s">
        <v>1445</v>
      </c>
      <c r="BF2616" s="2">
        <v>43549</v>
      </c>
      <c r="BG2616">
        <v>32</v>
      </c>
      <c r="BH2616" t="s">
        <v>3179</v>
      </c>
      <c r="BI2616" s="3">
        <v>27851</v>
      </c>
    </row>
    <row r="2617" spans="1:61" x14ac:dyDescent="0.25">
      <c r="A2617" s="1">
        <v>43113</v>
      </c>
      <c r="B2617" t="s">
        <v>178</v>
      </c>
      <c r="C2617" t="s">
        <v>1445</v>
      </c>
      <c r="D2617" t="s">
        <v>101</v>
      </c>
      <c r="E2617" t="s">
        <v>570</v>
      </c>
      <c r="F2617" t="s">
        <v>501</v>
      </c>
      <c r="G2617" t="s">
        <v>1150</v>
      </c>
      <c r="H2617" t="s">
        <v>966</v>
      </c>
      <c r="I2617" t="s">
        <v>566</v>
      </c>
      <c r="J2617" t="s">
        <v>904</v>
      </c>
      <c r="K2617" t="s">
        <v>572</v>
      </c>
      <c r="L2617" t="s">
        <v>382</v>
      </c>
      <c r="M2617" t="s">
        <v>906</v>
      </c>
      <c r="N2617" t="s">
        <v>1853</v>
      </c>
      <c r="O2617" t="s">
        <v>382</v>
      </c>
      <c r="P2617" t="s">
        <v>382</v>
      </c>
      <c r="Q2617">
        <v>23</v>
      </c>
      <c r="R2617" t="s">
        <v>120</v>
      </c>
      <c r="S2617" t="s">
        <v>95</v>
      </c>
      <c r="T2617">
        <v>18</v>
      </c>
      <c r="U2617">
        <v>13</v>
      </c>
      <c r="V2617">
        <v>20</v>
      </c>
      <c r="W2617" t="s">
        <v>85</v>
      </c>
      <c r="X2617" t="s">
        <v>66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 t="e" vm="65">
        <f>_FV(0,"43478260869565216")</f>
        <v>#VALUE!</v>
      </c>
      <c r="AM2617" t="e" vm="360">
        <f>_FV(0,"9130434782608695")</f>
        <v>#VALUE!</v>
      </c>
      <c r="AN2617">
        <v>6</v>
      </c>
      <c r="AO2617" t="s">
        <v>84</v>
      </c>
      <c r="AP2617" t="e" vm="1">
        <f>_FV(-8,"0")</f>
        <v>#VALUE!</v>
      </c>
      <c r="AQ2617">
        <v>6</v>
      </c>
      <c r="AR2617">
        <v>3</v>
      </c>
      <c r="AS2617" t="s">
        <v>68</v>
      </c>
      <c r="AT2617" t="s">
        <v>68</v>
      </c>
      <c r="AU2617" t="s">
        <v>68</v>
      </c>
      <c r="AV2617" t="s">
        <v>3013</v>
      </c>
      <c r="AW2617" s="3">
        <v>46023</v>
      </c>
      <c r="AX2617">
        <v>1645</v>
      </c>
      <c r="AY2617">
        <v>1657</v>
      </c>
      <c r="AZ2617" t="s">
        <v>178</v>
      </c>
      <c r="BA2617" s="2">
        <v>43579</v>
      </c>
      <c r="BB2617">
        <v>25</v>
      </c>
      <c r="BC2617" t="s">
        <v>3175</v>
      </c>
      <c r="BD2617" s="3">
        <v>19085</v>
      </c>
      <c r="BE2617" t="s">
        <v>1445</v>
      </c>
      <c r="BF2617" s="2">
        <v>43549</v>
      </c>
      <c r="BG2617">
        <v>32</v>
      </c>
      <c r="BH2617" t="s">
        <v>3179</v>
      </c>
      <c r="BI2617" s="3">
        <v>27851</v>
      </c>
    </row>
    <row r="2618" spans="1:61" x14ac:dyDescent="0.25">
      <c r="A2618" s="1">
        <v>43077</v>
      </c>
      <c r="B2618" t="s">
        <v>1917</v>
      </c>
      <c r="C2618" t="s">
        <v>1445</v>
      </c>
      <c r="D2618" t="s">
        <v>101</v>
      </c>
      <c r="E2618" t="s">
        <v>65</v>
      </c>
      <c r="F2618" t="s">
        <v>65</v>
      </c>
      <c r="G2618" t="s">
        <v>65</v>
      </c>
      <c r="H2618" t="s">
        <v>65</v>
      </c>
      <c r="I2618" t="s">
        <v>65</v>
      </c>
      <c r="J2618" t="s">
        <v>65</v>
      </c>
      <c r="K2618" t="s">
        <v>65</v>
      </c>
      <c r="L2618" t="s">
        <v>65</v>
      </c>
      <c r="M2618" t="s">
        <v>65</v>
      </c>
      <c r="N2618" t="s">
        <v>65</v>
      </c>
      <c r="O2618" t="s">
        <v>65</v>
      </c>
      <c r="P2618" t="s">
        <v>65</v>
      </c>
      <c r="Q2618">
        <v>1</v>
      </c>
      <c r="R2618" t="s">
        <v>255</v>
      </c>
      <c r="S2618" t="s">
        <v>95</v>
      </c>
      <c r="T2618">
        <v>18</v>
      </c>
      <c r="U2618">
        <v>6</v>
      </c>
      <c r="V2618">
        <v>16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 t="s">
        <v>65</v>
      </c>
      <c r="AM2618" t="s">
        <v>65</v>
      </c>
      <c r="AN2618">
        <v>0</v>
      </c>
      <c r="AP2618" t="e" vm="1">
        <f>_FV(-1,"0")</f>
        <v>#VALUE!</v>
      </c>
      <c r="AQ2618">
        <v>6</v>
      </c>
      <c r="AR2618">
        <v>3</v>
      </c>
      <c r="AS2618" t="s">
        <v>68</v>
      </c>
      <c r="AT2618" t="s">
        <v>68</v>
      </c>
      <c r="AU2618" t="s">
        <v>68</v>
      </c>
      <c r="AV2618" t="s">
        <v>156</v>
      </c>
      <c r="AW2618" s="3">
        <v>43101</v>
      </c>
      <c r="AX2618">
        <v>1687</v>
      </c>
      <c r="AY2618">
        <v>1657</v>
      </c>
      <c r="AZ2618" t="s">
        <v>1917</v>
      </c>
      <c r="BA2618" s="2">
        <v>43732</v>
      </c>
      <c r="BB2618">
        <v>16</v>
      </c>
      <c r="BC2618" t="s">
        <v>3176</v>
      </c>
      <c r="BD2618" s="3">
        <v>19572</v>
      </c>
      <c r="BE2618" t="s">
        <v>1445</v>
      </c>
      <c r="BF2618" s="2">
        <v>43549</v>
      </c>
      <c r="BG2618">
        <v>32</v>
      </c>
      <c r="BH2618" t="s">
        <v>3179</v>
      </c>
      <c r="BI2618" s="3">
        <v>27851</v>
      </c>
    </row>
    <row r="2619" spans="1:61" x14ac:dyDescent="0.25">
      <c r="A2619" s="1">
        <v>42778</v>
      </c>
      <c r="B2619" t="s">
        <v>182</v>
      </c>
      <c r="C2619" t="s">
        <v>1445</v>
      </c>
      <c r="D2619" t="s">
        <v>62</v>
      </c>
      <c r="E2619" t="s">
        <v>385</v>
      </c>
      <c r="F2619" t="s">
        <v>117</v>
      </c>
      <c r="G2619" t="s">
        <v>1229</v>
      </c>
      <c r="H2619" t="s">
        <v>385</v>
      </c>
      <c r="I2619" t="s">
        <v>1251</v>
      </c>
      <c r="J2619" t="s">
        <v>97</v>
      </c>
      <c r="K2619" t="s">
        <v>118</v>
      </c>
      <c r="L2619" t="s">
        <v>115</v>
      </c>
      <c r="M2619" t="s">
        <v>117</v>
      </c>
      <c r="N2619" t="s">
        <v>97</v>
      </c>
      <c r="O2619" t="s">
        <v>386</v>
      </c>
      <c r="P2619" t="s">
        <v>118</v>
      </c>
      <c r="Q2619">
        <v>15</v>
      </c>
      <c r="R2619" t="s">
        <v>67</v>
      </c>
      <c r="S2619" t="s">
        <v>95</v>
      </c>
      <c r="T2619">
        <v>18</v>
      </c>
      <c r="U2619">
        <v>16</v>
      </c>
      <c r="V2619">
        <v>19</v>
      </c>
      <c r="W2619" t="s">
        <v>132</v>
      </c>
      <c r="X2619" t="s">
        <v>68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1</v>
      </c>
      <c r="AI2619">
        <v>0</v>
      </c>
      <c r="AJ2619">
        <v>0</v>
      </c>
      <c r="AK2619">
        <v>0</v>
      </c>
      <c r="AL2619" t="e" vm="133">
        <f>_FV(0,"8666666666666667")</f>
        <v>#VALUE!</v>
      </c>
      <c r="AM2619" t="e" vm="25">
        <f>_FV(0,"6")</f>
        <v>#VALUE!</v>
      </c>
      <c r="AN2619">
        <v>4</v>
      </c>
      <c r="AO2619" t="s">
        <v>66</v>
      </c>
      <c r="AP2619" t="s">
        <v>68</v>
      </c>
      <c r="AQ2619">
        <v>4</v>
      </c>
      <c r="AR2619">
        <v>4</v>
      </c>
      <c r="AS2619" t="s">
        <v>68</v>
      </c>
      <c r="AT2619" t="s">
        <v>68</v>
      </c>
      <c r="AU2619" t="s">
        <v>68</v>
      </c>
      <c r="AV2619" t="s">
        <v>68</v>
      </c>
      <c r="AW2619" s="3">
        <v>42370</v>
      </c>
      <c r="AX2619">
        <v>1673</v>
      </c>
      <c r="AY2619">
        <v>1657</v>
      </c>
      <c r="AZ2619" t="s">
        <v>182</v>
      </c>
      <c r="BA2619" s="2">
        <v>43521</v>
      </c>
      <c r="BB2619">
        <v>27</v>
      </c>
      <c r="BC2619" t="s">
        <v>3178</v>
      </c>
      <c r="BD2619" s="2">
        <v>43682</v>
      </c>
      <c r="BE2619" t="s">
        <v>1445</v>
      </c>
      <c r="BF2619" s="2">
        <v>43549</v>
      </c>
      <c r="BG2619">
        <v>32</v>
      </c>
      <c r="BH2619" t="s">
        <v>3179</v>
      </c>
      <c r="BI2619" s="3">
        <v>27851</v>
      </c>
    </row>
    <row r="2620" spans="1:61" x14ac:dyDescent="0.25">
      <c r="A2620" s="1">
        <v>42994</v>
      </c>
      <c r="B2620" t="s">
        <v>209</v>
      </c>
      <c r="C2620" t="s">
        <v>1445</v>
      </c>
      <c r="D2620" t="s">
        <v>101</v>
      </c>
      <c r="E2620" s="2">
        <v>43556</v>
      </c>
      <c r="F2620" t="s">
        <v>116</v>
      </c>
      <c r="G2620" t="s">
        <v>97</v>
      </c>
      <c r="H2620" t="s">
        <v>68</v>
      </c>
      <c r="I2620" s="2">
        <v>43556</v>
      </c>
      <c r="J2620" t="s">
        <v>124</v>
      </c>
      <c r="K2620" t="s">
        <v>116</v>
      </c>
      <c r="L2620" t="s">
        <v>118</v>
      </c>
      <c r="M2620" t="s">
        <v>118</v>
      </c>
      <c r="N2620" t="s">
        <v>116</v>
      </c>
      <c r="O2620" t="s">
        <v>118</v>
      </c>
      <c r="P2620" t="s">
        <v>118</v>
      </c>
      <c r="Q2620">
        <v>5</v>
      </c>
      <c r="R2620" t="s">
        <v>84</v>
      </c>
      <c r="S2620" t="s">
        <v>95</v>
      </c>
      <c r="T2620">
        <v>18</v>
      </c>
      <c r="U2620">
        <v>5</v>
      </c>
      <c r="V2620">
        <v>15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 t="s">
        <v>124</v>
      </c>
      <c r="AM2620" t="e" vm="25">
        <f>_FV(0,"6")</f>
        <v>#VALUE!</v>
      </c>
      <c r="AN2620">
        <v>3</v>
      </c>
      <c r="AP2620" t="e" vm="1">
        <f>_FV(-15,"0")</f>
        <v>#VALUE!</v>
      </c>
      <c r="AQ2620">
        <v>9</v>
      </c>
      <c r="AR2620">
        <v>0</v>
      </c>
      <c r="AS2620" t="s">
        <v>68</v>
      </c>
      <c r="AT2620" t="s">
        <v>261</v>
      </c>
      <c r="AU2620" t="s">
        <v>68</v>
      </c>
      <c r="AV2620" t="s">
        <v>2660</v>
      </c>
      <c r="AW2620" t="s">
        <v>3209</v>
      </c>
      <c r="AX2620">
        <v>1892</v>
      </c>
      <c r="AY2620">
        <v>1657</v>
      </c>
      <c r="AZ2620" t="s">
        <v>209</v>
      </c>
      <c r="BA2620" s="2">
        <v>43700</v>
      </c>
      <c r="BB2620">
        <v>22</v>
      </c>
      <c r="BC2620" t="s">
        <v>3180</v>
      </c>
      <c r="BD2620" t="s">
        <v>3181</v>
      </c>
      <c r="BE2620" t="s">
        <v>1445</v>
      </c>
      <c r="BF2620" s="2">
        <v>43549</v>
      </c>
      <c r="BG2620">
        <v>32</v>
      </c>
      <c r="BH2620" t="s">
        <v>3179</v>
      </c>
      <c r="BI2620" s="3">
        <v>27851</v>
      </c>
    </row>
    <row r="2621" spans="1:61" x14ac:dyDescent="0.25">
      <c r="A2621" s="1">
        <v>43099</v>
      </c>
      <c r="B2621" t="s">
        <v>2793</v>
      </c>
      <c r="C2621" t="s">
        <v>1445</v>
      </c>
      <c r="D2621" t="s">
        <v>151</v>
      </c>
      <c r="E2621" t="s">
        <v>457</v>
      </c>
      <c r="F2621" t="s">
        <v>895</v>
      </c>
      <c r="G2621" t="s">
        <v>340</v>
      </c>
      <c r="H2621" t="s">
        <v>594</v>
      </c>
      <c r="I2621" t="s">
        <v>459</v>
      </c>
      <c r="J2621" t="s">
        <v>2159</v>
      </c>
      <c r="K2621" t="s">
        <v>80</v>
      </c>
      <c r="L2621" t="s">
        <v>154</v>
      </c>
      <c r="M2621" t="s">
        <v>156</v>
      </c>
      <c r="N2621" t="s">
        <v>2159</v>
      </c>
      <c r="O2621" t="s">
        <v>394</v>
      </c>
      <c r="P2621" t="s">
        <v>394</v>
      </c>
      <c r="Q2621">
        <v>21</v>
      </c>
      <c r="R2621" t="s">
        <v>119</v>
      </c>
      <c r="S2621" t="s">
        <v>95</v>
      </c>
      <c r="T2621">
        <v>18</v>
      </c>
      <c r="U2621">
        <v>9</v>
      </c>
      <c r="V2621">
        <v>18</v>
      </c>
      <c r="W2621" t="s">
        <v>84</v>
      </c>
      <c r="X2621" t="s">
        <v>66</v>
      </c>
      <c r="Y2621">
        <v>0</v>
      </c>
      <c r="Z2621">
        <v>0</v>
      </c>
      <c r="AA2621">
        <v>0</v>
      </c>
      <c r="AB2621">
        <v>1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 t="e" vm="84">
        <f>_FV(0,"2857142857142857")</f>
        <v>#VALUE!</v>
      </c>
      <c r="AM2621" t="e" vm="295">
        <f>_FV(0,"9523809523809523")</f>
        <v>#VALUE!</v>
      </c>
      <c r="AN2621">
        <v>12</v>
      </c>
      <c r="AO2621" t="e" vm="1">
        <f>_FV(-1,"0")</f>
        <v>#VALUE!</v>
      </c>
      <c r="AP2621" t="e" vm="1">
        <f>_FV(-4,"0")</f>
        <v>#VALUE!</v>
      </c>
      <c r="AQ2621">
        <v>7</v>
      </c>
      <c r="AR2621">
        <v>1</v>
      </c>
      <c r="AS2621" t="s">
        <v>68</v>
      </c>
      <c r="AT2621" t="s">
        <v>68</v>
      </c>
      <c r="AU2621" t="s">
        <v>68</v>
      </c>
      <c r="AV2621" t="s">
        <v>952</v>
      </c>
      <c r="AW2621" s="3">
        <v>46753</v>
      </c>
      <c r="AX2621">
        <v>1633</v>
      </c>
      <c r="AY2621">
        <v>1657</v>
      </c>
      <c r="AZ2621" t="s">
        <v>2793</v>
      </c>
      <c r="BA2621" s="2">
        <v>43733</v>
      </c>
      <c r="BB2621">
        <v>28</v>
      </c>
      <c r="BC2621" t="s">
        <v>3182</v>
      </c>
      <c r="BD2621" s="3">
        <v>19085</v>
      </c>
      <c r="BE2621" t="s">
        <v>1445</v>
      </c>
      <c r="BF2621" s="2">
        <v>43549</v>
      </c>
      <c r="BG2621">
        <v>32</v>
      </c>
      <c r="BH2621" t="s">
        <v>3179</v>
      </c>
      <c r="BI2621" s="3">
        <v>27851</v>
      </c>
    </row>
    <row r="2622" spans="1:61" x14ac:dyDescent="0.25">
      <c r="A2622" s="1">
        <v>43285</v>
      </c>
      <c r="B2622" t="s">
        <v>218</v>
      </c>
      <c r="C2622" t="s">
        <v>1445</v>
      </c>
      <c r="D2622" t="s">
        <v>101</v>
      </c>
      <c r="E2622" t="s">
        <v>1694</v>
      </c>
      <c r="F2622" t="s">
        <v>464</v>
      </c>
      <c r="G2622" t="s">
        <v>677</v>
      </c>
      <c r="H2622" t="s">
        <v>678</v>
      </c>
      <c r="I2622" t="s">
        <v>1347</v>
      </c>
      <c r="J2622" t="s">
        <v>473</v>
      </c>
      <c r="K2622" t="s">
        <v>540</v>
      </c>
      <c r="L2622" t="s">
        <v>469</v>
      </c>
      <c r="M2622" t="s">
        <v>468</v>
      </c>
      <c r="N2622" t="s">
        <v>1139</v>
      </c>
      <c r="O2622" t="s">
        <v>80</v>
      </c>
      <c r="P2622" t="s">
        <v>469</v>
      </c>
      <c r="Q2622">
        <v>33</v>
      </c>
      <c r="R2622" t="s">
        <v>239</v>
      </c>
      <c r="S2622" t="s">
        <v>95</v>
      </c>
      <c r="T2622">
        <v>18</v>
      </c>
      <c r="U2622">
        <v>15</v>
      </c>
      <c r="V2622">
        <v>11</v>
      </c>
      <c r="W2622" t="s">
        <v>65</v>
      </c>
      <c r="X2622" t="s">
        <v>132</v>
      </c>
      <c r="Y2622">
        <v>0</v>
      </c>
      <c r="Z2622">
        <v>0</v>
      </c>
      <c r="AA2622">
        <v>0</v>
      </c>
      <c r="AB2622">
        <v>1</v>
      </c>
      <c r="AC2622">
        <v>1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 t="e" vm="460">
        <f>_FV(0,"7878787878787878")</f>
        <v>#VALUE!</v>
      </c>
      <c r="AM2622" t="e" vm="331">
        <f>_FV(0,"5757575757575758")</f>
        <v>#VALUE!</v>
      </c>
      <c r="AN2622">
        <v>-12</v>
      </c>
      <c r="AO2622" t="e" vm="1">
        <f>_FV(-5,"0")</f>
        <v>#VALUE!</v>
      </c>
      <c r="AP2622" t="s">
        <v>64</v>
      </c>
      <c r="AQ2622">
        <v>3</v>
      </c>
      <c r="AR2622">
        <v>6</v>
      </c>
      <c r="AS2622" t="s">
        <v>68</v>
      </c>
      <c r="AT2622" t="s">
        <v>68</v>
      </c>
      <c r="AU2622" t="s">
        <v>68</v>
      </c>
      <c r="AV2622" s="2">
        <v>43556</v>
      </c>
      <c r="AW2622" s="3">
        <v>41640</v>
      </c>
      <c r="AX2622">
        <v>1650</v>
      </c>
      <c r="AY2622">
        <v>1657</v>
      </c>
      <c r="AZ2622" t="s">
        <v>218</v>
      </c>
      <c r="BA2622" s="2">
        <v>43610</v>
      </c>
      <c r="BB2622">
        <v>17</v>
      </c>
      <c r="BC2622" t="s">
        <v>3183</v>
      </c>
      <c r="BD2622" s="2">
        <v>43501</v>
      </c>
      <c r="BE2622" t="s">
        <v>1445</v>
      </c>
      <c r="BF2622" s="2">
        <v>43549</v>
      </c>
      <c r="BG2622">
        <v>32</v>
      </c>
      <c r="BH2622" t="s">
        <v>3179</v>
      </c>
      <c r="BI2622" s="3">
        <v>27851</v>
      </c>
    </row>
    <row r="2623" spans="1:61" x14ac:dyDescent="0.25">
      <c r="A2623" s="1">
        <v>43008</v>
      </c>
      <c r="B2623" t="s">
        <v>228</v>
      </c>
      <c r="C2623" t="s">
        <v>1445</v>
      </c>
      <c r="D2623" t="s">
        <v>62</v>
      </c>
      <c r="E2623" t="s">
        <v>152</v>
      </c>
      <c r="F2623" t="s">
        <v>156</v>
      </c>
      <c r="G2623" t="s">
        <v>370</v>
      </c>
      <c r="H2623" t="s">
        <v>68</v>
      </c>
      <c r="I2623" t="s">
        <v>252</v>
      </c>
      <c r="J2623" t="s">
        <v>670</v>
      </c>
      <c r="K2623" t="s">
        <v>154</v>
      </c>
      <c r="L2623" t="s">
        <v>154</v>
      </c>
      <c r="M2623" t="s">
        <v>252</v>
      </c>
      <c r="N2623" t="s">
        <v>156</v>
      </c>
      <c r="O2623" t="s">
        <v>154</v>
      </c>
      <c r="P2623" t="s">
        <v>155</v>
      </c>
      <c r="Q2623">
        <v>7</v>
      </c>
      <c r="R2623" t="s">
        <v>191</v>
      </c>
      <c r="S2623" t="s">
        <v>95</v>
      </c>
      <c r="T2623">
        <v>18</v>
      </c>
      <c r="U2623">
        <v>18</v>
      </c>
      <c r="V2623">
        <v>15</v>
      </c>
      <c r="W2623" t="s">
        <v>66</v>
      </c>
      <c r="X2623" t="s">
        <v>66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 t="e" vm="1">
        <f>_FV(-1,"0")</f>
        <v>#VALUE!</v>
      </c>
      <c r="AM2623" t="e" vm="151">
        <f>_FV(0,"5714285714285714")</f>
        <v>#VALUE!</v>
      </c>
      <c r="AN2623">
        <v>-1</v>
      </c>
      <c r="AO2623" t="s">
        <v>65</v>
      </c>
      <c r="AP2623" t="e" vm="1">
        <f>_FV(-5,"0")</f>
        <v>#VALUE!</v>
      </c>
      <c r="AQ2623">
        <v>6</v>
      </c>
      <c r="AR2623">
        <v>3</v>
      </c>
      <c r="AS2623" t="s">
        <v>68</v>
      </c>
      <c r="AT2623" t="s">
        <v>68</v>
      </c>
      <c r="AU2623" t="s">
        <v>68</v>
      </c>
      <c r="AV2623" s="3">
        <v>45658</v>
      </c>
      <c r="AW2623" s="3">
        <v>46388</v>
      </c>
      <c r="AX2623">
        <v>1660</v>
      </c>
      <c r="AY2623">
        <v>1657</v>
      </c>
      <c r="AZ2623" t="s">
        <v>228</v>
      </c>
      <c r="BA2623" s="2">
        <v>43548</v>
      </c>
      <c r="BB2623">
        <v>23</v>
      </c>
      <c r="BC2623" t="s">
        <v>3184</v>
      </c>
      <c r="BD2623" s="3">
        <v>16954</v>
      </c>
      <c r="BE2623" t="s">
        <v>1445</v>
      </c>
      <c r="BF2623" s="2">
        <v>43549</v>
      </c>
      <c r="BG2623">
        <v>32</v>
      </c>
      <c r="BH2623" t="s">
        <v>3179</v>
      </c>
      <c r="BI2623" s="3">
        <v>27851</v>
      </c>
    </row>
    <row r="2624" spans="1:61" x14ac:dyDescent="0.25">
      <c r="A2624" s="1">
        <v>43057</v>
      </c>
      <c r="B2624" t="s">
        <v>60</v>
      </c>
      <c r="C2624" t="s">
        <v>209</v>
      </c>
      <c r="D2624" t="s">
        <v>62</v>
      </c>
      <c r="E2624" t="s">
        <v>340</v>
      </c>
      <c r="F2624" t="s">
        <v>340</v>
      </c>
      <c r="G2624" t="s">
        <v>90</v>
      </c>
      <c r="H2624" t="s">
        <v>426</v>
      </c>
      <c r="I2624" t="s">
        <v>425</v>
      </c>
      <c r="J2624" t="s">
        <v>77</v>
      </c>
      <c r="K2624" t="s">
        <v>63</v>
      </c>
      <c r="L2624" t="s">
        <v>426</v>
      </c>
      <c r="M2624" t="s">
        <v>80</v>
      </c>
      <c r="N2624" t="s">
        <v>82</v>
      </c>
      <c r="O2624" t="s">
        <v>308</v>
      </c>
      <c r="P2624" t="s">
        <v>82</v>
      </c>
      <c r="Q2624">
        <v>12</v>
      </c>
      <c r="R2624" t="s">
        <v>96</v>
      </c>
      <c r="S2624" t="s">
        <v>84</v>
      </c>
      <c r="T2624">
        <v>18</v>
      </c>
      <c r="U2624">
        <v>6</v>
      </c>
      <c r="V2624">
        <v>3</v>
      </c>
      <c r="W2624" t="s">
        <v>83</v>
      </c>
      <c r="X2624" t="s">
        <v>179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1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 t="s">
        <v>80</v>
      </c>
      <c r="AM2624" t="s">
        <v>78</v>
      </c>
      <c r="AN2624">
        <v>-4</v>
      </c>
      <c r="AO2624" t="e" vm="1">
        <f>_FV(-3,"0")</f>
        <v>#VALUE!</v>
      </c>
      <c r="AP2624" t="s">
        <v>84</v>
      </c>
      <c r="AQ2624">
        <v>2</v>
      </c>
      <c r="AR2624">
        <v>5</v>
      </c>
      <c r="AS2624" t="s">
        <v>68</v>
      </c>
      <c r="AT2624" t="s">
        <v>68</v>
      </c>
      <c r="AU2624" t="s">
        <v>68</v>
      </c>
      <c r="AV2624" s="3">
        <v>45689</v>
      </c>
      <c r="AW2624" s="2">
        <v>43466</v>
      </c>
      <c r="AX2624">
        <v>1845</v>
      </c>
      <c r="AY2624">
        <v>1892</v>
      </c>
      <c r="AZ2624" t="s">
        <v>60</v>
      </c>
      <c r="BA2624" s="2">
        <v>43700</v>
      </c>
      <c r="BB2624">
        <v>27</v>
      </c>
      <c r="BC2624" t="s">
        <v>3155</v>
      </c>
      <c r="BD2624" s="2">
        <v>43722</v>
      </c>
      <c r="BE2624" t="s">
        <v>209</v>
      </c>
      <c r="BF2624" s="2">
        <v>43700</v>
      </c>
      <c r="BG2624">
        <v>22</v>
      </c>
      <c r="BH2624" t="s">
        <v>3180</v>
      </c>
      <c r="BI2624" t="s">
        <v>3181</v>
      </c>
    </row>
    <row r="2625" spans="1:61" x14ac:dyDescent="0.25">
      <c r="A2625" s="1">
        <v>43407</v>
      </c>
      <c r="B2625" t="s">
        <v>2768</v>
      </c>
      <c r="C2625" t="s">
        <v>209</v>
      </c>
      <c r="D2625" t="s">
        <v>151</v>
      </c>
      <c r="E2625" t="s">
        <v>483</v>
      </c>
      <c r="F2625" t="s">
        <v>366</v>
      </c>
      <c r="G2625" t="s">
        <v>114</v>
      </c>
      <c r="H2625" t="s">
        <v>124</v>
      </c>
      <c r="I2625" s="2">
        <v>43466</v>
      </c>
      <c r="J2625" t="s">
        <v>1229</v>
      </c>
      <c r="K2625" t="s">
        <v>386</v>
      </c>
      <c r="L2625" t="s">
        <v>324</v>
      </c>
      <c r="M2625" t="s">
        <v>116</v>
      </c>
      <c r="N2625" t="s">
        <v>82</v>
      </c>
      <c r="O2625" t="s">
        <v>266</v>
      </c>
      <c r="P2625" t="s">
        <v>603</v>
      </c>
      <c r="Q2625">
        <v>30</v>
      </c>
      <c r="R2625" t="s">
        <v>179</v>
      </c>
      <c r="S2625" t="s">
        <v>84</v>
      </c>
      <c r="T2625">
        <v>18</v>
      </c>
      <c r="U2625">
        <v>12</v>
      </c>
      <c r="V2625">
        <v>4</v>
      </c>
      <c r="W2625" t="s">
        <v>121</v>
      </c>
      <c r="X2625" t="s">
        <v>191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 t="e" vm="2">
        <f>_FV(0,"3333333333333333")</f>
        <v>#VALUE!</v>
      </c>
      <c r="AM2625" t="s">
        <v>265</v>
      </c>
      <c r="AN2625">
        <v>-25</v>
      </c>
      <c r="AO2625" t="e" vm="1">
        <f>_FV(-5,"0")</f>
        <v>#VALUE!</v>
      </c>
      <c r="AP2625" t="s">
        <v>83</v>
      </c>
      <c r="AQ2625">
        <v>1</v>
      </c>
      <c r="AR2625">
        <v>7</v>
      </c>
      <c r="AS2625" t="s">
        <v>527</v>
      </c>
      <c r="AT2625" t="s">
        <v>68</v>
      </c>
      <c r="AU2625" t="s">
        <v>872</v>
      </c>
      <c r="AV2625" t="s">
        <v>3210</v>
      </c>
      <c r="AW2625" t="s">
        <v>3211</v>
      </c>
      <c r="AX2625">
        <v>1634</v>
      </c>
      <c r="AY2625">
        <v>1892</v>
      </c>
      <c r="AZ2625" t="s">
        <v>2768</v>
      </c>
      <c r="BA2625" t="s">
        <v>1398</v>
      </c>
      <c r="BB2625">
        <v>13</v>
      </c>
      <c r="BC2625" t="s">
        <v>3157</v>
      </c>
      <c r="BD2625" s="3">
        <v>11749</v>
      </c>
      <c r="BE2625" t="s">
        <v>209</v>
      </c>
      <c r="BF2625" s="2">
        <v>43700</v>
      </c>
      <c r="BG2625">
        <v>22</v>
      </c>
      <c r="BH2625" t="s">
        <v>3180</v>
      </c>
      <c r="BI2625" t="s">
        <v>3181</v>
      </c>
    </row>
    <row r="2626" spans="1:61" x14ac:dyDescent="0.25">
      <c r="A2626" s="1">
        <v>43207</v>
      </c>
      <c r="B2626" t="s">
        <v>3158</v>
      </c>
      <c r="C2626" t="s">
        <v>209</v>
      </c>
      <c r="D2626" t="s">
        <v>101</v>
      </c>
      <c r="E2626" t="s">
        <v>1660</v>
      </c>
      <c r="F2626" t="s">
        <v>2404</v>
      </c>
      <c r="G2626" t="s">
        <v>276</v>
      </c>
      <c r="H2626" t="s">
        <v>259</v>
      </c>
      <c r="I2626" t="s">
        <v>275</v>
      </c>
      <c r="J2626" t="s">
        <v>2730</v>
      </c>
      <c r="K2626" t="s">
        <v>190</v>
      </c>
      <c r="L2626" t="s">
        <v>532</v>
      </c>
      <c r="M2626" t="s">
        <v>188</v>
      </c>
      <c r="N2626" t="s">
        <v>189</v>
      </c>
      <c r="O2626" t="s">
        <v>279</v>
      </c>
      <c r="P2626" t="s">
        <v>490</v>
      </c>
      <c r="Q2626">
        <v>34</v>
      </c>
      <c r="R2626" t="s">
        <v>110</v>
      </c>
      <c r="S2626" t="s">
        <v>84</v>
      </c>
      <c r="T2626">
        <v>18</v>
      </c>
      <c r="U2626">
        <v>12</v>
      </c>
      <c r="V2626">
        <v>4</v>
      </c>
      <c r="W2626" t="s">
        <v>66</v>
      </c>
      <c r="X2626" t="s">
        <v>179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1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 t="e" vm="51">
        <f>_FV(0,"4411764705882353")</f>
        <v>#VALUE!</v>
      </c>
      <c r="AM2626" t="s">
        <v>275</v>
      </c>
      <c r="AN2626">
        <v>-32</v>
      </c>
      <c r="AO2626" t="e" vm="1">
        <f>_FV(-8,"0")</f>
        <v>#VALUE!</v>
      </c>
      <c r="AP2626" t="s">
        <v>179</v>
      </c>
      <c r="AQ2626">
        <v>0</v>
      </c>
      <c r="AR2626">
        <v>3</v>
      </c>
      <c r="AS2626" t="s">
        <v>68</v>
      </c>
      <c r="AT2626" t="s">
        <v>68</v>
      </c>
      <c r="AU2626" t="s">
        <v>68</v>
      </c>
      <c r="AV2626" t="s">
        <v>340</v>
      </c>
      <c r="AW2626" s="3">
        <v>42370</v>
      </c>
      <c r="AX2626">
        <v>1589</v>
      </c>
      <c r="AY2626">
        <v>1892</v>
      </c>
      <c r="AZ2626" t="s">
        <v>3158</v>
      </c>
      <c r="BA2626" s="2">
        <v>43702</v>
      </c>
      <c r="BB2626">
        <v>26</v>
      </c>
      <c r="BC2626" t="s">
        <v>3159</v>
      </c>
      <c r="BD2626" s="3">
        <v>27061</v>
      </c>
      <c r="BE2626" t="s">
        <v>209</v>
      </c>
      <c r="BF2626" s="2">
        <v>43700</v>
      </c>
      <c r="BG2626">
        <v>22</v>
      </c>
      <c r="BH2626" t="s">
        <v>3180</v>
      </c>
      <c r="BI2626" t="s">
        <v>3181</v>
      </c>
    </row>
    <row r="2627" spans="1:61" x14ac:dyDescent="0.25">
      <c r="A2627" s="1">
        <v>43092</v>
      </c>
      <c r="B2627" t="s">
        <v>2531</v>
      </c>
      <c r="C2627" t="s">
        <v>209</v>
      </c>
      <c r="D2627" t="s">
        <v>151</v>
      </c>
      <c r="E2627" t="s">
        <v>787</v>
      </c>
      <c r="F2627" t="s">
        <v>303</v>
      </c>
      <c r="G2627" t="s">
        <v>1624</v>
      </c>
      <c r="H2627" t="s">
        <v>198</v>
      </c>
      <c r="I2627" t="s">
        <v>301</v>
      </c>
      <c r="J2627" t="s">
        <v>303</v>
      </c>
      <c r="K2627" t="s">
        <v>172</v>
      </c>
      <c r="L2627" t="s">
        <v>172</v>
      </c>
      <c r="M2627" t="s">
        <v>205</v>
      </c>
      <c r="N2627" t="s">
        <v>170</v>
      </c>
      <c r="O2627" t="s">
        <v>170</v>
      </c>
      <c r="P2627" t="s">
        <v>205</v>
      </c>
      <c r="Q2627">
        <v>19</v>
      </c>
      <c r="R2627" t="s">
        <v>85</v>
      </c>
      <c r="S2627" t="s">
        <v>84</v>
      </c>
      <c r="T2627">
        <v>18</v>
      </c>
      <c r="U2627">
        <v>6</v>
      </c>
      <c r="V2627">
        <v>7</v>
      </c>
      <c r="W2627" t="s">
        <v>120</v>
      </c>
      <c r="X2627" t="s">
        <v>85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 t="s">
        <v>205</v>
      </c>
      <c r="AM2627" t="s">
        <v>1068</v>
      </c>
      <c r="AN2627">
        <v>1</v>
      </c>
      <c r="AO2627" t="s">
        <v>84</v>
      </c>
      <c r="AP2627" t="s">
        <v>66</v>
      </c>
      <c r="AQ2627">
        <v>1</v>
      </c>
      <c r="AR2627">
        <v>7</v>
      </c>
      <c r="AS2627" t="s">
        <v>68</v>
      </c>
      <c r="AT2627" t="s">
        <v>68</v>
      </c>
      <c r="AU2627" t="s">
        <v>68</v>
      </c>
      <c r="AV2627" t="s">
        <v>1252</v>
      </c>
      <c r="AW2627" s="3">
        <v>46023</v>
      </c>
      <c r="AX2627">
        <v>1659</v>
      </c>
      <c r="AY2627">
        <v>1892</v>
      </c>
      <c r="AZ2627" t="s">
        <v>2531</v>
      </c>
      <c r="BA2627" s="2">
        <v>43703</v>
      </c>
      <c r="BB2627">
        <v>16</v>
      </c>
      <c r="BC2627" t="s">
        <v>3160</v>
      </c>
      <c r="BD2627" s="3">
        <v>44986</v>
      </c>
      <c r="BE2627" t="s">
        <v>209</v>
      </c>
      <c r="BF2627" s="2">
        <v>43700</v>
      </c>
      <c r="BG2627">
        <v>22</v>
      </c>
      <c r="BH2627" t="s">
        <v>3180</v>
      </c>
      <c r="BI2627" t="s">
        <v>3181</v>
      </c>
    </row>
    <row r="2628" spans="1:61" x14ac:dyDescent="0.25">
      <c r="A2628" s="1">
        <v>43104</v>
      </c>
      <c r="B2628" t="s">
        <v>123</v>
      </c>
      <c r="C2628" t="s">
        <v>209</v>
      </c>
      <c r="D2628" t="s">
        <v>151</v>
      </c>
      <c r="E2628" t="s">
        <v>631</v>
      </c>
      <c r="F2628" s="3">
        <v>2730190</v>
      </c>
      <c r="G2628" t="s">
        <v>750</v>
      </c>
      <c r="H2628" t="s">
        <v>1400</v>
      </c>
      <c r="I2628" s="3">
        <v>27395</v>
      </c>
      <c r="J2628" t="s">
        <v>64</v>
      </c>
      <c r="K2628" t="s">
        <v>991</v>
      </c>
      <c r="L2628" t="s">
        <v>782</v>
      </c>
      <c r="M2628" t="s">
        <v>414</v>
      </c>
      <c r="N2628" t="s">
        <v>1076</v>
      </c>
      <c r="O2628" t="s">
        <v>1076</v>
      </c>
      <c r="P2628" t="s">
        <v>933</v>
      </c>
      <c r="Q2628">
        <v>32</v>
      </c>
      <c r="R2628" t="s">
        <v>132</v>
      </c>
      <c r="S2628" t="s">
        <v>84</v>
      </c>
      <c r="T2628">
        <v>18</v>
      </c>
      <c r="U2628">
        <v>5</v>
      </c>
      <c r="V2628">
        <v>3</v>
      </c>
      <c r="W2628" t="s">
        <v>96</v>
      </c>
      <c r="X2628" t="s">
        <v>110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1</v>
      </c>
      <c r="AG2628">
        <v>1</v>
      </c>
      <c r="AH2628">
        <v>0</v>
      </c>
      <c r="AI2628">
        <v>0</v>
      </c>
      <c r="AJ2628">
        <v>0</v>
      </c>
      <c r="AK2628">
        <v>0</v>
      </c>
      <c r="AL2628" t="s">
        <v>934</v>
      </c>
      <c r="AM2628" t="s">
        <v>399</v>
      </c>
      <c r="AN2628">
        <v>-8</v>
      </c>
      <c r="AO2628" t="e" vm="1">
        <f>_FV(-9,"0")</f>
        <v>#VALUE!</v>
      </c>
      <c r="AP2628" t="s">
        <v>64</v>
      </c>
      <c r="AQ2628">
        <v>6</v>
      </c>
      <c r="AR2628">
        <v>3</v>
      </c>
      <c r="AS2628" t="s">
        <v>68</v>
      </c>
      <c r="AT2628" t="s">
        <v>68</v>
      </c>
      <c r="AU2628" t="s">
        <v>68</v>
      </c>
      <c r="AV2628" s="3">
        <v>45658</v>
      </c>
      <c r="AW2628" s="3">
        <v>41275</v>
      </c>
      <c r="AX2628">
        <v>1915</v>
      </c>
      <c r="AY2628">
        <v>1892</v>
      </c>
      <c r="AZ2628" t="s">
        <v>123</v>
      </c>
      <c r="BA2628" s="2">
        <v>43669</v>
      </c>
      <c r="BB2628">
        <v>33</v>
      </c>
      <c r="BC2628" t="s">
        <v>3161</v>
      </c>
      <c r="BD2628" s="2">
        <v>43813</v>
      </c>
      <c r="BE2628" t="s">
        <v>209</v>
      </c>
      <c r="BF2628" s="2">
        <v>43700</v>
      </c>
      <c r="BG2628">
        <v>22</v>
      </c>
      <c r="BH2628" t="s">
        <v>3180</v>
      </c>
      <c r="BI2628" t="s">
        <v>3181</v>
      </c>
    </row>
    <row r="2629" spans="1:61" x14ac:dyDescent="0.25">
      <c r="A2629" s="1">
        <v>43156</v>
      </c>
      <c r="B2629" t="s">
        <v>2233</v>
      </c>
      <c r="C2629" t="s">
        <v>209</v>
      </c>
      <c r="D2629" t="s">
        <v>151</v>
      </c>
      <c r="E2629" t="s">
        <v>249</v>
      </c>
      <c r="F2629" t="s">
        <v>370</v>
      </c>
      <c r="G2629" s="2">
        <v>43586</v>
      </c>
      <c r="H2629" t="s">
        <v>152</v>
      </c>
      <c r="I2629" t="s">
        <v>246</v>
      </c>
      <c r="J2629" t="s">
        <v>370</v>
      </c>
      <c r="K2629" t="s">
        <v>372</v>
      </c>
      <c r="L2629" t="s">
        <v>437</v>
      </c>
      <c r="M2629" t="s">
        <v>156</v>
      </c>
      <c r="N2629" t="s">
        <v>254</v>
      </c>
      <c r="O2629" t="s">
        <v>251</v>
      </c>
      <c r="P2629" t="s">
        <v>79</v>
      </c>
      <c r="Q2629">
        <v>28</v>
      </c>
      <c r="R2629" t="s">
        <v>192</v>
      </c>
      <c r="S2629" t="s">
        <v>84</v>
      </c>
      <c r="T2629">
        <v>18</v>
      </c>
      <c r="U2629">
        <v>15</v>
      </c>
      <c r="V2629">
        <v>5</v>
      </c>
      <c r="W2629" t="s">
        <v>132</v>
      </c>
      <c r="X2629" t="s">
        <v>192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 t="e" vm="38">
        <f>_FV(0,"6071428571428571")</f>
        <v>#VALUE!</v>
      </c>
      <c r="AM2629" t="s">
        <v>68</v>
      </c>
      <c r="AN2629">
        <v>-25</v>
      </c>
      <c r="AO2629" t="e" vm="1">
        <f>_FV(-6,"0")</f>
        <v>#VALUE!</v>
      </c>
      <c r="AP2629" t="s">
        <v>121</v>
      </c>
      <c r="AQ2629">
        <v>0</v>
      </c>
      <c r="AR2629">
        <v>9</v>
      </c>
      <c r="AS2629" t="s">
        <v>68</v>
      </c>
      <c r="AT2629" t="s">
        <v>68</v>
      </c>
      <c r="AU2629" t="s">
        <v>68</v>
      </c>
      <c r="AV2629" t="s">
        <v>68</v>
      </c>
      <c r="AW2629" s="3">
        <v>42370</v>
      </c>
      <c r="AX2629">
        <v>1595</v>
      </c>
      <c r="AY2629">
        <v>1892</v>
      </c>
      <c r="AZ2629" t="s">
        <v>2233</v>
      </c>
      <c r="BA2629" s="2">
        <v>43701</v>
      </c>
      <c r="BB2629">
        <v>22</v>
      </c>
      <c r="BC2629" t="s">
        <v>3162</v>
      </c>
      <c r="BD2629" s="3">
        <v>27120</v>
      </c>
      <c r="BE2629" t="s">
        <v>209</v>
      </c>
      <c r="BF2629" s="2">
        <v>43700</v>
      </c>
      <c r="BG2629">
        <v>22</v>
      </c>
      <c r="BH2629" t="s">
        <v>3180</v>
      </c>
      <c r="BI2629" t="s">
        <v>3181</v>
      </c>
    </row>
    <row r="2630" spans="1:61" x14ac:dyDescent="0.25">
      <c r="A2630" s="1">
        <v>42987</v>
      </c>
      <c r="B2630" t="s">
        <v>127</v>
      </c>
      <c r="C2630" t="s">
        <v>209</v>
      </c>
      <c r="D2630" t="s">
        <v>151</v>
      </c>
      <c r="E2630" t="s">
        <v>63</v>
      </c>
      <c r="F2630" t="s">
        <v>68</v>
      </c>
      <c r="G2630" t="s">
        <v>180</v>
      </c>
      <c r="H2630" t="s">
        <v>180</v>
      </c>
      <c r="I2630" t="s">
        <v>68</v>
      </c>
      <c r="J2630" t="s">
        <v>68</v>
      </c>
      <c r="K2630" t="s">
        <v>79</v>
      </c>
      <c r="L2630" t="s">
        <v>79</v>
      </c>
      <c r="M2630" t="s">
        <v>79</v>
      </c>
      <c r="N2630" t="s">
        <v>79</v>
      </c>
      <c r="O2630" t="s">
        <v>79</v>
      </c>
      <c r="P2630" t="s">
        <v>79</v>
      </c>
      <c r="Q2630">
        <v>4</v>
      </c>
      <c r="R2630" t="s">
        <v>121</v>
      </c>
      <c r="S2630" t="s">
        <v>84</v>
      </c>
      <c r="T2630">
        <v>18</v>
      </c>
      <c r="U2630">
        <v>12</v>
      </c>
      <c r="V2630">
        <v>9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 t="e" vm="14">
        <f>_FV(0,"25")</f>
        <v>#VALUE!</v>
      </c>
      <c r="AM2630" t="s">
        <v>79</v>
      </c>
      <c r="AN2630">
        <v>0</v>
      </c>
      <c r="AP2630" t="s">
        <v>132</v>
      </c>
      <c r="AQ2630">
        <v>2</v>
      </c>
      <c r="AR2630">
        <v>5</v>
      </c>
      <c r="AS2630" t="s">
        <v>68</v>
      </c>
      <c r="AT2630" t="s">
        <v>1337</v>
      </c>
      <c r="AU2630" t="s">
        <v>68</v>
      </c>
      <c r="AV2630" t="s">
        <v>147</v>
      </c>
      <c r="AW2630" t="s">
        <v>1773</v>
      </c>
      <c r="AX2630">
        <v>1735</v>
      </c>
      <c r="AY2630">
        <v>1892</v>
      </c>
      <c r="AZ2630" t="s">
        <v>127</v>
      </c>
      <c r="BA2630" s="2">
        <v>43731</v>
      </c>
      <c r="BB2630">
        <v>27</v>
      </c>
      <c r="BC2630" t="s">
        <v>3164</v>
      </c>
      <c r="BD2630" s="3">
        <v>44743</v>
      </c>
      <c r="BE2630" t="s">
        <v>209</v>
      </c>
      <c r="BF2630" s="2">
        <v>43700</v>
      </c>
      <c r="BG2630">
        <v>22</v>
      </c>
      <c r="BH2630" t="s">
        <v>3180</v>
      </c>
      <c r="BI2630" t="s">
        <v>3181</v>
      </c>
    </row>
    <row r="2631" spans="1:61" x14ac:dyDescent="0.25">
      <c r="A2631" s="1">
        <v>43008</v>
      </c>
      <c r="B2631" t="s">
        <v>3165</v>
      </c>
      <c r="C2631" t="s">
        <v>209</v>
      </c>
      <c r="D2631" t="s">
        <v>151</v>
      </c>
      <c r="E2631" t="s">
        <v>670</v>
      </c>
      <c r="F2631" t="s">
        <v>353</v>
      </c>
      <c r="G2631" t="s">
        <v>156</v>
      </c>
      <c r="H2631" t="s">
        <v>670</v>
      </c>
      <c r="I2631" t="s">
        <v>153</v>
      </c>
      <c r="J2631" t="s">
        <v>352</v>
      </c>
      <c r="K2631" t="s">
        <v>155</v>
      </c>
      <c r="L2631" t="s">
        <v>156</v>
      </c>
      <c r="M2631" t="s">
        <v>154</v>
      </c>
      <c r="N2631" t="s">
        <v>154</v>
      </c>
      <c r="O2631" t="s">
        <v>156</v>
      </c>
      <c r="P2631" t="s">
        <v>155</v>
      </c>
      <c r="Q2631">
        <v>7</v>
      </c>
      <c r="R2631" t="s">
        <v>242</v>
      </c>
      <c r="S2631" t="s">
        <v>84</v>
      </c>
      <c r="T2631">
        <v>18</v>
      </c>
      <c r="U2631">
        <v>8</v>
      </c>
      <c r="V2631">
        <v>4</v>
      </c>
      <c r="W2631" t="s">
        <v>96</v>
      </c>
      <c r="X2631" t="s">
        <v>121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 t="s">
        <v>155</v>
      </c>
      <c r="AM2631" t="s">
        <v>670</v>
      </c>
      <c r="AN2631">
        <v>-2</v>
      </c>
      <c r="AO2631" t="e" vm="1">
        <f>_FV(-2,"0")</f>
        <v>#VALUE!</v>
      </c>
      <c r="AP2631" t="s">
        <v>191</v>
      </c>
      <c r="AQ2631">
        <v>1</v>
      </c>
      <c r="AR2631">
        <v>1</v>
      </c>
      <c r="AS2631" t="s">
        <v>1858</v>
      </c>
      <c r="AT2631" t="s">
        <v>68</v>
      </c>
      <c r="AU2631" t="s">
        <v>3212</v>
      </c>
      <c r="AV2631" t="s">
        <v>3213</v>
      </c>
      <c r="AW2631" t="s">
        <v>3214</v>
      </c>
      <c r="AX2631">
        <v>1516</v>
      </c>
      <c r="AY2631">
        <v>1892</v>
      </c>
      <c r="AZ2631" t="s">
        <v>3165</v>
      </c>
      <c r="BA2631" s="2">
        <v>43640</v>
      </c>
      <c r="BB2631">
        <v>18</v>
      </c>
      <c r="BC2631" t="s">
        <v>3166</v>
      </c>
      <c r="BD2631" s="3">
        <v>30682</v>
      </c>
      <c r="BE2631" t="s">
        <v>209</v>
      </c>
      <c r="BF2631" s="2">
        <v>43700</v>
      </c>
      <c r="BG2631">
        <v>22</v>
      </c>
      <c r="BH2631" t="s">
        <v>3180</v>
      </c>
      <c r="BI2631" t="s">
        <v>3181</v>
      </c>
    </row>
    <row r="2632" spans="1:61" x14ac:dyDescent="0.25">
      <c r="A2632" s="1">
        <v>43067</v>
      </c>
      <c r="B2632" t="s">
        <v>2538</v>
      </c>
      <c r="C2632" t="s">
        <v>209</v>
      </c>
      <c r="D2632" t="s">
        <v>62</v>
      </c>
      <c r="E2632" t="s">
        <v>408</v>
      </c>
      <c r="F2632" s="2">
        <v>43586</v>
      </c>
      <c r="G2632" t="s">
        <v>327</v>
      </c>
      <c r="H2632" t="s">
        <v>670</v>
      </c>
      <c r="I2632" t="s">
        <v>68</v>
      </c>
      <c r="J2632" t="s">
        <v>391</v>
      </c>
      <c r="K2632" t="s">
        <v>372</v>
      </c>
      <c r="L2632" t="s">
        <v>63</v>
      </c>
      <c r="M2632" t="s">
        <v>329</v>
      </c>
      <c r="N2632" t="s">
        <v>372</v>
      </c>
      <c r="O2632" t="s">
        <v>329</v>
      </c>
      <c r="P2632" t="s">
        <v>372</v>
      </c>
      <c r="Q2632">
        <v>14</v>
      </c>
      <c r="R2632" t="s">
        <v>83</v>
      </c>
      <c r="S2632" t="s">
        <v>84</v>
      </c>
      <c r="T2632">
        <v>18</v>
      </c>
      <c r="U2632">
        <v>12</v>
      </c>
      <c r="V2632">
        <v>5</v>
      </c>
      <c r="W2632" t="s">
        <v>121</v>
      </c>
      <c r="X2632" t="s">
        <v>85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 t="e" vm="33">
        <f>_FV(0,"14285714285714285")</f>
        <v>#VALUE!</v>
      </c>
      <c r="AM2632" t="s">
        <v>575</v>
      </c>
      <c r="AN2632">
        <v>-10</v>
      </c>
      <c r="AO2632" t="s">
        <v>68</v>
      </c>
      <c r="AP2632" t="s">
        <v>96</v>
      </c>
      <c r="AQ2632">
        <v>4</v>
      </c>
      <c r="AR2632">
        <v>4</v>
      </c>
      <c r="AS2632" t="s">
        <v>68</v>
      </c>
      <c r="AT2632" t="s">
        <v>68</v>
      </c>
      <c r="AU2632" t="s">
        <v>68</v>
      </c>
      <c r="AV2632" s="2">
        <v>43497</v>
      </c>
      <c r="AW2632" s="3">
        <v>41640</v>
      </c>
      <c r="AX2632">
        <v>1711</v>
      </c>
      <c r="AY2632">
        <v>1892</v>
      </c>
      <c r="AZ2632" t="s">
        <v>2538</v>
      </c>
      <c r="BA2632" s="2">
        <v>43610</v>
      </c>
      <c r="BB2632">
        <v>21</v>
      </c>
      <c r="BC2632" t="s">
        <v>3156</v>
      </c>
      <c r="BD2632" s="3">
        <v>15158</v>
      </c>
      <c r="BE2632" t="s">
        <v>209</v>
      </c>
      <c r="BF2632" s="2">
        <v>43700</v>
      </c>
      <c r="BG2632">
        <v>22</v>
      </c>
      <c r="BH2632" t="s">
        <v>3180</v>
      </c>
      <c r="BI2632" t="s">
        <v>3181</v>
      </c>
    </row>
    <row r="2633" spans="1:61" x14ac:dyDescent="0.25">
      <c r="A2633" s="1">
        <v>43192</v>
      </c>
      <c r="B2633" t="s">
        <v>150</v>
      </c>
      <c r="C2633" t="s">
        <v>209</v>
      </c>
      <c r="D2633" t="s">
        <v>101</v>
      </c>
      <c r="E2633" t="s">
        <v>3215</v>
      </c>
      <c r="F2633" t="s">
        <v>1375</v>
      </c>
      <c r="G2633" t="s">
        <v>1474</v>
      </c>
      <c r="H2633" t="s">
        <v>229</v>
      </c>
      <c r="I2633" t="s">
        <v>1084</v>
      </c>
      <c r="J2633" t="s">
        <v>1259</v>
      </c>
      <c r="K2633" t="s">
        <v>364</v>
      </c>
      <c r="L2633" t="s">
        <v>364</v>
      </c>
      <c r="M2633" t="s">
        <v>1085</v>
      </c>
      <c r="N2633" t="s">
        <v>519</v>
      </c>
      <c r="O2633" t="s">
        <v>235</v>
      </c>
      <c r="P2633" t="s">
        <v>363</v>
      </c>
      <c r="Q2633">
        <v>26</v>
      </c>
      <c r="R2633" t="s">
        <v>66</v>
      </c>
      <c r="S2633" t="s">
        <v>84</v>
      </c>
      <c r="T2633">
        <v>18</v>
      </c>
      <c r="U2633">
        <v>3</v>
      </c>
      <c r="V2633">
        <v>5</v>
      </c>
      <c r="W2633" t="s">
        <v>179</v>
      </c>
      <c r="X2633" t="s">
        <v>192</v>
      </c>
      <c r="Y2633">
        <v>0</v>
      </c>
      <c r="Z2633">
        <v>1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 t="s">
        <v>233</v>
      </c>
      <c r="AM2633" t="s">
        <v>516</v>
      </c>
      <c r="AN2633">
        <v>2</v>
      </c>
      <c r="AO2633" t="s">
        <v>68</v>
      </c>
      <c r="AP2633" t="s">
        <v>68</v>
      </c>
      <c r="AQ2633">
        <v>4</v>
      </c>
      <c r="AR2633">
        <v>4</v>
      </c>
      <c r="AS2633" t="s">
        <v>259</v>
      </c>
      <c r="AT2633" t="s">
        <v>68</v>
      </c>
      <c r="AU2633" t="s">
        <v>1173</v>
      </c>
      <c r="AV2633" t="s">
        <v>399</v>
      </c>
      <c r="AW2633" t="s">
        <v>3216</v>
      </c>
      <c r="AX2633">
        <v>1842</v>
      </c>
      <c r="AY2633">
        <v>1892</v>
      </c>
      <c r="AZ2633" t="s">
        <v>150</v>
      </c>
      <c r="BA2633" t="s">
        <v>243</v>
      </c>
      <c r="BB2633">
        <v>21</v>
      </c>
      <c r="BC2633" t="s">
        <v>3167</v>
      </c>
      <c r="BD2633" t="s">
        <v>3168</v>
      </c>
      <c r="BE2633" t="s">
        <v>209</v>
      </c>
      <c r="BF2633" s="2">
        <v>43700</v>
      </c>
      <c r="BG2633">
        <v>22</v>
      </c>
      <c r="BH2633" t="s">
        <v>3180</v>
      </c>
      <c r="BI2633" t="s">
        <v>3181</v>
      </c>
    </row>
    <row r="2634" spans="1:61" x14ac:dyDescent="0.25">
      <c r="A2634" s="1">
        <v>43085</v>
      </c>
      <c r="B2634" t="s">
        <v>158</v>
      </c>
      <c r="C2634" t="s">
        <v>209</v>
      </c>
      <c r="D2634" t="s">
        <v>62</v>
      </c>
      <c r="E2634" t="s">
        <v>3217</v>
      </c>
      <c r="F2634" t="s">
        <v>340</v>
      </c>
      <c r="G2634" t="s">
        <v>950</v>
      </c>
      <c r="H2634" t="s">
        <v>91</v>
      </c>
      <c r="I2634" t="s">
        <v>3218</v>
      </c>
      <c r="J2634" t="s">
        <v>718</v>
      </c>
      <c r="K2634" t="s">
        <v>88</v>
      </c>
      <c r="L2634" t="s">
        <v>63</v>
      </c>
      <c r="M2634" t="s">
        <v>65</v>
      </c>
      <c r="N2634" t="s">
        <v>216</v>
      </c>
      <c r="O2634" t="s">
        <v>949</v>
      </c>
      <c r="P2634" t="s">
        <v>216</v>
      </c>
      <c r="Q2634">
        <v>18</v>
      </c>
      <c r="R2634" t="s">
        <v>68</v>
      </c>
      <c r="S2634" t="s">
        <v>84</v>
      </c>
      <c r="T2634">
        <v>18</v>
      </c>
      <c r="U2634">
        <v>1</v>
      </c>
      <c r="V2634">
        <v>4</v>
      </c>
      <c r="W2634" t="s">
        <v>110</v>
      </c>
      <c r="X2634" t="s">
        <v>121</v>
      </c>
      <c r="Y2634">
        <v>1</v>
      </c>
      <c r="Z2634">
        <v>1</v>
      </c>
      <c r="AA2634">
        <v>1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 t="s">
        <v>3040</v>
      </c>
      <c r="AM2634" t="s">
        <v>88</v>
      </c>
      <c r="AN2634">
        <v>18</v>
      </c>
      <c r="AO2634" t="s">
        <v>85</v>
      </c>
      <c r="AP2634" t="e" vm="1">
        <f>_FV(-2,"0")</f>
        <v>#VALUE!</v>
      </c>
      <c r="AQ2634">
        <v>1</v>
      </c>
      <c r="AR2634">
        <v>7</v>
      </c>
      <c r="AS2634" t="s">
        <v>102</v>
      </c>
      <c r="AT2634" t="s">
        <v>714</v>
      </c>
      <c r="AU2634" t="s">
        <v>686</v>
      </c>
      <c r="AV2634" t="s">
        <v>3219</v>
      </c>
      <c r="AW2634" t="s">
        <v>2014</v>
      </c>
      <c r="AX2634">
        <v>1906</v>
      </c>
      <c r="AY2634">
        <v>1892</v>
      </c>
      <c r="AZ2634" t="s">
        <v>158</v>
      </c>
      <c r="BA2634" s="2">
        <v>43489</v>
      </c>
      <c r="BB2634">
        <v>21</v>
      </c>
      <c r="BC2634" t="s">
        <v>3171</v>
      </c>
      <c r="BD2634" t="s">
        <v>3172</v>
      </c>
      <c r="BE2634" t="s">
        <v>209</v>
      </c>
      <c r="BF2634" s="2">
        <v>43700</v>
      </c>
      <c r="BG2634">
        <v>22</v>
      </c>
      <c r="BH2634" t="s">
        <v>3180</v>
      </c>
      <c r="BI2634" t="s">
        <v>3181</v>
      </c>
    </row>
    <row r="2635" spans="1:61" x14ac:dyDescent="0.25">
      <c r="A2635" s="1">
        <v>43036</v>
      </c>
      <c r="B2635" t="s">
        <v>163</v>
      </c>
      <c r="C2635" t="s">
        <v>209</v>
      </c>
      <c r="D2635" t="s">
        <v>62</v>
      </c>
      <c r="E2635" s="2">
        <v>43498</v>
      </c>
      <c r="F2635" s="2">
        <v>43709</v>
      </c>
      <c r="G2635" t="s">
        <v>116</v>
      </c>
      <c r="H2635" t="s">
        <v>97</v>
      </c>
      <c r="I2635" t="s">
        <v>64</v>
      </c>
      <c r="J2635" t="s">
        <v>64</v>
      </c>
      <c r="K2635" t="s">
        <v>97</v>
      </c>
      <c r="L2635" t="s">
        <v>97</v>
      </c>
      <c r="M2635" t="s">
        <v>325</v>
      </c>
      <c r="N2635" t="s">
        <v>325</v>
      </c>
      <c r="O2635" t="s">
        <v>118</v>
      </c>
      <c r="P2635" t="s">
        <v>118</v>
      </c>
      <c r="Q2635">
        <v>10</v>
      </c>
      <c r="R2635" t="s">
        <v>64</v>
      </c>
      <c r="S2635" t="s">
        <v>84</v>
      </c>
      <c r="T2635">
        <v>18</v>
      </c>
      <c r="U2635">
        <v>2</v>
      </c>
      <c r="V2635">
        <v>3</v>
      </c>
      <c r="W2635" t="s">
        <v>120</v>
      </c>
      <c r="X2635" t="s">
        <v>191</v>
      </c>
      <c r="Y2635">
        <v>0</v>
      </c>
      <c r="Z2635">
        <v>1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 s="2">
        <v>43678</v>
      </c>
      <c r="AM2635" s="2">
        <v>43525</v>
      </c>
      <c r="AN2635">
        <v>0</v>
      </c>
      <c r="AO2635" t="e" vm="1">
        <f>_FV(-3,"0")</f>
        <v>#VALUE!</v>
      </c>
      <c r="AP2635" t="e" vm="1">
        <f>_FV(-1,"0")</f>
        <v>#VALUE!</v>
      </c>
      <c r="AQ2635">
        <v>3</v>
      </c>
      <c r="AR2635">
        <v>6</v>
      </c>
      <c r="AS2635" s="2">
        <v>43678</v>
      </c>
      <c r="AT2635" t="s">
        <v>68</v>
      </c>
      <c r="AU2635" t="s">
        <v>723</v>
      </c>
      <c r="AV2635" t="s">
        <v>3220</v>
      </c>
      <c r="AW2635" t="s">
        <v>3221</v>
      </c>
      <c r="AX2635">
        <v>1888</v>
      </c>
      <c r="AY2635">
        <v>1892</v>
      </c>
      <c r="AZ2635" t="s">
        <v>163</v>
      </c>
      <c r="BA2635" s="2">
        <v>43490</v>
      </c>
      <c r="BB2635">
        <v>22</v>
      </c>
      <c r="BC2635" t="s">
        <v>3173</v>
      </c>
      <c r="BD2635" t="s">
        <v>3174</v>
      </c>
      <c r="BE2635" t="s">
        <v>209</v>
      </c>
      <c r="BF2635" s="2">
        <v>43700</v>
      </c>
      <c r="BG2635">
        <v>22</v>
      </c>
      <c r="BH2635" t="s">
        <v>3180</v>
      </c>
      <c r="BI2635" t="s">
        <v>3181</v>
      </c>
    </row>
    <row r="2636" spans="1:61" x14ac:dyDescent="0.25">
      <c r="A2636" s="1">
        <v>42960</v>
      </c>
      <c r="B2636" t="s">
        <v>178</v>
      </c>
      <c r="C2636" t="s">
        <v>209</v>
      </c>
      <c r="D2636" t="s">
        <v>151</v>
      </c>
      <c r="E2636" t="s">
        <v>65</v>
      </c>
      <c r="F2636" t="s">
        <v>65</v>
      </c>
      <c r="G2636" t="s">
        <v>65</v>
      </c>
      <c r="H2636" t="s">
        <v>65</v>
      </c>
      <c r="I2636" t="s">
        <v>65</v>
      </c>
      <c r="J2636" t="s">
        <v>65</v>
      </c>
      <c r="K2636" t="s">
        <v>65</v>
      </c>
      <c r="L2636" t="s">
        <v>65</v>
      </c>
      <c r="M2636" t="s">
        <v>65</v>
      </c>
      <c r="N2636" t="s">
        <v>65</v>
      </c>
      <c r="O2636" t="s">
        <v>65</v>
      </c>
      <c r="P2636" t="s">
        <v>65</v>
      </c>
      <c r="Q2636">
        <v>1</v>
      </c>
      <c r="R2636" t="s">
        <v>120</v>
      </c>
      <c r="S2636" t="s">
        <v>84</v>
      </c>
      <c r="T2636">
        <v>18</v>
      </c>
      <c r="U2636">
        <v>10</v>
      </c>
      <c r="V2636">
        <v>20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 t="s">
        <v>65</v>
      </c>
      <c r="AM2636" t="s">
        <v>65</v>
      </c>
      <c r="AN2636">
        <v>0</v>
      </c>
      <c r="AP2636" t="s">
        <v>85</v>
      </c>
      <c r="AQ2636">
        <v>6</v>
      </c>
      <c r="AR2636">
        <v>3</v>
      </c>
      <c r="AS2636" t="s">
        <v>68</v>
      </c>
      <c r="AT2636" t="s">
        <v>68</v>
      </c>
      <c r="AU2636" t="s">
        <v>68</v>
      </c>
      <c r="AV2636" s="3">
        <v>329117</v>
      </c>
      <c r="AW2636" s="3">
        <v>43101</v>
      </c>
      <c r="AX2636">
        <v>1645</v>
      </c>
      <c r="AY2636">
        <v>1892</v>
      </c>
      <c r="AZ2636" t="s">
        <v>178</v>
      </c>
      <c r="BA2636" s="2">
        <v>43579</v>
      </c>
      <c r="BB2636">
        <v>25</v>
      </c>
      <c r="BC2636" t="s">
        <v>3175</v>
      </c>
      <c r="BD2636" s="3">
        <v>19085</v>
      </c>
      <c r="BE2636" t="s">
        <v>209</v>
      </c>
      <c r="BF2636" s="2">
        <v>43700</v>
      </c>
      <c r="BG2636">
        <v>22</v>
      </c>
      <c r="BH2636" t="s">
        <v>3180</v>
      </c>
      <c r="BI2636" t="s">
        <v>3181</v>
      </c>
    </row>
    <row r="2637" spans="1:61" x14ac:dyDescent="0.25">
      <c r="A2637" s="1">
        <v>43121</v>
      </c>
      <c r="B2637" t="s">
        <v>1917</v>
      </c>
      <c r="C2637" t="s">
        <v>209</v>
      </c>
      <c r="D2637" t="s">
        <v>101</v>
      </c>
      <c r="E2637" t="s">
        <v>833</v>
      </c>
      <c r="F2637" t="s">
        <v>77</v>
      </c>
      <c r="G2637" t="s">
        <v>75</v>
      </c>
      <c r="H2637" t="s">
        <v>400</v>
      </c>
      <c r="I2637" t="s">
        <v>400</v>
      </c>
      <c r="J2637" t="s">
        <v>366</v>
      </c>
      <c r="K2637" t="s">
        <v>82</v>
      </c>
      <c r="L2637" t="s">
        <v>909</v>
      </c>
      <c r="M2637" t="s">
        <v>81</v>
      </c>
      <c r="N2637" t="s">
        <v>693</v>
      </c>
      <c r="O2637" t="s">
        <v>323</v>
      </c>
      <c r="P2637" t="s">
        <v>693</v>
      </c>
      <c r="Q2637">
        <v>24</v>
      </c>
      <c r="R2637" t="s">
        <v>255</v>
      </c>
      <c r="S2637" t="s">
        <v>84</v>
      </c>
      <c r="T2637">
        <v>18</v>
      </c>
      <c r="U2637">
        <v>17</v>
      </c>
      <c r="V2637">
        <v>5</v>
      </c>
      <c r="W2637" t="s">
        <v>84</v>
      </c>
      <c r="X2637" t="s">
        <v>191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1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 t="e" vm="372">
        <f>_FV(0,"4583333333333333")</f>
        <v>#VALUE!</v>
      </c>
      <c r="AM2637" t="s">
        <v>769</v>
      </c>
      <c r="AN2637">
        <v>-23</v>
      </c>
      <c r="AO2637" t="e" vm="1">
        <f>_FV(-10,"0")</f>
        <v>#VALUE!</v>
      </c>
      <c r="AP2637" t="s">
        <v>119</v>
      </c>
      <c r="AQ2637">
        <v>0</v>
      </c>
      <c r="AR2637">
        <v>9</v>
      </c>
      <c r="AS2637" t="s">
        <v>68</v>
      </c>
      <c r="AT2637" t="s">
        <v>68</v>
      </c>
      <c r="AU2637" t="s">
        <v>68</v>
      </c>
      <c r="AV2637" t="s">
        <v>68</v>
      </c>
      <c r="AW2637" s="3">
        <v>46023</v>
      </c>
      <c r="AX2637">
        <v>1687</v>
      </c>
      <c r="AY2637">
        <v>1892</v>
      </c>
      <c r="AZ2637" t="s">
        <v>1917</v>
      </c>
      <c r="BA2637" s="2">
        <v>43732</v>
      </c>
      <c r="BB2637">
        <v>16</v>
      </c>
      <c r="BC2637" t="s">
        <v>3176</v>
      </c>
      <c r="BD2637" s="3">
        <v>19572</v>
      </c>
      <c r="BE2637" t="s">
        <v>209</v>
      </c>
      <c r="BF2637" s="2">
        <v>43700</v>
      </c>
      <c r="BG2637">
        <v>22</v>
      </c>
      <c r="BH2637" t="s">
        <v>3180</v>
      </c>
      <c r="BI2637" t="s">
        <v>3181</v>
      </c>
    </row>
    <row r="2638" spans="1:61" x14ac:dyDescent="0.25">
      <c r="A2638" s="1">
        <v>43285</v>
      </c>
      <c r="B2638" t="s">
        <v>182</v>
      </c>
      <c r="C2638" t="s">
        <v>209</v>
      </c>
      <c r="D2638" t="s">
        <v>151</v>
      </c>
      <c r="E2638" t="s">
        <v>978</v>
      </c>
      <c r="F2638" s="3">
        <v>2730190</v>
      </c>
      <c r="G2638" s="3">
        <v>2273637</v>
      </c>
      <c r="H2638" t="s">
        <v>1400</v>
      </c>
      <c r="I2638" t="s">
        <v>931</v>
      </c>
      <c r="J2638" t="s">
        <v>64</v>
      </c>
      <c r="K2638" t="s">
        <v>321</v>
      </c>
      <c r="L2638" t="s">
        <v>782</v>
      </c>
      <c r="M2638" t="s">
        <v>63</v>
      </c>
      <c r="N2638" t="s">
        <v>1076</v>
      </c>
      <c r="O2638" t="s">
        <v>414</v>
      </c>
      <c r="P2638" t="s">
        <v>933</v>
      </c>
      <c r="Q2638">
        <v>32</v>
      </c>
      <c r="R2638" t="s">
        <v>67</v>
      </c>
      <c r="S2638" t="s">
        <v>84</v>
      </c>
      <c r="T2638">
        <v>18</v>
      </c>
      <c r="U2638">
        <v>17</v>
      </c>
      <c r="V2638">
        <v>3</v>
      </c>
      <c r="W2638" t="s">
        <v>84</v>
      </c>
      <c r="X2638" t="s">
        <v>110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1</v>
      </c>
      <c r="AE2638">
        <v>0</v>
      </c>
      <c r="AF2638">
        <v>1</v>
      </c>
      <c r="AG2638">
        <v>1</v>
      </c>
      <c r="AH2638">
        <v>0</v>
      </c>
      <c r="AI2638">
        <v>0</v>
      </c>
      <c r="AJ2638">
        <v>0</v>
      </c>
      <c r="AK2638">
        <v>0</v>
      </c>
      <c r="AL2638" t="e" vm="430">
        <f>_FV(0,"90625")</f>
        <v>#VALUE!</v>
      </c>
      <c r="AM2638" t="s">
        <v>399</v>
      </c>
      <c r="AN2638">
        <v>-37</v>
      </c>
      <c r="AO2638" t="e" vm="1">
        <f>_FV(-12,"0")</f>
        <v>#VALUE!</v>
      </c>
      <c r="AP2638" t="s">
        <v>242</v>
      </c>
      <c r="AQ2638">
        <v>0</v>
      </c>
      <c r="AR2638">
        <v>9</v>
      </c>
      <c r="AS2638" t="s">
        <v>68</v>
      </c>
      <c r="AT2638" t="s">
        <v>68</v>
      </c>
      <c r="AU2638" t="s">
        <v>68</v>
      </c>
      <c r="AV2638" t="s">
        <v>355</v>
      </c>
      <c r="AW2638" s="3">
        <v>41275</v>
      </c>
      <c r="AX2638">
        <v>1673</v>
      </c>
      <c r="AY2638">
        <v>1892</v>
      </c>
      <c r="AZ2638" t="s">
        <v>182</v>
      </c>
      <c r="BA2638" s="2">
        <v>43521</v>
      </c>
      <c r="BB2638">
        <v>27</v>
      </c>
      <c r="BC2638" t="s">
        <v>3178</v>
      </c>
      <c r="BD2638" s="2">
        <v>43682</v>
      </c>
      <c r="BE2638" t="s">
        <v>209</v>
      </c>
      <c r="BF2638" s="2">
        <v>43700</v>
      </c>
      <c r="BG2638">
        <v>22</v>
      </c>
      <c r="BH2638" t="s">
        <v>3180</v>
      </c>
      <c r="BI2638" t="s">
        <v>3181</v>
      </c>
    </row>
    <row r="2639" spans="1:61" x14ac:dyDescent="0.25">
      <c r="A2639" s="1">
        <v>43132</v>
      </c>
      <c r="B2639" t="s">
        <v>1445</v>
      </c>
      <c r="C2639" t="s">
        <v>209</v>
      </c>
      <c r="D2639" t="s">
        <v>151</v>
      </c>
      <c r="E2639" t="s">
        <v>2008</v>
      </c>
      <c r="F2639" t="s">
        <v>1106</v>
      </c>
      <c r="G2639" t="s">
        <v>644</v>
      </c>
      <c r="H2639" t="s">
        <v>537</v>
      </c>
      <c r="I2639" t="s">
        <v>852</v>
      </c>
      <c r="J2639" t="s">
        <v>629</v>
      </c>
      <c r="K2639" t="s">
        <v>226</v>
      </c>
      <c r="L2639" t="s">
        <v>468</v>
      </c>
      <c r="M2639" t="s">
        <v>2008</v>
      </c>
      <c r="N2639" t="s">
        <v>339</v>
      </c>
      <c r="O2639" t="s">
        <v>226</v>
      </c>
      <c r="P2639" t="s">
        <v>226</v>
      </c>
      <c r="Q2639">
        <v>22</v>
      </c>
      <c r="R2639" t="s">
        <v>95</v>
      </c>
      <c r="S2639" t="s">
        <v>84</v>
      </c>
      <c r="T2639">
        <v>18</v>
      </c>
      <c r="U2639">
        <v>18</v>
      </c>
      <c r="V2639">
        <v>5</v>
      </c>
      <c r="W2639" t="s">
        <v>66</v>
      </c>
      <c r="X2639" t="s">
        <v>179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 t="e" vm="304">
        <f>_FV(0,"8636363636363636")</f>
        <v>#VALUE!</v>
      </c>
      <c r="AM2639" t="s">
        <v>802</v>
      </c>
      <c r="AN2639">
        <v>-24</v>
      </c>
      <c r="AO2639" t="e" vm="1">
        <f>_FV(-8,"0")</f>
        <v>#VALUE!</v>
      </c>
      <c r="AP2639" t="s">
        <v>110</v>
      </c>
      <c r="AQ2639">
        <v>1</v>
      </c>
      <c r="AR2639">
        <v>7</v>
      </c>
      <c r="AS2639" t="s">
        <v>790</v>
      </c>
      <c r="AT2639" t="s">
        <v>68</v>
      </c>
      <c r="AU2639" t="s">
        <v>312</v>
      </c>
      <c r="AV2639" t="s">
        <v>3222</v>
      </c>
      <c r="AW2639" t="s">
        <v>3223</v>
      </c>
      <c r="AX2639">
        <v>1657</v>
      </c>
      <c r="AY2639">
        <v>1892</v>
      </c>
      <c r="AZ2639" t="s">
        <v>1445</v>
      </c>
      <c r="BA2639" s="2">
        <v>43549</v>
      </c>
      <c r="BB2639">
        <v>32</v>
      </c>
      <c r="BC2639" t="s">
        <v>3179</v>
      </c>
      <c r="BD2639" s="3">
        <v>27851</v>
      </c>
      <c r="BE2639" t="s">
        <v>209</v>
      </c>
      <c r="BF2639" s="2">
        <v>43700</v>
      </c>
      <c r="BG2639">
        <v>22</v>
      </c>
      <c r="BH2639" t="s">
        <v>3180</v>
      </c>
      <c r="BI2639" t="s">
        <v>3181</v>
      </c>
    </row>
    <row r="2640" spans="1:61" x14ac:dyDescent="0.25">
      <c r="A2640" s="1">
        <v>42778</v>
      </c>
      <c r="B2640" t="s">
        <v>2793</v>
      </c>
      <c r="C2640" t="s">
        <v>209</v>
      </c>
      <c r="D2640" t="s">
        <v>101</v>
      </c>
      <c r="E2640" s="2">
        <v>43617</v>
      </c>
      <c r="F2640" t="s">
        <v>114</v>
      </c>
      <c r="G2640" t="s">
        <v>340</v>
      </c>
      <c r="H2640" t="s">
        <v>124</v>
      </c>
      <c r="I2640" s="2">
        <v>43556</v>
      </c>
      <c r="J2640" s="2">
        <v>43617</v>
      </c>
      <c r="K2640" t="s">
        <v>116</v>
      </c>
      <c r="L2640" t="s">
        <v>117</v>
      </c>
      <c r="M2640" t="s">
        <v>80</v>
      </c>
      <c r="N2640" t="s">
        <v>386</v>
      </c>
      <c r="O2640" t="s">
        <v>118</v>
      </c>
      <c r="P2640" t="s">
        <v>118</v>
      </c>
      <c r="Q2640">
        <v>15</v>
      </c>
      <c r="R2640" t="s">
        <v>119</v>
      </c>
      <c r="S2640" t="s">
        <v>84</v>
      </c>
      <c r="T2640">
        <v>18</v>
      </c>
      <c r="U2640">
        <v>8</v>
      </c>
      <c r="V2640">
        <v>7</v>
      </c>
      <c r="W2640" t="s">
        <v>96</v>
      </c>
      <c r="X2640" t="s">
        <v>66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 t="e" vm="168">
        <f>_FV(0,"06666666666666667")</f>
        <v>#VALUE!</v>
      </c>
      <c r="AM2640" t="s">
        <v>355</v>
      </c>
      <c r="AN2640">
        <v>-3</v>
      </c>
      <c r="AO2640" t="s">
        <v>64</v>
      </c>
      <c r="AP2640" t="s">
        <v>192</v>
      </c>
      <c r="AQ2640">
        <v>0</v>
      </c>
      <c r="AR2640">
        <v>9</v>
      </c>
      <c r="AS2640" t="s">
        <v>387</v>
      </c>
      <c r="AT2640" t="s">
        <v>68</v>
      </c>
      <c r="AU2640" t="s">
        <v>1225</v>
      </c>
      <c r="AV2640" t="s">
        <v>1226</v>
      </c>
      <c r="AW2640" t="s">
        <v>3030</v>
      </c>
      <c r="AX2640">
        <v>1633</v>
      </c>
      <c r="AY2640">
        <v>1892</v>
      </c>
      <c r="AZ2640" t="s">
        <v>2793</v>
      </c>
      <c r="BA2640" s="2">
        <v>43733</v>
      </c>
      <c r="BB2640">
        <v>28</v>
      </c>
      <c r="BC2640" t="s">
        <v>3182</v>
      </c>
      <c r="BD2640" s="3">
        <v>19085</v>
      </c>
      <c r="BE2640" t="s">
        <v>209</v>
      </c>
      <c r="BF2640" s="2">
        <v>43700</v>
      </c>
      <c r="BG2640">
        <v>22</v>
      </c>
      <c r="BH2640" t="s">
        <v>3180</v>
      </c>
      <c r="BI2640" t="s">
        <v>3181</v>
      </c>
    </row>
    <row r="2641" spans="1:61" x14ac:dyDescent="0.25">
      <c r="A2641" s="1">
        <v>43225</v>
      </c>
      <c r="B2641" t="s">
        <v>218</v>
      </c>
      <c r="C2641" t="s">
        <v>209</v>
      </c>
      <c r="D2641" t="s">
        <v>62</v>
      </c>
      <c r="E2641" t="s">
        <v>651</v>
      </c>
      <c r="F2641" t="s">
        <v>1061</v>
      </c>
      <c r="G2641" t="s">
        <v>757</v>
      </c>
      <c r="H2641" t="s">
        <v>2012</v>
      </c>
      <c r="I2641" t="s">
        <v>2054</v>
      </c>
      <c r="J2641" t="s">
        <v>288</v>
      </c>
      <c r="K2641" t="s">
        <v>1462</v>
      </c>
      <c r="L2641" t="s">
        <v>654</v>
      </c>
      <c r="M2641" t="s">
        <v>294</v>
      </c>
      <c r="N2641" t="s">
        <v>617</v>
      </c>
      <c r="O2641" t="s">
        <v>759</v>
      </c>
      <c r="P2641" t="s">
        <v>656</v>
      </c>
      <c r="Q2641">
        <v>37</v>
      </c>
      <c r="R2641" t="s">
        <v>239</v>
      </c>
      <c r="S2641" t="s">
        <v>84</v>
      </c>
      <c r="T2641">
        <v>18</v>
      </c>
      <c r="U2641">
        <v>15</v>
      </c>
      <c r="V2641">
        <v>4</v>
      </c>
      <c r="W2641" t="s">
        <v>121</v>
      </c>
      <c r="X2641" t="s">
        <v>85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 t="e" vm="393">
        <f>_FV(0,"6486486486486487")</f>
        <v>#VALUE!</v>
      </c>
      <c r="AM2641" t="s">
        <v>290</v>
      </c>
      <c r="AN2641">
        <v>-43</v>
      </c>
      <c r="AO2641" t="s">
        <v>68</v>
      </c>
      <c r="AP2641" t="s">
        <v>255</v>
      </c>
      <c r="AQ2641">
        <v>2</v>
      </c>
      <c r="AR2641">
        <v>5</v>
      </c>
      <c r="AS2641" t="s">
        <v>714</v>
      </c>
      <c r="AT2641" t="s">
        <v>68</v>
      </c>
      <c r="AU2641" t="s">
        <v>377</v>
      </c>
      <c r="AV2641" t="s">
        <v>1150</v>
      </c>
      <c r="AW2641" t="s">
        <v>3224</v>
      </c>
      <c r="AX2641">
        <v>1650</v>
      </c>
      <c r="AY2641">
        <v>1892</v>
      </c>
      <c r="AZ2641" t="s">
        <v>218</v>
      </c>
      <c r="BA2641" s="2">
        <v>43610</v>
      </c>
      <c r="BB2641">
        <v>17</v>
      </c>
      <c r="BC2641" t="s">
        <v>3183</v>
      </c>
      <c r="BD2641" s="2">
        <v>43501</v>
      </c>
      <c r="BE2641" t="s">
        <v>209</v>
      </c>
      <c r="BF2641" s="2">
        <v>43700</v>
      </c>
      <c r="BG2641">
        <v>22</v>
      </c>
      <c r="BH2641" t="s">
        <v>3180</v>
      </c>
      <c r="BI2641" t="s">
        <v>3181</v>
      </c>
    </row>
    <row r="2642" spans="1:61" x14ac:dyDescent="0.25">
      <c r="A2642" s="1">
        <v>43001</v>
      </c>
      <c r="B2642" t="s">
        <v>228</v>
      </c>
      <c r="C2642" t="s">
        <v>209</v>
      </c>
      <c r="D2642" t="s">
        <v>151</v>
      </c>
      <c r="E2642" t="s">
        <v>355</v>
      </c>
      <c r="F2642" t="s">
        <v>76</v>
      </c>
      <c r="G2642" t="s">
        <v>340</v>
      </c>
      <c r="H2642" t="s">
        <v>63</v>
      </c>
      <c r="I2642" t="s">
        <v>355</v>
      </c>
      <c r="J2642" t="s">
        <v>90</v>
      </c>
      <c r="K2642" t="s">
        <v>82</v>
      </c>
      <c r="L2642" t="s">
        <v>80</v>
      </c>
      <c r="M2642" t="s">
        <v>63</v>
      </c>
      <c r="N2642" t="s">
        <v>82</v>
      </c>
      <c r="O2642" t="s">
        <v>82</v>
      </c>
      <c r="P2642" t="s">
        <v>80</v>
      </c>
      <c r="Q2642">
        <v>6</v>
      </c>
      <c r="R2642" t="s">
        <v>191</v>
      </c>
      <c r="S2642" t="s">
        <v>84</v>
      </c>
      <c r="T2642">
        <v>18</v>
      </c>
      <c r="U2642">
        <v>17</v>
      </c>
      <c r="V2642">
        <v>5</v>
      </c>
      <c r="W2642" t="s">
        <v>66</v>
      </c>
      <c r="X2642" t="s">
        <v>121</v>
      </c>
      <c r="Y2642">
        <v>0</v>
      </c>
      <c r="Z2642">
        <v>0</v>
      </c>
      <c r="AA2642">
        <v>0</v>
      </c>
      <c r="AB2642">
        <v>1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 t="e" vm="1">
        <f>_FV(-1,"0")</f>
        <v>#VALUE!</v>
      </c>
      <c r="AM2642" t="s">
        <v>355</v>
      </c>
      <c r="AN2642">
        <v>-4</v>
      </c>
      <c r="AO2642" t="e" vm="1">
        <f>_FV(-4,"0")</f>
        <v>#VALUE!</v>
      </c>
      <c r="AP2642" t="s">
        <v>120</v>
      </c>
      <c r="AQ2642">
        <v>6</v>
      </c>
      <c r="AR2642">
        <v>3</v>
      </c>
      <c r="AS2642" t="s">
        <v>735</v>
      </c>
      <c r="AT2642" t="s">
        <v>736</v>
      </c>
      <c r="AU2642" t="s">
        <v>737</v>
      </c>
      <c r="AV2642" t="s">
        <v>737</v>
      </c>
      <c r="AW2642" t="s">
        <v>3225</v>
      </c>
      <c r="AX2642">
        <v>1660</v>
      </c>
      <c r="AY2642">
        <v>1892</v>
      </c>
      <c r="AZ2642" t="s">
        <v>228</v>
      </c>
      <c r="BA2642" s="2">
        <v>43548</v>
      </c>
      <c r="BB2642">
        <v>23</v>
      </c>
      <c r="BC2642" t="s">
        <v>3184</v>
      </c>
      <c r="BD2642" s="3">
        <v>16954</v>
      </c>
      <c r="BE2642" t="s">
        <v>209</v>
      </c>
      <c r="BF2642" s="2">
        <v>43700</v>
      </c>
      <c r="BG2642">
        <v>22</v>
      </c>
      <c r="BH2642" t="s">
        <v>3180</v>
      </c>
      <c r="BI2642" t="s">
        <v>3181</v>
      </c>
    </row>
    <row r="2643" spans="1:61" x14ac:dyDescent="0.25">
      <c r="A2643" s="1">
        <v>43068</v>
      </c>
      <c r="B2643" t="s">
        <v>60</v>
      </c>
      <c r="C2643" t="s">
        <v>3165</v>
      </c>
      <c r="D2643" t="s">
        <v>62</v>
      </c>
      <c r="E2643" t="s">
        <v>247</v>
      </c>
      <c r="F2643" t="s">
        <v>576</v>
      </c>
      <c r="G2643" t="s">
        <v>250</v>
      </c>
      <c r="H2643" t="s">
        <v>327</v>
      </c>
      <c r="I2643" t="s">
        <v>1009</v>
      </c>
      <c r="J2643" t="s">
        <v>371</v>
      </c>
      <c r="K2643" t="s">
        <v>252</v>
      </c>
      <c r="L2643" t="s">
        <v>155</v>
      </c>
      <c r="M2643" t="s">
        <v>155</v>
      </c>
      <c r="N2643" t="s">
        <v>156</v>
      </c>
      <c r="O2643" t="s">
        <v>577</v>
      </c>
      <c r="P2643" t="s">
        <v>372</v>
      </c>
      <c r="Q2643">
        <v>14</v>
      </c>
      <c r="R2643" t="s">
        <v>96</v>
      </c>
      <c r="S2643" t="s">
        <v>242</v>
      </c>
      <c r="T2643">
        <v>18</v>
      </c>
      <c r="U2643">
        <v>4</v>
      </c>
      <c r="V2643">
        <v>11</v>
      </c>
      <c r="W2643" t="s">
        <v>179</v>
      </c>
      <c r="X2643" t="s">
        <v>96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 t="s">
        <v>63</v>
      </c>
      <c r="AM2643" t="e" vm="13">
        <f>_FV(0,"7142857142857143")</f>
        <v>#VALUE!</v>
      </c>
      <c r="AN2643">
        <v>10</v>
      </c>
      <c r="AO2643" t="s">
        <v>96</v>
      </c>
      <c r="AP2643" t="e" vm="1">
        <f>_FV(-10,"0")</f>
        <v>#VALUE!</v>
      </c>
      <c r="AQ2643">
        <v>1</v>
      </c>
      <c r="AR2643">
        <v>1</v>
      </c>
      <c r="AS2643" t="s">
        <v>68</v>
      </c>
      <c r="AT2643" t="s">
        <v>683</v>
      </c>
      <c r="AU2643" t="s">
        <v>68</v>
      </c>
      <c r="AV2643" s="2">
        <v>43498</v>
      </c>
      <c r="AW2643" t="s">
        <v>3226</v>
      </c>
      <c r="AX2643">
        <v>1845</v>
      </c>
      <c r="AY2643">
        <v>1516</v>
      </c>
      <c r="AZ2643" t="s">
        <v>60</v>
      </c>
      <c r="BA2643" s="2">
        <v>43700</v>
      </c>
      <c r="BB2643">
        <v>27</v>
      </c>
      <c r="BC2643" t="s">
        <v>3155</v>
      </c>
      <c r="BD2643" s="2">
        <v>43722</v>
      </c>
      <c r="BE2643" t="s">
        <v>3165</v>
      </c>
      <c r="BF2643" s="2">
        <v>43640</v>
      </c>
      <c r="BG2643">
        <v>18</v>
      </c>
      <c r="BH2643" t="s">
        <v>3166</v>
      </c>
      <c r="BI2643" s="3">
        <v>30682</v>
      </c>
    </row>
    <row r="2644" spans="1:61" x14ac:dyDescent="0.25">
      <c r="A2644" s="1">
        <v>43057</v>
      </c>
      <c r="B2644" t="s">
        <v>2768</v>
      </c>
      <c r="C2644" t="s">
        <v>3165</v>
      </c>
      <c r="D2644" t="s">
        <v>62</v>
      </c>
      <c r="E2644" t="s">
        <v>426</v>
      </c>
      <c r="F2644" t="s">
        <v>355</v>
      </c>
      <c r="G2644" t="s">
        <v>76</v>
      </c>
      <c r="H2644" t="s">
        <v>78</v>
      </c>
      <c r="I2644" t="s">
        <v>74</v>
      </c>
      <c r="J2644" s="3">
        <v>45658</v>
      </c>
      <c r="K2644" t="s">
        <v>79</v>
      </c>
      <c r="L2644" t="s">
        <v>80</v>
      </c>
      <c r="M2644" t="s">
        <v>426</v>
      </c>
      <c r="N2644" t="s">
        <v>80</v>
      </c>
      <c r="O2644" t="s">
        <v>308</v>
      </c>
      <c r="P2644" t="s">
        <v>79</v>
      </c>
      <c r="Q2644">
        <v>12</v>
      </c>
      <c r="R2644" t="s">
        <v>179</v>
      </c>
      <c r="S2644" t="s">
        <v>242</v>
      </c>
      <c r="T2644">
        <v>18</v>
      </c>
      <c r="U2644">
        <v>17</v>
      </c>
      <c r="V2644">
        <v>10</v>
      </c>
      <c r="W2644" t="s">
        <v>85</v>
      </c>
      <c r="X2644" t="s">
        <v>96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 t="e" vm="131">
        <f>_FV(0,"5833333333333334")</f>
        <v>#VALUE!</v>
      </c>
      <c r="AM2644" t="e" vm="53">
        <f>_FV(0,"4166666666666667")</f>
        <v>#VALUE!</v>
      </c>
      <c r="AN2644">
        <v>-5</v>
      </c>
      <c r="AO2644" t="s">
        <v>68</v>
      </c>
      <c r="AP2644" t="e" vm="1">
        <f>_FV(-4,"0")</f>
        <v>#VALUE!</v>
      </c>
      <c r="AQ2644">
        <v>1</v>
      </c>
      <c r="AR2644">
        <v>1</v>
      </c>
      <c r="AS2644" t="s">
        <v>68</v>
      </c>
      <c r="AT2644" t="s">
        <v>68</v>
      </c>
      <c r="AU2644" t="s">
        <v>68</v>
      </c>
      <c r="AV2644" t="s">
        <v>97</v>
      </c>
      <c r="AW2644" s="2">
        <v>43466</v>
      </c>
      <c r="AX2644">
        <v>1634</v>
      </c>
      <c r="AY2644">
        <v>1516</v>
      </c>
      <c r="AZ2644" t="s">
        <v>2768</v>
      </c>
      <c r="BA2644" t="s">
        <v>1398</v>
      </c>
      <c r="BB2644">
        <v>13</v>
      </c>
      <c r="BC2644" t="s">
        <v>3157</v>
      </c>
      <c r="BD2644" s="3">
        <v>11749</v>
      </c>
      <c r="BE2644" t="s">
        <v>3165</v>
      </c>
      <c r="BF2644" s="2">
        <v>43640</v>
      </c>
      <c r="BG2644">
        <v>18</v>
      </c>
      <c r="BH2644" t="s">
        <v>3166</v>
      </c>
      <c r="BI2644" s="3">
        <v>30682</v>
      </c>
    </row>
    <row r="2645" spans="1:61" x14ac:dyDescent="0.25">
      <c r="A2645" s="1">
        <v>43285</v>
      </c>
      <c r="B2645" t="s">
        <v>3158</v>
      </c>
      <c r="C2645" t="s">
        <v>3165</v>
      </c>
      <c r="D2645" t="s">
        <v>101</v>
      </c>
      <c r="E2645" t="s">
        <v>400</v>
      </c>
      <c r="F2645" t="s">
        <v>990</v>
      </c>
      <c r="G2645" s="3">
        <v>447424</v>
      </c>
      <c r="H2645" t="s">
        <v>318</v>
      </c>
      <c r="I2645" t="s">
        <v>367</v>
      </c>
      <c r="J2645" t="s">
        <v>981</v>
      </c>
      <c r="K2645" t="s">
        <v>79</v>
      </c>
      <c r="L2645" t="s">
        <v>79</v>
      </c>
      <c r="M2645" t="s">
        <v>416</v>
      </c>
      <c r="N2645" t="s">
        <v>63</v>
      </c>
      <c r="O2645" t="s">
        <v>320</v>
      </c>
      <c r="P2645" t="s">
        <v>933</v>
      </c>
      <c r="Q2645">
        <v>32</v>
      </c>
      <c r="R2645" t="s">
        <v>110</v>
      </c>
      <c r="S2645" t="s">
        <v>242</v>
      </c>
      <c r="T2645">
        <v>18</v>
      </c>
      <c r="U2645">
        <v>12</v>
      </c>
      <c r="V2645">
        <v>14</v>
      </c>
      <c r="W2645" t="s">
        <v>85</v>
      </c>
      <c r="X2645" t="s">
        <v>85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 t="e" vm="36">
        <f>_FV(0,"4375")</f>
        <v>#VALUE!</v>
      </c>
      <c r="AM2645" t="e" vm="225">
        <f>_FV(0,"84375")</f>
        <v>#VALUE!</v>
      </c>
      <c r="AN2645">
        <v>3</v>
      </c>
      <c r="AO2645" t="s">
        <v>65</v>
      </c>
      <c r="AP2645" t="e" vm="1">
        <f>_FV(-1,"0")</f>
        <v>#VALUE!</v>
      </c>
      <c r="AQ2645">
        <v>0</v>
      </c>
      <c r="AR2645">
        <v>3</v>
      </c>
      <c r="AS2645" t="s">
        <v>68</v>
      </c>
      <c r="AT2645" t="s">
        <v>68</v>
      </c>
      <c r="AU2645" t="s">
        <v>68</v>
      </c>
      <c r="AV2645" s="2">
        <v>43678</v>
      </c>
      <c r="AW2645" s="3">
        <v>41275</v>
      </c>
      <c r="AX2645">
        <v>1589</v>
      </c>
      <c r="AY2645">
        <v>1516</v>
      </c>
      <c r="AZ2645" t="s">
        <v>3158</v>
      </c>
      <c r="BA2645" s="2">
        <v>43702</v>
      </c>
      <c r="BB2645">
        <v>26</v>
      </c>
      <c r="BC2645" t="s">
        <v>3159</v>
      </c>
      <c r="BD2645" s="3">
        <v>27061</v>
      </c>
      <c r="BE2645" t="s">
        <v>3165</v>
      </c>
      <c r="BF2645" s="2">
        <v>43640</v>
      </c>
      <c r="BG2645">
        <v>18</v>
      </c>
      <c r="BH2645" t="s">
        <v>3166</v>
      </c>
      <c r="BI2645" s="3">
        <v>30682</v>
      </c>
    </row>
    <row r="2646" spans="1:61" x14ac:dyDescent="0.25">
      <c r="A2646" s="1">
        <v>43001</v>
      </c>
      <c r="B2646" t="s">
        <v>2531</v>
      </c>
      <c r="C2646" t="s">
        <v>3165</v>
      </c>
      <c r="D2646" t="s">
        <v>101</v>
      </c>
      <c r="E2646" t="s">
        <v>68</v>
      </c>
      <c r="F2646" t="s">
        <v>74</v>
      </c>
      <c r="G2646" t="s">
        <v>74</v>
      </c>
      <c r="H2646" t="s">
        <v>63</v>
      </c>
      <c r="I2646" t="s">
        <v>90</v>
      </c>
      <c r="J2646" t="s">
        <v>90</v>
      </c>
      <c r="K2646" t="s">
        <v>80</v>
      </c>
      <c r="L2646" t="s">
        <v>80</v>
      </c>
      <c r="M2646" t="s">
        <v>82</v>
      </c>
      <c r="N2646" t="s">
        <v>82</v>
      </c>
      <c r="O2646" t="s">
        <v>80</v>
      </c>
      <c r="P2646" t="s">
        <v>80</v>
      </c>
      <c r="Q2646">
        <v>6</v>
      </c>
      <c r="R2646" t="s">
        <v>85</v>
      </c>
      <c r="S2646" t="s">
        <v>242</v>
      </c>
      <c r="T2646">
        <v>18</v>
      </c>
      <c r="U2646">
        <v>7</v>
      </c>
      <c r="V2646">
        <v>6</v>
      </c>
      <c r="W2646" t="s">
        <v>121</v>
      </c>
      <c r="X2646" t="s">
        <v>121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 t="s">
        <v>82</v>
      </c>
      <c r="AM2646" t="s">
        <v>80</v>
      </c>
      <c r="AN2646">
        <v>0</v>
      </c>
      <c r="AO2646" t="s">
        <v>65</v>
      </c>
      <c r="AP2646" t="e" vm="1">
        <f>_FV(-9,"0")</f>
        <v>#VALUE!</v>
      </c>
      <c r="AQ2646">
        <v>1</v>
      </c>
      <c r="AR2646">
        <v>1</v>
      </c>
      <c r="AS2646" t="s">
        <v>68</v>
      </c>
      <c r="AT2646" t="s">
        <v>68</v>
      </c>
      <c r="AU2646" t="s">
        <v>68</v>
      </c>
      <c r="AV2646" t="s">
        <v>68</v>
      </c>
      <c r="AW2646" s="3">
        <v>44197</v>
      </c>
      <c r="AX2646">
        <v>1659</v>
      </c>
      <c r="AY2646">
        <v>1516</v>
      </c>
      <c r="AZ2646" t="s">
        <v>2531</v>
      </c>
      <c r="BA2646" s="2">
        <v>43703</v>
      </c>
      <c r="BB2646">
        <v>16</v>
      </c>
      <c r="BC2646" t="s">
        <v>3160</v>
      </c>
      <c r="BD2646" s="3">
        <v>44986</v>
      </c>
      <c r="BE2646" t="s">
        <v>3165</v>
      </c>
      <c r="BF2646" s="2">
        <v>43640</v>
      </c>
      <c r="BG2646">
        <v>18</v>
      </c>
      <c r="BH2646" t="s">
        <v>3166</v>
      </c>
      <c r="BI2646" s="3">
        <v>30682</v>
      </c>
    </row>
    <row r="2647" spans="1:61" x14ac:dyDescent="0.25">
      <c r="A2647" s="1">
        <v>43348</v>
      </c>
      <c r="B2647" t="s">
        <v>123</v>
      </c>
      <c r="C2647" t="s">
        <v>3165</v>
      </c>
      <c r="D2647" t="s">
        <v>101</v>
      </c>
      <c r="E2647" t="s">
        <v>1812</v>
      </c>
      <c r="F2647" t="s">
        <v>1811</v>
      </c>
      <c r="G2647" t="s">
        <v>1326</v>
      </c>
      <c r="H2647" t="s">
        <v>712</v>
      </c>
      <c r="I2647" t="s">
        <v>1373</v>
      </c>
      <c r="J2647" t="s">
        <v>290</v>
      </c>
      <c r="K2647" t="s">
        <v>654</v>
      </c>
      <c r="L2647" t="s">
        <v>292</v>
      </c>
      <c r="M2647" t="s">
        <v>292</v>
      </c>
      <c r="N2647" t="s">
        <v>294</v>
      </c>
      <c r="O2647" t="s">
        <v>713</v>
      </c>
      <c r="P2647" t="s">
        <v>292</v>
      </c>
      <c r="Q2647">
        <v>37</v>
      </c>
      <c r="R2647" t="s">
        <v>132</v>
      </c>
      <c r="S2647" t="s">
        <v>242</v>
      </c>
      <c r="T2647">
        <v>18</v>
      </c>
      <c r="U2647">
        <v>5</v>
      </c>
      <c r="V2647">
        <v>12</v>
      </c>
      <c r="W2647" t="s">
        <v>191</v>
      </c>
      <c r="X2647" t="s">
        <v>132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 t="s">
        <v>1811</v>
      </c>
      <c r="AM2647" t="e" vm="461">
        <f>_FV(0,"7837837837837838")</f>
        <v>#VALUE!</v>
      </c>
      <c r="AN2647">
        <v>33</v>
      </c>
      <c r="AO2647" t="s">
        <v>121</v>
      </c>
      <c r="AP2647" t="e" vm="1">
        <f>_FV(-11,"0")</f>
        <v>#VALUE!</v>
      </c>
      <c r="AQ2647">
        <v>3</v>
      </c>
      <c r="AR2647">
        <v>0</v>
      </c>
      <c r="AS2647" t="s">
        <v>68</v>
      </c>
      <c r="AT2647" t="s">
        <v>68</v>
      </c>
      <c r="AU2647" t="s">
        <v>68</v>
      </c>
      <c r="AV2647" s="3">
        <v>27395</v>
      </c>
      <c r="AW2647" s="3">
        <v>41640</v>
      </c>
      <c r="AX2647">
        <v>1915</v>
      </c>
      <c r="AY2647">
        <v>1516</v>
      </c>
      <c r="AZ2647" t="s">
        <v>123</v>
      </c>
      <c r="BA2647" s="2">
        <v>43669</v>
      </c>
      <c r="BB2647">
        <v>33</v>
      </c>
      <c r="BC2647" t="s">
        <v>3161</v>
      </c>
      <c r="BD2647" s="2">
        <v>43813</v>
      </c>
      <c r="BE2647" t="s">
        <v>3165</v>
      </c>
      <c r="BF2647" s="2">
        <v>43640</v>
      </c>
      <c r="BG2647">
        <v>18</v>
      </c>
      <c r="BH2647" t="s">
        <v>3166</v>
      </c>
      <c r="BI2647" s="3">
        <v>30682</v>
      </c>
    </row>
    <row r="2648" spans="1:61" x14ac:dyDescent="0.25">
      <c r="A2648" s="1">
        <v>43077</v>
      </c>
      <c r="B2648" t="s">
        <v>2233</v>
      </c>
      <c r="C2648" t="s">
        <v>3165</v>
      </c>
      <c r="D2648" t="s">
        <v>151</v>
      </c>
      <c r="E2648" t="s">
        <v>65</v>
      </c>
      <c r="F2648" t="s">
        <v>65</v>
      </c>
      <c r="G2648" t="s">
        <v>65</v>
      </c>
      <c r="H2648" t="s">
        <v>65</v>
      </c>
      <c r="I2648" t="s">
        <v>65</v>
      </c>
      <c r="J2648" t="s">
        <v>65</v>
      </c>
      <c r="K2648" t="s">
        <v>65</v>
      </c>
      <c r="L2648" t="s">
        <v>65</v>
      </c>
      <c r="M2648" t="s">
        <v>65</v>
      </c>
      <c r="N2648" t="s">
        <v>65</v>
      </c>
      <c r="O2648" t="s">
        <v>65</v>
      </c>
      <c r="P2648" t="s">
        <v>65</v>
      </c>
      <c r="Q2648">
        <v>1</v>
      </c>
      <c r="R2648" t="s">
        <v>192</v>
      </c>
      <c r="S2648" t="s">
        <v>242</v>
      </c>
      <c r="T2648">
        <v>18</v>
      </c>
      <c r="U2648">
        <v>4</v>
      </c>
      <c r="V2648">
        <v>14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 t="s">
        <v>65</v>
      </c>
      <c r="AM2648" t="s">
        <v>65</v>
      </c>
      <c r="AN2648">
        <v>0</v>
      </c>
      <c r="AP2648" t="e" vm="1">
        <f>_FV(-5,"0")</f>
        <v>#VALUE!</v>
      </c>
      <c r="AQ2648">
        <v>1</v>
      </c>
      <c r="AR2648">
        <v>1</v>
      </c>
      <c r="AS2648" t="s">
        <v>68</v>
      </c>
      <c r="AT2648" t="s">
        <v>68</v>
      </c>
      <c r="AU2648" t="s">
        <v>68</v>
      </c>
      <c r="AV2648" s="2">
        <v>43678</v>
      </c>
      <c r="AW2648" s="3">
        <v>43101</v>
      </c>
      <c r="AX2648">
        <v>1595</v>
      </c>
      <c r="AY2648">
        <v>1516</v>
      </c>
      <c r="AZ2648" t="s">
        <v>2233</v>
      </c>
      <c r="BA2648" s="2">
        <v>43701</v>
      </c>
      <c r="BB2648">
        <v>22</v>
      </c>
      <c r="BC2648" t="s">
        <v>3162</v>
      </c>
      <c r="BD2648" s="3">
        <v>27120</v>
      </c>
      <c r="BE2648" t="s">
        <v>3165</v>
      </c>
      <c r="BF2648" s="2">
        <v>43640</v>
      </c>
      <c r="BG2648">
        <v>18</v>
      </c>
      <c r="BH2648" t="s">
        <v>3166</v>
      </c>
      <c r="BI2648" s="3">
        <v>30682</v>
      </c>
    </row>
    <row r="2649" spans="1:61" x14ac:dyDescent="0.25">
      <c r="A2649" s="1">
        <v>42778</v>
      </c>
      <c r="B2649" t="s">
        <v>127</v>
      </c>
      <c r="C2649" t="s">
        <v>3165</v>
      </c>
      <c r="D2649" t="s">
        <v>62</v>
      </c>
      <c r="E2649" t="s">
        <v>483</v>
      </c>
      <c r="F2649" t="s">
        <v>97</v>
      </c>
      <c r="G2649" t="s">
        <v>859</v>
      </c>
      <c r="H2649" s="2">
        <v>43617</v>
      </c>
      <c r="I2649" t="s">
        <v>68</v>
      </c>
      <c r="J2649" t="s">
        <v>68</v>
      </c>
      <c r="K2649" t="s">
        <v>386</v>
      </c>
      <c r="L2649" t="s">
        <v>386</v>
      </c>
      <c r="M2649" t="s">
        <v>117</v>
      </c>
      <c r="N2649" t="s">
        <v>117</v>
      </c>
      <c r="O2649" t="s">
        <v>118</v>
      </c>
      <c r="P2649" t="s">
        <v>118</v>
      </c>
      <c r="Q2649">
        <v>15</v>
      </c>
      <c r="R2649" t="s">
        <v>121</v>
      </c>
      <c r="S2649" t="s">
        <v>242</v>
      </c>
      <c r="T2649">
        <v>18</v>
      </c>
      <c r="U2649">
        <v>13</v>
      </c>
      <c r="V2649">
        <v>14</v>
      </c>
      <c r="W2649" t="s">
        <v>85</v>
      </c>
      <c r="X2649" t="s">
        <v>84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 t="e" vm="166">
        <f>_FV(0,"7333333333333333")</f>
        <v>#VALUE!</v>
      </c>
      <c r="AM2649" t="e" vm="1">
        <f>_FV(-1,"0")</f>
        <v>#VALUE!</v>
      </c>
      <c r="AN2649">
        <v>0</v>
      </c>
      <c r="AO2649" t="s">
        <v>66</v>
      </c>
      <c r="AP2649" t="e" vm="1">
        <f>_FV(-8,"0")</f>
        <v>#VALUE!</v>
      </c>
      <c r="AQ2649">
        <v>1</v>
      </c>
      <c r="AR2649">
        <v>1</v>
      </c>
      <c r="AS2649" t="s">
        <v>68</v>
      </c>
      <c r="AT2649" t="s">
        <v>387</v>
      </c>
      <c r="AU2649" t="s">
        <v>68</v>
      </c>
      <c r="AV2649" s="2">
        <v>43498</v>
      </c>
      <c r="AW2649" t="s">
        <v>3030</v>
      </c>
      <c r="AX2649">
        <v>1735</v>
      </c>
      <c r="AY2649">
        <v>1516</v>
      </c>
      <c r="AZ2649" t="s">
        <v>127</v>
      </c>
      <c r="BA2649" s="2">
        <v>43731</v>
      </c>
      <c r="BB2649">
        <v>27</v>
      </c>
      <c r="BC2649" t="s">
        <v>3164</v>
      </c>
      <c r="BD2649" s="3">
        <v>44743</v>
      </c>
      <c r="BE2649" t="s">
        <v>3165</v>
      </c>
      <c r="BF2649" s="2">
        <v>43640</v>
      </c>
      <c r="BG2649">
        <v>18</v>
      </c>
      <c r="BH2649" t="s">
        <v>3166</v>
      </c>
      <c r="BI2649" s="3">
        <v>30682</v>
      </c>
    </row>
    <row r="2650" spans="1:61" x14ac:dyDescent="0.25">
      <c r="A2650" s="1">
        <v>43101</v>
      </c>
      <c r="B2650" t="s">
        <v>2538</v>
      </c>
      <c r="C2650" t="s">
        <v>3165</v>
      </c>
      <c r="D2650" t="s">
        <v>62</v>
      </c>
      <c r="E2650" t="s">
        <v>220</v>
      </c>
      <c r="F2650" t="s">
        <v>801</v>
      </c>
      <c r="G2650" t="s">
        <v>644</v>
      </c>
      <c r="H2650" t="s">
        <v>644</v>
      </c>
      <c r="I2650" t="s">
        <v>334</v>
      </c>
      <c r="J2650" t="s">
        <v>539</v>
      </c>
      <c r="K2650" t="s">
        <v>336</v>
      </c>
      <c r="L2650" t="s">
        <v>223</v>
      </c>
      <c r="M2650" t="s">
        <v>224</v>
      </c>
      <c r="N2650" t="s">
        <v>225</v>
      </c>
      <c r="O2650" t="s">
        <v>223</v>
      </c>
      <c r="P2650" t="s">
        <v>223</v>
      </c>
      <c r="Q2650">
        <v>22</v>
      </c>
      <c r="R2650" t="s">
        <v>83</v>
      </c>
      <c r="S2650" t="s">
        <v>242</v>
      </c>
      <c r="T2650">
        <v>18</v>
      </c>
      <c r="U2650">
        <v>8</v>
      </c>
      <c r="V2650">
        <v>11</v>
      </c>
      <c r="W2650" t="s">
        <v>66</v>
      </c>
      <c r="X2650" t="s">
        <v>96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 t="e" vm="462">
        <f>_FV(0,"045454545454545456")</f>
        <v>#VALUE!</v>
      </c>
      <c r="AM2650" t="e" vm="193">
        <f>_FV(0,"6363636363636364")</f>
        <v>#VALUE!</v>
      </c>
      <c r="AN2650">
        <v>3</v>
      </c>
      <c r="AO2650" t="e" vm="1">
        <f>_FV(-2,"0")</f>
        <v>#VALUE!</v>
      </c>
      <c r="AP2650" t="e" vm="1">
        <f>_FV(-7,"0")</f>
        <v>#VALUE!</v>
      </c>
      <c r="AQ2650">
        <v>1</v>
      </c>
      <c r="AR2650">
        <v>1</v>
      </c>
      <c r="AS2650" t="s">
        <v>68</v>
      </c>
      <c r="AT2650" t="s">
        <v>68</v>
      </c>
      <c r="AU2650" t="s">
        <v>68</v>
      </c>
      <c r="AV2650" t="s">
        <v>68</v>
      </c>
      <c r="AW2650" s="3">
        <v>44927</v>
      </c>
      <c r="AX2650">
        <v>1711</v>
      </c>
      <c r="AY2650">
        <v>1516</v>
      </c>
      <c r="AZ2650" t="s">
        <v>2538</v>
      </c>
      <c r="BA2650" s="2">
        <v>43610</v>
      </c>
      <c r="BB2650">
        <v>21</v>
      </c>
      <c r="BC2650" t="s">
        <v>3156</v>
      </c>
      <c r="BD2650" s="3">
        <v>15158</v>
      </c>
      <c r="BE2650" t="s">
        <v>3165</v>
      </c>
      <c r="BF2650" s="2">
        <v>43640</v>
      </c>
      <c r="BG2650">
        <v>18</v>
      </c>
      <c r="BH2650" t="s">
        <v>3166</v>
      </c>
      <c r="BI2650" s="3">
        <v>30682</v>
      </c>
    </row>
    <row r="2651" spans="1:61" x14ac:dyDescent="0.25">
      <c r="A2651" s="1">
        <v>43036</v>
      </c>
      <c r="B2651" t="s">
        <v>150</v>
      </c>
      <c r="C2651" t="s">
        <v>3165</v>
      </c>
      <c r="D2651" t="s">
        <v>62</v>
      </c>
      <c r="E2651" s="2">
        <v>43556</v>
      </c>
      <c r="F2651" t="s">
        <v>534</v>
      </c>
      <c r="G2651" s="2">
        <v>43617</v>
      </c>
      <c r="H2651" t="s">
        <v>68</v>
      </c>
      <c r="I2651" s="2">
        <v>43525</v>
      </c>
      <c r="J2651" s="2">
        <v>43497</v>
      </c>
      <c r="K2651" t="s">
        <v>266</v>
      </c>
      <c r="L2651" t="s">
        <v>266</v>
      </c>
      <c r="M2651" t="s">
        <v>118</v>
      </c>
      <c r="N2651" t="s">
        <v>266</v>
      </c>
      <c r="O2651" t="s">
        <v>116</v>
      </c>
      <c r="P2651" t="s">
        <v>266</v>
      </c>
      <c r="Q2651">
        <v>10</v>
      </c>
      <c r="R2651" t="s">
        <v>66</v>
      </c>
      <c r="S2651" t="s">
        <v>242</v>
      </c>
      <c r="T2651">
        <v>18</v>
      </c>
      <c r="U2651">
        <v>9</v>
      </c>
      <c r="V2651">
        <v>11</v>
      </c>
      <c r="W2651" t="s">
        <v>96</v>
      </c>
      <c r="X2651" t="s">
        <v>132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 t="e" vm="26">
        <f>_FV(0,"2")</f>
        <v>#VALUE!</v>
      </c>
      <c r="AM2651" t="e" vm="154">
        <f>_FV(0,"3")</f>
        <v>#VALUE!</v>
      </c>
      <c r="AN2651">
        <v>1</v>
      </c>
      <c r="AO2651" t="s">
        <v>68</v>
      </c>
      <c r="AP2651" t="e" vm="1">
        <f>_FV(-12,"0")</f>
        <v>#VALUE!</v>
      </c>
      <c r="AQ2651">
        <v>1</v>
      </c>
      <c r="AR2651">
        <v>1</v>
      </c>
      <c r="AS2651" t="s">
        <v>68</v>
      </c>
      <c r="AT2651" t="s">
        <v>535</v>
      </c>
      <c r="AU2651" t="s">
        <v>68</v>
      </c>
      <c r="AV2651" s="2">
        <v>43678</v>
      </c>
      <c r="AW2651" t="s">
        <v>3204</v>
      </c>
      <c r="AX2651">
        <v>1842</v>
      </c>
      <c r="AY2651">
        <v>1516</v>
      </c>
      <c r="AZ2651" t="s">
        <v>150</v>
      </c>
      <c r="BA2651" t="s">
        <v>243</v>
      </c>
      <c r="BB2651">
        <v>21</v>
      </c>
      <c r="BC2651" t="s">
        <v>3167</v>
      </c>
      <c r="BD2651" t="s">
        <v>3168</v>
      </c>
      <c r="BE2651" t="s">
        <v>3165</v>
      </c>
      <c r="BF2651" s="2">
        <v>43640</v>
      </c>
      <c r="BG2651">
        <v>18</v>
      </c>
      <c r="BH2651" t="s">
        <v>3166</v>
      </c>
      <c r="BI2651" s="3">
        <v>30682</v>
      </c>
    </row>
    <row r="2652" spans="1:61" x14ac:dyDescent="0.25">
      <c r="A2652" s="1">
        <v>43256</v>
      </c>
      <c r="B2652" t="s">
        <v>158</v>
      </c>
      <c r="C2652" t="s">
        <v>3165</v>
      </c>
      <c r="D2652" t="s">
        <v>101</v>
      </c>
      <c r="E2652" t="s">
        <v>3197</v>
      </c>
      <c r="F2652" t="s">
        <v>1811</v>
      </c>
      <c r="G2652" t="s">
        <v>1461</v>
      </c>
      <c r="H2652" t="s">
        <v>712</v>
      </c>
      <c r="I2652" t="s">
        <v>3198</v>
      </c>
      <c r="J2652" t="s">
        <v>290</v>
      </c>
      <c r="K2652" t="s">
        <v>651</v>
      </c>
      <c r="L2652" t="s">
        <v>292</v>
      </c>
      <c r="M2652" t="s">
        <v>1161</v>
      </c>
      <c r="N2652" t="s">
        <v>294</v>
      </c>
      <c r="O2652" t="s">
        <v>760</v>
      </c>
      <c r="P2652" t="s">
        <v>292</v>
      </c>
      <c r="Q2652">
        <v>37</v>
      </c>
      <c r="R2652" t="s">
        <v>68</v>
      </c>
      <c r="S2652" t="s">
        <v>242</v>
      </c>
      <c r="T2652">
        <v>18</v>
      </c>
      <c r="U2652">
        <v>1</v>
      </c>
      <c r="V2652">
        <v>12</v>
      </c>
      <c r="W2652" t="s">
        <v>120</v>
      </c>
      <c r="X2652" t="s">
        <v>132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 t="s">
        <v>1327</v>
      </c>
      <c r="AM2652" t="e" vm="461">
        <f>_FV(0,"7837837837837838")</f>
        <v>#VALUE!</v>
      </c>
      <c r="AN2652">
        <v>58</v>
      </c>
      <c r="AO2652" t="s">
        <v>132</v>
      </c>
      <c r="AP2652" t="e" vm="1">
        <f>_FV(-15,"0")</f>
        <v>#VALUE!</v>
      </c>
      <c r="AQ2652">
        <v>3</v>
      </c>
      <c r="AR2652">
        <v>0</v>
      </c>
      <c r="AS2652" t="s">
        <v>68</v>
      </c>
      <c r="AT2652" t="s">
        <v>1163</v>
      </c>
      <c r="AU2652" t="s">
        <v>68</v>
      </c>
      <c r="AV2652" s="3">
        <v>45717</v>
      </c>
      <c r="AW2652" t="s">
        <v>3199</v>
      </c>
      <c r="AX2652">
        <v>1906</v>
      </c>
      <c r="AY2652">
        <v>1516</v>
      </c>
      <c r="AZ2652" t="s">
        <v>158</v>
      </c>
      <c r="BA2652" s="2">
        <v>43489</v>
      </c>
      <c r="BB2652">
        <v>21</v>
      </c>
      <c r="BC2652" t="s">
        <v>3171</v>
      </c>
      <c r="BD2652" t="s">
        <v>3172</v>
      </c>
      <c r="BE2652" t="s">
        <v>3165</v>
      </c>
      <c r="BF2652" s="2">
        <v>43640</v>
      </c>
      <c r="BG2652">
        <v>18</v>
      </c>
      <c r="BH2652" t="s">
        <v>3166</v>
      </c>
      <c r="BI2652" s="3">
        <v>30682</v>
      </c>
    </row>
    <row r="2653" spans="1:61" x14ac:dyDescent="0.25">
      <c r="A2653" s="1">
        <v>43161</v>
      </c>
      <c r="B2653" t="s">
        <v>163</v>
      </c>
      <c r="C2653" t="s">
        <v>3165</v>
      </c>
      <c r="D2653" t="s">
        <v>62</v>
      </c>
      <c r="E2653" t="s">
        <v>1375</v>
      </c>
      <c r="F2653" t="s">
        <v>1708</v>
      </c>
      <c r="G2653" t="s">
        <v>361</v>
      </c>
      <c r="H2653" t="s">
        <v>231</v>
      </c>
      <c r="I2653" t="s">
        <v>1727</v>
      </c>
      <c r="J2653" t="s">
        <v>496</v>
      </c>
      <c r="K2653" t="s">
        <v>232</v>
      </c>
      <c r="L2653" t="s">
        <v>363</v>
      </c>
      <c r="M2653" t="s">
        <v>238</v>
      </c>
      <c r="N2653" t="s">
        <v>63</v>
      </c>
      <c r="O2653" t="s">
        <v>519</v>
      </c>
      <c r="P2653" t="s">
        <v>363</v>
      </c>
      <c r="Q2653">
        <v>26</v>
      </c>
      <c r="R2653" t="s">
        <v>64</v>
      </c>
      <c r="S2653" t="s">
        <v>242</v>
      </c>
      <c r="T2653">
        <v>18</v>
      </c>
      <c r="U2653">
        <v>2</v>
      </c>
      <c r="V2653">
        <v>17</v>
      </c>
      <c r="W2653" t="s">
        <v>120</v>
      </c>
      <c r="X2653" t="s">
        <v>68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 t="s">
        <v>642</v>
      </c>
      <c r="AM2653" t="e" vm="339">
        <f>_FV(0,"9615384615384616")</f>
        <v>#VALUE!</v>
      </c>
      <c r="AN2653">
        <v>29</v>
      </c>
      <c r="AO2653" t="s">
        <v>83</v>
      </c>
      <c r="AP2653" t="e" vm="1">
        <f>_FV(-14,"0")</f>
        <v>#VALUE!</v>
      </c>
      <c r="AQ2653">
        <v>0</v>
      </c>
      <c r="AR2653">
        <v>3</v>
      </c>
      <c r="AS2653" t="s">
        <v>68</v>
      </c>
      <c r="AT2653" t="s">
        <v>68</v>
      </c>
      <c r="AU2653" t="s">
        <v>68</v>
      </c>
      <c r="AV2653" s="2">
        <v>43556</v>
      </c>
      <c r="AW2653" s="3">
        <v>44197</v>
      </c>
      <c r="AX2653">
        <v>1888</v>
      </c>
      <c r="AY2653">
        <v>1516</v>
      </c>
      <c r="AZ2653" t="s">
        <v>163</v>
      </c>
      <c r="BA2653" s="2">
        <v>43490</v>
      </c>
      <c r="BB2653">
        <v>22</v>
      </c>
      <c r="BC2653" t="s">
        <v>3173</v>
      </c>
      <c r="BD2653" t="s">
        <v>3174</v>
      </c>
      <c r="BE2653" t="s">
        <v>3165</v>
      </c>
      <c r="BF2653" s="2">
        <v>43640</v>
      </c>
      <c r="BG2653">
        <v>18</v>
      </c>
      <c r="BH2653" t="s">
        <v>3166</v>
      </c>
      <c r="BI2653" s="3">
        <v>30682</v>
      </c>
    </row>
    <row r="2654" spans="1:61" x14ac:dyDescent="0.25">
      <c r="A2654" s="1">
        <v>43190</v>
      </c>
      <c r="B2654" t="s">
        <v>178</v>
      </c>
      <c r="C2654" t="s">
        <v>3165</v>
      </c>
      <c r="D2654" t="s">
        <v>62</v>
      </c>
      <c r="E2654" t="s">
        <v>446</v>
      </c>
      <c r="F2654" t="s">
        <v>866</v>
      </c>
      <c r="G2654" t="s">
        <v>556</v>
      </c>
      <c r="H2654" t="s">
        <v>741</v>
      </c>
      <c r="I2654" t="s">
        <v>557</v>
      </c>
      <c r="J2654" t="s">
        <v>68</v>
      </c>
      <c r="K2654" t="s">
        <v>1203</v>
      </c>
      <c r="L2654" t="s">
        <v>1203</v>
      </c>
      <c r="M2654" t="s">
        <v>144</v>
      </c>
      <c r="N2654" t="s">
        <v>143</v>
      </c>
      <c r="O2654" t="s">
        <v>1203</v>
      </c>
      <c r="P2654" t="s">
        <v>141</v>
      </c>
      <c r="Q2654">
        <v>31</v>
      </c>
      <c r="R2654" t="s">
        <v>120</v>
      </c>
      <c r="S2654" t="s">
        <v>242</v>
      </c>
      <c r="T2654">
        <v>18</v>
      </c>
      <c r="U2654">
        <v>9</v>
      </c>
      <c r="V2654">
        <v>11</v>
      </c>
      <c r="W2654" t="s">
        <v>121</v>
      </c>
      <c r="X2654" t="s">
        <v>85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 t="e" vm="288">
        <f>_FV(0,"3225806451612903")</f>
        <v>#VALUE!</v>
      </c>
      <c r="AM2654" t="e" vm="321">
        <f>_FV(0,"8064516129032258")</f>
        <v>#VALUE!</v>
      </c>
      <c r="AN2654">
        <v>1</v>
      </c>
      <c r="AO2654" t="s">
        <v>68</v>
      </c>
      <c r="AP2654" t="e" vm="1">
        <f>_FV(-6,"0")</f>
        <v>#VALUE!</v>
      </c>
      <c r="AQ2654">
        <v>0</v>
      </c>
      <c r="AR2654">
        <v>3</v>
      </c>
      <c r="AS2654" t="s">
        <v>68</v>
      </c>
      <c r="AT2654" t="s">
        <v>68</v>
      </c>
      <c r="AU2654" t="s">
        <v>68</v>
      </c>
      <c r="AV2654" s="2">
        <v>43497</v>
      </c>
      <c r="AW2654" s="2">
        <v>43617</v>
      </c>
      <c r="AX2654">
        <v>1645</v>
      </c>
      <c r="AY2654">
        <v>1516</v>
      </c>
      <c r="AZ2654" t="s">
        <v>178</v>
      </c>
      <c r="BA2654" s="2">
        <v>43579</v>
      </c>
      <c r="BB2654">
        <v>25</v>
      </c>
      <c r="BC2654" t="s">
        <v>3175</v>
      </c>
      <c r="BD2654" s="3">
        <v>19085</v>
      </c>
      <c r="BE2654" t="s">
        <v>3165</v>
      </c>
      <c r="BF2654" s="2">
        <v>43640</v>
      </c>
      <c r="BG2654">
        <v>18</v>
      </c>
      <c r="BH2654" t="s">
        <v>3166</v>
      </c>
      <c r="BI2654" s="3">
        <v>30682</v>
      </c>
    </row>
    <row r="2655" spans="1:61" x14ac:dyDescent="0.25">
      <c r="A2655" s="1">
        <v>43092</v>
      </c>
      <c r="B2655" t="s">
        <v>1917</v>
      </c>
      <c r="C2655" t="s">
        <v>3165</v>
      </c>
      <c r="D2655" t="s">
        <v>101</v>
      </c>
      <c r="E2655" t="s">
        <v>305</v>
      </c>
      <c r="F2655" t="s">
        <v>787</v>
      </c>
      <c r="G2655" t="s">
        <v>786</v>
      </c>
      <c r="H2655" t="s">
        <v>199</v>
      </c>
      <c r="I2655" t="s">
        <v>198</v>
      </c>
      <c r="J2655" t="s">
        <v>196</v>
      </c>
      <c r="K2655" t="s">
        <v>205</v>
      </c>
      <c r="L2655" t="s">
        <v>202</v>
      </c>
      <c r="M2655" t="s">
        <v>304</v>
      </c>
      <c r="N2655" t="s">
        <v>172</v>
      </c>
      <c r="O2655" t="s">
        <v>202</v>
      </c>
      <c r="P2655" t="s">
        <v>204</v>
      </c>
      <c r="Q2655">
        <v>19</v>
      </c>
      <c r="R2655" t="s">
        <v>255</v>
      </c>
      <c r="S2655" t="s">
        <v>242</v>
      </c>
      <c r="T2655">
        <v>18</v>
      </c>
      <c r="U2655">
        <v>12</v>
      </c>
      <c r="V2655">
        <v>11</v>
      </c>
      <c r="W2655" t="s">
        <v>64</v>
      </c>
      <c r="X2655" t="s">
        <v>96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 t="e" vm="165">
        <f>_FV(0,"3684210526315789")</f>
        <v>#VALUE!</v>
      </c>
      <c r="AM2655" t="e" vm="239">
        <f>_FV(0,"7368421052631579")</f>
        <v>#VALUE!</v>
      </c>
      <c r="AN2655">
        <v>-3</v>
      </c>
      <c r="AO2655" t="e" vm="1">
        <f>_FV(-4,"0")</f>
        <v>#VALUE!</v>
      </c>
      <c r="AP2655" t="s">
        <v>68</v>
      </c>
      <c r="AQ2655">
        <v>1</v>
      </c>
      <c r="AR2655">
        <v>1</v>
      </c>
      <c r="AS2655" t="s">
        <v>68</v>
      </c>
      <c r="AT2655" t="s">
        <v>68</v>
      </c>
      <c r="AU2655" t="s">
        <v>68</v>
      </c>
      <c r="AV2655" s="2">
        <v>43556</v>
      </c>
      <c r="AW2655" s="3">
        <v>46023</v>
      </c>
      <c r="AX2655">
        <v>1687</v>
      </c>
      <c r="AY2655">
        <v>1516</v>
      </c>
      <c r="AZ2655" t="s">
        <v>1917</v>
      </c>
      <c r="BA2655" s="2">
        <v>43732</v>
      </c>
      <c r="BB2655">
        <v>16</v>
      </c>
      <c r="BC2655" t="s">
        <v>3176</v>
      </c>
      <c r="BD2655" s="3">
        <v>19572</v>
      </c>
      <c r="BE2655" t="s">
        <v>3165</v>
      </c>
      <c r="BF2655" s="2">
        <v>43640</v>
      </c>
      <c r="BG2655">
        <v>18</v>
      </c>
      <c r="BH2655" t="s">
        <v>3166</v>
      </c>
      <c r="BI2655" s="3">
        <v>30682</v>
      </c>
    </row>
    <row r="2656" spans="1:61" x14ac:dyDescent="0.25">
      <c r="A2656" s="1">
        <v>43120</v>
      </c>
      <c r="B2656" t="s">
        <v>182</v>
      </c>
      <c r="C2656" t="s">
        <v>3165</v>
      </c>
      <c r="D2656" t="s">
        <v>62</v>
      </c>
      <c r="E2656" t="s">
        <v>833</v>
      </c>
      <c r="F2656" t="s">
        <v>831</v>
      </c>
      <c r="G2656" t="s">
        <v>761</v>
      </c>
      <c r="H2656" t="s">
        <v>318</v>
      </c>
      <c r="I2656" t="s">
        <v>74</v>
      </c>
      <c r="J2656" t="s">
        <v>68</v>
      </c>
      <c r="K2656" t="s">
        <v>693</v>
      </c>
      <c r="L2656" t="s">
        <v>79</v>
      </c>
      <c r="M2656" t="s">
        <v>909</v>
      </c>
      <c r="N2656" t="s">
        <v>692</v>
      </c>
      <c r="O2656" t="s">
        <v>693</v>
      </c>
      <c r="P2656" t="s">
        <v>79</v>
      </c>
      <c r="Q2656">
        <v>24</v>
      </c>
      <c r="R2656" t="s">
        <v>67</v>
      </c>
      <c r="S2656" t="s">
        <v>242</v>
      </c>
      <c r="T2656">
        <v>18</v>
      </c>
      <c r="U2656">
        <v>18</v>
      </c>
      <c r="V2656">
        <v>14</v>
      </c>
      <c r="W2656" t="s">
        <v>66</v>
      </c>
      <c r="X2656" t="s">
        <v>84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1</v>
      </c>
      <c r="AK2656">
        <v>0</v>
      </c>
      <c r="AL2656" t="e" vm="93">
        <f>_FV(-1,"125")</f>
        <v>#VALUE!</v>
      </c>
      <c r="AM2656" t="e" vm="83">
        <f>_FV(0,"8333333333333334")</f>
        <v>#VALUE!</v>
      </c>
      <c r="AN2656">
        <v>-4</v>
      </c>
      <c r="AO2656" t="s">
        <v>68</v>
      </c>
      <c r="AP2656" t="s">
        <v>84</v>
      </c>
      <c r="AQ2656">
        <v>1</v>
      </c>
      <c r="AR2656">
        <v>1</v>
      </c>
      <c r="AS2656" t="s">
        <v>68</v>
      </c>
      <c r="AT2656" t="s">
        <v>910</v>
      </c>
      <c r="AU2656" t="s">
        <v>68</v>
      </c>
      <c r="AV2656" t="s">
        <v>68</v>
      </c>
      <c r="AW2656" t="s">
        <v>2395</v>
      </c>
      <c r="AX2656">
        <v>1673</v>
      </c>
      <c r="AY2656">
        <v>1516</v>
      </c>
      <c r="AZ2656" t="s">
        <v>182</v>
      </c>
      <c r="BA2656" s="2">
        <v>43521</v>
      </c>
      <c r="BB2656">
        <v>27</v>
      </c>
      <c r="BC2656" t="s">
        <v>3178</v>
      </c>
      <c r="BD2656" s="2">
        <v>43682</v>
      </c>
      <c r="BE2656" t="s">
        <v>3165</v>
      </c>
      <c r="BF2656" s="2">
        <v>43640</v>
      </c>
      <c r="BG2656">
        <v>18</v>
      </c>
      <c r="BH2656" t="s">
        <v>3166</v>
      </c>
      <c r="BI2656" s="3">
        <v>30682</v>
      </c>
    </row>
    <row r="2657" spans="1:61" x14ac:dyDescent="0.25">
      <c r="A2657" s="1">
        <v>43022</v>
      </c>
      <c r="B2657" t="s">
        <v>1445</v>
      </c>
      <c r="C2657" t="s">
        <v>3165</v>
      </c>
      <c r="D2657" t="s">
        <v>62</v>
      </c>
      <c r="E2657" t="s">
        <v>323</v>
      </c>
      <c r="F2657" t="s">
        <v>625</v>
      </c>
      <c r="G2657" t="s">
        <v>68</v>
      </c>
      <c r="H2657" t="s">
        <v>400</v>
      </c>
      <c r="I2657" t="s">
        <v>625</v>
      </c>
      <c r="J2657" t="s">
        <v>399</v>
      </c>
      <c r="K2657" t="s">
        <v>322</v>
      </c>
      <c r="L2657" t="s">
        <v>79</v>
      </c>
      <c r="M2657" t="s">
        <v>63</v>
      </c>
      <c r="N2657" t="s">
        <v>79</v>
      </c>
      <c r="O2657" t="s">
        <v>79</v>
      </c>
      <c r="P2657" t="s">
        <v>323</v>
      </c>
      <c r="Q2657">
        <v>8</v>
      </c>
      <c r="R2657" t="s">
        <v>95</v>
      </c>
      <c r="S2657" t="s">
        <v>242</v>
      </c>
      <c r="T2657">
        <v>18</v>
      </c>
      <c r="U2657">
        <v>18</v>
      </c>
      <c r="V2657">
        <v>11</v>
      </c>
      <c r="W2657" t="s">
        <v>66</v>
      </c>
      <c r="X2657" t="s">
        <v>84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 t="e" vm="92">
        <f>_FV(0,"625")</f>
        <v>#VALUE!</v>
      </c>
      <c r="AM2657" t="e" vm="14">
        <f>_FV(0,"25")</f>
        <v>#VALUE!</v>
      </c>
      <c r="AN2657">
        <v>-4</v>
      </c>
      <c r="AO2657" t="s">
        <v>68</v>
      </c>
      <c r="AP2657" t="s">
        <v>64</v>
      </c>
      <c r="AQ2657">
        <v>1</v>
      </c>
      <c r="AR2657">
        <v>1</v>
      </c>
      <c r="AS2657" t="s">
        <v>68</v>
      </c>
      <c r="AT2657" t="s">
        <v>68</v>
      </c>
      <c r="AU2657" t="s">
        <v>68</v>
      </c>
      <c r="AV2657" t="s">
        <v>124</v>
      </c>
      <c r="AW2657" s="3">
        <v>46388</v>
      </c>
      <c r="AX2657">
        <v>1657</v>
      </c>
      <c r="AY2657">
        <v>1516</v>
      </c>
      <c r="AZ2657" t="s">
        <v>1445</v>
      </c>
      <c r="BA2657" s="2">
        <v>43549</v>
      </c>
      <c r="BB2657">
        <v>32</v>
      </c>
      <c r="BC2657" t="s">
        <v>3179</v>
      </c>
      <c r="BD2657" s="3">
        <v>27851</v>
      </c>
      <c r="BE2657" t="s">
        <v>3165</v>
      </c>
      <c r="BF2657" s="2">
        <v>43640</v>
      </c>
      <c r="BG2657">
        <v>18</v>
      </c>
      <c r="BH2657" t="s">
        <v>3166</v>
      </c>
      <c r="BI2657" s="3">
        <v>30682</v>
      </c>
    </row>
    <row r="2658" spans="1:61" x14ac:dyDescent="0.25">
      <c r="A2658" s="1">
        <v>43162</v>
      </c>
      <c r="B2658" t="s">
        <v>209</v>
      </c>
      <c r="C2658" t="s">
        <v>3165</v>
      </c>
      <c r="D2658" t="s">
        <v>62</v>
      </c>
      <c r="E2658" t="s">
        <v>1554</v>
      </c>
      <c r="F2658" t="s">
        <v>1000</v>
      </c>
      <c r="G2658" t="s">
        <v>830</v>
      </c>
      <c r="H2658" t="s">
        <v>745</v>
      </c>
      <c r="I2658" t="s">
        <v>105</v>
      </c>
      <c r="J2658" t="s">
        <v>1696</v>
      </c>
      <c r="K2658" t="s">
        <v>746</v>
      </c>
      <c r="L2658" t="s">
        <v>479</v>
      </c>
      <c r="M2658" t="s">
        <v>109</v>
      </c>
      <c r="N2658" t="s">
        <v>108</v>
      </c>
      <c r="O2658" t="s">
        <v>748</v>
      </c>
      <c r="P2658" t="s">
        <v>480</v>
      </c>
      <c r="Q2658">
        <v>29</v>
      </c>
      <c r="R2658" t="s">
        <v>84</v>
      </c>
      <c r="S2658" t="s">
        <v>242</v>
      </c>
      <c r="T2658">
        <v>18</v>
      </c>
      <c r="U2658">
        <v>4</v>
      </c>
      <c r="V2658">
        <v>14</v>
      </c>
      <c r="W2658" t="s">
        <v>192</v>
      </c>
      <c r="X2658" t="s">
        <v>96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1</v>
      </c>
      <c r="AI2658">
        <v>0</v>
      </c>
      <c r="AJ2658">
        <v>0</v>
      </c>
      <c r="AK2658">
        <v>0</v>
      </c>
      <c r="AL2658" t="s">
        <v>68</v>
      </c>
      <c r="AM2658" t="e" vm="282">
        <f>_FV(0,"7931034482758621")</f>
        <v>#VALUE!</v>
      </c>
      <c r="AN2658">
        <v>25</v>
      </c>
      <c r="AO2658" t="s">
        <v>132</v>
      </c>
      <c r="AP2658" t="e" vm="1">
        <f>_FV(-13,"0")</f>
        <v>#VALUE!</v>
      </c>
      <c r="AQ2658">
        <v>3</v>
      </c>
      <c r="AR2658">
        <v>0</v>
      </c>
      <c r="AS2658" t="s">
        <v>68</v>
      </c>
      <c r="AT2658" t="s">
        <v>1556</v>
      </c>
      <c r="AU2658" t="s">
        <v>68</v>
      </c>
      <c r="AV2658" s="2">
        <v>43618</v>
      </c>
      <c r="AW2658" t="s">
        <v>3227</v>
      </c>
      <c r="AX2658">
        <v>1892</v>
      </c>
      <c r="AY2658">
        <v>1516</v>
      </c>
      <c r="AZ2658" t="s">
        <v>209</v>
      </c>
      <c r="BA2658" s="2">
        <v>43700</v>
      </c>
      <c r="BB2658">
        <v>22</v>
      </c>
      <c r="BC2658" t="s">
        <v>3180</v>
      </c>
      <c r="BD2658" t="s">
        <v>3181</v>
      </c>
      <c r="BE2658" t="s">
        <v>3165</v>
      </c>
      <c r="BF2658" s="2">
        <v>43640</v>
      </c>
      <c r="BG2658">
        <v>18</v>
      </c>
      <c r="BH2658" t="s">
        <v>3166</v>
      </c>
      <c r="BI2658" s="3">
        <v>30682</v>
      </c>
    </row>
    <row r="2659" spans="1:61" x14ac:dyDescent="0.25">
      <c r="A2659" s="1">
        <v>43085</v>
      </c>
      <c r="B2659" t="s">
        <v>2793</v>
      </c>
      <c r="C2659" t="s">
        <v>3165</v>
      </c>
      <c r="D2659" t="s">
        <v>151</v>
      </c>
      <c r="E2659" t="s">
        <v>89</v>
      </c>
      <c r="F2659" t="s">
        <v>355</v>
      </c>
      <c r="G2659" t="s">
        <v>384</v>
      </c>
      <c r="H2659" t="s">
        <v>384</v>
      </c>
      <c r="I2659" t="s">
        <v>210</v>
      </c>
      <c r="J2659" t="s">
        <v>68</v>
      </c>
      <c r="K2659" t="s">
        <v>80</v>
      </c>
      <c r="L2659" t="s">
        <v>341</v>
      </c>
      <c r="M2659" t="s">
        <v>214</v>
      </c>
      <c r="N2659" t="s">
        <v>63</v>
      </c>
      <c r="O2659" t="s">
        <v>216</v>
      </c>
      <c r="P2659" t="s">
        <v>82</v>
      </c>
      <c r="Q2659">
        <v>18</v>
      </c>
      <c r="R2659" t="s">
        <v>119</v>
      </c>
      <c r="S2659" t="s">
        <v>242</v>
      </c>
      <c r="T2659">
        <v>18</v>
      </c>
      <c r="U2659">
        <v>9</v>
      </c>
      <c r="V2659">
        <v>12</v>
      </c>
      <c r="W2659" t="s">
        <v>66</v>
      </c>
      <c r="X2659" t="s">
        <v>84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1</v>
      </c>
      <c r="AI2659">
        <v>0</v>
      </c>
      <c r="AJ2659">
        <v>0</v>
      </c>
      <c r="AK2659">
        <v>0</v>
      </c>
      <c r="AL2659" t="e" vm="68">
        <f>_FV(0,"16666666666666666")</f>
        <v>#VALUE!</v>
      </c>
      <c r="AM2659" t="e" vm="363">
        <f>_FV(0,"9444444444444444")</f>
        <v>#VALUE!</v>
      </c>
      <c r="AN2659">
        <v>4</v>
      </c>
      <c r="AO2659" t="s">
        <v>68</v>
      </c>
      <c r="AP2659" t="e" vm="1">
        <f>_FV(-2,"0")</f>
        <v>#VALUE!</v>
      </c>
      <c r="AQ2659">
        <v>1</v>
      </c>
      <c r="AR2659">
        <v>1</v>
      </c>
      <c r="AS2659" t="s">
        <v>68</v>
      </c>
      <c r="AT2659" t="s">
        <v>68</v>
      </c>
      <c r="AU2659" t="s">
        <v>68</v>
      </c>
      <c r="AV2659" s="2">
        <v>43556</v>
      </c>
      <c r="AW2659" s="3">
        <v>42736</v>
      </c>
      <c r="AX2659">
        <v>1633</v>
      </c>
      <c r="AY2659">
        <v>1516</v>
      </c>
      <c r="AZ2659" t="s">
        <v>2793</v>
      </c>
      <c r="BA2659" s="2">
        <v>43733</v>
      </c>
      <c r="BB2659">
        <v>28</v>
      </c>
      <c r="BC2659" t="s">
        <v>3182</v>
      </c>
      <c r="BD2659" s="3">
        <v>19085</v>
      </c>
      <c r="BE2659" t="s">
        <v>3165</v>
      </c>
      <c r="BF2659" s="2">
        <v>43640</v>
      </c>
      <c r="BG2659">
        <v>18</v>
      </c>
      <c r="BH2659" t="s">
        <v>3166</v>
      </c>
      <c r="BI2659" s="3">
        <v>30682</v>
      </c>
    </row>
    <row r="2660" spans="1:61" x14ac:dyDescent="0.25">
      <c r="A2660" s="1">
        <v>43155</v>
      </c>
      <c r="B2660" t="s">
        <v>218</v>
      </c>
      <c r="C2660" t="s">
        <v>3165</v>
      </c>
      <c r="D2660" t="s">
        <v>151</v>
      </c>
      <c r="E2660" t="s">
        <v>180</v>
      </c>
      <c r="F2660" t="s">
        <v>1331</v>
      </c>
      <c r="G2660" t="s">
        <v>353</v>
      </c>
      <c r="H2660" t="s">
        <v>1534</v>
      </c>
      <c r="I2660" t="s">
        <v>670</v>
      </c>
      <c r="J2660" t="s">
        <v>246</v>
      </c>
      <c r="K2660" t="s">
        <v>410</v>
      </c>
      <c r="L2660" t="s">
        <v>79</v>
      </c>
      <c r="M2660" t="s">
        <v>253</v>
      </c>
      <c r="N2660" t="s">
        <v>63</v>
      </c>
      <c r="O2660" t="s">
        <v>1304</v>
      </c>
      <c r="P2660" t="s">
        <v>372</v>
      </c>
      <c r="Q2660">
        <v>28</v>
      </c>
      <c r="R2660" t="s">
        <v>239</v>
      </c>
      <c r="S2660" t="s">
        <v>242</v>
      </c>
      <c r="T2660">
        <v>18</v>
      </c>
      <c r="U2660">
        <v>20</v>
      </c>
      <c r="V2660">
        <v>17</v>
      </c>
      <c r="W2660" t="s">
        <v>66</v>
      </c>
      <c r="X2660" t="s">
        <v>84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1</v>
      </c>
      <c r="AI2660">
        <v>0</v>
      </c>
      <c r="AJ2660">
        <v>0</v>
      </c>
      <c r="AK2660">
        <v>0</v>
      </c>
      <c r="AL2660" t="e" vm="23">
        <f>_FV(0,"6785714285714286")</f>
        <v>#VALUE!</v>
      </c>
      <c r="AM2660" t="e" vm="197">
        <f>_FV(0,"8571428571428571")</f>
        <v>#VALUE!</v>
      </c>
      <c r="AN2660">
        <v>-7</v>
      </c>
      <c r="AO2660" t="s">
        <v>68</v>
      </c>
      <c r="AP2660" t="s">
        <v>66</v>
      </c>
      <c r="AQ2660">
        <v>0</v>
      </c>
      <c r="AR2660">
        <v>3</v>
      </c>
      <c r="AS2660" t="s">
        <v>68</v>
      </c>
      <c r="AT2660" t="s">
        <v>68</v>
      </c>
      <c r="AU2660" t="s">
        <v>68</v>
      </c>
      <c r="AV2660" s="2">
        <v>43497</v>
      </c>
      <c r="AW2660" s="3">
        <v>42370</v>
      </c>
      <c r="AX2660">
        <v>1650</v>
      </c>
      <c r="AY2660">
        <v>1516</v>
      </c>
      <c r="AZ2660" t="s">
        <v>218</v>
      </c>
      <c r="BA2660" s="2">
        <v>43610</v>
      </c>
      <c r="BB2660">
        <v>17</v>
      </c>
      <c r="BC2660" t="s">
        <v>3183</v>
      </c>
      <c r="BD2660" s="2">
        <v>43501</v>
      </c>
      <c r="BE2660" t="s">
        <v>3165</v>
      </c>
      <c r="BF2660" s="2">
        <v>43640</v>
      </c>
      <c r="BG2660">
        <v>18</v>
      </c>
      <c r="BH2660" t="s">
        <v>3166</v>
      </c>
      <c r="BI2660" s="3">
        <v>30682</v>
      </c>
    </row>
    <row r="2661" spans="1:61" x14ac:dyDescent="0.25">
      <c r="A2661" s="1">
        <v>43048</v>
      </c>
      <c r="B2661" t="s">
        <v>228</v>
      </c>
      <c r="C2661" t="s">
        <v>3165</v>
      </c>
      <c r="D2661" t="s">
        <v>62</v>
      </c>
      <c r="E2661" t="s">
        <v>63</v>
      </c>
      <c r="F2661" t="s">
        <v>68</v>
      </c>
      <c r="G2661" s="2">
        <v>43587</v>
      </c>
      <c r="H2661" t="s">
        <v>65</v>
      </c>
      <c r="I2661" t="s">
        <v>65</v>
      </c>
      <c r="J2661" s="3">
        <v>27395</v>
      </c>
      <c r="K2661" t="s">
        <v>65</v>
      </c>
      <c r="L2661" t="s">
        <v>63</v>
      </c>
      <c r="M2661" t="s">
        <v>180</v>
      </c>
      <c r="N2661" t="s">
        <v>65</v>
      </c>
      <c r="O2661" t="s">
        <v>65</v>
      </c>
      <c r="P2661" t="s">
        <v>79</v>
      </c>
      <c r="Q2661">
        <v>4</v>
      </c>
      <c r="R2661" t="s">
        <v>191</v>
      </c>
      <c r="S2661" t="s">
        <v>242</v>
      </c>
      <c r="T2661">
        <v>18</v>
      </c>
      <c r="U2661">
        <v>20</v>
      </c>
      <c r="V2661">
        <v>3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 t="e" vm="1">
        <f>_FV(-2,"0")</f>
        <v>#VALUE!</v>
      </c>
      <c r="AM2661" t="s">
        <v>68</v>
      </c>
      <c r="AN2661">
        <v>-7</v>
      </c>
      <c r="AP2661" t="e" vm="1">
        <f>_FV(-3,"0")</f>
        <v>#VALUE!</v>
      </c>
      <c r="AQ2661">
        <v>1</v>
      </c>
      <c r="AR2661">
        <v>1</v>
      </c>
      <c r="AS2661" t="s">
        <v>68</v>
      </c>
      <c r="AT2661" t="s">
        <v>68</v>
      </c>
      <c r="AU2661" t="s">
        <v>68</v>
      </c>
      <c r="AV2661" t="s">
        <v>80</v>
      </c>
      <c r="AW2661" s="3">
        <v>44562</v>
      </c>
      <c r="AX2661">
        <v>1660</v>
      </c>
      <c r="AY2661">
        <v>1516</v>
      </c>
      <c r="AZ2661" t="s">
        <v>228</v>
      </c>
      <c r="BA2661" s="2">
        <v>43548</v>
      </c>
      <c r="BB2661">
        <v>23</v>
      </c>
      <c r="BC2661" t="s">
        <v>3184</v>
      </c>
      <c r="BD2661" s="3">
        <v>16954</v>
      </c>
      <c r="BE2661" t="s">
        <v>3165</v>
      </c>
      <c r="BF2661" s="2">
        <v>43640</v>
      </c>
      <c r="BG2661">
        <v>18</v>
      </c>
      <c r="BH2661" t="s">
        <v>3166</v>
      </c>
      <c r="BI2661" s="3">
        <v>30682</v>
      </c>
    </row>
    <row r="2662" spans="1:61" x14ac:dyDescent="0.25">
      <c r="A2662" s="1">
        <v>42778</v>
      </c>
      <c r="B2662" t="s">
        <v>60</v>
      </c>
      <c r="C2662" t="s">
        <v>163</v>
      </c>
      <c r="D2662" t="s">
        <v>151</v>
      </c>
      <c r="E2662" t="s">
        <v>859</v>
      </c>
      <c r="F2662" t="s">
        <v>1561</v>
      </c>
      <c r="G2662" t="s">
        <v>385</v>
      </c>
      <c r="H2662" t="s">
        <v>484</v>
      </c>
      <c r="I2662" t="s">
        <v>859</v>
      </c>
      <c r="J2662" t="s">
        <v>1561</v>
      </c>
      <c r="K2662" t="s">
        <v>97</v>
      </c>
      <c r="L2662" t="s">
        <v>355</v>
      </c>
      <c r="M2662" t="s">
        <v>386</v>
      </c>
      <c r="N2662" t="s">
        <v>115</v>
      </c>
      <c r="O2662" t="s">
        <v>268</v>
      </c>
      <c r="P2662" t="s">
        <v>115</v>
      </c>
      <c r="Q2662">
        <v>15</v>
      </c>
      <c r="R2662" t="s">
        <v>96</v>
      </c>
      <c r="S2662" t="s">
        <v>64</v>
      </c>
      <c r="T2662">
        <v>18</v>
      </c>
      <c r="U2662">
        <v>4</v>
      </c>
      <c r="V2662">
        <v>2</v>
      </c>
      <c r="W2662" t="s">
        <v>179</v>
      </c>
      <c r="X2662" t="s">
        <v>179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 t="s">
        <v>124</v>
      </c>
      <c r="AM2662" s="2">
        <v>43617</v>
      </c>
      <c r="AN2662">
        <v>-4</v>
      </c>
      <c r="AO2662" t="s">
        <v>65</v>
      </c>
      <c r="AP2662" t="s">
        <v>66</v>
      </c>
      <c r="AQ2662">
        <v>4</v>
      </c>
      <c r="AR2662">
        <v>4</v>
      </c>
      <c r="AS2662" t="s">
        <v>2199</v>
      </c>
      <c r="AT2662" t="s">
        <v>68</v>
      </c>
      <c r="AU2662" t="s">
        <v>2200</v>
      </c>
      <c r="AV2662" t="s">
        <v>2638</v>
      </c>
      <c r="AW2662" t="s">
        <v>3228</v>
      </c>
      <c r="AX2662">
        <v>1845</v>
      </c>
      <c r="AY2662">
        <v>1888</v>
      </c>
      <c r="AZ2662" t="s">
        <v>60</v>
      </c>
      <c r="BA2662" s="2">
        <v>43700</v>
      </c>
      <c r="BB2662">
        <v>27</v>
      </c>
      <c r="BC2662" t="s">
        <v>3155</v>
      </c>
      <c r="BD2662" s="2">
        <v>43722</v>
      </c>
      <c r="BE2662" t="s">
        <v>163</v>
      </c>
      <c r="BF2662" s="2">
        <v>43490</v>
      </c>
      <c r="BG2662">
        <v>22</v>
      </c>
      <c r="BH2662" t="s">
        <v>3173</v>
      </c>
      <c r="BI2662" t="s">
        <v>3174</v>
      </c>
    </row>
    <row r="2663" spans="1:61" x14ac:dyDescent="0.25">
      <c r="A2663" s="1">
        <v>43208</v>
      </c>
      <c r="B2663" t="s">
        <v>2768</v>
      </c>
      <c r="C2663" t="s">
        <v>163</v>
      </c>
      <c r="D2663" t="s">
        <v>151</v>
      </c>
      <c r="E2663" t="s">
        <v>419</v>
      </c>
      <c r="F2663" t="s">
        <v>2729</v>
      </c>
      <c r="G2663" t="s">
        <v>1019</v>
      </c>
      <c r="H2663" t="s">
        <v>993</v>
      </c>
      <c r="I2663" t="s">
        <v>489</v>
      </c>
      <c r="J2663" t="s">
        <v>2460</v>
      </c>
      <c r="K2663" t="s">
        <v>277</v>
      </c>
      <c r="L2663" t="s">
        <v>877</v>
      </c>
      <c r="M2663" t="s">
        <v>422</v>
      </c>
      <c r="N2663" t="s">
        <v>189</v>
      </c>
      <c r="O2663" t="s">
        <v>279</v>
      </c>
      <c r="P2663" t="s">
        <v>1637</v>
      </c>
      <c r="Q2663">
        <v>34</v>
      </c>
      <c r="R2663" t="s">
        <v>179</v>
      </c>
      <c r="S2663" t="s">
        <v>64</v>
      </c>
      <c r="T2663">
        <v>18</v>
      </c>
      <c r="U2663">
        <v>10</v>
      </c>
      <c r="V2663">
        <v>2</v>
      </c>
      <c r="W2663" t="s">
        <v>96</v>
      </c>
      <c r="X2663" t="s">
        <v>179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1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 t="e" vm="63">
        <f>_FV(0,"35294117647058826")</f>
        <v>#VALUE!</v>
      </c>
      <c r="AM2663" t="s">
        <v>309</v>
      </c>
      <c r="AN2663">
        <v>-33</v>
      </c>
      <c r="AO2663" t="e" vm="1">
        <f>_FV(-6,"0")</f>
        <v>#VALUE!</v>
      </c>
      <c r="AP2663" t="s">
        <v>120</v>
      </c>
      <c r="AQ2663">
        <v>1</v>
      </c>
      <c r="AR2663">
        <v>7</v>
      </c>
      <c r="AS2663" t="s">
        <v>68</v>
      </c>
      <c r="AT2663" t="s">
        <v>68</v>
      </c>
      <c r="AU2663" t="s">
        <v>68</v>
      </c>
      <c r="AV2663" s="2">
        <v>43678</v>
      </c>
      <c r="AW2663" s="3">
        <v>42370</v>
      </c>
      <c r="AX2663">
        <v>1634</v>
      </c>
      <c r="AY2663">
        <v>1888</v>
      </c>
      <c r="AZ2663" t="s">
        <v>2768</v>
      </c>
      <c r="BA2663" t="s">
        <v>1398</v>
      </c>
      <c r="BB2663">
        <v>13</v>
      </c>
      <c r="BC2663" t="s">
        <v>3157</v>
      </c>
      <c r="BD2663" s="3">
        <v>11749</v>
      </c>
      <c r="BE2663" t="s">
        <v>163</v>
      </c>
      <c r="BF2663" s="2">
        <v>43490</v>
      </c>
      <c r="BG2663">
        <v>22</v>
      </c>
      <c r="BH2663" t="s">
        <v>3173</v>
      </c>
      <c r="BI2663" t="s">
        <v>3174</v>
      </c>
    </row>
    <row r="2664" spans="1:61" x14ac:dyDescent="0.25">
      <c r="A2664" s="1">
        <v>43195</v>
      </c>
      <c r="B2664" t="s">
        <v>3158</v>
      </c>
      <c r="C2664" t="s">
        <v>163</v>
      </c>
      <c r="D2664" t="s">
        <v>62</v>
      </c>
      <c r="E2664" t="s">
        <v>88</v>
      </c>
      <c r="F2664" t="s">
        <v>2169</v>
      </c>
      <c r="G2664" t="s">
        <v>1720</v>
      </c>
      <c r="H2664" t="s">
        <v>180</v>
      </c>
      <c r="I2664" t="s">
        <v>1578</v>
      </c>
      <c r="J2664" t="s">
        <v>2479</v>
      </c>
      <c r="K2664" t="s">
        <v>216</v>
      </c>
      <c r="L2664" t="s">
        <v>355</v>
      </c>
      <c r="M2664" t="s">
        <v>214</v>
      </c>
      <c r="N2664" t="s">
        <v>82</v>
      </c>
      <c r="O2664" t="s">
        <v>1194</v>
      </c>
      <c r="P2664" t="s">
        <v>928</v>
      </c>
      <c r="Q2664">
        <v>36</v>
      </c>
      <c r="R2664" t="s">
        <v>110</v>
      </c>
      <c r="S2664" t="s">
        <v>64</v>
      </c>
      <c r="T2664">
        <v>18</v>
      </c>
      <c r="U2664">
        <v>11</v>
      </c>
      <c r="V2664">
        <v>2</v>
      </c>
      <c r="W2664" t="s">
        <v>84</v>
      </c>
      <c r="X2664" t="s">
        <v>179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 t="e" vm="53">
        <f>_FV(0,"4166666666666667")</f>
        <v>#VALUE!</v>
      </c>
      <c r="AM2664" t="s">
        <v>92</v>
      </c>
      <c r="AN2664">
        <v>-40</v>
      </c>
      <c r="AO2664" t="e" vm="1">
        <f>_FV(-9,"0")</f>
        <v>#VALUE!</v>
      </c>
      <c r="AP2664" t="s">
        <v>191</v>
      </c>
      <c r="AQ2664">
        <v>0</v>
      </c>
      <c r="AR2664">
        <v>3</v>
      </c>
      <c r="AS2664" t="s">
        <v>68</v>
      </c>
      <c r="AT2664" t="s">
        <v>68</v>
      </c>
      <c r="AU2664" t="s">
        <v>68</v>
      </c>
      <c r="AV2664" t="s">
        <v>366</v>
      </c>
      <c r="AW2664" s="3">
        <v>41640</v>
      </c>
      <c r="AX2664">
        <v>1589</v>
      </c>
      <c r="AY2664">
        <v>1888</v>
      </c>
      <c r="AZ2664" t="s">
        <v>3158</v>
      </c>
      <c r="BA2664" s="2">
        <v>43702</v>
      </c>
      <c r="BB2664">
        <v>26</v>
      </c>
      <c r="BC2664" t="s">
        <v>3159</v>
      </c>
      <c r="BD2664" s="3">
        <v>27061</v>
      </c>
      <c r="BE2664" t="s">
        <v>163</v>
      </c>
      <c r="BF2664" s="2">
        <v>43490</v>
      </c>
      <c r="BG2664">
        <v>22</v>
      </c>
      <c r="BH2664" t="s">
        <v>3173</v>
      </c>
      <c r="BI2664" t="s">
        <v>3174</v>
      </c>
    </row>
    <row r="2665" spans="1:61" x14ac:dyDescent="0.25">
      <c r="A2665" s="1">
        <v>43120</v>
      </c>
      <c r="B2665" t="s">
        <v>2531</v>
      </c>
      <c r="C2665" t="s">
        <v>163</v>
      </c>
      <c r="D2665" t="s">
        <v>151</v>
      </c>
      <c r="E2665" t="s">
        <v>831</v>
      </c>
      <c r="F2665" t="s">
        <v>64</v>
      </c>
      <c r="G2665" t="s">
        <v>74</v>
      </c>
      <c r="H2665" t="s">
        <v>355</v>
      </c>
      <c r="I2665" t="s">
        <v>75</v>
      </c>
      <c r="J2665" t="s">
        <v>761</v>
      </c>
      <c r="K2665" t="s">
        <v>323</v>
      </c>
      <c r="L2665" t="s">
        <v>625</v>
      </c>
      <c r="M2665" t="s">
        <v>771</v>
      </c>
      <c r="N2665" t="s">
        <v>322</v>
      </c>
      <c r="O2665" t="s">
        <v>771</v>
      </c>
      <c r="P2665" t="s">
        <v>693</v>
      </c>
      <c r="Q2665">
        <v>24</v>
      </c>
      <c r="R2665" t="s">
        <v>85</v>
      </c>
      <c r="S2665" t="s">
        <v>64</v>
      </c>
      <c r="T2665">
        <v>18</v>
      </c>
      <c r="U2665">
        <v>7</v>
      </c>
      <c r="V2665">
        <v>2</v>
      </c>
      <c r="W2665" t="s">
        <v>64</v>
      </c>
      <c r="X2665" t="s">
        <v>83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1</v>
      </c>
      <c r="AK2665">
        <v>0</v>
      </c>
      <c r="AL2665" t="e" vm="106">
        <f>_FV(0,"041666666666666664")</f>
        <v>#VALUE!</v>
      </c>
      <c r="AM2665" t="s">
        <v>90</v>
      </c>
      <c r="AN2665">
        <v>-16</v>
      </c>
      <c r="AO2665" t="e" vm="1">
        <f>_FV(-7,"0")</f>
        <v>#VALUE!</v>
      </c>
      <c r="AP2665" t="s">
        <v>132</v>
      </c>
      <c r="AQ2665">
        <v>2</v>
      </c>
      <c r="AR2665">
        <v>5</v>
      </c>
      <c r="AS2665" t="s">
        <v>68</v>
      </c>
      <c r="AT2665" t="s">
        <v>1385</v>
      </c>
      <c r="AU2665" t="s">
        <v>68</v>
      </c>
      <c r="AV2665" t="s">
        <v>180</v>
      </c>
      <c r="AW2665" t="s">
        <v>3229</v>
      </c>
      <c r="AX2665">
        <v>1659</v>
      </c>
      <c r="AY2665">
        <v>1888</v>
      </c>
      <c r="AZ2665" t="s">
        <v>2531</v>
      </c>
      <c r="BA2665" s="2">
        <v>43703</v>
      </c>
      <c r="BB2665">
        <v>16</v>
      </c>
      <c r="BC2665" t="s">
        <v>3160</v>
      </c>
      <c r="BD2665" s="3">
        <v>44986</v>
      </c>
      <c r="BE2665" t="s">
        <v>163</v>
      </c>
      <c r="BF2665" s="2">
        <v>43490</v>
      </c>
      <c r="BG2665">
        <v>22</v>
      </c>
      <c r="BH2665" t="s">
        <v>3173</v>
      </c>
      <c r="BI2665" t="s">
        <v>3174</v>
      </c>
    </row>
    <row r="2666" spans="1:61" x14ac:dyDescent="0.25">
      <c r="A2666" s="1">
        <v>42866</v>
      </c>
      <c r="B2666" t="s">
        <v>123</v>
      </c>
      <c r="C2666" t="s">
        <v>163</v>
      </c>
      <c r="D2666" t="s">
        <v>62</v>
      </c>
      <c r="E2666" t="s">
        <v>221</v>
      </c>
      <c r="F2666" t="s">
        <v>1346</v>
      </c>
      <c r="G2666" t="s">
        <v>537</v>
      </c>
      <c r="H2666" t="s">
        <v>224</v>
      </c>
      <c r="I2666" t="s">
        <v>628</v>
      </c>
      <c r="J2666" t="s">
        <v>1346</v>
      </c>
      <c r="K2666" t="s">
        <v>468</v>
      </c>
      <c r="L2666" t="s">
        <v>538</v>
      </c>
      <c r="M2666" t="s">
        <v>223</v>
      </c>
      <c r="N2666" t="s">
        <v>540</v>
      </c>
      <c r="O2666" t="s">
        <v>540</v>
      </c>
      <c r="P2666" t="s">
        <v>226</v>
      </c>
      <c r="Q2666">
        <v>11</v>
      </c>
      <c r="R2666" t="s">
        <v>132</v>
      </c>
      <c r="S2666" t="s">
        <v>64</v>
      </c>
      <c r="T2666">
        <v>18</v>
      </c>
      <c r="U2666">
        <v>4</v>
      </c>
      <c r="V2666">
        <v>2</v>
      </c>
      <c r="W2666" t="s">
        <v>83</v>
      </c>
      <c r="X2666" t="s">
        <v>120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 t="s">
        <v>852</v>
      </c>
      <c r="AM2666" t="s">
        <v>628</v>
      </c>
      <c r="AN2666">
        <v>-4</v>
      </c>
      <c r="AO2666" t="e" vm="1">
        <f>_FV(-1,"0")</f>
        <v>#VALUE!</v>
      </c>
      <c r="AP2666" t="s">
        <v>84</v>
      </c>
      <c r="AQ2666">
        <v>4</v>
      </c>
      <c r="AR2666">
        <v>4</v>
      </c>
      <c r="AS2666" t="s">
        <v>68</v>
      </c>
      <c r="AT2666" t="s">
        <v>68</v>
      </c>
      <c r="AU2666" t="s">
        <v>68</v>
      </c>
      <c r="AV2666" t="s">
        <v>952</v>
      </c>
      <c r="AW2666" s="3">
        <v>41640</v>
      </c>
      <c r="AX2666">
        <v>1915</v>
      </c>
      <c r="AY2666">
        <v>1888</v>
      </c>
      <c r="AZ2666" t="s">
        <v>123</v>
      </c>
      <c r="BA2666" s="2">
        <v>43669</v>
      </c>
      <c r="BB2666">
        <v>33</v>
      </c>
      <c r="BC2666" t="s">
        <v>3161</v>
      </c>
      <c r="BD2666" s="2">
        <v>43813</v>
      </c>
      <c r="BE2666" t="s">
        <v>163</v>
      </c>
      <c r="BF2666" s="2">
        <v>43490</v>
      </c>
      <c r="BG2666">
        <v>22</v>
      </c>
      <c r="BH2666" t="s">
        <v>3173</v>
      </c>
      <c r="BI2666" t="s">
        <v>3174</v>
      </c>
    </row>
    <row r="2667" spans="1:61" x14ac:dyDescent="0.25">
      <c r="A2667" s="1">
        <v>43223</v>
      </c>
      <c r="B2667" t="s">
        <v>2233</v>
      </c>
      <c r="C2667" t="s">
        <v>163</v>
      </c>
      <c r="D2667" t="s">
        <v>151</v>
      </c>
      <c r="E2667" t="s">
        <v>1000</v>
      </c>
      <c r="F2667" t="s">
        <v>1554</v>
      </c>
      <c r="G2667" t="s">
        <v>1052</v>
      </c>
      <c r="H2667" t="s">
        <v>1620</v>
      </c>
      <c r="I2667" t="s">
        <v>475</v>
      </c>
      <c r="J2667" t="s">
        <v>2039</v>
      </c>
      <c r="K2667" t="s">
        <v>480</v>
      </c>
      <c r="L2667" t="s">
        <v>1555</v>
      </c>
      <c r="M2667" t="s">
        <v>482</v>
      </c>
      <c r="N2667" t="s">
        <v>109</v>
      </c>
      <c r="O2667" t="s">
        <v>107</v>
      </c>
      <c r="P2667" t="s">
        <v>109</v>
      </c>
      <c r="Q2667">
        <v>29</v>
      </c>
      <c r="R2667" t="s">
        <v>192</v>
      </c>
      <c r="S2667" t="s">
        <v>64</v>
      </c>
      <c r="T2667">
        <v>18</v>
      </c>
      <c r="U2667">
        <v>17</v>
      </c>
      <c r="V2667">
        <v>2</v>
      </c>
      <c r="W2667" t="s">
        <v>64</v>
      </c>
      <c r="X2667" t="s">
        <v>83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 t="e" vm="287">
        <f>_FV(0,"6206896551724138")</f>
        <v>#VALUE!</v>
      </c>
      <c r="AM2667" t="s">
        <v>1089</v>
      </c>
      <c r="AN2667">
        <v>-32</v>
      </c>
      <c r="AO2667" t="e" vm="1">
        <f>_FV(-7,"0")</f>
        <v>#VALUE!</v>
      </c>
      <c r="AP2667" t="s">
        <v>83</v>
      </c>
      <c r="AQ2667">
        <v>0</v>
      </c>
      <c r="AR2667">
        <v>9</v>
      </c>
      <c r="AS2667" t="s">
        <v>68</v>
      </c>
      <c r="AT2667" t="s">
        <v>68</v>
      </c>
      <c r="AU2667" t="s">
        <v>68</v>
      </c>
      <c r="AV2667" t="s">
        <v>124</v>
      </c>
      <c r="AW2667" s="2">
        <v>43770</v>
      </c>
      <c r="AX2667">
        <v>1595</v>
      </c>
      <c r="AY2667">
        <v>1888</v>
      </c>
      <c r="AZ2667" t="s">
        <v>2233</v>
      </c>
      <c r="BA2667" s="2">
        <v>43701</v>
      </c>
      <c r="BB2667">
        <v>22</v>
      </c>
      <c r="BC2667" t="s">
        <v>3162</v>
      </c>
      <c r="BD2667" s="3">
        <v>27120</v>
      </c>
      <c r="BE2667" t="s">
        <v>163</v>
      </c>
      <c r="BF2667" s="2">
        <v>43490</v>
      </c>
      <c r="BG2667">
        <v>22</v>
      </c>
      <c r="BH2667" t="s">
        <v>3173</v>
      </c>
      <c r="BI2667" t="s">
        <v>3174</v>
      </c>
    </row>
    <row r="2668" spans="1:61" x14ac:dyDescent="0.25">
      <c r="A2668" s="1">
        <v>43101</v>
      </c>
      <c r="B2668" t="s">
        <v>127</v>
      </c>
      <c r="C2668" t="s">
        <v>163</v>
      </c>
      <c r="D2668" t="s">
        <v>151</v>
      </c>
      <c r="E2668" t="s">
        <v>1042</v>
      </c>
      <c r="F2668" t="s">
        <v>1935</v>
      </c>
      <c r="G2668" t="s">
        <v>644</v>
      </c>
      <c r="H2668" t="s">
        <v>852</v>
      </c>
      <c r="I2668" t="s">
        <v>334</v>
      </c>
      <c r="J2668" t="s">
        <v>64</v>
      </c>
      <c r="K2668" t="s">
        <v>336</v>
      </c>
      <c r="L2668" t="s">
        <v>2008</v>
      </c>
      <c r="M2668" t="s">
        <v>224</v>
      </c>
      <c r="N2668" t="s">
        <v>338</v>
      </c>
      <c r="O2668" t="s">
        <v>223</v>
      </c>
      <c r="P2668" t="s">
        <v>339</v>
      </c>
      <c r="Q2668">
        <v>22</v>
      </c>
      <c r="R2668" t="s">
        <v>121</v>
      </c>
      <c r="S2668" t="s">
        <v>64</v>
      </c>
      <c r="T2668">
        <v>18</v>
      </c>
      <c r="U2668">
        <v>9</v>
      </c>
      <c r="V2668">
        <v>3</v>
      </c>
      <c r="W2668" t="s">
        <v>121</v>
      </c>
      <c r="X2668" t="s">
        <v>83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 t="e" vm="342">
        <f>_FV(0,"3181818181818182")</f>
        <v>#VALUE!</v>
      </c>
      <c r="AM2668" t="s">
        <v>334</v>
      </c>
      <c r="AN2668">
        <v>-17</v>
      </c>
      <c r="AO2668" t="e" vm="1">
        <f>_FV(-1,"0")</f>
        <v>#VALUE!</v>
      </c>
      <c r="AP2668" t="s">
        <v>96</v>
      </c>
      <c r="AQ2668">
        <v>2</v>
      </c>
      <c r="AR2668">
        <v>5</v>
      </c>
      <c r="AS2668" t="s">
        <v>68</v>
      </c>
      <c r="AT2668" t="s">
        <v>206</v>
      </c>
      <c r="AU2668" t="s">
        <v>68</v>
      </c>
      <c r="AV2668" s="3">
        <v>45689</v>
      </c>
      <c r="AW2668" t="s">
        <v>3230</v>
      </c>
      <c r="AX2668">
        <v>1735</v>
      </c>
      <c r="AY2668">
        <v>1888</v>
      </c>
      <c r="AZ2668" t="s">
        <v>127</v>
      </c>
      <c r="BA2668" s="2">
        <v>43731</v>
      </c>
      <c r="BB2668">
        <v>27</v>
      </c>
      <c r="BC2668" t="s">
        <v>3164</v>
      </c>
      <c r="BD2668" s="3">
        <v>44743</v>
      </c>
      <c r="BE2668" t="s">
        <v>163</v>
      </c>
      <c r="BF2668" s="2">
        <v>43490</v>
      </c>
      <c r="BG2668">
        <v>22</v>
      </c>
      <c r="BH2668" t="s">
        <v>3173</v>
      </c>
      <c r="BI2668" t="s">
        <v>3174</v>
      </c>
    </row>
    <row r="2669" spans="1:61" x14ac:dyDescent="0.25">
      <c r="A2669" s="1">
        <v>43029</v>
      </c>
      <c r="B2669" t="s">
        <v>3165</v>
      </c>
      <c r="C2669" t="s">
        <v>163</v>
      </c>
      <c r="D2669" t="s">
        <v>62</v>
      </c>
      <c r="E2669" t="s">
        <v>356</v>
      </c>
      <c r="F2669" t="s">
        <v>365</v>
      </c>
      <c r="G2669" t="s">
        <v>68</v>
      </c>
      <c r="H2669" t="s">
        <v>216</v>
      </c>
      <c r="I2669" t="s">
        <v>68</v>
      </c>
      <c r="J2669" t="s">
        <v>1680</v>
      </c>
      <c r="K2669" t="s">
        <v>216</v>
      </c>
      <c r="L2669" t="s">
        <v>355</v>
      </c>
      <c r="M2669" t="s">
        <v>80</v>
      </c>
      <c r="N2669" t="s">
        <v>65</v>
      </c>
      <c r="O2669" t="s">
        <v>80</v>
      </c>
      <c r="P2669" t="s">
        <v>216</v>
      </c>
      <c r="Q2669">
        <v>9</v>
      </c>
      <c r="R2669" t="s">
        <v>242</v>
      </c>
      <c r="S2669" t="s">
        <v>64</v>
      </c>
      <c r="T2669">
        <v>18</v>
      </c>
      <c r="U2669">
        <v>12</v>
      </c>
      <c r="V2669">
        <v>2</v>
      </c>
      <c r="W2669" t="s">
        <v>64</v>
      </c>
      <c r="X2669" t="s">
        <v>192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 t="e" vm="4">
        <f>_FV(0,"4444444444444444")</f>
        <v>#VALUE!</v>
      </c>
      <c r="AM2669" t="s">
        <v>1102</v>
      </c>
      <c r="AN2669">
        <v>-11</v>
      </c>
      <c r="AO2669" t="e" vm="1">
        <f>_FV(-9,"0")</f>
        <v>#VALUE!</v>
      </c>
      <c r="AP2669" t="s">
        <v>119</v>
      </c>
      <c r="AQ2669">
        <v>1</v>
      </c>
      <c r="AR2669">
        <v>1</v>
      </c>
      <c r="AS2669" t="s">
        <v>68</v>
      </c>
      <c r="AT2669" t="s">
        <v>68</v>
      </c>
      <c r="AU2669" t="s">
        <v>68</v>
      </c>
      <c r="AV2669" t="s">
        <v>63</v>
      </c>
      <c r="AW2669" s="3">
        <v>47119</v>
      </c>
      <c r="AX2669">
        <v>1516</v>
      </c>
      <c r="AY2669">
        <v>1888</v>
      </c>
      <c r="AZ2669" t="s">
        <v>3165</v>
      </c>
      <c r="BA2669" s="2">
        <v>43640</v>
      </c>
      <c r="BB2669">
        <v>18</v>
      </c>
      <c r="BC2669" t="s">
        <v>3166</v>
      </c>
      <c r="BD2669" s="3">
        <v>30682</v>
      </c>
      <c r="BE2669" t="s">
        <v>163</v>
      </c>
      <c r="BF2669" s="2">
        <v>43490</v>
      </c>
      <c r="BG2669">
        <v>22</v>
      </c>
      <c r="BH2669" t="s">
        <v>3173</v>
      </c>
      <c r="BI2669" t="s">
        <v>3174</v>
      </c>
    </row>
    <row r="2670" spans="1:61" x14ac:dyDescent="0.25">
      <c r="A2670" s="1">
        <v>43092</v>
      </c>
      <c r="B2670" t="s">
        <v>2538</v>
      </c>
      <c r="C2670" t="s">
        <v>163</v>
      </c>
      <c r="D2670" t="s">
        <v>101</v>
      </c>
      <c r="E2670" t="s">
        <v>200</v>
      </c>
      <c r="F2670" t="s">
        <v>1320</v>
      </c>
      <c r="G2670" t="s">
        <v>197</v>
      </c>
      <c r="H2670" t="s">
        <v>1624</v>
      </c>
      <c r="I2670" t="s">
        <v>197</v>
      </c>
      <c r="J2670" t="s">
        <v>1623</v>
      </c>
      <c r="K2670" t="s">
        <v>203</v>
      </c>
      <c r="L2670" t="s">
        <v>1068</v>
      </c>
      <c r="M2670" t="s">
        <v>202</v>
      </c>
      <c r="N2670" t="s">
        <v>204</v>
      </c>
      <c r="O2670" t="s">
        <v>170</v>
      </c>
      <c r="P2670" t="s">
        <v>171</v>
      </c>
      <c r="Q2670">
        <v>19</v>
      </c>
      <c r="R2670" t="s">
        <v>83</v>
      </c>
      <c r="S2670" t="s">
        <v>64</v>
      </c>
      <c r="T2670">
        <v>18</v>
      </c>
      <c r="U2670">
        <v>8</v>
      </c>
      <c r="V2670">
        <v>2</v>
      </c>
      <c r="W2670" t="s">
        <v>179</v>
      </c>
      <c r="X2670" t="s">
        <v>179</v>
      </c>
      <c r="Y2670">
        <v>0</v>
      </c>
      <c r="Z2670">
        <v>1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 t="s">
        <v>789</v>
      </c>
      <c r="AM2670" t="s">
        <v>200</v>
      </c>
      <c r="AN2670">
        <v>-15</v>
      </c>
      <c r="AO2670" t="s">
        <v>65</v>
      </c>
      <c r="AP2670" t="s">
        <v>85</v>
      </c>
      <c r="AQ2670">
        <v>0</v>
      </c>
      <c r="AR2670">
        <v>9</v>
      </c>
      <c r="AS2670" t="s">
        <v>1321</v>
      </c>
      <c r="AT2670" t="s">
        <v>68</v>
      </c>
      <c r="AU2670" t="s">
        <v>1310</v>
      </c>
      <c r="AV2670" t="s">
        <v>1310</v>
      </c>
      <c r="AW2670" t="s">
        <v>3231</v>
      </c>
      <c r="AX2670">
        <v>1711</v>
      </c>
      <c r="AY2670">
        <v>1888</v>
      </c>
      <c r="AZ2670" t="s">
        <v>2538</v>
      </c>
      <c r="BA2670" s="2">
        <v>43610</v>
      </c>
      <c r="BB2670">
        <v>21</v>
      </c>
      <c r="BC2670" t="s">
        <v>3156</v>
      </c>
      <c r="BD2670" s="3">
        <v>15158</v>
      </c>
      <c r="BE2670" t="s">
        <v>163</v>
      </c>
      <c r="BF2670" s="2">
        <v>43490</v>
      </c>
      <c r="BG2670">
        <v>22</v>
      </c>
      <c r="BH2670" t="s">
        <v>3173</v>
      </c>
      <c r="BI2670" t="s">
        <v>3174</v>
      </c>
    </row>
    <row r="2671" spans="1:61" x14ac:dyDescent="0.25">
      <c r="A2671" s="1">
        <v>43022</v>
      </c>
      <c r="B2671" t="s">
        <v>150</v>
      </c>
      <c r="C2671" t="s">
        <v>163</v>
      </c>
      <c r="D2671" t="s">
        <v>101</v>
      </c>
      <c r="E2671" t="s">
        <v>318</v>
      </c>
      <c r="F2671" t="s">
        <v>816</v>
      </c>
      <c r="G2671" s="2">
        <v>43586</v>
      </c>
      <c r="H2671" t="s">
        <v>79</v>
      </c>
      <c r="I2671" s="2">
        <v>43586</v>
      </c>
      <c r="J2671" t="s">
        <v>1657</v>
      </c>
      <c r="K2671" t="s">
        <v>323</v>
      </c>
      <c r="L2671" t="s">
        <v>180</v>
      </c>
      <c r="M2671" t="s">
        <v>322</v>
      </c>
      <c r="N2671" t="s">
        <v>65</v>
      </c>
      <c r="O2671" t="s">
        <v>323</v>
      </c>
      <c r="P2671" t="s">
        <v>322</v>
      </c>
      <c r="Q2671">
        <v>8</v>
      </c>
      <c r="R2671" t="s">
        <v>66</v>
      </c>
      <c r="S2671" t="s">
        <v>64</v>
      </c>
      <c r="T2671">
        <v>18</v>
      </c>
      <c r="U2671">
        <v>7</v>
      </c>
      <c r="V2671">
        <v>2</v>
      </c>
      <c r="W2671" t="s">
        <v>121</v>
      </c>
      <c r="X2671" t="s">
        <v>191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 t="s">
        <v>322</v>
      </c>
      <c r="AM2671" t="s">
        <v>1657</v>
      </c>
      <c r="AN2671">
        <v>-7</v>
      </c>
      <c r="AO2671" t="e" vm="1">
        <f>_FV(-5,"0")</f>
        <v>#VALUE!</v>
      </c>
      <c r="AP2671" t="s">
        <v>64</v>
      </c>
      <c r="AQ2671">
        <v>2</v>
      </c>
      <c r="AR2671">
        <v>5</v>
      </c>
      <c r="AS2671" t="s">
        <v>68</v>
      </c>
      <c r="AT2671" t="s">
        <v>68</v>
      </c>
      <c r="AU2671" t="s">
        <v>68</v>
      </c>
      <c r="AV2671" s="2">
        <v>43678</v>
      </c>
      <c r="AW2671" s="3">
        <v>46388</v>
      </c>
      <c r="AX2671">
        <v>1842</v>
      </c>
      <c r="AY2671">
        <v>1888</v>
      </c>
      <c r="AZ2671" t="s">
        <v>150</v>
      </c>
      <c r="BA2671" t="s">
        <v>243</v>
      </c>
      <c r="BB2671">
        <v>21</v>
      </c>
      <c r="BC2671" t="s">
        <v>3167</v>
      </c>
      <c r="BD2671" t="s">
        <v>3168</v>
      </c>
      <c r="BE2671" t="s">
        <v>163</v>
      </c>
      <c r="BF2671" s="2">
        <v>43490</v>
      </c>
      <c r="BG2671">
        <v>22</v>
      </c>
      <c r="BH2671" t="s">
        <v>3173</v>
      </c>
      <c r="BI2671" t="s">
        <v>3174</v>
      </c>
    </row>
    <row r="2672" spans="1:61" x14ac:dyDescent="0.25">
      <c r="A2672" s="1">
        <v>43285</v>
      </c>
      <c r="B2672" t="s">
        <v>158</v>
      </c>
      <c r="C2672" t="s">
        <v>163</v>
      </c>
      <c r="D2672" t="s">
        <v>151</v>
      </c>
      <c r="E2672" s="3">
        <v>27426</v>
      </c>
      <c r="F2672" t="s">
        <v>908</v>
      </c>
      <c r="G2672" t="s">
        <v>1686</v>
      </c>
      <c r="H2672" t="s">
        <v>934</v>
      </c>
      <c r="I2672" t="s">
        <v>816</v>
      </c>
      <c r="J2672" t="s">
        <v>780</v>
      </c>
      <c r="K2672" t="s">
        <v>931</v>
      </c>
      <c r="L2672" t="s">
        <v>1686</v>
      </c>
      <c r="M2672" t="s">
        <v>1077</v>
      </c>
      <c r="N2672" t="s">
        <v>1076</v>
      </c>
      <c r="O2672" t="s">
        <v>783</v>
      </c>
      <c r="P2672" t="s">
        <v>1076</v>
      </c>
      <c r="Q2672">
        <v>32</v>
      </c>
      <c r="R2672" t="s">
        <v>68</v>
      </c>
      <c r="S2672" t="s">
        <v>64</v>
      </c>
      <c r="T2672">
        <v>18</v>
      </c>
      <c r="U2672">
        <v>1</v>
      </c>
      <c r="V2672">
        <v>2</v>
      </c>
      <c r="W2672" t="s">
        <v>110</v>
      </c>
      <c r="X2672" t="s">
        <v>179</v>
      </c>
      <c r="Y2672">
        <v>1</v>
      </c>
      <c r="Z2672">
        <v>1</v>
      </c>
      <c r="AA2672">
        <v>1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 t="s">
        <v>3232</v>
      </c>
      <c r="AM2672" t="s">
        <v>1172</v>
      </c>
      <c r="AN2672">
        <v>16</v>
      </c>
      <c r="AO2672" t="s">
        <v>84</v>
      </c>
      <c r="AP2672" t="e" vm="1">
        <f>_FV(-1,"0")</f>
        <v>#VALUE!</v>
      </c>
      <c r="AQ2672">
        <v>7</v>
      </c>
      <c r="AR2672">
        <v>1</v>
      </c>
      <c r="AS2672" t="s">
        <v>68</v>
      </c>
      <c r="AT2672" t="s">
        <v>982</v>
      </c>
      <c r="AU2672" t="s">
        <v>68</v>
      </c>
      <c r="AV2672" t="s">
        <v>84</v>
      </c>
      <c r="AW2672" t="s">
        <v>3233</v>
      </c>
      <c r="AX2672">
        <v>1906</v>
      </c>
      <c r="AY2672">
        <v>1888</v>
      </c>
      <c r="AZ2672" t="s">
        <v>158</v>
      </c>
      <c r="BA2672" s="2">
        <v>43489</v>
      </c>
      <c r="BB2672">
        <v>21</v>
      </c>
      <c r="BC2672" t="s">
        <v>3171</v>
      </c>
      <c r="BD2672" t="s">
        <v>3172</v>
      </c>
      <c r="BE2672" t="s">
        <v>163</v>
      </c>
      <c r="BF2672" s="2">
        <v>43490</v>
      </c>
      <c r="BG2672">
        <v>22</v>
      </c>
      <c r="BH2672" t="s">
        <v>3173</v>
      </c>
      <c r="BI2672" t="s">
        <v>3174</v>
      </c>
    </row>
    <row r="2673" spans="1:61" x14ac:dyDescent="0.25">
      <c r="A2673" s="1">
        <v>43406</v>
      </c>
      <c r="B2673" t="s">
        <v>178</v>
      </c>
      <c r="C2673" t="s">
        <v>163</v>
      </c>
      <c r="D2673" t="s">
        <v>62</v>
      </c>
      <c r="E2673" t="s">
        <v>88</v>
      </c>
      <c r="F2673" t="s">
        <v>606</v>
      </c>
      <c r="G2673" t="s">
        <v>90</v>
      </c>
      <c r="H2673" t="s">
        <v>355</v>
      </c>
      <c r="I2673" t="s">
        <v>632</v>
      </c>
      <c r="J2673" t="s">
        <v>1134</v>
      </c>
      <c r="K2673" t="s">
        <v>216</v>
      </c>
      <c r="L2673" t="s">
        <v>2197</v>
      </c>
      <c r="M2673" t="s">
        <v>609</v>
      </c>
      <c r="N2673" t="s">
        <v>1233</v>
      </c>
      <c r="O2673" t="s">
        <v>607</v>
      </c>
      <c r="P2673" t="s">
        <v>608</v>
      </c>
      <c r="Q2673">
        <v>27</v>
      </c>
      <c r="R2673" t="s">
        <v>120</v>
      </c>
      <c r="S2673" t="s">
        <v>64</v>
      </c>
      <c r="T2673">
        <v>18</v>
      </c>
      <c r="U2673">
        <v>16</v>
      </c>
      <c r="V2673">
        <v>2</v>
      </c>
      <c r="W2673" t="s">
        <v>96</v>
      </c>
      <c r="X2673" t="s">
        <v>179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1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 t="e" vm="4">
        <f>_FV(0,"4444444444444444")</f>
        <v>#VALUE!</v>
      </c>
      <c r="AM2673" t="s">
        <v>210</v>
      </c>
      <c r="AN2673">
        <v>-31</v>
      </c>
      <c r="AO2673" t="e" vm="1">
        <f>_FV(-6,"0")</f>
        <v>#VALUE!</v>
      </c>
      <c r="AP2673" t="s">
        <v>121</v>
      </c>
      <c r="AQ2673">
        <v>2</v>
      </c>
      <c r="AR2673">
        <v>5</v>
      </c>
      <c r="AS2673" t="s">
        <v>68</v>
      </c>
      <c r="AT2673" t="s">
        <v>68</v>
      </c>
      <c r="AU2673" t="s">
        <v>68</v>
      </c>
      <c r="AV2673" t="s">
        <v>116</v>
      </c>
      <c r="AW2673" s="3">
        <v>44927</v>
      </c>
      <c r="AX2673">
        <v>1645</v>
      </c>
      <c r="AY2673">
        <v>1888</v>
      </c>
      <c r="AZ2673" t="s">
        <v>178</v>
      </c>
      <c r="BA2673" s="2">
        <v>43579</v>
      </c>
      <c r="BB2673">
        <v>25</v>
      </c>
      <c r="BC2673" t="s">
        <v>3175</v>
      </c>
      <c r="BD2673" s="3">
        <v>19085</v>
      </c>
      <c r="BE2673" t="s">
        <v>163</v>
      </c>
      <c r="BF2673" s="2">
        <v>43490</v>
      </c>
      <c r="BG2673">
        <v>22</v>
      </c>
      <c r="BH2673" t="s">
        <v>3173</v>
      </c>
      <c r="BI2673" t="s">
        <v>3174</v>
      </c>
    </row>
    <row r="2674" spans="1:61" x14ac:dyDescent="0.25">
      <c r="A2674" s="1">
        <v>43001</v>
      </c>
      <c r="B2674" t="s">
        <v>1917</v>
      </c>
      <c r="C2674" t="s">
        <v>163</v>
      </c>
      <c r="D2674" t="s">
        <v>151</v>
      </c>
      <c r="E2674" t="s">
        <v>355</v>
      </c>
      <c r="F2674" t="s">
        <v>1820</v>
      </c>
      <c r="G2674" t="s">
        <v>355</v>
      </c>
      <c r="H2674" t="s">
        <v>80</v>
      </c>
      <c r="I2674" t="s">
        <v>90</v>
      </c>
      <c r="J2674" t="s">
        <v>657</v>
      </c>
      <c r="K2674" t="s">
        <v>80</v>
      </c>
      <c r="L2674" t="s">
        <v>355</v>
      </c>
      <c r="M2674" t="s">
        <v>82</v>
      </c>
      <c r="N2674" t="s">
        <v>65</v>
      </c>
      <c r="O2674" t="s">
        <v>80</v>
      </c>
      <c r="P2674" t="s">
        <v>82</v>
      </c>
      <c r="Q2674">
        <v>6</v>
      </c>
      <c r="R2674" t="s">
        <v>255</v>
      </c>
      <c r="S2674" t="s">
        <v>64</v>
      </c>
      <c r="T2674">
        <v>18</v>
      </c>
      <c r="U2674">
        <v>9</v>
      </c>
      <c r="V2674">
        <v>2</v>
      </c>
      <c r="W2674" t="s">
        <v>121</v>
      </c>
      <c r="X2674" t="s">
        <v>191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1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 t="s">
        <v>65</v>
      </c>
      <c r="AM2674" t="s">
        <v>365</v>
      </c>
      <c r="AN2674">
        <v>-5</v>
      </c>
      <c r="AO2674" t="e" vm="1">
        <f>_FV(-5,"0")</f>
        <v>#VALUE!</v>
      </c>
      <c r="AP2674" t="s">
        <v>110</v>
      </c>
      <c r="AQ2674">
        <v>4</v>
      </c>
      <c r="AR2674">
        <v>4</v>
      </c>
      <c r="AS2674" t="s">
        <v>68</v>
      </c>
      <c r="AT2674" t="s">
        <v>68</v>
      </c>
      <c r="AU2674" t="s">
        <v>68</v>
      </c>
      <c r="AV2674" t="s">
        <v>156</v>
      </c>
      <c r="AW2674" s="3">
        <v>44197</v>
      </c>
      <c r="AX2674">
        <v>1687</v>
      </c>
      <c r="AY2674">
        <v>1888</v>
      </c>
      <c r="AZ2674" t="s">
        <v>1917</v>
      </c>
      <c r="BA2674" s="2">
        <v>43732</v>
      </c>
      <c r="BB2674">
        <v>16</v>
      </c>
      <c r="BC2674" t="s">
        <v>3176</v>
      </c>
      <c r="BD2674" s="3">
        <v>19572</v>
      </c>
      <c r="BE2674" t="s">
        <v>163</v>
      </c>
      <c r="BF2674" s="2">
        <v>43490</v>
      </c>
      <c r="BG2674">
        <v>22</v>
      </c>
      <c r="BH2674" t="s">
        <v>3173</v>
      </c>
      <c r="BI2674" t="s">
        <v>3174</v>
      </c>
    </row>
    <row r="2675" spans="1:61" x14ac:dyDescent="0.25">
      <c r="A2675" s="1">
        <v>42987</v>
      </c>
      <c r="B2675" t="s">
        <v>182</v>
      </c>
      <c r="C2675" t="s">
        <v>163</v>
      </c>
      <c r="D2675" t="s">
        <v>101</v>
      </c>
      <c r="E2675" t="s">
        <v>63</v>
      </c>
      <c r="F2675" s="2">
        <v>43587</v>
      </c>
      <c r="G2675" t="s">
        <v>63</v>
      </c>
      <c r="H2675" t="s">
        <v>65</v>
      </c>
      <c r="I2675" t="s">
        <v>68</v>
      </c>
      <c r="J2675" s="3">
        <v>45689</v>
      </c>
      <c r="K2675" t="s">
        <v>79</v>
      </c>
      <c r="L2675" t="s">
        <v>180</v>
      </c>
      <c r="M2675" t="s">
        <v>79</v>
      </c>
      <c r="N2675" t="s">
        <v>65</v>
      </c>
      <c r="O2675" t="s">
        <v>79</v>
      </c>
      <c r="P2675" t="s">
        <v>65</v>
      </c>
      <c r="Q2675">
        <v>4</v>
      </c>
      <c r="R2675" t="s">
        <v>67</v>
      </c>
      <c r="S2675" t="s">
        <v>64</v>
      </c>
      <c r="T2675">
        <v>18</v>
      </c>
      <c r="U2675">
        <v>11</v>
      </c>
      <c r="V2675">
        <v>1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 t="s">
        <v>65</v>
      </c>
      <c r="AM2675" s="2">
        <v>43587</v>
      </c>
      <c r="AN2675">
        <v>-5</v>
      </c>
      <c r="AP2675" t="s">
        <v>255</v>
      </c>
      <c r="AQ2675">
        <v>2</v>
      </c>
      <c r="AR2675">
        <v>5</v>
      </c>
      <c r="AS2675" t="s">
        <v>68</v>
      </c>
      <c r="AT2675" t="s">
        <v>65</v>
      </c>
      <c r="AU2675" t="s">
        <v>68</v>
      </c>
      <c r="AV2675" s="3">
        <v>45658</v>
      </c>
      <c r="AW2675" t="s">
        <v>65</v>
      </c>
      <c r="AX2675">
        <v>1673</v>
      </c>
      <c r="AY2675">
        <v>1888</v>
      </c>
      <c r="AZ2675" t="s">
        <v>182</v>
      </c>
      <c r="BA2675" s="2">
        <v>43521</v>
      </c>
      <c r="BB2675">
        <v>27</v>
      </c>
      <c r="BC2675" t="s">
        <v>3178</v>
      </c>
      <c r="BD2675" s="2">
        <v>43682</v>
      </c>
      <c r="BE2675" t="s">
        <v>163</v>
      </c>
      <c r="BF2675" s="2">
        <v>43490</v>
      </c>
      <c r="BG2675">
        <v>22</v>
      </c>
      <c r="BH2675" t="s">
        <v>3173</v>
      </c>
      <c r="BI2675" t="s">
        <v>3174</v>
      </c>
    </row>
    <row r="2676" spans="1:61" x14ac:dyDescent="0.25">
      <c r="A2676" s="1">
        <v>42966</v>
      </c>
      <c r="B2676" t="s">
        <v>1445</v>
      </c>
      <c r="C2676" t="s">
        <v>163</v>
      </c>
      <c r="D2676" t="s">
        <v>151</v>
      </c>
      <c r="E2676" t="s">
        <v>65</v>
      </c>
      <c r="F2676" t="s">
        <v>64</v>
      </c>
      <c r="G2676" t="s">
        <v>65</v>
      </c>
      <c r="H2676" t="s">
        <v>65</v>
      </c>
      <c r="I2676" t="s">
        <v>63</v>
      </c>
      <c r="J2676" s="2">
        <v>43586</v>
      </c>
      <c r="K2676" t="s">
        <v>65</v>
      </c>
      <c r="L2676" t="s">
        <v>63</v>
      </c>
      <c r="M2676" t="s">
        <v>65</v>
      </c>
      <c r="N2676" t="s">
        <v>65</v>
      </c>
      <c r="O2676" t="s">
        <v>63</v>
      </c>
      <c r="P2676" t="s">
        <v>65</v>
      </c>
      <c r="Q2676">
        <v>2</v>
      </c>
      <c r="R2676" t="s">
        <v>95</v>
      </c>
      <c r="S2676" t="s">
        <v>64</v>
      </c>
      <c r="T2676">
        <v>18</v>
      </c>
      <c r="U2676">
        <v>12</v>
      </c>
      <c r="V2676">
        <v>1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 t="s">
        <v>65</v>
      </c>
      <c r="AM2676" t="s">
        <v>64</v>
      </c>
      <c r="AN2676">
        <v>-2</v>
      </c>
      <c r="AP2676" t="s">
        <v>242</v>
      </c>
      <c r="AQ2676">
        <v>1</v>
      </c>
      <c r="AR2676">
        <v>7</v>
      </c>
      <c r="AS2676" s="2">
        <v>43617</v>
      </c>
      <c r="AT2676" t="s">
        <v>68</v>
      </c>
      <c r="AU2676" t="s">
        <v>124</v>
      </c>
      <c r="AV2676" t="s">
        <v>354</v>
      </c>
      <c r="AW2676" t="s">
        <v>3191</v>
      </c>
      <c r="AX2676">
        <v>1657</v>
      </c>
      <c r="AY2676">
        <v>1888</v>
      </c>
      <c r="AZ2676" t="s">
        <v>1445</v>
      </c>
      <c r="BA2676" s="2">
        <v>43549</v>
      </c>
      <c r="BB2676">
        <v>32</v>
      </c>
      <c r="BC2676" t="s">
        <v>3179</v>
      </c>
      <c r="BD2676" s="3">
        <v>27851</v>
      </c>
      <c r="BE2676" t="s">
        <v>163</v>
      </c>
      <c r="BF2676" s="2">
        <v>43490</v>
      </c>
      <c r="BG2676">
        <v>22</v>
      </c>
      <c r="BH2676" t="s">
        <v>3173</v>
      </c>
      <c r="BI2676" t="s">
        <v>3174</v>
      </c>
    </row>
    <row r="2677" spans="1:61" x14ac:dyDescent="0.25">
      <c r="A2677" s="1">
        <v>43131</v>
      </c>
      <c r="B2677" t="s">
        <v>209</v>
      </c>
      <c r="C2677" t="s">
        <v>163</v>
      </c>
      <c r="D2677" t="s">
        <v>62</v>
      </c>
      <c r="E2677" s="3">
        <v>32143</v>
      </c>
      <c r="F2677" s="3">
        <v>35065</v>
      </c>
      <c r="G2677" t="s">
        <v>2425</v>
      </c>
      <c r="H2677" t="s">
        <v>1835</v>
      </c>
      <c r="I2677" s="2">
        <v>43678</v>
      </c>
      <c r="J2677" s="2">
        <v>43801</v>
      </c>
      <c r="K2677" t="s">
        <v>396</v>
      </c>
      <c r="L2677" t="s">
        <v>1835</v>
      </c>
      <c r="M2677" t="s">
        <v>118</v>
      </c>
      <c r="N2677" t="s">
        <v>1097</v>
      </c>
      <c r="O2677" t="s">
        <v>397</v>
      </c>
      <c r="P2677" t="s">
        <v>118</v>
      </c>
      <c r="Q2677">
        <v>25</v>
      </c>
      <c r="R2677" t="s">
        <v>84</v>
      </c>
      <c r="S2677" t="s">
        <v>64</v>
      </c>
      <c r="T2677">
        <v>18</v>
      </c>
      <c r="U2677">
        <v>5</v>
      </c>
      <c r="V2677">
        <v>2</v>
      </c>
      <c r="W2677" t="s">
        <v>192</v>
      </c>
      <c r="X2677" t="s">
        <v>192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 t="s">
        <v>68</v>
      </c>
      <c r="AM2677" s="3">
        <v>11689</v>
      </c>
      <c r="AN2677">
        <v>-8</v>
      </c>
      <c r="AO2677" t="s">
        <v>65</v>
      </c>
      <c r="AP2677" t="s">
        <v>68</v>
      </c>
      <c r="AQ2677">
        <v>3</v>
      </c>
      <c r="AR2677">
        <v>6</v>
      </c>
      <c r="AS2677" t="s">
        <v>2187</v>
      </c>
      <c r="AT2677" t="s">
        <v>68</v>
      </c>
      <c r="AU2677" t="s">
        <v>1405</v>
      </c>
      <c r="AV2677" t="s">
        <v>3234</v>
      </c>
      <c r="AW2677" t="s">
        <v>3235</v>
      </c>
      <c r="AX2677">
        <v>1892</v>
      </c>
      <c r="AY2677">
        <v>1888</v>
      </c>
      <c r="AZ2677" t="s">
        <v>209</v>
      </c>
      <c r="BA2677" s="2">
        <v>43700</v>
      </c>
      <c r="BB2677">
        <v>22</v>
      </c>
      <c r="BC2677" t="s">
        <v>3180</v>
      </c>
      <c r="BD2677" t="s">
        <v>3181</v>
      </c>
      <c r="BE2677" t="s">
        <v>163</v>
      </c>
      <c r="BF2677" s="2">
        <v>43490</v>
      </c>
      <c r="BG2677">
        <v>22</v>
      </c>
      <c r="BH2677" t="s">
        <v>3173</v>
      </c>
      <c r="BI2677" t="s">
        <v>3174</v>
      </c>
    </row>
    <row r="2678" spans="1:61" x14ac:dyDescent="0.25">
      <c r="A2678" s="1">
        <v>43067</v>
      </c>
      <c r="B2678" t="s">
        <v>2793</v>
      </c>
      <c r="C2678" t="s">
        <v>163</v>
      </c>
      <c r="D2678" t="s">
        <v>151</v>
      </c>
      <c r="E2678" t="s">
        <v>352</v>
      </c>
      <c r="F2678" t="s">
        <v>64</v>
      </c>
      <c r="G2678" s="2">
        <v>43586</v>
      </c>
      <c r="H2678" t="s">
        <v>156</v>
      </c>
      <c r="I2678" s="2">
        <v>43586</v>
      </c>
      <c r="J2678" t="s">
        <v>1494</v>
      </c>
      <c r="K2678" t="s">
        <v>156</v>
      </c>
      <c r="L2678" t="s">
        <v>576</v>
      </c>
      <c r="M2678" t="s">
        <v>155</v>
      </c>
      <c r="N2678" t="s">
        <v>154</v>
      </c>
      <c r="O2678" t="s">
        <v>372</v>
      </c>
      <c r="P2678" t="s">
        <v>154</v>
      </c>
      <c r="Q2678">
        <v>14</v>
      </c>
      <c r="R2678" t="s">
        <v>119</v>
      </c>
      <c r="S2678" t="s">
        <v>64</v>
      </c>
      <c r="T2678">
        <v>18</v>
      </c>
      <c r="U2678">
        <v>8</v>
      </c>
      <c r="V2678">
        <v>2</v>
      </c>
      <c r="W2678" t="s">
        <v>96</v>
      </c>
      <c r="X2678" t="s">
        <v>83</v>
      </c>
      <c r="Y2678">
        <v>0</v>
      </c>
      <c r="Z2678">
        <v>0</v>
      </c>
      <c r="AA2678">
        <v>0</v>
      </c>
      <c r="AB2678">
        <v>1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 t="s">
        <v>577</v>
      </c>
      <c r="AM2678" t="s">
        <v>352</v>
      </c>
      <c r="AN2678">
        <v>-8</v>
      </c>
      <c r="AO2678" t="e" vm="1">
        <f>_FV(-3,"0")</f>
        <v>#VALUE!</v>
      </c>
      <c r="AP2678" t="s">
        <v>179</v>
      </c>
      <c r="AQ2678">
        <v>3</v>
      </c>
      <c r="AR2678">
        <v>6</v>
      </c>
      <c r="AS2678" t="s">
        <v>708</v>
      </c>
      <c r="AT2678" t="s">
        <v>68</v>
      </c>
      <c r="AU2678" t="s">
        <v>1178</v>
      </c>
      <c r="AV2678" t="s">
        <v>1178</v>
      </c>
      <c r="AW2678" t="s">
        <v>3236</v>
      </c>
      <c r="AX2678">
        <v>1633</v>
      </c>
      <c r="AY2678">
        <v>1888</v>
      </c>
      <c r="AZ2678" t="s">
        <v>2793</v>
      </c>
      <c r="BA2678" s="2">
        <v>43733</v>
      </c>
      <c r="BB2678">
        <v>28</v>
      </c>
      <c r="BC2678" t="s">
        <v>3182</v>
      </c>
      <c r="BD2678" s="3">
        <v>19085</v>
      </c>
      <c r="BE2678" t="s">
        <v>163</v>
      </c>
      <c r="BF2678" s="2">
        <v>43490</v>
      </c>
      <c r="BG2678">
        <v>22</v>
      </c>
      <c r="BH2678" t="s">
        <v>3173</v>
      </c>
      <c r="BI2678" t="s">
        <v>3174</v>
      </c>
    </row>
    <row r="2679" spans="1:61" x14ac:dyDescent="0.25">
      <c r="A2679" s="1">
        <v>43086</v>
      </c>
      <c r="B2679" t="s">
        <v>218</v>
      </c>
      <c r="C2679" t="s">
        <v>163</v>
      </c>
      <c r="D2679" t="s">
        <v>151</v>
      </c>
      <c r="E2679" t="s">
        <v>355</v>
      </c>
      <c r="F2679" t="s">
        <v>1206</v>
      </c>
      <c r="G2679" t="s">
        <v>210</v>
      </c>
      <c r="H2679" t="s">
        <v>950</v>
      </c>
      <c r="I2679" t="s">
        <v>91</v>
      </c>
      <c r="J2679" t="s">
        <v>1102</v>
      </c>
      <c r="K2679" t="s">
        <v>93</v>
      </c>
      <c r="L2679" t="s">
        <v>355</v>
      </c>
      <c r="M2679" t="s">
        <v>214</v>
      </c>
      <c r="N2679" t="s">
        <v>82</v>
      </c>
      <c r="O2679" t="s">
        <v>94</v>
      </c>
      <c r="P2679" t="s">
        <v>93</v>
      </c>
      <c r="Q2679">
        <v>18</v>
      </c>
      <c r="R2679" t="s">
        <v>239</v>
      </c>
      <c r="S2679" t="s">
        <v>64</v>
      </c>
      <c r="T2679">
        <v>18</v>
      </c>
      <c r="U2679">
        <v>17</v>
      </c>
      <c r="V2679">
        <v>2</v>
      </c>
      <c r="W2679" t="s">
        <v>66</v>
      </c>
      <c r="X2679" t="s">
        <v>179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1</v>
      </c>
      <c r="AE2679">
        <v>0</v>
      </c>
      <c r="AF2679">
        <v>1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 t="e" vm="5">
        <f>_FV(0,"5555555555555556")</f>
        <v>#VALUE!</v>
      </c>
      <c r="AM2679" t="s">
        <v>89</v>
      </c>
      <c r="AN2679">
        <v>-24</v>
      </c>
      <c r="AO2679" t="e" vm="1">
        <f>_FV(-8,"0")</f>
        <v>#VALUE!</v>
      </c>
      <c r="AP2679" t="s">
        <v>95</v>
      </c>
      <c r="AQ2679">
        <v>4</v>
      </c>
      <c r="AR2679">
        <v>4</v>
      </c>
      <c r="AS2679" t="s">
        <v>1854</v>
      </c>
      <c r="AT2679" t="s">
        <v>68</v>
      </c>
      <c r="AU2679" t="s">
        <v>813</v>
      </c>
      <c r="AV2679" t="s">
        <v>813</v>
      </c>
      <c r="AW2679" t="s">
        <v>3237</v>
      </c>
      <c r="AX2679">
        <v>1650</v>
      </c>
      <c r="AY2679">
        <v>1888</v>
      </c>
      <c r="AZ2679" t="s">
        <v>218</v>
      </c>
      <c r="BA2679" s="2">
        <v>43610</v>
      </c>
      <c r="BB2679">
        <v>17</v>
      </c>
      <c r="BC2679" t="s">
        <v>3183</v>
      </c>
      <c r="BD2679" s="2">
        <v>43501</v>
      </c>
      <c r="BE2679" t="s">
        <v>163</v>
      </c>
      <c r="BF2679" s="2">
        <v>43490</v>
      </c>
      <c r="BG2679">
        <v>22</v>
      </c>
      <c r="BH2679" t="s">
        <v>3173</v>
      </c>
      <c r="BI2679" t="s">
        <v>3174</v>
      </c>
    </row>
    <row r="2680" spans="1:61" x14ac:dyDescent="0.25">
      <c r="A2680" s="1">
        <v>43378</v>
      </c>
      <c r="B2680" t="s">
        <v>228</v>
      </c>
      <c r="C2680" t="s">
        <v>163</v>
      </c>
      <c r="D2680" t="s">
        <v>101</v>
      </c>
      <c r="E2680" t="s">
        <v>710</v>
      </c>
      <c r="F2680" t="s">
        <v>649</v>
      </c>
      <c r="G2680" t="s">
        <v>649</v>
      </c>
      <c r="H2680" t="s">
        <v>2054</v>
      </c>
      <c r="I2680" t="s">
        <v>1616</v>
      </c>
      <c r="J2680" t="s">
        <v>2571</v>
      </c>
      <c r="K2680" t="s">
        <v>292</v>
      </c>
      <c r="L2680" t="s">
        <v>1618</v>
      </c>
      <c r="M2680" t="s">
        <v>1159</v>
      </c>
      <c r="N2680" t="s">
        <v>617</v>
      </c>
      <c r="O2680" t="s">
        <v>655</v>
      </c>
      <c r="P2680" t="s">
        <v>1462</v>
      </c>
      <c r="Q2680">
        <v>37</v>
      </c>
      <c r="R2680" t="s">
        <v>191</v>
      </c>
      <c r="S2680" t="s">
        <v>64</v>
      </c>
      <c r="T2680">
        <v>18</v>
      </c>
      <c r="U2680">
        <v>11</v>
      </c>
      <c r="V2680">
        <v>2</v>
      </c>
      <c r="W2680" t="s">
        <v>132</v>
      </c>
      <c r="X2680" t="s">
        <v>83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 t="e" vm="29">
        <f>_FV(0,"5945945945945946")</f>
        <v>#VALUE!</v>
      </c>
      <c r="AM2680" t="s">
        <v>758</v>
      </c>
      <c r="AN2680">
        <v>-39</v>
      </c>
      <c r="AO2680" t="e" vm="1">
        <f>_FV(-4,"0")</f>
        <v>#VALUE!</v>
      </c>
      <c r="AP2680" t="s">
        <v>192</v>
      </c>
      <c r="AQ2680">
        <v>1</v>
      </c>
      <c r="AR2680">
        <v>7</v>
      </c>
      <c r="AS2680" t="s">
        <v>1328</v>
      </c>
      <c r="AT2680" t="s">
        <v>68</v>
      </c>
      <c r="AU2680" t="s">
        <v>65</v>
      </c>
      <c r="AV2680" t="s">
        <v>65</v>
      </c>
      <c r="AW2680" t="s">
        <v>3238</v>
      </c>
      <c r="AX2680">
        <v>1660</v>
      </c>
      <c r="AY2680">
        <v>1888</v>
      </c>
      <c r="AZ2680" t="s">
        <v>228</v>
      </c>
      <c r="BA2680" s="2">
        <v>43548</v>
      </c>
      <c r="BB2680">
        <v>23</v>
      </c>
      <c r="BC2680" t="s">
        <v>3184</v>
      </c>
      <c r="BD2680" s="3">
        <v>16954</v>
      </c>
      <c r="BE2680" t="s">
        <v>163</v>
      </c>
      <c r="BF2680" s="2">
        <v>43490</v>
      </c>
      <c r="BG2680">
        <v>22</v>
      </c>
      <c r="BH2680" t="s">
        <v>3173</v>
      </c>
      <c r="BI2680" t="s">
        <v>3174</v>
      </c>
    </row>
    <row r="2681" spans="1:61" x14ac:dyDescent="0.25">
      <c r="A2681" s="1">
        <v>43085</v>
      </c>
      <c r="B2681" t="s">
        <v>60</v>
      </c>
      <c r="C2681" t="s">
        <v>178</v>
      </c>
      <c r="D2681" t="s">
        <v>62</v>
      </c>
      <c r="E2681" t="s">
        <v>340</v>
      </c>
      <c r="F2681" t="s">
        <v>88</v>
      </c>
      <c r="G2681" t="s">
        <v>92</v>
      </c>
      <c r="H2681" t="s">
        <v>89</v>
      </c>
      <c r="I2681" t="s">
        <v>340</v>
      </c>
      <c r="J2681" t="s">
        <v>74</v>
      </c>
      <c r="K2681" t="s">
        <v>63</v>
      </c>
      <c r="L2681" t="s">
        <v>216</v>
      </c>
      <c r="M2681" t="s">
        <v>341</v>
      </c>
      <c r="N2681" t="s">
        <v>356</v>
      </c>
      <c r="O2681" t="s">
        <v>82</v>
      </c>
      <c r="P2681" t="s">
        <v>82</v>
      </c>
      <c r="Q2681">
        <v>18</v>
      </c>
      <c r="R2681" t="s">
        <v>96</v>
      </c>
      <c r="S2681" t="s">
        <v>120</v>
      </c>
      <c r="T2681">
        <v>18</v>
      </c>
      <c r="U2681">
        <v>7</v>
      </c>
      <c r="V2681">
        <v>16</v>
      </c>
      <c r="W2681" t="s">
        <v>121</v>
      </c>
      <c r="X2681" t="s">
        <v>68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 t="s">
        <v>356</v>
      </c>
      <c r="AM2681" t="e" vm="5">
        <f>_FV(0,"5555555555555556")</f>
        <v>#VALUE!</v>
      </c>
      <c r="AN2681">
        <v>15</v>
      </c>
      <c r="AO2681" t="s">
        <v>85</v>
      </c>
      <c r="AP2681" t="e" vm="1">
        <f>_FV(-4,"0")</f>
        <v>#VALUE!</v>
      </c>
      <c r="AQ2681">
        <v>9</v>
      </c>
      <c r="AR2681">
        <v>0</v>
      </c>
      <c r="AS2681" t="s">
        <v>68</v>
      </c>
      <c r="AT2681" t="s">
        <v>68</v>
      </c>
      <c r="AU2681" t="s">
        <v>68</v>
      </c>
      <c r="AV2681" s="2">
        <v>43587</v>
      </c>
      <c r="AW2681" s="3">
        <v>42736</v>
      </c>
      <c r="AX2681">
        <v>1845</v>
      </c>
      <c r="AY2681">
        <v>1645</v>
      </c>
      <c r="AZ2681" t="s">
        <v>60</v>
      </c>
      <c r="BA2681" s="2">
        <v>43700</v>
      </c>
      <c r="BB2681">
        <v>27</v>
      </c>
      <c r="BC2681" t="s">
        <v>3155</v>
      </c>
      <c r="BD2681" s="2">
        <v>43722</v>
      </c>
      <c r="BE2681" t="s">
        <v>178</v>
      </c>
      <c r="BF2681" s="2">
        <v>43579</v>
      </c>
      <c r="BG2681">
        <v>25</v>
      </c>
      <c r="BH2681" t="s">
        <v>3175</v>
      </c>
      <c r="BI2681" s="3">
        <v>19085</v>
      </c>
    </row>
    <row r="2682" spans="1:61" x14ac:dyDescent="0.25">
      <c r="A2682" s="1">
        <v>43155</v>
      </c>
      <c r="B2682" t="s">
        <v>2768</v>
      </c>
      <c r="C2682" t="s">
        <v>178</v>
      </c>
      <c r="D2682" t="s">
        <v>101</v>
      </c>
      <c r="E2682" t="s">
        <v>407</v>
      </c>
      <c r="F2682" t="s">
        <v>249</v>
      </c>
      <c r="G2682" t="s">
        <v>2079</v>
      </c>
      <c r="H2682" t="s">
        <v>153</v>
      </c>
      <c r="I2682" t="s">
        <v>407</v>
      </c>
      <c r="J2682" t="s">
        <v>68</v>
      </c>
      <c r="K2682" t="s">
        <v>155</v>
      </c>
      <c r="L2682" t="s">
        <v>79</v>
      </c>
      <c r="M2682" t="s">
        <v>156</v>
      </c>
      <c r="N2682" t="s">
        <v>253</v>
      </c>
      <c r="O2682" t="s">
        <v>79</v>
      </c>
      <c r="P2682" t="s">
        <v>79</v>
      </c>
      <c r="Q2682">
        <v>28</v>
      </c>
      <c r="R2682" t="s">
        <v>179</v>
      </c>
      <c r="S2682" t="s">
        <v>120</v>
      </c>
      <c r="T2682">
        <v>18</v>
      </c>
      <c r="U2682">
        <v>10</v>
      </c>
      <c r="V2682">
        <v>13</v>
      </c>
      <c r="W2682" t="s">
        <v>120</v>
      </c>
      <c r="X2682" t="s">
        <v>96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 t="e" vm="315">
        <f>_FV(0,"35714285714285715")</f>
        <v>#VALUE!</v>
      </c>
      <c r="AM2682" t="e" vm="208">
        <f>_FV(0,"39285714285714285")</f>
        <v>#VALUE!</v>
      </c>
      <c r="AN2682">
        <v>3</v>
      </c>
      <c r="AO2682" t="s">
        <v>66</v>
      </c>
      <c r="AP2682" t="s">
        <v>64</v>
      </c>
      <c r="AQ2682">
        <v>6</v>
      </c>
      <c r="AR2682">
        <v>3</v>
      </c>
      <c r="AS2682" t="s">
        <v>68</v>
      </c>
      <c r="AT2682" t="s">
        <v>68</v>
      </c>
      <c r="AU2682" t="s">
        <v>68</v>
      </c>
      <c r="AV2682" t="s">
        <v>147</v>
      </c>
      <c r="AW2682" s="3">
        <v>42370</v>
      </c>
      <c r="AX2682">
        <v>1634</v>
      </c>
      <c r="AY2682">
        <v>1645</v>
      </c>
      <c r="AZ2682" t="s">
        <v>2768</v>
      </c>
      <c r="BA2682" t="s">
        <v>1398</v>
      </c>
      <c r="BB2682">
        <v>13</v>
      </c>
      <c r="BC2682" t="s">
        <v>3157</v>
      </c>
      <c r="BD2682" s="3">
        <v>11749</v>
      </c>
      <c r="BE2682" t="s">
        <v>178</v>
      </c>
      <c r="BF2682" s="2">
        <v>43579</v>
      </c>
      <c r="BG2682">
        <v>25</v>
      </c>
      <c r="BH2682" t="s">
        <v>3175</v>
      </c>
      <c r="BI2682" s="3">
        <v>19085</v>
      </c>
    </row>
    <row r="2683" spans="1:61" x14ac:dyDescent="0.25">
      <c r="A2683" s="1">
        <v>43002</v>
      </c>
      <c r="B2683" t="s">
        <v>3158</v>
      </c>
      <c r="C2683" t="s">
        <v>178</v>
      </c>
      <c r="D2683" t="s">
        <v>62</v>
      </c>
      <c r="E2683" t="s">
        <v>355</v>
      </c>
      <c r="F2683" t="s">
        <v>68</v>
      </c>
      <c r="G2683" t="s">
        <v>76</v>
      </c>
      <c r="H2683" t="s">
        <v>355</v>
      </c>
      <c r="I2683" t="s">
        <v>355</v>
      </c>
      <c r="J2683" s="2">
        <v>43586</v>
      </c>
      <c r="K2683" t="s">
        <v>82</v>
      </c>
      <c r="L2683" t="s">
        <v>63</v>
      </c>
      <c r="M2683" t="s">
        <v>63</v>
      </c>
      <c r="N2683" t="s">
        <v>80</v>
      </c>
      <c r="O2683" t="s">
        <v>82</v>
      </c>
      <c r="P2683" t="s">
        <v>65</v>
      </c>
      <c r="Q2683">
        <v>6</v>
      </c>
      <c r="R2683" t="s">
        <v>110</v>
      </c>
      <c r="S2683" t="s">
        <v>120</v>
      </c>
      <c r="T2683">
        <v>18</v>
      </c>
      <c r="U2683">
        <v>16</v>
      </c>
      <c r="V2683">
        <v>4</v>
      </c>
      <c r="W2683" t="s">
        <v>66</v>
      </c>
      <c r="X2683" t="s">
        <v>83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 t="e" vm="3">
        <f>_FV(0,"5")</f>
        <v>#VALUE!</v>
      </c>
      <c r="AM2683" t="s">
        <v>80</v>
      </c>
      <c r="AN2683">
        <v>-5</v>
      </c>
      <c r="AO2683" t="e" vm="1">
        <f>_FV(-5,"0")</f>
        <v>#VALUE!</v>
      </c>
      <c r="AP2683" t="s">
        <v>132</v>
      </c>
      <c r="AQ2683">
        <v>1</v>
      </c>
      <c r="AR2683">
        <v>1</v>
      </c>
      <c r="AS2683" t="s">
        <v>68</v>
      </c>
      <c r="AT2683" t="s">
        <v>68</v>
      </c>
      <c r="AU2683" t="s">
        <v>68</v>
      </c>
      <c r="AV2683" t="s">
        <v>2660</v>
      </c>
      <c r="AW2683" s="3">
        <v>44197</v>
      </c>
      <c r="AX2683">
        <v>1589</v>
      </c>
      <c r="AY2683">
        <v>1645</v>
      </c>
      <c r="AZ2683" t="s">
        <v>3158</v>
      </c>
      <c r="BA2683" s="2">
        <v>43702</v>
      </c>
      <c r="BB2683">
        <v>26</v>
      </c>
      <c r="BC2683" t="s">
        <v>3159</v>
      </c>
      <c r="BD2683" s="3">
        <v>27061</v>
      </c>
      <c r="BE2683" t="s">
        <v>178</v>
      </c>
      <c r="BF2683" s="2">
        <v>43579</v>
      </c>
      <c r="BG2683">
        <v>25</v>
      </c>
      <c r="BH2683" t="s">
        <v>3175</v>
      </c>
      <c r="BI2683" s="3">
        <v>19085</v>
      </c>
    </row>
    <row r="2684" spans="1:61" x14ac:dyDescent="0.25">
      <c r="A2684" s="1">
        <v>43038</v>
      </c>
      <c r="B2684" t="s">
        <v>2531</v>
      </c>
      <c r="C2684" t="s">
        <v>178</v>
      </c>
      <c r="D2684" t="s">
        <v>62</v>
      </c>
      <c r="E2684" t="s">
        <v>124</v>
      </c>
      <c r="F2684" t="s">
        <v>68</v>
      </c>
      <c r="G2684" t="s">
        <v>444</v>
      </c>
      <c r="H2684" t="s">
        <v>124</v>
      </c>
      <c r="I2684" s="2">
        <v>43525</v>
      </c>
      <c r="J2684" s="2">
        <v>43556</v>
      </c>
      <c r="K2684" t="s">
        <v>266</v>
      </c>
      <c r="L2684" t="s">
        <v>116</v>
      </c>
      <c r="M2684" t="s">
        <v>118</v>
      </c>
      <c r="N2684" t="s">
        <v>266</v>
      </c>
      <c r="O2684" t="s">
        <v>116</v>
      </c>
      <c r="P2684" t="s">
        <v>118</v>
      </c>
      <c r="Q2684">
        <v>10</v>
      </c>
      <c r="R2684" t="s">
        <v>85</v>
      </c>
      <c r="S2684" t="s">
        <v>120</v>
      </c>
      <c r="T2684">
        <v>18</v>
      </c>
      <c r="U2684">
        <v>8</v>
      </c>
      <c r="V2684">
        <v>7</v>
      </c>
      <c r="W2684" t="s">
        <v>96</v>
      </c>
      <c r="X2684" t="s">
        <v>121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 t="e" vm="124">
        <f>_FV(0,"1")</f>
        <v>#VALUE!</v>
      </c>
      <c r="AM2684" t="s">
        <v>118</v>
      </c>
      <c r="AN2684">
        <v>-1</v>
      </c>
      <c r="AO2684" t="e" vm="1">
        <f>_FV(-2,"0")</f>
        <v>#VALUE!</v>
      </c>
      <c r="AP2684" t="e" vm="1">
        <f>_FV(-3,"0")</f>
        <v>#VALUE!</v>
      </c>
      <c r="AQ2684">
        <v>2</v>
      </c>
      <c r="AR2684">
        <v>2</v>
      </c>
      <c r="AS2684" t="s">
        <v>68</v>
      </c>
      <c r="AT2684" t="s">
        <v>535</v>
      </c>
      <c r="AU2684" t="s">
        <v>68</v>
      </c>
      <c r="AV2684" t="s">
        <v>97</v>
      </c>
      <c r="AW2684" t="s">
        <v>3204</v>
      </c>
      <c r="AX2684">
        <v>1659</v>
      </c>
      <c r="AY2684">
        <v>1645</v>
      </c>
      <c r="AZ2684" t="s">
        <v>2531</v>
      </c>
      <c r="BA2684" s="2">
        <v>43703</v>
      </c>
      <c r="BB2684">
        <v>16</v>
      </c>
      <c r="BC2684" t="s">
        <v>3160</v>
      </c>
      <c r="BD2684" s="3">
        <v>44986</v>
      </c>
      <c r="BE2684" t="s">
        <v>178</v>
      </c>
      <c r="BF2684" s="2">
        <v>43579</v>
      </c>
      <c r="BG2684">
        <v>25</v>
      </c>
      <c r="BH2684" t="s">
        <v>3175</v>
      </c>
      <c r="BI2684" s="3">
        <v>19085</v>
      </c>
    </row>
    <row r="2685" spans="1:61" x14ac:dyDescent="0.25">
      <c r="A2685" s="1">
        <v>42778</v>
      </c>
      <c r="B2685" t="s">
        <v>123</v>
      </c>
      <c r="C2685" t="s">
        <v>178</v>
      </c>
      <c r="D2685" t="s">
        <v>62</v>
      </c>
      <c r="E2685" t="s">
        <v>340</v>
      </c>
      <c r="F2685" t="s">
        <v>1251</v>
      </c>
      <c r="G2685" t="s">
        <v>951</v>
      </c>
      <c r="H2685" t="s">
        <v>672</v>
      </c>
      <c r="I2685" t="s">
        <v>1229</v>
      </c>
      <c r="J2685" t="s">
        <v>68</v>
      </c>
      <c r="K2685" t="s">
        <v>97</v>
      </c>
      <c r="L2685" t="s">
        <v>386</v>
      </c>
      <c r="M2685" t="s">
        <v>118</v>
      </c>
      <c r="N2685" t="s">
        <v>117</v>
      </c>
      <c r="O2685" t="s">
        <v>115</v>
      </c>
      <c r="P2685" t="s">
        <v>118</v>
      </c>
      <c r="Q2685">
        <v>15</v>
      </c>
      <c r="R2685" t="s">
        <v>132</v>
      </c>
      <c r="S2685" t="s">
        <v>120</v>
      </c>
      <c r="T2685">
        <v>18</v>
      </c>
      <c r="U2685">
        <v>3</v>
      </c>
      <c r="V2685">
        <v>12</v>
      </c>
      <c r="W2685" t="s">
        <v>191</v>
      </c>
      <c r="X2685" t="s">
        <v>68</v>
      </c>
      <c r="Y2685">
        <v>0</v>
      </c>
      <c r="Z2685">
        <v>1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1</v>
      </c>
      <c r="AI2685">
        <v>0</v>
      </c>
      <c r="AJ2685">
        <v>0</v>
      </c>
      <c r="AK2685">
        <v>0</v>
      </c>
      <c r="AL2685" t="s">
        <v>263</v>
      </c>
      <c r="AM2685" t="e" vm="8">
        <f>_FV(0,"4")</f>
        <v>#VALUE!</v>
      </c>
      <c r="AN2685">
        <v>14</v>
      </c>
      <c r="AO2685" t="s">
        <v>179</v>
      </c>
      <c r="AP2685" t="e" vm="1">
        <f>_FV(-5,"0")</f>
        <v>#VALUE!</v>
      </c>
      <c r="AQ2685">
        <v>7</v>
      </c>
      <c r="AR2685">
        <v>1</v>
      </c>
      <c r="AS2685" t="s">
        <v>68</v>
      </c>
      <c r="AT2685" t="s">
        <v>68</v>
      </c>
      <c r="AU2685" t="s">
        <v>68</v>
      </c>
      <c r="AV2685" s="2">
        <v>43497</v>
      </c>
      <c r="AW2685" s="3">
        <v>42370</v>
      </c>
      <c r="AX2685">
        <v>1915</v>
      </c>
      <c r="AY2685">
        <v>1645</v>
      </c>
      <c r="AZ2685" t="s">
        <v>123</v>
      </c>
      <c r="BA2685" s="2">
        <v>43669</v>
      </c>
      <c r="BB2685">
        <v>33</v>
      </c>
      <c r="BC2685" t="s">
        <v>3161</v>
      </c>
      <c r="BD2685" s="2">
        <v>43813</v>
      </c>
      <c r="BE2685" t="s">
        <v>178</v>
      </c>
      <c r="BF2685" s="2">
        <v>43579</v>
      </c>
      <c r="BG2685">
        <v>25</v>
      </c>
      <c r="BH2685" t="s">
        <v>3175</v>
      </c>
      <c r="BI2685" s="3">
        <v>19085</v>
      </c>
    </row>
    <row r="2686" spans="1:61" x14ac:dyDescent="0.25">
      <c r="A2686" s="1">
        <v>43192</v>
      </c>
      <c r="B2686" t="s">
        <v>2233</v>
      </c>
      <c r="C2686" t="s">
        <v>178</v>
      </c>
      <c r="D2686" t="s">
        <v>101</v>
      </c>
      <c r="E2686" t="s">
        <v>998</v>
      </c>
      <c r="F2686" t="s">
        <v>998</v>
      </c>
      <c r="G2686" t="s">
        <v>230</v>
      </c>
      <c r="H2686" t="s">
        <v>997</v>
      </c>
      <c r="I2686" t="s">
        <v>68</v>
      </c>
      <c r="J2686" t="s">
        <v>496</v>
      </c>
      <c r="K2686" t="s">
        <v>363</v>
      </c>
      <c r="L2686" t="s">
        <v>363</v>
      </c>
      <c r="M2686" t="s">
        <v>520</v>
      </c>
      <c r="N2686" t="s">
        <v>63</v>
      </c>
      <c r="O2686" t="s">
        <v>235</v>
      </c>
      <c r="P2686" t="s">
        <v>363</v>
      </c>
      <c r="Q2686">
        <v>26</v>
      </c>
      <c r="R2686" t="s">
        <v>192</v>
      </c>
      <c r="S2686" t="s">
        <v>120</v>
      </c>
      <c r="T2686">
        <v>18</v>
      </c>
      <c r="U2686">
        <v>13</v>
      </c>
      <c r="V2686">
        <v>14</v>
      </c>
      <c r="W2686" t="s">
        <v>121</v>
      </c>
      <c r="X2686" t="s">
        <v>96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 t="e" vm="182">
        <f>_FV(0,"5769230769230769")</f>
        <v>#VALUE!</v>
      </c>
      <c r="AM2686" t="e" vm="253">
        <f>_FV(0,"46153846153846156")</f>
        <v>#VALUE!</v>
      </c>
      <c r="AN2686">
        <v>2</v>
      </c>
      <c r="AO2686" t="s">
        <v>64</v>
      </c>
      <c r="AP2686" t="s">
        <v>68</v>
      </c>
      <c r="AQ2686">
        <v>3</v>
      </c>
      <c r="AR2686">
        <v>6</v>
      </c>
      <c r="AS2686" t="s">
        <v>68</v>
      </c>
      <c r="AT2686" t="s">
        <v>68</v>
      </c>
      <c r="AU2686" t="s">
        <v>68</v>
      </c>
      <c r="AV2686" s="2">
        <v>43556</v>
      </c>
      <c r="AW2686" s="3">
        <v>44197</v>
      </c>
      <c r="AX2686">
        <v>1595</v>
      </c>
      <c r="AY2686">
        <v>1645</v>
      </c>
      <c r="AZ2686" t="s">
        <v>2233</v>
      </c>
      <c r="BA2686" s="2">
        <v>43701</v>
      </c>
      <c r="BB2686">
        <v>22</v>
      </c>
      <c r="BC2686" t="s">
        <v>3162</v>
      </c>
      <c r="BD2686" s="3">
        <v>27120</v>
      </c>
      <c r="BE2686" t="s">
        <v>178</v>
      </c>
      <c r="BF2686" s="2">
        <v>43579</v>
      </c>
      <c r="BG2686">
        <v>25</v>
      </c>
      <c r="BH2686" t="s">
        <v>3175</v>
      </c>
      <c r="BI2686" s="3">
        <v>19085</v>
      </c>
    </row>
    <row r="2687" spans="1:61" x14ac:dyDescent="0.25">
      <c r="A2687" s="1">
        <v>43213</v>
      </c>
      <c r="B2687" t="s">
        <v>127</v>
      </c>
      <c r="C2687" t="s">
        <v>178</v>
      </c>
      <c r="D2687" t="s">
        <v>62</v>
      </c>
      <c r="E2687" t="s">
        <v>579</v>
      </c>
      <c r="F2687" t="s">
        <v>68</v>
      </c>
      <c r="G2687" t="s">
        <v>1608</v>
      </c>
      <c r="H2687" t="s">
        <v>703</v>
      </c>
      <c r="I2687" s="2">
        <v>43497</v>
      </c>
      <c r="J2687" t="s">
        <v>664</v>
      </c>
      <c r="K2687" t="s">
        <v>587</v>
      </c>
      <c r="L2687" t="s">
        <v>587</v>
      </c>
      <c r="M2687" t="s">
        <v>116</v>
      </c>
      <c r="N2687" t="s">
        <v>156</v>
      </c>
      <c r="O2687" t="s">
        <v>793</v>
      </c>
      <c r="P2687" t="s">
        <v>585</v>
      </c>
      <c r="Q2687">
        <v>35</v>
      </c>
      <c r="R2687" t="s">
        <v>121</v>
      </c>
      <c r="S2687" t="s">
        <v>120</v>
      </c>
      <c r="T2687">
        <v>18</v>
      </c>
      <c r="U2687">
        <v>6</v>
      </c>
      <c r="V2687">
        <v>7</v>
      </c>
      <c r="W2687" t="s">
        <v>121</v>
      </c>
      <c r="X2687" t="s">
        <v>179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1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 t="e" vm="12">
        <f>_FV(0,"42857142857142855")</f>
        <v>#VALUE!</v>
      </c>
      <c r="AM2687" t="e" vm="330">
        <f>_FV(0,"22857142857142856")</f>
        <v>#VALUE!</v>
      </c>
      <c r="AN2687">
        <v>1</v>
      </c>
      <c r="AO2687" t="e" vm="1">
        <f>_FV(-4,"0")</f>
        <v>#VALUE!</v>
      </c>
      <c r="AP2687" t="e" vm="1">
        <f>_FV(-2,"0")</f>
        <v>#VALUE!</v>
      </c>
      <c r="AQ2687">
        <v>9</v>
      </c>
      <c r="AR2687">
        <v>0</v>
      </c>
      <c r="AS2687" t="s">
        <v>68</v>
      </c>
      <c r="AT2687" t="s">
        <v>68</v>
      </c>
      <c r="AU2687" t="s">
        <v>68</v>
      </c>
      <c r="AV2687" s="2">
        <v>43617</v>
      </c>
      <c r="AW2687" s="3">
        <v>43466</v>
      </c>
      <c r="AX2687">
        <v>1735</v>
      </c>
      <c r="AY2687">
        <v>1645</v>
      </c>
      <c r="AZ2687" t="s">
        <v>127</v>
      </c>
      <c r="BA2687" s="2">
        <v>43731</v>
      </c>
      <c r="BB2687">
        <v>27</v>
      </c>
      <c r="BC2687" t="s">
        <v>3164</v>
      </c>
      <c r="BD2687" s="3">
        <v>44743</v>
      </c>
      <c r="BE2687" t="s">
        <v>178</v>
      </c>
      <c r="BF2687" s="2">
        <v>43579</v>
      </c>
      <c r="BG2687">
        <v>25</v>
      </c>
      <c r="BH2687" t="s">
        <v>3175</v>
      </c>
      <c r="BI2687" s="3">
        <v>19085</v>
      </c>
    </row>
    <row r="2688" spans="1:61" x14ac:dyDescent="0.25">
      <c r="A2688" s="1">
        <v>42967</v>
      </c>
      <c r="B2688" t="s">
        <v>3165</v>
      </c>
      <c r="C2688" t="s">
        <v>178</v>
      </c>
      <c r="D2688" t="s">
        <v>62</v>
      </c>
      <c r="E2688" s="2">
        <v>43586</v>
      </c>
      <c r="F2688" t="s">
        <v>65</v>
      </c>
      <c r="G2688" t="s">
        <v>65</v>
      </c>
      <c r="H2688" t="s">
        <v>68</v>
      </c>
      <c r="I2688" s="2">
        <v>43586</v>
      </c>
      <c r="J2688" t="s">
        <v>65</v>
      </c>
      <c r="K2688" t="s">
        <v>63</v>
      </c>
      <c r="L2688" t="s">
        <v>65</v>
      </c>
      <c r="M2688" t="s">
        <v>65</v>
      </c>
      <c r="N2688" t="s">
        <v>63</v>
      </c>
      <c r="O2688" t="s">
        <v>65</v>
      </c>
      <c r="P2688" t="s">
        <v>65</v>
      </c>
      <c r="Q2688">
        <v>2</v>
      </c>
      <c r="R2688" t="s">
        <v>242</v>
      </c>
      <c r="S2688" t="s">
        <v>120</v>
      </c>
      <c r="T2688">
        <v>18</v>
      </c>
      <c r="U2688">
        <v>2</v>
      </c>
      <c r="V2688">
        <v>18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 s="2">
        <v>43586</v>
      </c>
      <c r="AM2688" t="e" vm="1">
        <f>_FV(-1,"0")</f>
        <v>#VALUE!</v>
      </c>
      <c r="AN2688">
        <v>3</v>
      </c>
      <c r="AP2688" t="s">
        <v>96</v>
      </c>
      <c r="AQ2688">
        <v>1</v>
      </c>
      <c r="AR2688">
        <v>1</v>
      </c>
      <c r="AS2688" t="s">
        <v>68</v>
      </c>
      <c r="AT2688" t="s">
        <v>68</v>
      </c>
      <c r="AU2688" t="s">
        <v>68</v>
      </c>
      <c r="AV2688" s="3">
        <v>663313</v>
      </c>
      <c r="AW2688" s="3">
        <v>44927</v>
      </c>
      <c r="AX2688">
        <v>1516</v>
      </c>
      <c r="AY2688">
        <v>1645</v>
      </c>
      <c r="AZ2688" t="s">
        <v>3165</v>
      </c>
      <c r="BA2688" s="2">
        <v>43640</v>
      </c>
      <c r="BB2688">
        <v>18</v>
      </c>
      <c r="BC2688" t="s">
        <v>3166</v>
      </c>
      <c r="BD2688" s="3">
        <v>30682</v>
      </c>
      <c r="BE2688" t="s">
        <v>178</v>
      </c>
      <c r="BF2688" s="2">
        <v>43579</v>
      </c>
      <c r="BG2688">
        <v>25</v>
      </c>
      <c r="BH2688" t="s">
        <v>3175</v>
      </c>
      <c r="BI2688" s="3">
        <v>19085</v>
      </c>
    </row>
    <row r="2689" spans="1:61" x14ac:dyDescent="0.25">
      <c r="A2689" s="1">
        <v>43285</v>
      </c>
      <c r="B2689" t="s">
        <v>2538</v>
      </c>
      <c r="C2689" t="s">
        <v>178</v>
      </c>
      <c r="D2689" t="s">
        <v>151</v>
      </c>
      <c r="E2689" t="s">
        <v>1984</v>
      </c>
      <c r="F2689" t="s">
        <v>981</v>
      </c>
      <c r="G2689" t="s">
        <v>412</v>
      </c>
      <c r="H2689" s="3">
        <v>45658</v>
      </c>
      <c r="I2689" t="s">
        <v>412</v>
      </c>
      <c r="J2689" t="s">
        <v>1190</v>
      </c>
      <c r="K2689" t="s">
        <v>415</v>
      </c>
      <c r="L2689" t="s">
        <v>414</v>
      </c>
      <c r="M2689" t="s">
        <v>320</v>
      </c>
      <c r="N2689" t="s">
        <v>319</v>
      </c>
      <c r="O2689" t="s">
        <v>320</v>
      </c>
      <c r="P2689" t="s">
        <v>79</v>
      </c>
      <c r="Q2689">
        <v>32</v>
      </c>
      <c r="R2689" t="s">
        <v>83</v>
      </c>
      <c r="S2689" t="s">
        <v>120</v>
      </c>
      <c r="T2689">
        <v>18</v>
      </c>
      <c r="U2689">
        <v>8</v>
      </c>
      <c r="V2689">
        <v>11</v>
      </c>
      <c r="W2689" t="s">
        <v>121</v>
      </c>
      <c r="X2689" t="s">
        <v>120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 t="s">
        <v>322</v>
      </c>
      <c r="AM2689" t="e" vm="50">
        <f>_FV(0,"28125")</f>
        <v>#VALUE!</v>
      </c>
      <c r="AN2689">
        <v>8</v>
      </c>
      <c r="AO2689" t="e" vm="1">
        <f>_FV(-2,"0")</f>
        <v>#VALUE!</v>
      </c>
      <c r="AP2689" t="e" vm="1">
        <f>_FV(-1,"0")</f>
        <v>#VALUE!</v>
      </c>
      <c r="AQ2689">
        <v>9</v>
      </c>
      <c r="AR2689">
        <v>0</v>
      </c>
      <c r="AS2689" t="s">
        <v>68</v>
      </c>
      <c r="AT2689" t="s">
        <v>68</v>
      </c>
      <c r="AU2689" t="s">
        <v>68</v>
      </c>
      <c r="AV2689" s="2">
        <v>43617</v>
      </c>
      <c r="AW2689" s="3">
        <v>41275</v>
      </c>
      <c r="AX2689">
        <v>1711</v>
      </c>
      <c r="AY2689">
        <v>1645</v>
      </c>
      <c r="AZ2689" t="s">
        <v>2538</v>
      </c>
      <c r="BA2689" s="2">
        <v>43610</v>
      </c>
      <c r="BB2689">
        <v>21</v>
      </c>
      <c r="BC2689" t="s">
        <v>3156</v>
      </c>
      <c r="BD2689" s="3">
        <v>15158</v>
      </c>
      <c r="BE2689" t="s">
        <v>178</v>
      </c>
      <c r="BF2689" s="2">
        <v>43579</v>
      </c>
      <c r="BG2689">
        <v>25</v>
      </c>
      <c r="BH2689" t="s">
        <v>3175</v>
      </c>
      <c r="BI2689" s="3">
        <v>19085</v>
      </c>
    </row>
    <row r="2690" spans="1:61" x14ac:dyDescent="0.25">
      <c r="A2690" s="1">
        <v>43162</v>
      </c>
      <c r="B2690" t="s">
        <v>150</v>
      </c>
      <c r="C2690" t="s">
        <v>178</v>
      </c>
      <c r="D2690" t="s">
        <v>62</v>
      </c>
      <c r="E2690" t="s">
        <v>3239</v>
      </c>
      <c r="F2690" t="s">
        <v>475</v>
      </c>
      <c r="G2690" t="s">
        <v>106</v>
      </c>
      <c r="H2690" t="s">
        <v>1911</v>
      </c>
      <c r="I2690" t="s">
        <v>1766</v>
      </c>
      <c r="J2690" t="s">
        <v>68</v>
      </c>
      <c r="K2690" t="s">
        <v>746</v>
      </c>
      <c r="L2690" t="s">
        <v>748</v>
      </c>
      <c r="M2690" t="s">
        <v>1699</v>
      </c>
      <c r="N2690" t="s">
        <v>482</v>
      </c>
      <c r="O2690" t="s">
        <v>107</v>
      </c>
      <c r="P2690" t="s">
        <v>479</v>
      </c>
      <c r="Q2690">
        <v>29</v>
      </c>
      <c r="R2690" t="s">
        <v>66</v>
      </c>
      <c r="S2690" t="s">
        <v>120</v>
      </c>
      <c r="T2690">
        <v>18</v>
      </c>
      <c r="U2690">
        <v>3</v>
      </c>
      <c r="V2690">
        <v>15</v>
      </c>
      <c r="W2690" t="s">
        <v>120</v>
      </c>
      <c r="X2690" t="s">
        <v>96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 t="s">
        <v>1089</v>
      </c>
      <c r="AM2690" t="e" vm="6">
        <f>_FV(0,"3793103448275862")</f>
        <v>#VALUE!</v>
      </c>
      <c r="AN2690">
        <v>28</v>
      </c>
      <c r="AO2690" t="s">
        <v>66</v>
      </c>
      <c r="AP2690" t="e" vm="1">
        <f>_FV(-6,"0")</f>
        <v>#VALUE!</v>
      </c>
      <c r="AQ2690">
        <v>2</v>
      </c>
      <c r="AR2690">
        <v>5</v>
      </c>
      <c r="AS2690" t="s">
        <v>68</v>
      </c>
      <c r="AT2690" t="s">
        <v>68</v>
      </c>
      <c r="AU2690" t="s">
        <v>68</v>
      </c>
      <c r="AV2690" s="2">
        <v>43558</v>
      </c>
      <c r="AW2690" s="2">
        <v>43770</v>
      </c>
      <c r="AX2690">
        <v>1842</v>
      </c>
      <c r="AY2690">
        <v>1645</v>
      </c>
      <c r="AZ2690" t="s">
        <v>150</v>
      </c>
      <c r="BA2690" t="s">
        <v>243</v>
      </c>
      <c r="BB2690">
        <v>21</v>
      </c>
      <c r="BC2690" t="s">
        <v>3167</v>
      </c>
      <c r="BD2690" t="s">
        <v>3168</v>
      </c>
      <c r="BE2690" t="s">
        <v>178</v>
      </c>
      <c r="BF2690" s="2">
        <v>43579</v>
      </c>
      <c r="BG2690">
        <v>25</v>
      </c>
      <c r="BH2690" t="s">
        <v>3175</v>
      </c>
      <c r="BI2690" s="3">
        <v>19085</v>
      </c>
    </row>
    <row r="2691" spans="1:61" x14ac:dyDescent="0.25">
      <c r="A2691" s="1">
        <v>43120</v>
      </c>
      <c r="B2691" t="s">
        <v>158</v>
      </c>
      <c r="C2691" t="s">
        <v>178</v>
      </c>
      <c r="D2691" t="s">
        <v>62</v>
      </c>
      <c r="E2691" t="s">
        <v>3240</v>
      </c>
      <c r="F2691" t="s">
        <v>400</v>
      </c>
      <c r="G2691" t="s">
        <v>1580</v>
      </c>
      <c r="H2691" t="s">
        <v>770</v>
      </c>
      <c r="I2691" t="s">
        <v>1762</v>
      </c>
      <c r="J2691" t="s">
        <v>833</v>
      </c>
      <c r="K2691" t="s">
        <v>74</v>
      </c>
      <c r="L2691" t="s">
        <v>79</v>
      </c>
      <c r="M2691" t="s">
        <v>2024</v>
      </c>
      <c r="N2691" t="s">
        <v>63</v>
      </c>
      <c r="O2691" t="s">
        <v>308</v>
      </c>
      <c r="P2691" t="s">
        <v>693</v>
      </c>
      <c r="Q2691">
        <v>24</v>
      </c>
      <c r="R2691" t="s">
        <v>68</v>
      </c>
      <c r="S2691" t="s">
        <v>120</v>
      </c>
      <c r="T2691">
        <v>18</v>
      </c>
      <c r="U2691">
        <v>1</v>
      </c>
      <c r="V2691">
        <v>15</v>
      </c>
      <c r="W2691" t="s">
        <v>120</v>
      </c>
      <c r="X2691" t="s">
        <v>121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 t="s">
        <v>761</v>
      </c>
      <c r="AM2691" t="e" vm="53">
        <f>_FV(0,"4166666666666667")</f>
        <v>#VALUE!</v>
      </c>
      <c r="AN2691">
        <v>39</v>
      </c>
      <c r="AO2691" t="s">
        <v>64</v>
      </c>
      <c r="AP2691" t="e" vm="1">
        <f>_FV(-9,"0")</f>
        <v>#VALUE!</v>
      </c>
      <c r="AQ2691">
        <v>7</v>
      </c>
      <c r="AR2691">
        <v>1</v>
      </c>
      <c r="AS2691" t="s">
        <v>68</v>
      </c>
      <c r="AT2691" t="s">
        <v>68</v>
      </c>
      <c r="AU2691" t="s">
        <v>68</v>
      </c>
      <c r="AV2691" t="s">
        <v>84</v>
      </c>
      <c r="AW2691" s="3">
        <v>46023</v>
      </c>
      <c r="AX2691">
        <v>1906</v>
      </c>
      <c r="AY2691">
        <v>1645</v>
      </c>
      <c r="AZ2691" t="s">
        <v>158</v>
      </c>
      <c r="BA2691" s="2">
        <v>43489</v>
      </c>
      <c r="BB2691">
        <v>21</v>
      </c>
      <c r="BC2691" t="s">
        <v>3171</v>
      </c>
      <c r="BD2691" t="s">
        <v>3172</v>
      </c>
      <c r="BE2691" t="s">
        <v>178</v>
      </c>
      <c r="BF2691" s="2">
        <v>43579</v>
      </c>
      <c r="BG2691">
        <v>25</v>
      </c>
      <c r="BH2691" t="s">
        <v>3175</v>
      </c>
      <c r="BI2691" s="3">
        <v>19085</v>
      </c>
    </row>
    <row r="2692" spans="1:61" x14ac:dyDescent="0.25">
      <c r="A2692" s="1">
        <v>43057</v>
      </c>
      <c r="B2692" t="s">
        <v>163</v>
      </c>
      <c r="C2692" t="s">
        <v>178</v>
      </c>
      <c r="D2692" t="s">
        <v>62</v>
      </c>
      <c r="E2692" t="s">
        <v>77</v>
      </c>
      <c r="F2692" t="s">
        <v>74</v>
      </c>
      <c r="G2692" t="s">
        <v>81</v>
      </c>
      <c r="H2692" t="s">
        <v>74</v>
      </c>
      <c r="I2692" t="s">
        <v>77</v>
      </c>
      <c r="J2692" t="s">
        <v>76</v>
      </c>
      <c r="K2692" t="s">
        <v>426</v>
      </c>
      <c r="L2692" t="s">
        <v>80</v>
      </c>
      <c r="M2692" t="s">
        <v>82</v>
      </c>
      <c r="N2692" t="s">
        <v>81</v>
      </c>
      <c r="O2692" t="s">
        <v>82</v>
      </c>
      <c r="P2692" t="s">
        <v>82</v>
      </c>
      <c r="Q2692">
        <v>12</v>
      </c>
      <c r="R2692" t="s">
        <v>64</v>
      </c>
      <c r="S2692" t="s">
        <v>120</v>
      </c>
      <c r="T2692">
        <v>18</v>
      </c>
      <c r="U2692">
        <v>2</v>
      </c>
      <c r="V2692">
        <v>11</v>
      </c>
      <c r="W2692" t="s">
        <v>85</v>
      </c>
      <c r="X2692" t="s">
        <v>132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 s="2">
        <v>43586</v>
      </c>
      <c r="AM2692" t="s">
        <v>65</v>
      </c>
      <c r="AN2692">
        <v>9</v>
      </c>
      <c r="AO2692" t="s">
        <v>64</v>
      </c>
      <c r="AP2692" t="e" vm="1">
        <f>_FV(-8,"0")</f>
        <v>#VALUE!</v>
      </c>
      <c r="AQ2692">
        <v>5</v>
      </c>
      <c r="AR2692">
        <v>2</v>
      </c>
      <c r="AS2692" t="s">
        <v>68</v>
      </c>
      <c r="AT2692" t="s">
        <v>68</v>
      </c>
      <c r="AU2692" t="s">
        <v>68</v>
      </c>
      <c r="AV2692" s="3">
        <v>27426</v>
      </c>
      <c r="AW2692" s="2">
        <v>43466</v>
      </c>
      <c r="AX2692">
        <v>1888</v>
      </c>
      <c r="AY2692">
        <v>1645</v>
      </c>
      <c r="AZ2692" t="s">
        <v>163</v>
      </c>
      <c r="BA2692" s="2">
        <v>43490</v>
      </c>
      <c r="BB2692">
        <v>22</v>
      </c>
      <c r="BC2692" t="s">
        <v>3173</v>
      </c>
      <c r="BD2692" t="s">
        <v>3174</v>
      </c>
      <c r="BE2692" t="s">
        <v>178</v>
      </c>
      <c r="BF2692" s="2">
        <v>43579</v>
      </c>
      <c r="BG2692">
        <v>25</v>
      </c>
      <c r="BH2692" t="s">
        <v>3175</v>
      </c>
      <c r="BI2692" s="3">
        <v>19085</v>
      </c>
    </row>
    <row r="2693" spans="1:61" x14ac:dyDescent="0.25">
      <c r="A2693" s="1">
        <v>43023</v>
      </c>
      <c r="B2693" t="s">
        <v>1917</v>
      </c>
      <c r="C2693" t="s">
        <v>178</v>
      </c>
      <c r="D2693" t="s">
        <v>101</v>
      </c>
      <c r="E2693" t="s">
        <v>625</v>
      </c>
      <c r="F2693" t="s">
        <v>400</v>
      </c>
      <c r="G2693" t="s">
        <v>400</v>
      </c>
      <c r="H2693" t="s">
        <v>180</v>
      </c>
      <c r="I2693" t="s">
        <v>68</v>
      </c>
      <c r="J2693" s="3">
        <v>45658</v>
      </c>
      <c r="K2693" t="s">
        <v>79</v>
      </c>
      <c r="L2693" t="s">
        <v>323</v>
      </c>
      <c r="M2693" t="s">
        <v>323</v>
      </c>
      <c r="N2693" t="s">
        <v>323</v>
      </c>
      <c r="O2693" t="s">
        <v>79</v>
      </c>
      <c r="P2693" t="s">
        <v>322</v>
      </c>
      <c r="Q2693">
        <v>8</v>
      </c>
      <c r="R2693" t="s">
        <v>255</v>
      </c>
      <c r="S2693" t="s">
        <v>120</v>
      </c>
      <c r="T2693">
        <v>18</v>
      </c>
      <c r="U2693">
        <v>12</v>
      </c>
      <c r="V2693">
        <v>9</v>
      </c>
      <c r="W2693" t="s">
        <v>66</v>
      </c>
      <c r="X2693" t="s">
        <v>120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1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 t="e" vm="14">
        <f>_FV(0,"25")</f>
        <v>#VALUE!</v>
      </c>
      <c r="AM2693" t="s">
        <v>322</v>
      </c>
      <c r="AN2693">
        <v>-2</v>
      </c>
      <c r="AO2693" t="e" vm="1">
        <f>_FV(-6,"0")</f>
        <v>#VALUE!</v>
      </c>
      <c r="AP2693" t="s">
        <v>85</v>
      </c>
      <c r="AQ2693">
        <v>7</v>
      </c>
      <c r="AR2693">
        <v>1</v>
      </c>
      <c r="AS2693" t="s">
        <v>68</v>
      </c>
      <c r="AT2693" t="s">
        <v>68</v>
      </c>
      <c r="AU2693" t="s">
        <v>68</v>
      </c>
      <c r="AV2693" t="s">
        <v>156</v>
      </c>
      <c r="AW2693" s="3">
        <v>46388</v>
      </c>
      <c r="AX2693">
        <v>1687</v>
      </c>
      <c r="AY2693">
        <v>1645</v>
      </c>
      <c r="AZ2693" t="s">
        <v>1917</v>
      </c>
      <c r="BA2693" s="2">
        <v>43732</v>
      </c>
      <c r="BB2693">
        <v>16</v>
      </c>
      <c r="BC2693" t="s">
        <v>3176</v>
      </c>
      <c r="BD2693" s="3">
        <v>19572</v>
      </c>
      <c r="BE2693" t="s">
        <v>178</v>
      </c>
      <c r="BF2693" s="2">
        <v>43579</v>
      </c>
      <c r="BG2693">
        <v>25</v>
      </c>
      <c r="BH2693" t="s">
        <v>3175</v>
      </c>
      <c r="BI2693" s="3">
        <v>19085</v>
      </c>
    </row>
    <row r="2694" spans="1:61" x14ac:dyDescent="0.25">
      <c r="A2694" s="1">
        <v>43101</v>
      </c>
      <c r="B2694" t="s">
        <v>182</v>
      </c>
      <c r="C2694" t="s">
        <v>178</v>
      </c>
      <c r="D2694" t="s">
        <v>151</v>
      </c>
      <c r="E2694" t="s">
        <v>1043</v>
      </c>
      <c r="F2694" t="s">
        <v>1237</v>
      </c>
      <c r="G2694" t="s">
        <v>1346</v>
      </c>
      <c r="H2694" t="s">
        <v>678</v>
      </c>
      <c r="I2694" t="s">
        <v>537</v>
      </c>
      <c r="J2694" t="s">
        <v>1237</v>
      </c>
      <c r="K2694" t="s">
        <v>339</v>
      </c>
      <c r="L2694" t="s">
        <v>339</v>
      </c>
      <c r="M2694" t="s">
        <v>63</v>
      </c>
      <c r="N2694" t="s">
        <v>468</v>
      </c>
      <c r="O2694" t="s">
        <v>339</v>
      </c>
      <c r="P2694" t="s">
        <v>226</v>
      </c>
      <c r="Q2694">
        <v>22</v>
      </c>
      <c r="R2694" t="s">
        <v>67</v>
      </c>
      <c r="S2694" t="s">
        <v>120</v>
      </c>
      <c r="T2694">
        <v>18</v>
      </c>
      <c r="U2694">
        <v>14</v>
      </c>
      <c r="V2694">
        <v>15</v>
      </c>
      <c r="W2694" t="s">
        <v>66</v>
      </c>
      <c r="X2694" t="s">
        <v>66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 t="e" vm="463">
        <f>_FV(-1,"0454545454545454")</f>
        <v>#VALUE!</v>
      </c>
      <c r="AM2694" t="e" vm="3">
        <f>_FV(0,"5")</f>
        <v>#VALUE!</v>
      </c>
      <c r="AN2694">
        <v>1</v>
      </c>
      <c r="AO2694" t="s">
        <v>65</v>
      </c>
      <c r="AP2694" t="s">
        <v>83</v>
      </c>
      <c r="AQ2694">
        <v>4</v>
      </c>
      <c r="AR2694">
        <v>4</v>
      </c>
      <c r="AS2694" t="s">
        <v>68</v>
      </c>
      <c r="AT2694" t="s">
        <v>68</v>
      </c>
      <c r="AU2694" t="s">
        <v>68</v>
      </c>
      <c r="AV2694" s="3">
        <v>45658</v>
      </c>
      <c r="AW2694" s="3">
        <v>44927</v>
      </c>
      <c r="AX2694">
        <v>1673</v>
      </c>
      <c r="AY2694">
        <v>1645</v>
      </c>
      <c r="AZ2694" t="s">
        <v>182</v>
      </c>
      <c r="BA2694" s="2">
        <v>43521</v>
      </c>
      <c r="BB2694">
        <v>27</v>
      </c>
      <c r="BC2694" t="s">
        <v>3178</v>
      </c>
      <c r="BD2694" s="2">
        <v>43682</v>
      </c>
      <c r="BE2694" t="s">
        <v>178</v>
      </c>
      <c r="BF2694" s="2">
        <v>43579</v>
      </c>
      <c r="BG2694">
        <v>25</v>
      </c>
      <c r="BH2694" t="s">
        <v>3175</v>
      </c>
      <c r="BI2694" s="3">
        <v>19085</v>
      </c>
    </row>
    <row r="2695" spans="1:61" x14ac:dyDescent="0.25">
      <c r="A2695" s="1">
        <v>43017</v>
      </c>
      <c r="B2695" t="s">
        <v>1445</v>
      </c>
      <c r="C2695" t="s">
        <v>178</v>
      </c>
      <c r="D2695" t="s">
        <v>151</v>
      </c>
      <c r="E2695" t="s">
        <v>63</v>
      </c>
      <c r="F2695" t="s">
        <v>180</v>
      </c>
      <c r="G2695" t="s">
        <v>68</v>
      </c>
      <c r="H2695" t="s">
        <v>180</v>
      </c>
      <c r="I2695" t="s">
        <v>68</v>
      </c>
      <c r="J2695" t="s">
        <v>180</v>
      </c>
      <c r="K2695" t="s">
        <v>79</v>
      </c>
      <c r="L2695" t="s">
        <v>79</v>
      </c>
      <c r="M2695" t="s">
        <v>79</v>
      </c>
      <c r="N2695" t="s">
        <v>63</v>
      </c>
      <c r="O2695" t="s">
        <v>79</v>
      </c>
      <c r="P2695" t="s">
        <v>65</v>
      </c>
      <c r="Q2695">
        <v>4</v>
      </c>
      <c r="R2695" t="s">
        <v>95</v>
      </c>
      <c r="S2695" t="s">
        <v>120</v>
      </c>
      <c r="T2695">
        <v>18</v>
      </c>
      <c r="U2695">
        <v>13</v>
      </c>
      <c r="V2695">
        <v>14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 t="e" vm="3">
        <f>_FV(0,"5")</f>
        <v>#VALUE!</v>
      </c>
      <c r="AM2695" t="s">
        <v>65</v>
      </c>
      <c r="AN2695">
        <v>1</v>
      </c>
      <c r="AP2695" t="s">
        <v>121</v>
      </c>
      <c r="AQ2695">
        <v>6</v>
      </c>
      <c r="AR2695">
        <v>3</v>
      </c>
      <c r="AS2695" t="s">
        <v>68</v>
      </c>
      <c r="AT2695" t="s">
        <v>68</v>
      </c>
      <c r="AU2695" t="s">
        <v>68</v>
      </c>
      <c r="AV2695" s="3">
        <v>45658</v>
      </c>
      <c r="AW2695" s="3">
        <v>44562</v>
      </c>
      <c r="AX2695">
        <v>1657</v>
      </c>
      <c r="AY2695">
        <v>1645</v>
      </c>
      <c r="AZ2695" t="s">
        <v>1445</v>
      </c>
      <c r="BA2695" s="2">
        <v>43549</v>
      </c>
      <c r="BB2695">
        <v>32</v>
      </c>
      <c r="BC2695" t="s">
        <v>3179</v>
      </c>
      <c r="BD2695" s="3">
        <v>27851</v>
      </c>
      <c r="BE2695" t="s">
        <v>178</v>
      </c>
      <c r="BF2695" s="2">
        <v>43579</v>
      </c>
      <c r="BG2695">
        <v>25</v>
      </c>
      <c r="BH2695" t="s">
        <v>3175</v>
      </c>
      <c r="BI2695" s="3">
        <v>19085</v>
      </c>
    </row>
    <row r="2696" spans="1:61" x14ac:dyDescent="0.25">
      <c r="A2696" s="1">
        <v>43348</v>
      </c>
      <c r="B2696" t="s">
        <v>209</v>
      </c>
      <c r="C2696" t="s">
        <v>178</v>
      </c>
      <c r="D2696" t="s">
        <v>62</v>
      </c>
      <c r="E2696" t="s">
        <v>1061</v>
      </c>
      <c r="F2696" t="s">
        <v>290</v>
      </c>
      <c r="G2696" t="s">
        <v>2012</v>
      </c>
      <c r="H2696" t="s">
        <v>291</v>
      </c>
      <c r="I2696" t="s">
        <v>288</v>
      </c>
      <c r="J2696" t="s">
        <v>613</v>
      </c>
      <c r="K2696" t="s">
        <v>654</v>
      </c>
      <c r="L2696" t="s">
        <v>655</v>
      </c>
      <c r="M2696" t="s">
        <v>617</v>
      </c>
      <c r="N2696" t="s">
        <v>618</v>
      </c>
      <c r="O2696" t="s">
        <v>656</v>
      </c>
      <c r="P2696" t="s">
        <v>656</v>
      </c>
      <c r="Q2696">
        <v>37</v>
      </c>
      <c r="R2696" t="s">
        <v>84</v>
      </c>
      <c r="S2696" t="s">
        <v>120</v>
      </c>
      <c r="T2696">
        <v>18</v>
      </c>
      <c r="U2696">
        <v>4</v>
      </c>
      <c r="V2696">
        <v>9</v>
      </c>
      <c r="W2696" t="s">
        <v>85</v>
      </c>
      <c r="X2696" t="s">
        <v>96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 t="s">
        <v>290</v>
      </c>
      <c r="AM2696" t="e" vm="306">
        <f>_FV(0,"2702702702702703")</f>
        <v>#VALUE!</v>
      </c>
      <c r="AN2696">
        <v>30</v>
      </c>
      <c r="AO2696" t="s">
        <v>68</v>
      </c>
      <c r="AP2696" t="e" vm="1">
        <f>_FV(-7,"0")</f>
        <v>#VALUE!</v>
      </c>
      <c r="AQ2696">
        <v>3</v>
      </c>
      <c r="AR2696">
        <v>6</v>
      </c>
      <c r="AS2696" t="s">
        <v>68</v>
      </c>
      <c r="AT2696" t="s">
        <v>1620</v>
      </c>
      <c r="AU2696" t="s">
        <v>68</v>
      </c>
      <c r="AV2696" s="2">
        <v>43586</v>
      </c>
      <c r="AW2696" t="s">
        <v>3241</v>
      </c>
      <c r="AX2696">
        <v>1892</v>
      </c>
      <c r="AY2696">
        <v>1645</v>
      </c>
      <c r="AZ2696" t="s">
        <v>209</v>
      </c>
      <c r="BA2696" s="2">
        <v>43700</v>
      </c>
      <c r="BB2696">
        <v>22</v>
      </c>
      <c r="BC2696" t="s">
        <v>3180</v>
      </c>
      <c r="BD2696" t="s">
        <v>3181</v>
      </c>
      <c r="BE2696" t="s">
        <v>178</v>
      </c>
      <c r="BF2696" s="2">
        <v>43579</v>
      </c>
      <c r="BG2696">
        <v>25</v>
      </c>
      <c r="BH2696" t="s">
        <v>3175</v>
      </c>
      <c r="BI2696" s="3">
        <v>19085</v>
      </c>
    </row>
    <row r="2697" spans="1:61" x14ac:dyDescent="0.25">
      <c r="A2697" s="1">
        <v>43225</v>
      </c>
      <c r="B2697" t="s">
        <v>2793</v>
      </c>
      <c r="C2697" t="s">
        <v>178</v>
      </c>
      <c r="D2697" t="s">
        <v>62</v>
      </c>
      <c r="E2697" t="s">
        <v>76</v>
      </c>
      <c r="F2697" t="s">
        <v>213</v>
      </c>
      <c r="G2697" t="s">
        <v>340</v>
      </c>
      <c r="H2697" t="s">
        <v>210</v>
      </c>
      <c r="I2697" t="s">
        <v>430</v>
      </c>
      <c r="J2697" t="s">
        <v>504</v>
      </c>
      <c r="K2697" t="s">
        <v>341</v>
      </c>
      <c r="L2697" t="s">
        <v>435</v>
      </c>
      <c r="M2697" t="s">
        <v>1265</v>
      </c>
      <c r="N2697" t="s">
        <v>94</v>
      </c>
      <c r="O2697" t="s">
        <v>216</v>
      </c>
      <c r="P2697" t="s">
        <v>216</v>
      </c>
      <c r="Q2697">
        <v>36</v>
      </c>
      <c r="R2697" t="s">
        <v>119</v>
      </c>
      <c r="S2697" t="s">
        <v>120</v>
      </c>
      <c r="T2697">
        <v>18</v>
      </c>
      <c r="U2697">
        <v>10</v>
      </c>
      <c r="V2697">
        <v>8</v>
      </c>
      <c r="W2697" t="s">
        <v>64</v>
      </c>
      <c r="X2697" t="s">
        <v>83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1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 t="e" vm="3">
        <f>_FV(0,"5")</f>
        <v>#VALUE!</v>
      </c>
      <c r="AM2697" t="e" vm="14">
        <f>_FV(0,"25")</f>
        <v>#VALUE!</v>
      </c>
      <c r="AN2697">
        <v>-3</v>
      </c>
      <c r="AO2697" t="e" vm="1">
        <f>_FV(-7,"0")</f>
        <v>#VALUE!</v>
      </c>
      <c r="AP2697" t="s">
        <v>66</v>
      </c>
      <c r="AQ2697">
        <v>9</v>
      </c>
      <c r="AR2697">
        <v>0</v>
      </c>
      <c r="AS2697" t="s">
        <v>68</v>
      </c>
      <c r="AT2697" t="s">
        <v>68</v>
      </c>
      <c r="AU2697" t="s">
        <v>68</v>
      </c>
      <c r="AV2697" s="2">
        <v>43586</v>
      </c>
      <c r="AW2697" s="3">
        <v>41640</v>
      </c>
      <c r="AX2697">
        <v>1633</v>
      </c>
      <c r="AY2697">
        <v>1645</v>
      </c>
      <c r="AZ2697" t="s">
        <v>2793</v>
      </c>
      <c r="BA2697" s="2">
        <v>43733</v>
      </c>
      <c r="BB2697">
        <v>28</v>
      </c>
      <c r="BC2697" t="s">
        <v>3182</v>
      </c>
      <c r="BD2697" s="3">
        <v>19085</v>
      </c>
      <c r="BE2697" t="s">
        <v>178</v>
      </c>
      <c r="BF2697" s="2">
        <v>43579</v>
      </c>
      <c r="BG2697">
        <v>25</v>
      </c>
      <c r="BH2697" t="s">
        <v>3175</v>
      </c>
      <c r="BI2697" s="3">
        <v>19085</v>
      </c>
    </row>
    <row r="2698" spans="1:61" x14ac:dyDescent="0.25">
      <c r="A2698" s="1">
        <v>43067</v>
      </c>
      <c r="B2698" t="s">
        <v>218</v>
      </c>
      <c r="C2698" t="s">
        <v>178</v>
      </c>
      <c r="D2698" t="s">
        <v>101</v>
      </c>
      <c r="E2698" t="s">
        <v>670</v>
      </c>
      <c r="F2698" t="s">
        <v>575</v>
      </c>
      <c r="G2698" t="s">
        <v>327</v>
      </c>
      <c r="H2698" t="s">
        <v>408</v>
      </c>
      <c r="I2698" t="s">
        <v>575</v>
      </c>
      <c r="J2698" t="s">
        <v>68</v>
      </c>
      <c r="K2698" t="s">
        <v>154</v>
      </c>
      <c r="L2698" t="s">
        <v>155</v>
      </c>
      <c r="M2698" t="s">
        <v>156</v>
      </c>
      <c r="N2698" t="s">
        <v>63</v>
      </c>
      <c r="O2698" t="s">
        <v>329</v>
      </c>
      <c r="P2698" t="s">
        <v>154</v>
      </c>
      <c r="Q2698">
        <v>14</v>
      </c>
      <c r="R2698" t="s">
        <v>239</v>
      </c>
      <c r="S2698" t="s">
        <v>120</v>
      </c>
      <c r="T2698">
        <v>18</v>
      </c>
      <c r="U2698">
        <v>17</v>
      </c>
      <c r="V2698">
        <v>14</v>
      </c>
      <c r="W2698" t="s">
        <v>68</v>
      </c>
      <c r="X2698" t="s">
        <v>84</v>
      </c>
      <c r="Y2698">
        <v>0</v>
      </c>
      <c r="Z2698">
        <v>0</v>
      </c>
      <c r="AA2698">
        <v>0</v>
      </c>
      <c r="AB2698">
        <v>1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 t="e" vm="173">
        <f>_FV(0,"6428571428571429")</f>
        <v>#VALUE!</v>
      </c>
      <c r="AM2698" t="e" vm="12">
        <f>_FV(0,"42857142857142855")</f>
        <v>#VALUE!</v>
      </c>
      <c r="AN2698">
        <v>-3</v>
      </c>
      <c r="AO2698" t="e" vm="1">
        <f>_FV(-2,"0")</f>
        <v>#VALUE!</v>
      </c>
      <c r="AP2698" t="s">
        <v>120</v>
      </c>
      <c r="AQ2698">
        <v>4</v>
      </c>
      <c r="AR2698">
        <v>4</v>
      </c>
      <c r="AS2698" t="s">
        <v>68</v>
      </c>
      <c r="AT2698" t="s">
        <v>68</v>
      </c>
      <c r="AU2698" t="s">
        <v>68</v>
      </c>
      <c r="AV2698" t="s">
        <v>68</v>
      </c>
      <c r="AW2698" s="3">
        <v>41640</v>
      </c>
      <c r="AX2698">
        <v>1650</v>
      </c>
      <c r="AY2698">
        <v>1645</v>
      </c>
      <c r="AZ2698" t="s">
        <v>218</v>
      </c>
      <c r="BA2698" s="2">
        <v>43610</v>
      </c>
      <c r="BB2698">
        <v>17</v>
      </c>
      <c r="BC2698" t="s">
        <v>3183</v>
      </c>
      <c r="BD2698" s="2">
        <v>43501</v>
      </c>
      <c r="BE2698" t="s">
        <v>178</v>
      </c>
      <c r="BF2698" s="2">
        <v>43579</v>
      </c>
      <c r="BG2698">
        <v>25</v>
      </c>
      <c r="BH2698" t="s">
        <v>3175</v>
      </c>
      <c r="BI2698" s="3">
        <v>19085</v>
      </c>
    </row>
    <row r="2699" spans="1:61" x14ac:dyDescent="0.25">
      <c r="A2699" s="1">
        <v>43092</v>
      </c>
      <c r="B2699" t="s">
        <v>228</v>
      </c>
      <c r="C2699" t="s">
        <v>178</v>
      </c>
      <c r="D2699" t="s">
        <v>151</v>
      </c>
      <c r="E2699" t="s">
        <v>305</v>
      </c>
      <c r="F2699" t="s">
        <v>787</v>
      </c>
      <c r="G2699" t="s">
        <v>301</v>
      </c>
      <c r="H2699" t="s">
        <v>200</v>
      </c>
      <c r="I2699" t="s">
        <v>305</v>
      </c>
      <c r="J2699" t="s">
        <v>302</v>
      </c>
      <c r="K2699" t="s">
        <v>205</v>
      </c>
      <c r="L2699" t="s">
        <v>205</v>
      </c>
      <c r="M2699" t="s">
        <v>172</v>
      </c>
      <c r="N2699" t="s">
        <v>169</v>
      </c>
      <c r="O2699" t="s">
        <v>170</v>
      </c>
      <c r="P2699" t="s">
        <v>204</v>
      </c>
      <c r="Q2699">
        <v>19</v>
      </c>
      <c r="R2699" t="s">
        <v>191</v>
      </c>
      <c r="S2699" t="s">
        <v>120</v>
      </c>
      <c r="T2699">
        <v>18</v>
      </c>
      <c r="U2699">
        <v>15</v>
      </c>
      <c r="V2699">
        <v>18</v>
      </c>
      <c r="W2699" t="s">
        <v>85</v>
      </c>
      <c r="X2699" t="s">
        <v>68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 t="e" vm="138">
        <f>_FV(0,"7894736842105263")</f>
        <v>#VALUE!</v>
      </c>
      <c r="AM2699" t="e" vm="128">
        <f>_FV(0,"5789473684210527")</f>
        <v>#VALUE!</v>
      </c>
      <c r="AN2699">
        <v>2</v>
      </c>
      <c r="AO2699" t="s">
        <v>96</v>
      </c>
      <c r="AP2699" t="s">
        <v>84</v>
      </c>
      <c r="AQ2699">
        <v>3</v>
      </c>
      <c r="AR2699">
        <v>6</v>
      </c>
      <c r="AS2699" t="s">
        <v>68</v>
      </c>
      <c r="AT2699" t="s">
        <v>1070</v>
      </c>
      <c r="AU2699" t="s">
        <v>68</v>
      </c>
      <c r="AV2699" t="s">
        <v>97</v>
      </c>
      <c r="AW2699" t="s">
        <v>3242</v>
      </c>
      <c r="AX2699">
        <v>1660</v>
      </c>
      <c r="AY2699">
        <v>1645</v>
      </c>
      <c r="AZ2699" t="s">
        <v>228</v>
      </c>
      <c r="BA2699" s="2">
        <v>43548</v>
      </c>
      <c r="BB2699">
        <v>23</v>
      </c>
      <c r="BC2699" t="s">
        <v>3184</v>
      </c>
      <c r="BD2699" s="3">
        <v>16954</v>
      </c>
      <c r="BE2699" t="s">
        <v>178</v>
      </c>
      <c r="BF2699" s="2">
        <v>43579</v>
      </c>
      <c r="BG2699">
        <v>25</v>
      </c>
      <c r="BH2699" t="s">
        <v>3175</v>
      </c>
      <c r="BI2699" s="3">
        <v>19085</v>
      </c>
    </row>
    <row r="2700" spans="1:61" x14ac:dyDescent="0.25">
      <c r="A2700" s="1">
        <v>43091</v>
      </c>
      <c r="B2700" t="s">
        <v>60</v>
      </c>
      <c r="C2700" t="s">
        <v>150</v>
      </c>
      <c r="D2700" t="s">
        <v>101</v>
      </c>
      <c r="E2700" t="s">
        <v>303</v>
      </c>
      <c r="F2700" t="s">
        <v>64</v>
      </c>
      <c r="G2700" t="s">
        <v>1067</v>
      </c>
      <c r="H2700" t="s">
        <v>1067</v>
      </c>
      <c r="I2700" t="s">
        <v>1583</v>
      </c>
      <c r="J2700" t="s">
        <v>403</v>
      </c>
      <c r="K2700" t="s">
        <v>788</v>
      </c>
      <c r="L2700" t="s">
        <v>172</v>
      </c>
      <c r="M2700" t="s">
        <v>170</v>
      </c>
      <c r="N2700" t="s">
        <v>171</v>
      </c>
      <c r="O2700" t="s">
        <v>204</v>
      </c>
      <c r="P2700" t="s">
        <v>203</v>
      </c>
      <c r="Q2700">
        <v>19</v>
      </c>
      <c r="R2700" t="s">
        <v>96</v>
      </c>
      <c r="S2700" t="s">
        <v>66</v>
      </c>
      <c r="T2700">
        <v>18</v>
      </c>
      <c r="U2700">
        <v>5</v>
      </c>
      <c r="V2700">
        <v>4</v>
      </c>
      <c r="W2700" t="s">
        <v>121</v>
      </c>
      <c r="X2700" t="s">
        <v>192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 t="s">
        <v>169</v>
      </c>
      <c r="AM2700" t="s">
        <v>198</v>
      </c>
      <c r="AN2700">
        <v>-1</v>
      </c>
      <c r="AO2700" t="e" vm="1">
        <f>_FV(-3,"0")</f>
        <v>#VALUE!</v>
      </c>
      <c r="AP2700" t="s">
        <v>64</v>
      </c>
      <c r="AQ2700">
        <v>0</v>
      </c>
      <c r="AR2700">
        <v>9</v>
      </c>
      <c r="AS2700" t="s">
        <v>68</v>
      </c>
      <c r="AT2700" t="s">
        <v>737</v>
      </c>
      <c r="AU2700" t="s">
        <v>68</v>
      </c>
      <c r="AV2700" s="2">
        <v>43498</v>
      </c>
      <c r="AW2700" t="s">
        <v>3243</v>
      </c>
      <c r="AX2700">
        <v>1845</v>
      </c>
      <c r="AY2700">
        <v>1842</v>
      </c>
      <c r="AZ2700" t="s">
        <v>60</v>
      </c>
      <c r="BA2700" s="2">
        <v>43700</v>
      </c>
      <c r="BB2700">
        <v>27</v>
      </c>
      <c r="BC2700" t="s">
        <v>3155</v>
      </c>
      <c r="BD2700" s="2">
        <v>43722</v>
      </c>
      <c r="BE2700" t="s">
        <v>150</v>
      </c>
      <c r="BF2700" t="s">
        <v>243</v>
      </c>
      <c r="BG2700">
        <v>21</v>
      </c>
      <c r="BH2700" t="s">
        <v>3167</v>
      </c>
      <c r="BI2700" t="s">
        <v>3168</v>
      </c>
    </row>
    <row r="2701" spans="1:61" x14ac:dyDescent="0.25">
      <c r="A2701" s="1">
        <v>43086</v>
      </c>
      <c r="B2701" t="s">
        <v>2768</v>
      </c>
      <c r="C2701" t="s">
        <v>150</v>
      </c>
      <c r="D2701" t="s">
        <v>151</v>
      </c>
      <c r="E2701" t="s">
        <v>74</v>
      </c>
      <c r="F2701" t="s">
        <v>606</v>
      </c>
      <c r="G2701" t="s">
        <v>92</v>
      </c>
      <c r="H2701" t="s">
        <v>92</v>
      </c>
      <c r="I2701" t="s">
        <v>88</v>
      </c>
      <c r="J2701" t="s">
        <v>718</v>
      </c>
      <c r="K2701" t="s">
        <v>216</v>
      </c>
      <c r="L2701" t="s">
        <v>94</v>
      </c>
      <c r="M2701" t="s">
        <v>63</v>
      </c>
      <c r="N2701" t="s">
        <v>93</v>
      </c>
      <c r="O2701" t="s">
        <v>216</v>
      </c>
      <c r="P2701" t="s">
        <v>214</v>
      </c>
      <c r="Q2701">
        <v>18</v>
      </c>
      <c r="R2701" t="s">
        <v>179</v>
      </c>
      <c r="S2701" t="s">
        <v>66</v>
      </c>
      <c r="T2701">
        <v>18</v>
      </c>
      <c r="U2701">
        <v>14</v>
      </c>
      <c r="V2701">
        <v>5</v>
      </c>
      <c r="W2701" t="s">
        <v>84</v>
      </c>
      <c r="X2701" t="s">
        <v>83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 t="e" vm="42">
        <f>_FV(0,"2777777777777778")</f>
        <v>#VALUE!</v>
      </c>
      <c r="AM2701" t="s">
        <v>91</v>
      </c>
      <c r="AN2701">
        <v>-15</v>
      </c>
      <c r="AO2701" t="e" vm="1">
        <f>_FV(-6,"0")</f>
        <v>#VALUE!</v>
      </c>
      <c r="AP2701" t="s">
        <v>121</v>
      </c>
      <c r="AQ2701">
        <v>4</v>
      </c>
      <c r="AR2701">
        <v>4</v>
      </c>
      <c r="AS2701" t="s">
        <v>620</v>
      </c>
      <c r="AT2701" t="s">
        <v>68</v>
      </c>
      <c r="AU2701" t="s">
        <v>2325</v>
      </c>
      <c r="AV2701" t="s">
        <v>1918</v>
      </c>
      <c r="AW2701" t="s">
        <v>2068</v>
      </c>
      <c r="AX2701">
        <v>1634</v>
      </c>
      <c r="AY2701">
        <v>1842</v>
      </c>
      <c r="AZ2701" t="s">
        <v>2768</v>
      </c>
      <c r="BA2701" t="s">
        <v>1398</v>
      </c>
      <c r="BB2701">
        <v>13</v>
      </c>
      <c r="BC2701" t="s">
        <v>3157</v>
      </c>
      <c r="BD2701" s="3">
        <v>11749</v>
      </c>
      <c r="BE2701" t="s">
        <v>150</v>
      </c>
      <c r="BF2701" t="s">
        <v>243</v>
      </c>
      <c r="BG2701">
        <v>21</v>
      </c>
      <c r="BH2701" t="s">
        <v>3167</v>
      </c>
      <c r="BI2701" t="s">
        <v>3168</v>
      </c>
    </row>
    <row r="2702" spans="1:61" x14ac:dyDescent="0.25">
      <c r="A2702" s="1">
        <v>42778</v>
      </c>
      <c r="B2702" t="s">
        <v>3158</v>
      </c>
      <c r="C2702" t="s">
        <v>150</v>
      </c>
      <c r="D2702" t="s">
        <v>151</v>
      </c>
      <c r="E2702" t="s">
        <v>1251</v>
      </c>
      <c r="F2702" t="s">
        <v>859</v>
      </c>
      <c r="G2702" t="s">
        <v>263</v>
      </c>
      <c r="H2702" s="2">
        <v>43497</v>
      </c>
      <c r="I2702" t="s">
        <v>483</v>
      </c>
      <c r="J2702" t="s">
        <v>113</v>
      </c>
      <c r="K2702" t="s">
        <v>386</v>
      </c>
      <c r="L2702" t="s">
        <v>117</v>
      </c>
      <c r="M2702" t="s">
        <v>80</v>
      </c>
      <c r="N2702" t="s">
        <v>115</v>
      </c>
      <c r="O2702" t="s">
        <v>80</v>
      </c>
      <c r="P2702" t="s">
        <v>80</v>
      </c>
      <c r="Q2702">
        <v>15</v>
      </c>
      <c r="R2702" t="s">
        <v>110</v>
      </c>
      <c r="S2702" t="s">
        <v>66</v>
      </c>
      <c r="T2702">
        <v>18</v>
      </c>
      <c r="U2702">
        <v>10</v>
      </c>
      <c r="V2702">
        <v>5</v>
      </c>
      <c r="W2702" t="s">
        <v>96</v>
      </c>
      <c r="X2702" t="s">
        <v>191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1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 t="e" vm="168">
        <f>_FV(0,"06666666666666667")</f>
        <v>#VALUE!</v>
      </c>
      <c r="AM2702" t="s">
        <v>355</v>
      </c>
      <c r="AN2702">
        <v>-9</v>
      </c>
      <c r="AO2702" t="e" vm="1">
        <f>_FV(-7,"0")</f>
        <v>#VALUE!</v>
      </c>
      <c r="AP2702" t="s">
        <v>192</v>
      </c>
      <c r="AQ2702">
        <v>1</v>
      </c>
      <c r="AR2702">
        <v>1</v>
      </c>
      <c r="AS2702" t="s">
        <v>485</v>
      </c>
      <c r="AT2702" t="s">
        <v>68</v>
      </c>
      <c r="AU2702" t="s">
        <v>1296</v>
      </c>
      <c r="AV2702" t="s">
        <v>1296</v>
      </c>
      <c r="AW2702" t="s">
        <v>3244</v>
      </c>
      <c r="AX2702">
        <v>1589</v>
      </c>
      <c r="AY2702">
        <v>1842</v>
      </c>
      <c r="AZ2702" t="s">
        <v>3158</v>
      </c>
      <c r="BA2702" s="2">
        <v>43702</v>
      </c>
      <c r="BB2702">
        <v>26</v>
      </c>
      <c r="BC2702" t="s">
        <v>3159</v>
      </c>
      <c r="BD2702" s="3">
        <v>27061</v>
      </c>
      <c r="BE2702" t="s">
        <v>150</v>
      </c>
      <c r="BF2702" t="s">
        <v>243</v>
      </c>
      <c r="BG2702">
        <v>21</v>
      </c>
      <c r="BH2702" t="s">
        <v>3167</v>
      </c>
      <c r="BI2702" t="s">
        <v>3168</v>
      </c>
    </row>
    <row r="2703" spans="1:61" x14ac:dyDescent="0.25">
      <c r="A2703" s="1">
        <v>43101</v>
      </c>
      <c r="B2703" t="s">
        <v>2531</v>
      </c>
      <c r="C2703" t="s">
        <v>150</v>
      </c>
      <c r="D2703" t="s">
        <v>151</v>
      </c>
      <c r="E2703" t="s">
        <v>801</v>
      </c>
      <c r="F2703" t="s">
        <v>853</v>
      </c>
      <c r="G2703" t="s">
        <v>1107</v>
      </c>
      <c r="H2703" t="s">
        <v>539</v>
      </c>
      <c r="I2703" t="s">
        <v>677</v>
      </c>
      <c r="J2703" t="s">
        <v>1106</v>
      </c>
      <c r="K2703" t="s">
        <v>225</v>
      </c>
      <c r="L2703" t="s">
        <v>63</v>
      </c>
      <c r="M2703" t="s">
        <v>339</v>
      </c>
      <c r="N2703" t="s">
        <v>540</v>
      </c>
      <c r="O2703" t="s">
        <v>336</v>
      </c>
      <c r="P2703" t="s">
        <v>224</v>
      </c>
      <c r="Q2703">
        <v>22</v>
      </c>
      <c r="R2703" t="s">
        <v>85</v>
      </c>
      <c r="S2703" t="s">
        <v>66</v>
      </c>
      <c r="T2703">
        <v>18</v>
      </c>
      <c r="U2703">
        <v>7</v>
      </c>
      <c r="V2703">
        <v>4</v>
      </c>
      <c r="W2703" t="s">
        <v>96</v>
      </c>
      <c r="X2703" t="s">
        <v>192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 t="s">
        <v>1409</v>
      </c>
      <c r="AM2703" t="s">
        <v>539</v>
      </c>
      <c r="AN2703">
        <v>-7</v>
      </c>
      <c r="AO2703" t="e" vm="1">
        <f>_FV(-5,"0")</f>
        <v>#VALUE!</v>
      </c>
      <c r="AP2703" t="s">
        <v>84</v>
      </c>
      <c r="AQ2703">
        <v>4</v>
      </c>
      <c r="AR2703">
        <v>4</v>
      </c>
      <c r="AS2703" t="s">
        <v>306</v>
      </c>
      <c r="AT2703" t="s">
        <v>68</v>
      </c>
      <c r="AU2703" t="s">
        <v>187</v>
      </c>
      <c r="AV2703" t="s">
        <v>2715</v>
      </c>
      <c r="AW2703" t="s">
        <v>3245</v>
      </c>
      <c r="AX2703">
        <v>1659</v>
      </c>
      <c r="AY2703">
        <v>1842</v>
      </c>
      <c r="AZ2703" t="s">
        <v>2531</v>
      </c>
      <c r="BA2703" s="2">
        <v>43703</v>
      </c>
      <c r="BB2703">
        <v>16</v>
      </c>
      <c r="BC2703" t="s">
        <v>3160</v>
      </c>
      <c r="BD2703" s="3">
        <v>44986</v>
      </c>
      <c r="BE2703" t="s">
        <v>150</v>
      </c>
      <c r="BF2703" t="s">
        <v>243</v>
      </c>
      <c r="BG2703">
        <v>21</v>
      </c>
      <c r="BH2703" t="s">
        <v>3167</v>
      </c>
      <c r="BI2703" t="s">
        <v>3168</v>
      </c>
    </row>
    <row r="2704" spans="1:61" x14ac:dyDescent="0.25">
      <c r="A2704" s="1">
        <v>43256</v>
      </c>
      <c r="B2704" t="s">
        <v>123</v>
      </c>
      <c r="C2704" t="s">
        <v>150</v>
      </c>
      <c r="D2704" t="s">
        <v>62</v>
      </c>
      <c r="E2704" t="s">
        <v>1812</v>
      </c>
      <c r="F2704" t="s">
        <v>2246</v>
      </c>
      <c r="G2704" t="s">
        <v>1326</v>
      </c>
      <c r="H2704" t="s">
        <v>68</v>
      </c>
      <c r="I2704" t="s">
        <v>1373</v>
      </c>
      <c r="J2704" t="s">
        <v>3050</v>
      </c>
      <c r="K2704" t="s">
        <v>654</v>
      </c>
      <c r="L2704" t="s">
        <v>1549</v>
      </c>
      <c r="M2704" t="s">
        <v>292</v>
      </c>
      <c r="N2704" t="s">
        <v>760</v>
      </c>
      <c r="O2704" t="s">
        <v>713</v>
      </c>
      <c r="P2704" t="s">
        <v>293</v>
      </c>
      <c r="Q2704">
        <v>37</v>
      </c>
      <c r="R2704" t="s">
        <v>132</v>
      </c>
      <c r="S2704" t="s">
        <v>66</v>
      </c>
      <c r="T2704">
        <v>18</v>
      </c>
      <c r="U2704">
        <v>5</v>
      </c>
      <c r="V2704">
        <v>3</v>
      </c>
      <c r="W2704" t="s">
        <v>191</v>
      </c>
      <c r="X2704" t="s">
        <v>83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 t="s">
        <v>1811</v>
      </c>
      <c r="AM2704" t="s">
        <v>1062</v>
      </c>
      <c r="AN2704">
        <v>-3</v>
      </c>
      <c r="AO2704" t="s">
        <v>66</v>
      </c>
      <c r="AP2704" t="s">
        <v>68</v>
      </c>
      <c r="AQ2704">
        <v>2</v>
      </c>
      <c r="AR2704">
        <v>5</v>
      </c>
      <c r="AS2704" t="s">
        <v>68</v>
      </c>
      <c r="AT2704" t="s">
        <v>68</v>
      </c>
      <c r="AU2704" t="s">
        <v>68</v>
      </c>
      <c r="AV2704" s="3">
        <v>27395</v>
      </c>
      <c r="AW2704" s="3">
        <v>41640</v>
      </c>
      <c r="AX2704">
        <v>1915</v>
      </c>
      <c r="AY2704">
        <v>1842</v>
      </c>
      <c r="AZ2704" t="s">
        <v>123</v>
      </c>
      <c r="BA2704" s="2">
        <v>43669</v>
      </c>
      <c r="BB2704">
        <v>33</v>
      </c>
      <c r="BC2704" t="s">
        <v>3161</v>
      </c>
      <c r="BD2704" s="2">
        <v>43813</v>
      </c>
      <c r="BE2704" t="s">
        <v>150</v>
      </c>
      <c r="BF2704" t="s">
        <v>243</v>
      </c>
      <c r="BG2704">
        <v>21</v>
      </c>
      <c r="BH2704" t="s">
        <v>3167</v>
      </c>
      <c r="BI2704" t="s">
        <v>3168</v>
      </c>
    </row>
    <row r="2705" spans="1:61" x14ac:dyDescent="0.25">
      <c r="A2705" s="1">
        <v>43190</v>
      </c>
      <c r="B2705" t="s">
        <v>2233</v>
      </c>
      <c r="C2705" t="s">
        <v>150</v>
      </c>
      <c r="D2705" t="s">
        <v>151</v>
      </c>
      <c r="E2705" t="s">
        <v>1666</v>
      </c>
      <c r="F2705" t="s">
        <v>3246</v>
      </c>
      <c r="G2705" t="s">
        <v>1974</v>
      </c>
      <c r="H2705" t="s">
        <v>449</v>
      </c>
      <c r="I2705" t="s">
        <v>1201</v>
      </c>
      <c r="J2705" t="s">
        <v>139</v>
      </c>
      <c r="K2705" t="s">
        <v>145</v>
      </c>
      <c r="L2705" t="s">
        <v>1941</v>
      </c>
      <c r="M2705" t="s">
        <v>143</v>
      </c>
      <c r="N2705" t="s">
        <v>870</v>
      </c>
      <c r="O2705" t="s">
        <v>142</v>
      </c>
      <c r="P2705" t="s">
        <v>142</v>
      </c>
      <c r="Q2705">
        <v>31</v>
      </c>
      <c r="R2705" t="s">
        <v>192</v>
      </c>
      <c r="S2705" t="s">
        <v>66</v>
      </c>
      <c r="T2705">
        <v>18</v>
      </c>
      <c r="U2705">
        <v>12</v>
      </c>
      <c r="V2705">
        <v>3</v>
      </c>
      <c r="W2705" t="s">
        <v>68</v>
      </c>
      <c r="X2705" t="s">
        <v>120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 t="e" vm="333">
        <f>_FV(0,"6451612903225806")</f>
        <v>#VALUE!</v>
      </c>
      <c r="AM2705" t="s">
        <v>449</v>
      </c>
      <c r="AN2705">
        <v>-33</v>
      </c>
      <c r="AO2705" t="e" vm="1">
        <f>_FV(-9,"0")</f>
        <v>#VALUE!</v>
      </c>
      <c r="AP2705" t="s">
        <v>85</v>
      </c>
      <c r="AQ2705">
        <v>3</v>
      </c>
      <c r="AR2705">
        <v>6</v>
      </c>
      <c r="AS2705" t="s">
        <v>1300</v>
      </c>
      <c r="AT2705" t="s">
        <v>68</v>
      </c>
      <c r="AU2705" t="s">
        <v>329</v>
      </c>
      <c r="AV2705" t="s">
        <v>3247</v>
      </c>
      <c r="AW2705" t="s">
        <v>3248</v>
      </c>
      <c r="AX2705">
        <v>1595</v>
      </c>
      <c r="AY2705">
        <v>1842</v>
      </c>
      <c r="AZ2705" t="s">
        <v>2233</v>
      </c>
      <c r="BA2705" s="2">
        <v>43701</v>
      </c>
      <c r="BB2705">
        <v>22</v>
      </c>
      <c r="BC2705" t="s">
        <v>3162</v>
      </c>
      <c r="BD2705" s="3">
        <v>27120</v>
      </c>
      <c r="BE2705" t="s">
        <v>150</v>
      </c>
      <c r="BF2705" t="s">
        <v>243</v>
      </c>
      <c r="BG2705">
        <v>21</v>
      </c>
      <c r="BH2705" t="s">
        <v>3167</v>
      </c>
      <c r="BI2705" t="s">
        <v>3168</v>
      </c>
    </row>
    <row r="2706" spans="1:61" x14ac:dyDescent="0.25">
      <c r="A2706" s="1">
        <v>43285</v>
      </c>
      <c r="B2706" t="s">
        <v>127</v>
      </c>
      <c r="C2706" t="s">
        <v>150</v>
      </c>
      <c r="D2706" t="s">
        <v>101</v>
      </c>
      <c r="E2706" t="s">
        <v>1172</v>
      </c>
      <c r="F2706" t="s">
        <v>2742</v>
      </c>
      <c r="G2706" s="3">
        <v>1360531</v>
      </c>
      <c r="H2706" t="s">
        <v>367</v>
      </c>
      <c r="I2706" s="3">
        <v>45658</v>
      </c>
      <c r="J2706" t="s">
        <v>979</v>
      </c>
      <c r="K2706" t="s">
        <v>415</v>
      </c>
      <c r="L2706" t="s">
        <v>751</v>
      </c>
      <c r="M2706" t="s">
        <v>416</v>
      </c>
      <c r="N2706" t="s">
        <v>322</v>
      </c>
      <c r="O2706" t="s">
        <v>933</v>
      </c>
      <c r="P2706" t="s">
        <v>414</v>
      </c>
      <c r="Q2706">
        <v>32</v>
      </c>
      <c r="R2706" t="s">
        <v>121</v>
      </c>
      <c r="S2706" t="s">
        <v>66</v>
      </c>
      <c r="T2706">
        <v>18</v>
      </c>
      <c r="U2706">
        <v>9</v>
      </c>
      <c r="V2706">
        <v>4</v>
      </c>
      <c r="W2706" t="s">
        <v>83</v>
      </c>
      <c r="X2706" t="s">
        <v>179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1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 t="e" vm="464">
        <f>_FV(0,"40625")</f>
        <v>#VALUE!</v>
      </c>
      <c r="AM2706" t="s">
        <v>630</v>
      </c>
      <c r="AN2706">
        <v>-23</v>
      </c>
      <c r="AO2706" t="e" vm="1">
        <f>_FV(-3,"0")</f>
        <v>#VALUE!</v>
      </c>
      <c r="AP2706" t="s">
        <v>66</v>
      </c>
      <c r="AQ2706">
        <v>1</v>
      </c>
      <c r="AR2706">
        <v>7</v>
      </c>
      <c r="AS2706" t="s">
        <v>68</v>
      </c>
      <c r="AT2706" t="s">
        <v>68</v>
      </c>
      <c r="AU2706" t="s">
        <v>68</v>
      </c>
      <c r="AV2706" s="2">
        <v>43586</v>
      </c>
      <c r="AW2706" s="3">
        <v>41275</v>
      </c>
      <c r="AX2706">
        <v>1735</v>
      </c>
      <c r="AY2706">
        <v>1842</v>
      </c>
      <c r="AZ2706" t="s">
        <v>127</v>
      </c>
      <c r="BA2706" s="2">
        <v>43731</v>
      </c>
      <c r="BB2706">
        <v>27</v>
      </c>
      <c r="BC2706" t="s">
        <v>3164</v>
      </c>
      <c r="BD2706" s="3">
        <v>44743</v>
      </c>
      <c r="BE2706" t="s">
        <v>150</v>
      </c>
      <c r="BF2706" t="s">
        <v>243</v>
      </c>
      <c r="BG2706">
        <v>21</v>
      </c>
      <c r="BH2706" t="s">
        <v>3167</v>
      </c>
      <c r="BI2706" t="s">
        <v>3168</v>
      </c>
    </row>
    <row r="2707" spans="1:61" x14ac:dyDescent="0.25">
      <c r="A2707" s="1">
        <v>43130</v>
      </c>
      <c r="B2707" t="s">
        <v>3165</v>
      </c>
      <c r="C2707" t="s">
        <v>150</v>
      </c>
      <c r="D2707" t="s">
        <v>151</v>
      </c>
      <c r="E2707" t="s">
        <v>1764</v>
      </c>
      <c r="F2707" s="3">
        <v>42401</v>
      </c>
      <c r="G2707" s="3">
        <v>23377</v>
      </c>
      <c r="H2707" s="3">
        <v>42370</v>
      </c>
      <c r="I2707" t="s">
        <v>354</v>
      </c>
      <c r="J2707" s="3">
        <v>32143</v>
      </c>
      <c r="K2707" t="s">
        <v>397</v>
      </c>
      <c r="L2707" t="s">
        <v>396</v>
      </c>
      <c r="M2707" t="s">
        <v>130</v>
      </c>
      <c r="N2707" t="s">
        <v>1097</v>
      </c>
      <c r="O2707" t="s">
        <v>397</v>
      </c>
      <c r="P2707" t="s">
        <v>128</v>
      </c>
      <c r="Q2707">
        <v>25</v>
      </c>
      <c r="R2707" t="s">
        <v>242</v>
      </c>
      <c r="S2707" t="s">
        <v>66</v>
      </c>
      <c r="T2707">
        <v>18</v>
      </c>
      <c r="U2707">
        <v>14</v>
      </c>
      <c r="V2707">
        <v>4</v>
      </c>
      <c r="W2707" t="s">
        <v>64</v>
      </c>
      <c r="X2707" t="s">
        <v>179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1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 t="e" vm="364">
        <f>_FV(0,"88")</f>
        <v>#VALUE!</v>
      </c>
      <c r="AM2707" t="s">
        <v>68</v>
      </c>
      <c r="AN2707">
        <v>-23</v>
      </c>
      <c r="AO2707" t="e" vm="1">
        <f>_FV(-10,"0")</f>
        <v>#VALUE!</v>
      </c>
      <c r="AP2707" t="s">
        <v>179</v>
      </c>
      <c r="AQ2707">
        <v>0</v>
      </c>
      <c r="AR2707">
        <v>3</v>
      </c>
      <c r="AS2707" t="s">
        <v>659</v>
      </c>
      <c r="AT2707" t="s">
        <v>68</v>
      </c>
      <c r="AU2707" t="s">
        <v>1424</v>
      </c>
      <c r="AV2707" t="s">
        <v>3249</v>
      </c>
      <c r="AW2707" t="s">
        <v>3250</v>
      </c>
      <c r="AX2707">
        <v>1516</v>
      </c>
      <c r="AY2707">
        <v>1842</v>
      </c>
      <c r="AZ2707" t="s">
        <v>3165</v>
      </c>
      <c r="BA2707" s="2">
        <v>43640</v>
      </c>
      <c r="BB2707">
        <v>18</v>
      </c>
      <c r="BC2707" t="s">
        <v>3166</v>
      </c>
      <c r="BD2707" s="3">
        <v>30682</v>
      </c>
      <c r="BE2707" t="s">
        <v>150</v>
      </c>
      <c r="BF2707" t="s">
        <v>243</v>
      </c>
      <c r="BG2707">
        <v>21</v>
      </c>
      <c r="BH2707" t="s">
        <v>3167</v>
      </c>
      <c r="BI2707" t="s">
        <v>3168</v>
      </c>
    </row>
    <row r="2708" spans="1:61" x14ac:dyDescent="0.25">
      <c r="A2708" s="1">
        <v>43001</v>
      </c>
      <c r="B2708" t="s">
        <v>2538</v>
      </c>
      <c r="C2708" t="s">
        <v>150</v>
      </c>
      <c r="D2708" t="s">
        <v>151</v>
      </c>
      <c r="E2708" t="s">
        <v>76</v>
      </c>
      <c r="F2708" s="2">
        <v>43586</v>
      </c>
      <c r="G2708" s="2">
        <v>43586</v>
      </c>
      <c r="H2708" s="2">
        <v>43586</v>
      </c>
      <c r="I2708" t="s">
        <v>355</v>
      </c>
      <c r="J2708" t="s">
        <v>90</v>
      </c>
      <c r="K2708" t="s">
        <v>82</v>
      </c>
      <c r="L2708" t="s">
        <v>80</v>
      </c>
      <c r="M2708" t="s">
        <v>63</v>
      </c>
      <c r="N2708" t="s">
        <v>82</v>
      </c>
      <c r="O2708" t="s">
        <v>82</v>
      </c>
      <c r="P2708" t="s">
        <v>80</v>
      </c>
      <c r="Q2708">
        <v>6</v>
      </c>
      <c r="R2708" t="s">
        <v>83</v>
      </c>
      <c r="S2708" t="s">
        <v>66</v>
      </c>
      <c r="T2708">
        <v>18</v>
      </c>
      <c r="U2708">
        <v>15</v>
      </c>
      <c r="V2708">
        <v>8</v>
      </c>
      <c r="W2708" t="s">
        <v>66</v>
      </c>
      <c r="X2708" t="s">
        <v>121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 t="e" vm="2">
        <f>_FV(0,"3333333333333333")</f>
        <v>#VALUE!</v>
      </c>
      <c r="AM2708" t="s">
        <v>65</v>
      </c>
      <c r="AN2708">
        <v>-4</v>
      </c>
      <c r="AO2708" t="e" vm="1">
        <f>_FV(-4,"0")</f>
        <v>#VALUE!</v>
      </c>
      <c r="AP2708" t="s">
        <v>132</v>
      </c>
      <c r="AQ2708">
        <v>6</v>
      </c>
      <c r="AR2708">
        <v>3</v>
      </c>
      <c r="AS2708" t="s">
        <v>736</v>
      </c>
      <c r="AT2708" t="s">
        <v>68</v>
      </c>
      <c r="AU2708" t="s">
        <v>289</v>
      </c>
      <c r="AV2708" t="s">
        <v>3251</v>
      </c>
      <c r="AW2708" t="s">
        <v>3252</v>
      </c>
      <c r="AX2708">
        <v>1711</v>
      </c>
      <c r="AY2708">
        <v>1842</v>
      </c>
      <c r="AZ2708" t="s">
        <v>2538</v>
      </c>
      <c r="BA2708" s="2">
        <v>43610</v>
      </c>
      <c r="BB2708">
        <v>21</v>
      </c>
      <c r="BC2708" t="s">
        <v>3156</v>
      </c>
      <c r="BD2708" s="3">
        <v>15158</v>
      </c>
      <c r="BE2708" t="s">
        <v>150</v>
      </c>
      <c r="BF2708" t="s">
        <v>243</v>
      </c>
      <c r="BG2708">
        <v>21</v>
      </c>
      <c r="BH2708" t="s">
        <v>3167</v>
      </c>
      <c r="BI2708" t="s">
        <v>3168</v>
      </c>
    </row>
    <row r="2709" spans="1:61" x14ac:dyDescent="0.25">
      <c r="A2709" s="1">
        <v>42987</v>
      </c>
      <c r="B2709" t="s">
        <v>158</v>
      </c>
      <c r="C2709" t="s">
        <v>150</v>
      </c>
      <c r="D2709" t="s">
        <v>62</v>
      </c>
      <c r="E2709" s="3">
        <v>45658</v>
      </c>
      <c r="F2709" t="s">
        <v>64</v>
      </c>
      <c r="G2709" t="s">
        <v>63</v>
      </c>
      <c r="H2709" t="s">
        <v>180</v>
      </c>
      <c r="I2709" s="3">
        <v>27395</v>
      </c>
      <c r="J2709" s="3">
        <v>27395</v>
      </c>
      <c r="K2709" t="s">
        <v>63</v>
      </c>
      <c r="L2709" t="s">
        <v>63</v>
      </c>
      <c r="M2709" t="s">
        <v>65</v>
      </c>
      <c r="N2709" t="s">
        <v>65</v>
      </c>
      <c r="O2709" t="s">
        <v>79</v>
      </c>
      <c r="P2709" t="s">
        <v>79</v>
      </c>
      <c r="Q2709">
        <v>4</v>
      </c>
      <c r="R2709" t="s">
        <v>68</v>
      </c>
      <c r="S2709" t="s">
        <v>66</v>
      </c>
      <c r="T2709">
        <v>18</v>
      </c>
      <c r="U2709">
        <v>4</v>
      </c>
      <c r="V2709">
        <v>2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 t="s">
        <v>180</v>
      </c>
      <c r="AM2709" s="3">
        <v>45658</v>
      </c>
      <c r="AN2709">
        <v>0</v>
      </c>
      <c r="AP2709" t="e" vm="1">
        <f>_FV(-3,"0")</f>
        <v>#VALUE!</v>
      </c>
      <c r="AQ2709">
        <v>1</v>
      </c>
      <c r="AR2709">
        <v>7</v>
      </c>
      <c r="AS2709" t="s">
        <v>68</v>
      </c>
      <c r="AT2709" t="s">
        <v>65</v>
      </c>
      <c r="AU2709" t="s">
        <v>68</v>
      </c>
      <c r="AV2709" s="2">
        <v>43498</v>
      </c>
      <c r="AW2709" t="s">
        <v>65</v>
      </c>
      <c r="AX2709">
        <v>1906</v>
      </c>
      <c r="AY2709">
        <v>1842</v>
      </c>
      <c r="AZ2709" t="s">
        <v>158</v>
      </c>
      <c r="BA2709" s="2">
        <v>43489</v>
      </c>
      <c r="BB2709">
        <v>21</v>
      </c>
      <c r="BC2709" t="s">
        <v>3171</v>
      </c>
      <c r="BD2709" t="s">
        <v>3172</v>
      </c>
      <c r="BE2709" t="s">
        <v>150</v>
      </c>
      <c r="BF2709" t="s">
        <v>243</v>
      </c>
      <c r="BG2709">
        <v>21</v>
      </c>
      <c r="BH2709" t="s">
        <v>3167</v>
      </c>
      <c r="BI2709" t="s">
        <v>3168</v>
      </c>
    </row>
    <row r="2710" spans="1:61" x14ac:dyDescent="0.25">
      <c r="A2710" s="1">
        <v>43376</v>
      </c>
      <c r="B2710" t="s">
        <v>163</v>
      </c>
      <c r="C2710" t="s">
        <v>150</v>
      </c>
      <c r="D2710" t="s">
        <v>62</v>
      </c>
      <c r="E2710" t="s">
        <v>859</v>
      </c>
      <c r="F2710" t="s">
        <v>2737</v>
      </c>
      <c r="G2710" t="s">
        <v>951</v>
      </c>
      <c r="H2710" t="s">
        <v>385</v>
      </c>
      <c r="I2710" t="s">
        <v>1631</v>
      </c>
      <c r="J2710" t="s">
        <v>64</v>
      </c>
      <c r="K2710" t="s">
        <v>1701</v>
      </c>
      <c r="L2710" t="s">
        <v>324</v>
      </c>
      <c r="M2710" t="s">
        <v>82</v>
      </c>
      <c r="N2710" t="s">
        <v>325</v>
      </c>
      <c r="O2710" t="s">
        <v>82</v>
      </c>
      <c r="P2710" t="s">
        <v>266</v>
      </c>
      <c r="Q2710">
        <v>30</v>
      </c>
      <c r="R2710" t="s">
        <v>64</v>
      </c>
      <c r="S2710" t="s">
        <v>66</v>
      </c>
      <c r="T2710">
        <v>18</v>
      </c>
      <c r="U2710">
        <v>2</v>
      </c>
      <c r="V2710">
        <v>3</v>
      </c>
      <c r="W2710" t="s">
        <v>83</v>
      </c>
      <c r="X2710" t="s">
        <v>191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 t="s">
        <v>483</v>
      </c>
      <c r="AM2710" t="s">
        <v>76</v>
      </c>
      <c r="AN2710">
        <v>2</v>
      </c>
      <c r="AO2710" t="e" vm="1">
        <f>_FV(-4,"0")</f>
        <v>#VALUE!</v>
      </c>
      <c r="AP2710" t="e" vm="1">
        <f>_FV(-2,"0")</f>
        <v>#VALUE!</v>
      </c>
      <c r="AQ2710">
        <v>3</v>
      </c>
      <c r="AR2710">
        <v>3</v>
      </c>
      <c r="AS2710" t="s">
        <v>68</v>
      </c>
      <c r="AT2710" t="s">
        <v>68</v>
      </c>
      <c r="AU2710" t="s">
        <v>68</v>
      </c>
      <c r="AV2710" t="s">
        <v>845</v>
      </c>
      <c r="AW2710" s="2">
        <v>43556</v>
      </c>
      <c r="AX2710">
        <v>1888</v>
      </c>
      <c r="AY2710">
        <v>1842</v>
      </c>
      <c r="AZ2710" t="s">
        <v>163</v>
      </c>
      <c r="BA2710" s="2">
        <v>43490</v>
      </c>
      <c r="BB2710">
        <v>22</v>
      </c>
      <c r="BC2710" t="s">
        <v>3173</v>
      </c>
      <c r="BD2710" t="s">
        <v>3174</v>
      </c>
      <c r="BE2710" t="s">
        <v>150</v>
      </c>
      <c r="BF2710" t="s">
        <v>243</v>
      </c>
      <c r="BG2710">
        <v>21</v>
      </c>
      <c r="BH2710" t="s">
        <v>3167</v>
      </c>
      <c r="BI2710" t="s">
        <v>3168</v>
      </c>
    </row>
    <row r="2711" spans="1:61" x14ac:dyDescent="0.25">
      <c r="A2711" s="1">
        <v>42745</v>
      </c>
      <c r="B2711" t="s">
        <v>178</v>
      </c>
      <c r="C2711" t="s">
        <v>150</v>
      </c>
      <c r="D2711" t="s">
        <v>101</v>
      </c>
      <c r="E2711" t="s">
        <v>152</v>
      </c>
      <c r="F2711" t="s">
        <v>391</v>
      </c>
      <c r="G2711" t="s">
        <v>670</v>
      </c>
      <c r="H2711" t="s">
        <v>352</v>
      </c>
      <c r="I2711" t="s">
        <v>153</v>
      </c>
      <c r="J2711" t="s">
        <v>352</v>
      </c>
      <c r="K2711" t="s">
        <v>156</v>
      </c>
      <c r="L2711" t="s">
        <v>156</v>
      </c>
      <c r="M2711" t="s">
        <v>156</v>
      </c>
      <c r="N2711" t="s">
        <v>154</v>
      </c>
      <c r="O2711" t="s">
        <v>65</v>
      </c>
      <c r="P2711" t="s">
        <v>155</v>
      </c>
      <c r="Q2711">
        <v>7</v>
      </c>
      <c r="R2711" t="s">
        <v>120</v>
      </c>
      <c r="S2711" t="s">
        <v>66</v>
      </c>
      <c r="T2711">
        <v>18</v>
      </c>
      <c r="U2711">
        <v>9</v>
      </c>
      <c r="V2711">
        <v>5</v>
      </c>
      <c r="W2711" t="s">
        <v>83</v>
      </c>
      <c r="X2711" t="s">
        <v>120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 t="s">
        <v>154</v>
      </c>
      <c r="AM2711" t="s">
        <v>154</v>
      </c>
      <c r="AN2711">
        <v>-2</v>
      </c>
      <c r="AO2711" t="e" vm="1">
        <f>_FV(-1,"0")</f>
        <v>#VALUE!</v>
      </c>
      <c r="AP2711" t="s">
        <v>96</v>
      </c>
      <c r="AQ2711">
        <v>4</v>
      </c>
      <c r="AR2711">
        <v>4</v>
      </c>
      <c r="AS2711" t="s">
        <v>68</v>
      </c>
      <c r="AT2711" t="s">
        <v>68</v>
      </c>
      <c r="AU2711" t="s">
        <v>68</v>
      </c>
      <c r="AV2711" t="s">
        <v>340</v>
      </c>
      <c r="AW2711" s="3">
        <v>46388</v>
      </c>
      <c r="AX2711">
        <v>1645</v>
      </c>
      <c r="AY2711">
        <v>1842</v>
      </c>
      <c r="AZ2711" t="s">
        <v>178</v>
      </c>
      <c r="BA2711" s="2">
        <v>43579</v>
      </c>
      <c r="BB2711">
        <v>25</v>
      </c>
      <c r="BC2711" t="s">
        <v>3175</v>
      </c>
      <c r="BD2711" s="3">
        <v>19085</v>
      </c>
      <c r="BE2711" t="s">
        <v>150</v>
      </c>
      <c r="BF2711" t="s">
        <v>243</v>
      </c>
      <c r="BG2711">
        <v>21</v>
      </c>
      <c r="BH2711" t="s">
        <v>3167</v>
      </c>
      <c r="BI2711" t="s">
        <v>3168</v>
      </c>
    </row>
    <row r="2712" spans="1:61" x14ac:dyDescent="0.25">
      <c r="A2712" s="1">
        <v>43406</v>
      </c>
      <c r="B2712" t="s">
        <v>1917</v>
      </c>
      <c r="C2712" t="s">
        <v>150</v>
      </c>
      <c r="D2712" t="s">
        <v>151</v>
      </c>
      <c r="E2712" t="s">
        <v>696</v>
      </c>
      <c r="F2712" t="s">
        <v>3253</v>
      </c>
      <c r="G2712" t="s">
        <v>635</v>
      </c>
      <c r="H2712" t="s">
        <v>732</v>
      </c>
      <c r="I2712" t="s">
        <v>1126</v>
      </c>
      <c r="J2712" t="s">
        <v>606</v>
      </c>
      <c r="K2712" t="s">
        <v>608</v>
      </c>
      <c r="L2712" t="s">
        <v>1468</v>
      </c>
      <c r="M2712" t="s">
        <v>638</v>
      </c>
      <c r="N2712" t="s">
        <v>93</v>
      </c>
      <c r="O2712" t="s">
        <v>1232</v>
      </c>
      <c r="P2712" t="s">
        <v>80</v>
      </c>
      <c r="Q2712">
        <v>27</v>
      </c>
      <c r="R2712" t="s">
        <v>255</v>
      </c>
      <c r="S2712" t="s">
        <v>66</v>
      </c>
      <c r="T2712">
        <v>18</v>
      </c>
      <c r="U2712">
        <v>15</v>
      </c>
      <c r="V2712">
        <v>3</v>
      </c>
      <c r="W2712" t="s">
        <v>96</v>
      </c>
      <c r="X2712" t="s">
        <v>120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 t="e" vm="94">
        <f>_FV(0,"37037037037037035")</f>
        <v>#VALUE!</v>
      </c>
      <c r="AM2712" t="s">
        <v>696</v>
      </c>
      <c r="AN2712">
        <v>-25</v>
      </c>
      <c r="AO2712" t="e" vm="1">
        <f>_FV(-4,"0")</f>
        <v>#VALUE!</v>
      </c>
      <c r="AP2712" t="s">
        <v>191</v>
      </c>
      <c r="AQ2712">
        <v>2</v>
      </c>
      <c r="AR2712">
        <v>5</v>
      </c>
      <c r="AS2712" t="s">
        <v>848</v>
      </c>
      <c r="AT2712" t="s">
        <v>68</v>
      </c>
      <c r="AU2712" t="s">
        <v>699</v>
      </c>
      <c r="AV2712" t="s">
        <v>3254</v>
      </c>
      <c r="AW2712" t="s">
        <v>3255</v>
      </c>
      <c r="AX2712">
        <v>1687</v>
      </c>
      <c r="AY2712">
        <v>1842</v>
      </c>
      <c r="AZ2712" t="s">
        <v>1917</v>
      </c>
      <c r="BA2712" s="2">
        <v>43732</v>
      </c>
      <c r="BB2712">
        <v>16</v>
      </c>
      <c r="BC2712" t="s">
        <v>3176</v>
      </c>
      <c r="BD2712" s="3">
        <v>19572</v>
      </c>
      <c r="BE2712" t="s">
        <v>150</v>
      </c>
      <c r="BF2712" t="s">
        <v>243</v>
      </c>
      <c r="BG2712">
        <v>21</v>
      </c>
      <c r="BH2712" t="s">
        <v>3167</v>
      </c>
      <c r="BI2712" t="s">
        <v>3168</v>
      </c>
    </row>
    <row r="2713" spans="1:61" x14ac:dyDescent="0.25">
      <c r="A2713" s="1">
        <v>43068</v>
      </c>
      <c r="B2713" t="s">
        <v>182</v>
      </c>
      <c r="C2713" t="s">
        <v>150</v>
      </c>
      <c r="D2713" t="s">
        <v>151</v>
      </c>
      <c r="E2713" t="s">
        <v>250</v>
      </c>
      <c r="F2713" t="s">
        <v>1009</v>
      </c>
      <c r="G2713" t="s">
        <v>370</v>
      </c>
      <c r="H2713" t="s">
        <v>153</v>
      </c>
      <c r="I2713" t="s">
        <v>369</v>
      </c>
      <c r="J2713" t="s">
        <v>247</v>
      </c>
      <c r="K2713" t="s">
        <v>372</v>
      </c>
      <c r="L2713" t="s">
        <v>156</v>
      </c>
      <c r="M2713" t="s">
        <v>156</v>
      </c>
      <c r="N2713" t="s">
        <v>154</v>
      </c>
      <c r="O2713" t="s">
        <v>155</v>
      </c>
      <c r="P2713" t="s">
        <v>329</v>
      </c>
      <c r="Q2713">
        <v>14</v>
      </c>
      <c r="R2713" t="s">
        <v>67</v>
      </c>
      <c r="S2713" t="s">
        <v>66</v>
      </c>
      <c r="T2713">
        <v>18</v>
      </c>
      <c r="U2713">
        <v>15</v>
      </c>
      <c r="V2713">
        <v>6</v>
      </c>
      <c r="W2713" t="s">
        <v>132</v>
      </c>
      <c r="X2713" t="s">
        <v>120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 t="e" vm="13">
        <f>_FV(0,"7142857142857143")</f>
        <v>#VALUE!</v>
      </c>
      <c r="AM2713" t="s">
        <v>63</v>
      </c>
      <c r="AN2713">
        <v>-10</v>
      </c>
      <c r="AO2713" t="e" vm="1">
        <f>_FV(-5,"0")</f>
        <v>#VALUE!</v>
      </c>
      <c r="AP2713" t="s">
        <v>110</v>
      </c>
      <c r="AQ2713">
        <v>0</v>
      </c>
      <c r="AR2713">
        <v>9</v>
      </c>
      <c r="AS2713" t="s">
        <v>897</v>
      </c>
      <c r="AT2713" t="s">
        <v>68</v>
      </c>
      <c r="AU2713" t="s">
        <v>1415</v>
      </c>
      <c r="AV2713" t="s">
        <v>3256</v>
      </c>
      <c r="AW2713" t="s">
        <v>3257</v>
      </c>
      <c r="AX2713">
        <v>1673</v>
      </c>
      <c r="AY2713">
        <v>1842</v>
      </c>
      <c r="AZ2713" t="s">
        <v>182</v>
      </c>
      <c r="BA2713" s="2">
        <v>43521</v>
      </c>
      <c r="BB2713">
        <v>27</v>
      </c>
      <c r="BC2713" t="s">
        <v>3178</v>
      </c>
      <c r="BD2713" s="2">
        <v>43682</v>
      </c>
      <c r="BE2713" t="s">
        <v>150</v>
      </c>
      <c r="BF2713" t="s">
        <v>243</v>
      </c>
      <c r="BG2713">
        <v>21</v>
      </c>
      <c r="BH2713" t="s">
        <v>3167</v>
      </c>
      <c r="BI2713" t="s">
        <v>3168</v>
      </c>
    </row>
    <row r="2714" spans="1:61" x14ac:dyDescent="0.25">
      <c r="A2714" s="1">
        <v>43122</v>
      </c>
      <c r="B2714" t="s">
        <v>1445</v>
      </c>
      <c r="C2714" t="s">
        <v>150</v>
      </c>
      <c r="D2714" t="s">
        <v>62</v>
      </c>
      <c r="E2714" t="s">
        <v>426</v>
      </c>
      <c r="F2714" s="3">
        <v>45689</v>
      </c>
      <c r="G2714" t="s">
        <v>1525</v>
      </c>
      <c r="H2714" t="s">
        <v>76</v>
      </c>
      <c r="I2714" t="s">
        <v>1580</v>
      </c>
      <c r="J2714" t="s">
        <v>1490</v>
      </c>
      <c r="K2714" t="s">
        <v>82</v>
      </c>
      <c r="L2714" t="s">
        <v>909</v>
      </c>
      <c r="M2714" t="s">
        <v>426</v>
      </c>
      <c r="N2714" t="s">
        <v>308</v>
      </c>
      <c r="O2714" t="s">
        <v>693</v>
      </c>
      <c r="P2714" t="s">
        <v>80</v>
      </c>
      <c r="Q2714">
        <v>24</v>
      </c>
      <c r="R2714" t="s">
        <v>95</v>
      </c>
      <c r="S2714" t="s">
        <v>66</v>
      </c>
      <c r="T2714">
        <v>18</v>
      </c>
      <c r="U2714">
        <v>20</v>
      </c>
      <c r="V2714">
        <v>3</v>
      </c>
      <c r="W2714" t="s">
        <v>132</v>
      </c>
      <c r="X2714" t="s">
        <v>191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 t="e" vm="370">
        <f>_FV(0,"875")</f>
        <v>#VALUE!</v>
      </c>
      <c r="AM2714" t="s">
        <v>78</v>
      </c>
      <c r="AN2714">
        <v>-30</v>
      </c>
      <c r="AO2714" t="e" vm="1">
        <f>_FV(-8,"0")</f>
        <v>#VALUE!</v>
      </c>
      <c r="AP2714" t="s">
        <v>119</v>
      </c>
      <c r="AQ2714">
        <v>3</v>
      </c>
      <c r="AR2714">
        <v>6</v>
      </c>
      <c r="AS2714" t="s">
        <v>68</v>
      </c>
      <c r="AT2714" t="s">
        <v>68</v>
      </c>
      <c r="AU2714" t="s">
        <v>68</v>
      </c>
      <c r="AV2714" t="s">
        <v>63</v>
      </c>
      <c r="AW2714" s="3">
        <v>46023</v>
      </c>
      <c r="AX2714">
        <v>1657</v>
      </c>
      <c r="AY2714">
        <v>1842</v>
      </c>
      <c r="AZ2714" t="s">
        <v>1445</v>
      </c>
      <c r="BA2714" s="2">
        <v>43549</v>
      </c>
      <c r="BB2714">
        <v>32</v>
      </c>
      <c r="BC2714" t="s">
        <v>3179</v>
      </c>
      <c r="BD2714" s="3">
        <v>27851</v>
      </c>
      <c r="BE2714" t="s">
        <v>150</v>
      </c>
      <c r="BF2714" t="s">
        <v>243</v>
      </c>
      <c r="BG2714">
        <v>21</v>
      </c>
      <c r="BH2714" t="s">
        <v>3167</v>
      </c>
      <c r="BI2714" t="s">
        <v>3168</v>
      </c>
    </row>
    <row r="2715" spans="1:61" x14ac:dyDescent="0.25">
      <c r="A2715" s="1">
        <v>43030</v>
      </c>
      <c r="B2715" t="s">
        <v>209</v>
      </c>
      <c r="C2715" t="s">
        <v>150</v>
      </c>
      <c r="D2715" t="s">
        <v>62</v>
      </c>
      <c r="E2715" t="s">
        <v>340</v>
      </c>
      <c r="F2715" t="s">
        <v>89</v>
      </c>
      <c r="G2715" t="s">
        <v>356</v>
      </c>
      <c r="H2715" t="s">
        <v>90</v>
      </c>
      <c r="I2715" t="s">
        <v>606</v>
      </c>
      <c r="J2715" t="s">
        <v>89</v>
      </c>
      <c r="K2715" t="s">
        <v>356</v>
      </c>
      <c r="L2715" t="s">
        <v>80</v>
      </c>
      <c r="M2715" t="s">
        <v>93</v>
      </c>
      <c r="N2715" t="s">
        <v>93</v>
      </c>
      <c r="O2715" t="s">
        <v>216</v>
      </c>
      <c r="P2715" t="s">
        <v>94</v>
      </c>
      <c r="Q2715">
        <v>9</v>
      </c>
      <c r="R2715" t="s">
        <v>84</v>
      </c>
      <c r="S2715" t="s">
        <v>66</v>
      </c>
      <c r="T2715">
        <v>18</v>
      </c>
      <c r="U2715">
        <v>3</v>
      </c>
      <c r="V2715">
        <v>8</v>
      </c>
      <c r="W2715" t="s">
        <v>191</v>
      </c>
      <c r="X2715" t="s">
        <v>96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 t="s">
        <v>92</v>
      </c>
      <c r="AM2715" t="s">
        <v>93</v>
      </c>
      <c r="AN2715">
        <v>4</v>
      </c>
      <c r="AO2715" t="s">
        <v>85</v>
      </c>
      <c r="AP2715" t="e" vm="1">
        <f>_FV(-1,"0")</f>
        <v>#VALUE!</v>
      </c>
      <c r="AQ2715">
        <v>2</v>
      </c>
      <c r="AR2715">
        <v>5</v>
      </c>
      <c r="AS2715" s="2">
        <v>43556</v>
      </c>
      <c r="AT2715" t="s">
        <v>68</v>
      </c>
      <c r="AU2715" t="s">
        <v>1842</v>
      </c>
      <c r="AV2715" t="s">
        <v>3258</v>
      </c>
      <c r="AW2715" t="s">
        <v>1809</v>
      </c>
      <c r="AX2715">
        <v>1892</v>
      </c>
      <c r="AY2715">
        <v>1842</v>
      </c>
      <c r="AZ2715" t="s">
        <v>209</v>
      </c>
      <c r="BA2715" s="2">
        <v>43700</v>
      </c>
      <c r="BB2715">
        <v>22</v>
      </c>
      <c r="BC2715" t="s">
        <v>3180</v>
      </c>
      <c r="BD2715" t="s">
        <v>3181</v>
      </c>
      <c r="BE2715" t="s">
        <v>150</v>
      </c>
      <c r="BF2715" t="s">
        <v>243</v>
      </c>
      <c r="BG2715">
        <v>21</v>
      </c>
      <c r="BH2715" t="s">
        <v>3167</v>
      </c>
      <c r="BI2715" t="s">
        <v>3168</v>
      </c>
    </row>
    <row r="2716" spans="1:61" x14ac:dyDescent="0.25">
      <c r="A2716" s="1">
        <v>43077</v>
      </c>
      <c r="B2716" t="s">
        <v>2793</v>
      </c>
      <c r="C2716" t="s">
        <v>150</v>
      </c>
      <c r="D2716" t="s">
        <v>101</v>
      </c>
      <c r="E2716" t="s">
        <v>65</v>
      </c>
      <c r="F2716" t="s">
        <v>65</v>
      </c>
      <c r="G2716" t="s">
        <v>65</v>
      </c>
      <c r="H2716" t="s">
        <v>65</v>
      </c>
      <c r="I2716" t="s">
        <v>65</v>
      </c>
      <c r="J2716" t="s">
        <v>65</v>
      </c>
      <c r="K2716" t="s">
        <v>65</v>
      </c>
      <c r="L2716" t="s">
        <v>65</v>
      </c>
      <c r="M2716" t="s">
        <v>65</v>
      </c>
      <c r="N2716" t="s">
        <v>65</v>
      </c>
      <c r="O2716" t="s">
        <v>65</v>
      </c>
      <c r="P2716" t="s">
        <v>65</v>
      </c>
      <c r="Q2716">
        <v>1</v>
      </c>
      <c r="R2716" t="s">
        <v>119</v>
      </c>
      <c r="S2716" t="s">
        <v>66</v>
      </c>
      <c r="T2716">
        <v>18</v>
      </c>
      <c r="U2716">
        <v>7</v>
      </c>
      <c r="V2716">
        <v>17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 t="s">
        <v>65</v>
      </c>
      <c r="AM2716" t="s">
        <v>65</v>
      </c>
      <c r="AN2716">
        <v>0</v>
      </c>
      <c r="AP2716" t="s">
        <v>120</v>
      </c>
      <c r="AQ2716">
        <v>0</v>
      </c>
      <c r="AR2716">
        <v>9</v>
      </c>
      <c r="AS2716" t="s">
        <v>68</v>
      </c>
      <c r="AT2716" t="s">
        <v>68</v>
      </c>
      <c r="AU2716" t="s">
        <v>68</v>
      </c>
      <c r="AV2716" t="s">
        <v>124</v>
      </c>
      <c r="AW2716" s="3">
        <v>43101</v>
      </c>
      <c r="AX2716">
        <v>1633</v>
      </c>
      <c r="AY2716">
        <v>1842</v>
      </c>
      <c r="AZ2716" t="s">
        <v>2793</v>
      </c>
      <c r="BA2716" s="2">
        <v>43733</v>
      </c>
      <c r="BB2716">
        <v>28</v>
      </c>
      <c r="BC2716" t="s">
        <v>3182</v>
      </c>
      <c r="BD2716" s="3">
        <v>19085</v>
      </c>
      <c r="BE2716" t="s">
        <v>150</v>
      </c>
      <c r="BF2716" t="s">
        <v>243</v>
      </c>
      <c r="BG2716">
        <v>21</v>
      </c>
      <c r="BH2716" t="s">
        <v>3167</v>
      </c>
      <c r="BI2716" t="s">
        <v>3168</v>
      </c>
    </row>
    <row r="2717" spans="1:61" x14ac:dyDescent="0.25">
      <c r="A2717" s="1">
        <v>43211</v>
      </c>
      <c r="B2717" t="s">
        <v>218</v>
      </c>
      <c r="C2717" t="s">
        <v>150</v>
      </c>
      <c r="D2717" t="s">
        <v>101</v>
      </c>
      <c r="E2717" t="s">
        <v>993</v>
      </c>
      <c r="F2717" t="s">
        <v>2135</v>
      </c>
      <c r="G2717" t="s">
        <v>878</v>
      </c>
      <c r="H2717" t="s">
        <v>275</v>
      </c>
      <c r="I2717" t="s">
        <v>914</v>
      </c>
      <c r="J2717" t="s">
        <v>2730</v>
      </c>
      <c r="K2717" t="s">
        <v>1048</v>
      </c>
      <c r="L2717" t="s">
        <v>1718</v>
      </c>
      <c r="M2717" t="s">
        <v>533</v>
      </c>
      <c r="N2717" t="s">
        <v>281</v>
      </c>
      <c r="O2717" t="s">
        <v>187</v>
      </c>
      <c r="P2717" t="s">
        <v>280</v>
      </c>
      <c r="Q2717">
        <v>34</v>
      </c>
      <c r="R2717" t="s">
        <v>239</v>
      </c>
      <c r="S2717" t="s">
        <v>66</v>
      </c>
      <c r="T2717">
        <v>18</v>
      </c>
      <c r="U2717">
        <v>17</v>
      </c>
      <c r="V2717">
        <v>3</v>
      </c>
      <c r="W2717" t="s">
        <v>68</v>
      </c>
      <c r="X2717" t="s">
        <v>120</v>
      </c>
      <c r="Y2717">
        <v>0</v>
      </c>
      <c r="Z2717">
        <v>0</v>
      </c>
      <c r="AA2717">
        <v>0</v>
      </c>
      <c r="AB2717">
        <v>1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 t="e" vm="73">
        <f>_FV(0,"7647058823529411")</f>
        <v>#VALUE!</v>
      </c>
      <c r="AM2717" t="s">
        <v>273</v>
      </c>
      <c r="AN2717">
        <v>-46</v>
      </c>
      <c r="AO2717" t="e" vm="1">
        <f>_FV(-9,"0")</f>
        <v>#VALUE!</v>
      </c>
      <c r="AP2717" t="s">
        <v>242</v>
      </c>
      <c r="AQ2717">
        <v>1</v>
      </c>
      <c r="AR2717">
        <v>7</v>
      </c>
      <c r="AS2717" t="s">
        <v>68</v>
      </c>
      <c r="AT2717" t="s">
        <v>68</v>
      </c>
      <c r="AU2717" t="s">
        <v>68</v>
      </c>
      <c r="AV2717" s="2">
        <v>43497</v>
      </c>
      <c r="AW2717" s="3">
        <v>42370</v>
      </c>
      <c r="AX2717">
        <v>1650</v>
      </c>
      <c r="AY2717">
        <v>1842</v>
      </c>
      <c r="AZ2717" t="s">
        <v>218</v>
      </c>
      <c r="BA2717" s="2">
        <v>43610</v>
      </c>
      <c r="BB2717">
        <v>17</v>
      </c>
      <c r="BC2717" t="s">
        <v>3183</v>
      </c>
      <c r="BD2717" s="2">
        <v>43501</v>
      </c>
      <c r="BE2717" t="s">
        <v>150</v>
      </c>
      <c r="BF2717" t="s">
        <v>243</v>
      </c>
      <c r="BG2717">
        <v>21</v>
      </c>
      <c r="BH2717" t="s">
        <v>3167</v>
      </c>
      <c r="BI2717" t="s">
        <v>3168</v>
      </c>
    </row>
    <row r="2718" spans="1:61" x14ac:dyDescent="0.25">
      <c r="A2718" s="1">
        <v>42836</v>
      </c>
      <c r="B2718" t="s">
        <v>228</v>
      </c>
      <c r="C2718" t="s">
        <v>150</v>
      </c>
      <c r="D2718" t="s">
        <v>151</v>
      </c>
      <c r="E2718" t="s">
        <v>537</v>
      </c>
      <c r="F2718" t="s">
        <v>677</v>
      </c>
      <c r="G2718" t="s">
        <v>628</v>
      </c>
      <c r="H2718" t="s">
        <v>644</v>
      </c>
      <c r="I2718" t="s">
        <v>801</v>
      </c>
      <c r="J2718" t="s">
        <v>644</v>
      </c>
      <c r="K2718" t="s">
        <v>226</v>
      </c>
      <c r="L2718" t="s">
        <v>224</v>
      </c>
      <c r="M2718" t="s">
        <v>337</v>
      </c>
      <c r="N2718" t="s">
        <v>226</v>
      </c>
      <c r="O2718" t="s">
        <v>223</v>
      </c>
      <c r="P2718" t="s">
        <v>224</v>
      </c>
      <c r="Q2718">
        <v>11</v>
      </c>
      <c r="R2718" t="s">
        <v>191</v>
      </c>
      <c r="S2718" t="s">
        <v>66</v>
      </c>
      <c r="T2718">
        <v>18</v>
      </c>
      <c r="U2718">
        <v>16</v>
      </c>
      <c r="V2718">
        <v>6</v>
      </c>
      <c r="W2718" t="s">
        <v>132</v>
      </c>
      <c r="X2718" t="s">
        <v>121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 t="e" vm="246">
        <f>_FV(0,"8181818181818182")</f>
        <v>#VALUE!</v>
      </c>
      <c r="AM2718" t="s">
        <v>540</v>
      </c>
      <c r="AN2718">
        <v>-7</v>
      </c>
      <c r="AO2718" t="e" vm="1">
        <f>_FV(-3,"0")</f>
        <v>#VALUE!</v>
      </c>
      <c r="AP2718" t="s">
        <v>83</v>
      </c>
      <c r="AQ2718">
        <v>4</v>
      </c>
      <c r="AR2718">
        <v>4</v>
      </c>
      <c r="AS2718" t="s">
        <v>973</v>
      </c>
      <c r="AT2718" t="s">
        <v>1361</v>
      </c>
      <c r="AU2718" t="s">
        <v>975</v>
      </c>
      <c r="AV2718" t="s">
        <v>153</v>
      </c>
      <c r="AW2718" t="s">
        <v>3259</v>
      </c>
      <c r="AX2718">
        <v>1660</v>
      </c>
      <c r="AY2718">
        <v>1842</v>
      </c>
      <c r="AZ2718" t="s">
        <v>228</v>
      </c>
      <c r="BA2718" s="2">
        <v>43548</v>
      </c>
      <c r="BB2718">
        <v>23</v>
      </c>
      <c r="BC2718" t="s">
        <v>3184</v>
      </c>
      <c r="BD2718" s="3">
        <v>16954</v>
      </c>
      <c r="BE2718" t="s">
        <v>150</v>
      </c>
      <c r="BF2718" t="s">
        <v>243</v>
      </c>
      <c r="BG2718">
        <v>21</v>
      </c>
      <c r="BH2718" t="s">
        <v>3167</v>
      </c>
      <c r="BI2718" t="s">
        <v>3168</v>
      </c>
    </row>
    <row r="2719" spans="1:61" x14ac:dyDescent="0.25">
      <c r="A2719" s="1">
        <v>43160</v>
      </c>
      <c r="B2719" t="s">
        <v>60</v>
      </c>
      <c r="C2719" t="s">
        <v>123</v>
      </c>
      <c r="D2719" t="s">
        <v>101</v>
      </c>
      <c r="E2719" t="s">
        <v>628</v>
      </c>
      <c r="F2719" t="s">
        <v>161</v>
      </c>
      <c r="G2719" t="s">
        <v>219</v>
      </c>
      <c r="H2719" t="s">
        <v>538</v>
      </c>
      <c r="I2719" t="s">
        <v>628</v>
      </c>
      <c r="J2719" t="s">
        <v>1672</v>
      </c>
      <c r="K2719" t="s">
        <v>63</v>
      </c>
      <c r="L2719" t="s">
        <v>538</v>
      </c>
      <c r="M2719" t="s">
        <v>339</v>
      </c>
      <c r="N2719" t="s">
        <v>226</v>
      </c>
      <c r="O2719" t="s">
        <v>339</v>
      </c>
      <c r="P2719" t="s">
        <v>338</v>
      </c>
      <c r="Q2719">
        <v>22</v>
      </c>
      <c r="R2719" t="s">
        <v>96</v>
      </c>
      <c r="S2719" t="s">
        <v>132</v>
      </c>
      <c r="T2719">
        <v>18</v>
      </c>
      <c r="U2719">
        <v>6</v>
      </c>
      <c r="V2719">
        <v>2</v>
      </c>
      <c r="W2719" t="s">
        <v>83</v>
      </c>
      <c r="X2719" t="s">
        <v>191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 t="s">
        <v>468</v>
      </c>
      <c r="AM2719" t="s">
        <v>1042</v>
      </c>
      <c r="AN2719">
        <v>-7</v>
      </c>
      <c r="AO2719" t="e" vm="1">
        <f>_FV(-4,"0")</f>
        <v>#VALUE!</v>
      </c>
      <c r="AP2719" t="s">
        <v>68</v>
      </c>
      <c r="AQ2719">
        <v>4</v>
      </c>
      <c r="AR2719">
        <v>4</v>
      </c>
      <c r="AS2719" t="s">
        <v>68</v>
      </c>
      <c r="AT2719" t="s">
        <v>68</v>
      </c>
      <c r="AU2719" t="s">
        <v>68</v>
      </c>
      <c r="AV2719" s="2">
        <v>43557</v>
      </c>
      <c r="AW2719" s="3">
        <v>44927</v>
      </c>
      <c r="AX2719">
        <v>1845</v>
      </c>
      <c r="AY2719">
        <v>1915</v>
      </c>
      <c r="AZ2719" t="s">
        <v>60</v>
      </c>
      <c r="BA2719" s="2">
        <v>43700</v>
      </c>
      <c r="BB2719">
        <v>27</v>
      </c>
      <c r="BC2719" t="s">
        <v>3155</v>
      </c>
      <c r="BD2719" s="2">
        <v>43722</v>
      </c>
      <c r="BE2719" t="s">
        <v>123</v>
      </c>
      <c r="BF2719" s="2">
        <v>43669</v>
      </c>
      <c r="BG2719">
        <v>33</v>
      </c>
      <c r="BH2719" t="s">
        <v>3161</v>
      </c>
      <c r="BI2719" s="2">
        <v>43813</v>
      </c>
    </row>
    <row r="2720" spans="1:61" x14ac:dyDescent="0.25">
      <c r="A2720" s="1">
        <v>43036</v>
      </c>
      <c r="B2720" t="s">
        <v>2768</v>
      </c>
      <c r="C2720" t="s">
        <v>123</v>
      </c>
      <c r="D2720" t="s">
        <v>151</v>
      </c>
      <c r="E2720" t="s">
        <v>97</v>
      </c>
      <c r="F2720" s="2">
        <v>43647</v>
      </c>
      <c r="G2720" s="2">
        <v>43525</v>
      </c>
      <c r="H2720" t="s">
        <v>68</v>
      </c>
      <c r="I2720" t="s">
        <v>534</v>
      </c>
      <c r="J2720" s="2">
        <v>43617</v>
      </c>
      <c r="K2720" t="s">
        <v>118</v>
      </c>
      <c r="L2720" t="s">
        <v>63</v>
      </c>
      <c r="M2720" t="s">
        <v>97</v>
      </c>
      <c r="N2720" t="s">
        <v>266</v>
      </c>
      <c r="O2720" t="s">
        <v>325</v>
      </c>
      <c r="P2720" t="s">
        <v>325</v>
      </c>
      <c r="Q2720">
        <v>10</v>
      </c>
      <c r="R2720" t="s">
        <v>179</v>
      </c>
      <c r="S2720" t="s">
        <v>132</v>
      </c>
      <c r="T2720">
        <v>18</v>
      </c>
      <c r="U2720">
        <v>19</v>
      </c>
      <c r="V2720">
        <v>4</v>
      </c>
      <c r="W2720" t="s">
        <v>85</v>
      </c>
      <c r="X2720" t="s">
        <v>85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 t="e" vm="41">
        <f>_FV(0,"7")</f>
        <v>#VALUE!</v>
      </c>
      <c r="AM2720" t="s">
        <v>534</v>
      </c>
      <c r="AN2720">
        <v>-9</v>
      </c>
      <c r="AO2720" t="s">
        <v>65</v>
      </c>
      <c r="AP2720" t="s">
        <v>85</v>
      </c>
      <c r="AQ2720">
        <v>0</v>
      </c>
      <c r="AR2720">
        <v>9</v>
      </c>
      <c r="AS2720" t="s">
        <v>825</v>
      </c>
      <c r="AT2720" t="s">
        <v>68</v>
      </c>
      <c r="AU2720" t="s">
        <v>826</v>
      </c>
      <c r="AV2720" t="s">
        <v>827</v>
      </c>
      <c r="AW2720" t="s">
        <v>3260</v>
      </c>
      <c r="AX2720">
        <v>1634</v>
      </c>
      <c r="AY2720">
        <v>1915</v>
      </c>
      <c r="AZ2720" t="s">
        <v>2768</v>
      </c>
      <c r="BA2720" t="s">
        <v>1398</v>
      </c>
      <c r="BB2720">
        <v>13</v>
      </c>
      <c r="BC2720" t="s">
        <v>3157</v>
      </c>
      <c r="BD2720" s="3">
        <v>11749</v>
      </c>
      <c r="BE2720" t="s">
        <v>123</v>
      </c>
      <c r="BF2720" s="2">
        <v>43669</v>
      </c>
      <c r="BG2720">
        <v>33</v>
      </c>
      <c r="BH2720" t="s">
        <v>3161</v>
      </c>
      <c r="BI2720" s="2">
        <v>43813</v>
      </c>
    </row>
    <row r="2721" spans="1:61" x14ac:dyDescent="0.25">
      <c r="A2721" s="1">
        <v>43120</v>
      </c>
      <c r="B2721" t="s">
        <v>3158</v>
      </c>
      <c r="C2721" t="s">
        <v>123</v>
      </c>
      <c r="D2721" t="s">
        <v>151</v>
      </c>
      <c r="E2721" t="s">
        <v>1580</v>
      </c>
      <c r="F2721" t="s">
        <v>832</v>
      </c>
      <c r="G2721" t="s">
        <v>690</v>
      </c>
      <c r="H2721" t="s">
        <v>355</v>
      </c>
      <c r="I2721" t="s">
        <v>833</v>
      </c>
      <c r="J2721" t="s">
        <v>1490</v>
      </c>
      <c r="K2721" t="s">
        <v>693</v>
      </c>
      <c r="L2721" t="s">
        <v>426</v>
      </c>
      <c r="M2721" t="s">
        <v>81</v>
      </c>
      <c r="N2721" t="s">
        <v>82</v>
      </c>
      <c r="O2721" t="s">
        <v>80</v>
      </c>
      <c r="P2721" t="s">
        <v>693</v>
      </c>
      <c r="Q2721">
        <v>24</v>
      </c>
      <c r="R2721" t="s">
        <v>110</v>
      </c>
      <c r="S2721" t="s">
        <v>132</v>
      </c>
      <c r="T2721">
        <v>18</v>
      </c>
      <c r="U2721">
        <v>16</v>
      </c>
      <c r="V2721">
        <v>4</v>
      </c>
      <c r="W2721" t="s">
        <v>132</v>
      </c>
      <c r="X2721" t="s">
        <v>83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 t="e" vm="3">
        <f>_FV(0,"5")</f>
        <v>#VALUE!</v>
      </c>
      <c r="AM2721" t="s">
        <v>769</v>
      </c>
      <c r="AN2721">
        <v>-24</v>
      </c>
      <c r="AO2721" t="e" vm="1">
        <f>_FV(-4,"0")</f>
        <v>#VALUE!</v>
      </c>
      <c r="AP2721" t="s">
        <v>120</v>
      </c>
      <c r="AQ2721">
        <v>0</v>
      </c>
      <c r="AR2721">
        <v>3</v>
      </c>
      <c r="AS2721" t="s">
        <v>834</v>
      </c>
      <c r="AT2721" t="s">
        <v>68</v>
      </c>
      <c r="AU2721" t="s">
        <v>836</v>
      </c>
      <c r="AV2721" t="s">
        <v>3261</v>
      </c>
      <c r="AW2721" t="s">
        <v>3262</v>
      </c>
      <c r="AX2721">
        <v>1589</v>
      </c>
      <c r="AY2721">
        <v>1915</v>
      </c>
      <c r="AZ2721" t="s">
        <v>3158</v>
      </c>
      <c r="BA2721" s="2">
        <v>43702</v>
      </c>
      <c r="BB2721">
        <v>26</v>
      </c>
      <c r="BC2721" t="s">
        <v>3159</v>
      </c>
      <c r="BD2721" s="3">
        <v>27061</v>
      </c>
      <c r="BE2721" t="s">
        <v>123</v>
      </c>
      <c r="BF2721" s="2">
        <v>43669</v>
      </c>
      <c r="BG2721">
        <v>33</v>
      </c>
      <c r="BH2721" t="s">
        <v>3161</v>
      </c>
      <c r="BI2721" s="2">
        <v>43813</v>
      </c>
    </row>
    <row r="2722" spans="1:61" x14ac:dyDescent="0.25">
      <c r="A2722" s="1">
        <v>43209</v>
      </c>
      <c r="B2722" t="s">
        <v>2531</v>
      </c>
      <c r="C2722" t="s">
        <v>123</v>
      </c>
      <c r="D2722" t="s">
        <v>151</v>
      </c>
      <c r="E2722" t="s">
        <v>807</v>
      </c>
      <c r="F2722" t="s">
        <v>806</v>
      </c>
      <c r="G2722" t="s">
        <v>2058</v>
      </c>
      <c r="H2722" t="s">
        <v>807</v>
      </c>
      <c r="I2722" t="s">
        <v>878</v>
      </c>
      <c r="J2722" t="s">
        <v>530</v>
      </c>
      <c r="K2722" t="s">
        <v>188</v>
      </c>
      <c r="L2722" t="s">
        <v>533</v>
      </c>
      <c r="M2722" t="s">
        <v>277</v>
      </c>
      <c r="N2722" t="s">
        <v>277</v>
      </c>
      <c r="O2722" t="s">
        <v>280</v>
      </c>
      <c r="P2722" t="s">
        <v>189</v>
      </c>
      <c r="Q2722">
        <v>34</v>
      </c>
      <c r="R2722" t="s">
        <v>85</v>
      </c>
      <c r="S2722" t="s">
        <v>132</v>
      </c>
      <c r="T2722">
        <v>18</v>
      </c>
      <c r="U2722">
        <v>7</v>
      </c>
      <c r="V2722">
        <v>5</v>
      </c>
      <c r="W2722" t="s">
        <v>110</v>
      </c>
      <c r="X2722" t="s">
        <v>85</v>
      </c>
      <c r="Y2722">
        <v>1</v>
      </c>
      <c r="Z2722">
        <v>1</v>
      </c>
      <c r="AA2722">
        <v>1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 t="s">
        <v>281</v>
      </c>
      <c r="AM2722" t="s">
        <v>531</v>
      </c>
      <c r="AN2722">
        <v>-8</v>
      </c>
      <c r="AO2722" t="s">
        <v>121</v>
      </c>
      <c r="AP2722" t="s">
        <v>64</v>
      </c>
      <c r="AQ2722">
        <v>4</v>
      </c>
      <c r="AR2722">
        <v>4</v>
      </c>
      <c r="AS2722" t="s">
        <v>68</v>
      </c>
      <c r="AT2722" t="s">
        <v>68</v>
      </c>
      <c r="AU2722" t="s">
        <v>68</v>
      </c>
      <c r="AV2722" s="2">
        <v>43497</v>
      </c>
      <c r="AW2722" s="3">
        <v>42370</v>
      </c>
      <c r="AX2722">
        <v>1659</v>
      </c>
      <c r="AY2722">
        <v>1915</v>
      </c>
      <c r="AZ2722" t="s">
        <v>2531</v>
      </c>
      <c r="BA2722" s="2">
        <v>43703</v>
      </c>
      <c r="BB2722">
        <v>16</v>
      </c>
      <c r="BC2722" t="s">
        <v>3160</v>
      </c>
      <c r="BD2722" s="3">
        <v>44986</v>
      </c>
      <c r="BE2722" t="s">
        <v>123</v>
      </c>
      <c r="BF2722" s="2">
        <v>43669</v>
      </c>
      <c r="BG2722">
        <v>33</v>
      </c>
      <c r="BH2722" t="s">
        <v>3161</v>
      </c>
      <c r="BI2722" s="2">
        <v>43813</v>
      </c>
    </row>
    <row r="2723" spans="1:61" x14ac:dyDescent="0.25">
      <c r="A2723" s="1">
        <v>43022</v>
      </c>
      <c r="B2723" t="s">
        <v>2233</v>
      </c>
      <c r="C2723" t="s">
        <v>123</v>
      </c>
      <c r="D2723" t="s">
        <v>62</v>
      </c>
      <c r="E2723" t="s">
        <v>65</v>
      </c>
      <c r="F2723" s="2">
        <v>43586</v>
      </c>
      <c r="G2723" t="s">
        <v>780</v>
      </c>
      <c r="H2723" t="s">
        <v>180</v>
      </c>
      <c r="I2723" t="s">
        <v>65</v>
      </c>
      <c r="J2723" t="s">
        <v>318</v>
      </c>
      <c r="K2723" t="s">
        <v>65</v>
      </c>
      <c r="L2723" t="s">
        <v>63</v>
      </c>
      <c r="M2723" t="s">
        <v>400</v>
      </c>
      <c r="N2723" t="s">
        <v>79</v>
      </c>
      <c r="O2723" t="s">
        <v>65</v>
      </c>
      <c r="P2723" t="s">
        <v>322</v>
      </c>
      <c r="Q2723">
        <v>8</v>
      </c>
      <c r="R2723" t="s">
        <v>192</v>
      </c>
      <c r="S2723" t="s">
        <v>132</v>
      </c>
      <c r="T2723">
        <v>18</v>
      </c>
      <c r="U2723">
        <v>20</v>
      </c>
      <c r="V2723">
        <v>4</v>
      </c>
      <c r="W2723" t="s">
        <v>65</v>
      </c>
      <c r="X2723" t="s">
        <v>120</v>
      </c>
      <c r="Y2723">
        <v>0</v>
      </c>
      <c r="Z2723">
        <v>0</v>
      </c>
      <c r="AA2723">
        <v>0</v>
      </c>
      <c r="AB2723">
        <v>1</v>
      </c>
      <c r="AC2723">
        <v>1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 t="e" vm="93">
        <f>_FV(-2,"125")</f>
        <v>#VALUE!</v>
      </c>
      <c r="AM2723" t="s">
        <v>180</v>
      </c>
      <c r="AN2723">
        <v>-13</v>
      </c>
      <c r="AO2723" t="e" vm="1">
        <f>_FV(-10,"0")</f>
        <v>#VALUE!</v>
      </c>
      <c r="AP2723" t="s">
        <v>96</v>
      </c>
      <c r="AQ2723">
        <v>3</v>
      </c>
      <c r="AR2723">
        <v>6</v>
      </c>
      <c r="AS2723" t="s">
        <v>817</v>
      </c>
      <c r="AT2723" t="s">
        <v>68</v>
      </c>
      <c r="AU2723" t="s">
        <v>441</v>
      </c>
      <c r="AV2723" t="s">
        <v>441</v>
      </c>
      <c r="AW2723" t="s">
        <v>3263</v>
      </c>
      <c r="AX2723">
        <v>1595</v>
      </c>
      <c r="AY2723">
        <v>1915</v>
      </c>
      <c r="AZ2723" t="s">
        <v>2233</v>
      </c>
      <c r="BA2723" s="2">
        <v>43701</v>
      </c>
      <c r="BB2723">
        <v>22</v>
      </c>
      <c r="BC2723" t="s">
        <v>3162</v>
      </c>
      <c r="BD2723" s="3">
        <v>27120</v>
      </c>
      <c r="BE2723" t="s">
        <v>123</v>
      </c>
      <c r="BF2723" s="2">
        <v>43669</v>
      </c>
      <c r="BG2723">
        <v>33</v>
      </c>
      <c r="BH2723" t="s">
        <v>3161</v>
      </c>
      <c r="BI2723" s="2">
        <v>43813</v>
      </c>
    </row>
    <row r="2724" spans="1:61" x14ac:dyDescent="0.25">
      <c r="A2724" s="1">
        <v>43092</v>
      </c>
      <c r="B2724" t="s">
        <v>127</v>
      </c>
      <c r="C2724" t="s">
        <v>123</v>
      </c>
      <c r="D2724" t="s">
        <v>101</v>
      </c>
      <c r="E2724" t="s">
        <v>786</v>
      </c>
      <c r="F2724" t="s">
        <v>301</v>
      </c>
      <c r="G2724" t="s">
        <v>199</v>
      </c>
      <c r="H2724" t="s">
        <v>1625</v>
      </c>
      <c r="I2724" t="s">
        <v>201</v>
      </c>
      <c r="J2724" t="s">
        <v>64</v>
      </c>
      <c r="K2724" t="s">
        <v>203</v>
      </c>
      <c r="L2724" t="s">
        <v>1624</v>
      </c>
      <c r="M2724" t="s">
        <v>203</v>
      </c>
      <c r="N2724" t="s">
        <v>205</v>
      </c>
      <c r="O2724" t="s">
        <v>205</v>
      </c>
      <c r="P2724" t="s">
        <v>171</v>
      </c>
      <c r="Q2724">
        <v>19</v>
      </c>
      <c r="R2724" t="s">
        <v>121</v>
      </c>
      <c r="S2724" t="s">
        <v>132</v>
      </c>
      <c r="T2724">
        <v>18</v>
      </c>
      <c r="U2724">
        <v>9</v>
      </c>
      <c r="V2724">
        <v>3</v>
      </c>
      <c r="W2724" t="s">
        <v>191</v>
      </c>
      <c r="X2724" t="s">
        <v>179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 t="e" vm="107">
        <f>_FV(0,"3157894736842105")</f>
        <v>#VALUE!</v>
      </c>
      <c r="AM2724" t="s">
        <v>198</v>
      </c>
      <c r="AN2724">
        <v>-13</v>
      </c>
      <c r="AO2724" t="s">
        <v>68</v>
      </c>
      <c r="AP2724" t="s">
        <v>84</v>
      </c>
      <c r="AQ2724">
        <v>0</v>
      </c>
      <c r="AR2724">
        <v>9</v>
      </c>
      <c r="AS2724" t="s">
        <v>68</v>
      </c>
      <c r="AT2724" t="s">
        <v>289</v>
      </c>
      <c r="AU2724" t="s">
        <v>68</v>
      </c>
      <c r="AV2724" s="2">
        <v>43679</v>
      </c>
      <c r="AW2724" t="s">
        <v>1548</v>
      </c>
      <c r="AX2724">
        <v>1735</v>
      </c>
      <c r="AY2724">
        <v>1915</v>
      </c>
      <c r="AZ2724" t="s">
        <v>127</v>
      </c>
      <c r="BA2724" s="2">
        <v>43731</v>
      </c>
      <c r="BB2724">
        <v>27</v>
      </c>
      <c r="BC2724" t="s">
        <v>3164</v>
      </c>
      <c r="BD2724" s="3">
        <v>44743</v>
      </c>
      <c r="BE2724" t="s">
        <v>123</v>
      </c>
      <c r="BF2724" s="2">
        <v>43669</v>
      </c>
      <c r="BG2724">
        <v>33</v>
      </c>
      <c r="BH2724" t="s">
        <v>3161</v>
      </c>
      <c r="BI2724" s="2">
        <v>43813</v>
      </c>
    </row>
    <row r="2725" spans="1:61" x14ac:dyDescent="0.25">
      <c r="A2725" s="1">
        <v>43081</v>
      </c>
      <c r="B2725" t="s">
        <v>3165</v>
      </c>
      <c r="C2725" t="s">
        <v>123</v>
      </c>
      <c r="D2725" t="s">
        <v>151</v>
      </c>
      <c r="E2725" t="s">
        <v>877</v>
      </c>
      <c r="F2725" t="s">
        <v>945</v>
      </c>
      <c r="G2725" t="s">
        <v>878</v>
      </c>
      <c r="H2725" t="s">
        <v>993</v>
      </c>
      <c r="I2725" t="s">
        <v>310</v>
      </c>
      <c r="J2725" t="s">
        <v>1831</v>
      </c>
      <c r="K2725" t="s">
        <v>280</v>
      </c>
      <c r="L2725" t="s">
        <v>532</v>
      </c>
      <c r="M2725" t="s">
        <v>278</v>
      </c>
      <c r="N2725" t="s">
        <v>190</v>
      </c>
      <c r="O2725" t="s">
        <v>189</v>
      </c>
      <c r="P2725" t="s">
        <v>281</v>
      </c>
      <c r="Q2725">
        <v>17</v>
      </c>
      <c r="R2725" t="s">
        <v>242</v>
      </c>
      <c r="S2725" t="s">
        <v>132</v>
      </c>
      <c r="T2725">
        <v>18</v>
      </c>
      <c r="U2725">
        <v>12</v>
      </c>
      <c r="V2725">
        <v>3</v>
      </c>
      <c r="W2725" t="s">
        <v>84</v>
      </c>
      <c r="X2725" t="s">
        <v>120</v>
      </c>
      <c r="Y2725">
        <v>0</v>
      </c>
      <c r="Z2725">
        <v>0</v>
      </c>
      <c r="AA2725">
        <v>0</v>
      </c>
      <c r="AB2725">
        <v>1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 t="e" vm="123">
        <f>_FV(0,"8823529411764706")</f>
        <v>#VALUE!</v>
      </c>
      <c r="AM2725" t="s">
        <v>259</v>
      </c>
      <c r="AN2725">
        <v>-14</v>
      </c>
      <c r="AO2725" t="e" vm="1">
        <f>_FV(-7,"0")</f>
        <v>#VALUE!</v>
      </c>
      <c r="AP2725" t="s">
        <v>192</v>
      </c>
      <c r="AQ2725">
        <v>1</v>
      </c>
      <c r="AR2725">
        <v>1</v>
      </c>
      <c r="AS2725" t="s">
        <v>68</v>
      </c>
      <c r="AT2725" t="s">
        <v>68</v>
      </c>
      <c r="AU2725" t="s">
        <v>68</v>
      </c>
      <c r="AV2725" s="2">
        <v>43497</v>
      </c>
      <c r="AW2725" s="3">
        <v>41640</v>
      </c>
      <c r="AX2725">
        <v>1516</v>
      </c>
      <c r="AY2725">
        <v>1915</v>
      </c>
      <c r="AZ2725" t="s">
        <v>3165</v>
      </c>
      <c r="BA2725" s="2">
        <v>43640</v>
      </c>
      <c r="BB2725">
        <v>18</v>
      </c>
      <c r="BC2725" t="s">
        <v>3166</v>
      </c>
      <c r="BD2725" s="3">
        <v>30682</v>
      </c>
      <c r="BE2725" t="s">
        <v>123</v>
      </c>
      <c r="BF2725" s="2">
        <v>43669</v>
      </c>
      <c r="BG2725">
        <v>33</v>
      </c>
      <c r="BH2725" t="s">
        <v>3161</v>
      </c>
      <c r="BI2725" s="2">
        <v>43813</v>
      </c>
    </row>
    <row r="2726" spans="1:61" x14ac:dyDescent="0.25">
      <c r="A2726" s="1">
        <v>42987</v>
      </c>
      <c r="B2726" t="s">
        <v>2538</v>
      </c>
      <c r="C2726" t="s">
        <v>123</v>
      </c>
      <c r="D2726" t="s">
        <v>151</v>
      </c>
      <c r="E2726" s="3">
        <v>45658</v>
      </c>
      <c r="F2726" s="2">
        <v>43586</v>
      </c>
      <c r="G2726" s="2">
        <v>43586</v>
      </c>
      <c r="H2726" t="s">
        <v>68</v>
      </c>
      <c r="I2726" t="s">
        <v>180</v>
      </c>
      <c r="J2726" s="2">
        <v>43586</v>
      </c>
      <c r="K2726" t="s">
        <v>79</v>
      </c>
      <c r="L2726" t="s">
        <v>63</v>
      </c>
      <c r="M2726" t="s">
        <v>63</v>
      </c>
      <c r="N2726" t="s">
        <v>79</v>
      </c>
      <c r="O2726" t="s">
        <v>65</v>
      </c>
      <c r="P2726" t="s">
        <v>65</v>
      </c>
      <c r="Q2726">
        <v>4</v>
      </c>
      <c r="R2726" t="s">
        <v>83</v>
      </c>
      <c r="S2726" t="s">
        <v>132</v>
      </c>
      <c r="T2726">
        <v>18</v>
      </c>
      <c r="U2726">
        <v>15</v>
      </c>
      <c r="V2726">
        <v>6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 t="e" vm="14">
        <f>_FV(0,"25")</f>
        <v>#VALUE!</v>
      </c>
      <c r="AM2726" t="s">
        <v>63</v>
      </c>
      <c r="AN2726">
        <v>-3</v>
      </c>
      <c r="AP2726" t="s">
        <v>66</v>
      </c>
      <c r="AQ2726">
        <v>1</v>
      </c>
      <c r="AR2726">
        <v>7</v>
      </c>
      <c r="AS2726" t="s">
        <v>68</v>
      </c>
      <c r="AT2726" t="s">
        <v>68</v>
      </c>
      <c r="AU2726" t="s">
        <v>68</v>
      </c>
      <c r="AV2726" t="s">
        <v>2934</v>
      </c>
      <c r="AW2726" s="3">
        <v>44562</v>
      </c>
      <c r="AX2726">
        <v>1711</v>
      </c>
      <c r="AY2726">
        <v>1915</v>
      </c>
      <c r="AZ2726" t="s">
        <v>2538</v>
      </c>
      <c r="BA2726" s="2">
        <v>43610</v>
      </c>
      <c r="BB2726">
        <v>21</v>
      </c>
      <c r="BC2726" t="s">
        <v>3156</v>
      </c>
      <c r="BD2726" s="3">
        <v>15158</v>
      </c>
      <c r="BE2726" t="s">
        <v>123</v>
      </c>
      <c r="BF2726" s="2">
        <v>43669</v>
      </c>
      <c r="BG2726">
        <v>33</v>
      </c>
      <c r="BH2726" t="s">
        <v>3161</v>
      </c>
      <c r="BI2726" s="2">
        <v>43813</v>
      </c>
    </row>
    <row r="2727" spans="1:61" x14ac:dyDescent="0.25">
      <c r="A2727" s="1">
        <v>43064</v>
      </c>
      <c r="B2727" t="s">
        <v>150</v>
      </c>
      <c r="C2727" t="s">
        <v>123</v>
      </c>
      <c r="D2727" t="s">
        <v>101</v>
      </c>
      <c r="E2727" t="s">
        <v>1259</v>
      </c>
      <c r="F2727" t="s">
        <v>942</v>
      </c>
      <c r="G2727" t="s">
        <v>360</v>
      </c>
      <c r="H2727" t="s">
        <v>495</v>
      </c>
      <c r="I2727" t="s">
        <v>231</v>
      </c>
      <c r="J2727" t="s">
        <v>1084</v>
      </c>
      <c r="K2727" t="s">
        <v>236</v>
      </c>
      <c r="L2727" t="s">
        <v>232</v>
      </c>
      <c r="M2727" t="s">
        <v>238</v>
      </c>
      <c r="N2727" t="s">
        <v>363</v>
      </c>
      <c r="O2727" t="s">
        <v>235</v>
      </c>
      <c r="P2727" t="s">
        <v>234</v>
      </c>
      <c r="Q2727">
        <v>13</v>
      </c>
      <c r="R2727" t="s">
        <v>66</v>
      </c>
      <c r="S2727" t="s">
        <v>132</v>
      </c>
      <c r="T2727">
        <v>18</v>
      </c>
      <c r="U2727">
        <v>5</v>
      </c>
      <c r="V2727">
        <v>3</v>
      </c>
      <c r="W2727" t="s">
        <v>120</v>
      </c>
      <c r="X2727" t="s">
        <v>179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 t="s">
        <v>364</v>
      </c>
      <c r="AM2727" t="s">
        <v>68</v>
      </c>
      <c r="AN2727">
        <v>-3</v>
      </c>
      <c r="AO2727" t="e" vm="1">
        <f>_FV(-2,"0")</f>
        <v>#VALUE!</v>
      </c>
      <c r="AP2727" t="e" vm="1">
        <f>_FV(-1,"0")</f>
        <v>#VALUE!</v>
      </c>
      <c r="AQ2727">
        <v>5</v>
      </c>
      <c r="AR2727">
        <v>2</v>
      </c>
      <c r="AS2727" t="s">
        <v>68</v>
      </c>
      <c r="AT2727" t="s">
        <v>752</v>
      </c>
      <c r="AU2727" t="s">
        <v>68</v>
      </c>
      <c r="AV2727" s="2">
        <v>43498</v>
      </c>
      <c r="AW2727" t="s">
        <v>3264</v>
      </c>
      <c r="AX2727">
        <v>1842</v>
      </c>
      <c r="AY2727">
        <v>1915</v>
      </c>
      <c r="AZ2727" t="s">
        <v>150</v>
      </c>
      <c r="BA2727" t="s">
        <v>243</v>
      </c>
      <c r="BB2727">
        <v>21</v>
      </c>
      <c r="BC2727" t="s">
        <v>3167</v>
      </c>
      <c r="BD2727" t="s">
        <v>3168</v>
      </c>
      <c r="BE2727" t="s">
        <v>123</v>
      </c>
      <c r="BF2727" s="2">
        <v>43669</v>
      </c>
      <c r="BG2727">
        <v>33</v>
      </c>
      <c r="BH2727" t="s">
        <v>3161</v>
      </c>
      <c r="BI2727" s="2">
        <v>43813</v>
      </c>
    </row>
    <row r="2728" spans="1:61" x14ac:dyDescent="0.25">
      <c r="A2728" s="1">
        <v>43193</v>
      </c>
      <c r="B2728" t="s">
        <v>158</v>
      </c>
      <c r="C2728" t="s">
        <v>123</v>
      </c>
      <c r="D2728" t="s">
        <v>62</v>
      </c>
      <c r="E2728" t="s">
        <v>3265</v>
      </c>
      <c r="F2728" t="s">
        <v>1002</v>
      </c>
      <c r="G2728" t="s">
        <v>1620</v>
      </c>
      <c r="H2728" t="s">
        <v>1000</v>
      </c>
      <c r="I2728" t="s">
        <v>3266</v>
      </c>
      <c r="J2728" t="s">
        <v>1554</v>
      </c>
      <c r="K2728" t="s">
        <v>830</v>
      </c>
      <c r="L2728" t="s">
        <v>746</v>
      </c>
      <c r="M2728" t="s">
        <v>1342</v>
      </c>
      <c r="N2728" t="s">
        <v>748</v>
      </c>
      <c r="O2728" t="s">
        <v>1699</v>
      </c>
      <c r="P2728" t="s">
        <v>109</v>
      </c>
      <c r="Q2728">
        <v>29</v>
      </c>
      <c r="R2728" t="s">
        <v>68</v>
      </c>
      <c r="S2728" t="s">
        <v>132</v>
      </c>
      <c r="T2728">
        <v>18</v>
      </c>
      <c r="U2728">
        <v>1</v>
      </c>
      <c r="V2728">
        <v>5</v>
      </c>
      <c r="W2728" t="s">
        <v>191</v>
      </c>
      <c r="X2728" t="s">
        <v>96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 t="s">
        <v>1338</v>
      </c>
      <c r="AM2728" t="s">
        <v>1000</v>
      </c>
      <c r="AN2728">
        <v>22</v>
      </c>
      <c r="AO2728" t="s">
        <v>85</v>
      </c>
      <c r="AP2728" t="e" vm="1">
        <f>_FV(-4,"0")</f>
        <v>#VALUE!</v>
      </c>
      <c r="AQ2728">
        <v>3</v>
      </c>
      <c r="AR2728">
        <v>6</v>
      </c>
      <c r="AS2728" t="s">
        <v>68</v>
      </c>
      <c r="AT2728" t="s">
        <v>68</v>
      </c>
      <c r="AU2728" t="s">
        <v>68</v>
      </c>
      <c r="AV2728" t="s">
        <v>3267</v>
      </c>
      <c r="AW2728" s="2">
        <v>43770</v>
      </c>
      <c r="AX2728">
        <v>1906</v>
      </c>
      <c r="AY2728">
        <v>1915</v>
      </c>
      <c r="AZ2728" t="s">
        <v>158</v>
      </c>
      <c r="BA2728" s="2">
        <v>43489</v>
      </c>
      <c r="BB2728">
        <v>21</v>
      </c>
      <c r="BC2728" t="s">
        <v>3171</v>
      </c>
      <c r="BD2728" t="s">
        <v>3172</v>
      </c>
      <c r="BE2728" t="s">
        <v>123</v>
      </c>
      <c r="BF2728" s="2">
        <v>43669</v>
      </c>
      <c r="BG2728">
        <v>33</v>
      </c>
      <c r="BH2728" t="s">
        <v>3161</v>
      </c>
      <c r="BI2728" s="2">
        <v>43813</v>
      </c>
    </row>
    <row r="2729" spans="1:61" x14ac:dyDescent="0.25">
      <c r="A2729" s="1">
        <v>43156</v>
      </c>
      <c r="B2729" t="s">
        <v>163</v>
      </c>
      <c r="C2729" t="s">
        <v>123</v>
      </c>
      <c r="D2729" t="s">
        <v>62</v>
      </c>
      <c r="E2729" t="s">
        <v>248</v>
      </c>
      <c r="F2729" s="3">
        <v>27395</v>
      </c>
      <c r="G2729" t="s">
        <v>776</v>
      </c>
      <c r="H2729" t="s">
        <v>1331</v>
      </c>
      <c r="I2729" t="s">
        <v>64</v>
      </c>
      <c r="J2729" t="s">
        <v>1737</v>
      </c>
      <c r="K2729" t="s">
        <v>1185</v>
      </c>
      <c r="L2729" t="s">
        <v>252</v>
      </c>
      <c r="M2729" t="s">
        <v>254</v>
      </c>
      <c r="N2729" t="s">
        <v>372</v>
      </c>
      <c r="O2729" t="s">
        <v>254</v>
      </c>
      <c r="P2729" t="s">
        <v>254</v>
      </c>
      <c r="Q2729">
        <v>28</v>
      </c>
      <c r="R2729" t="s">
        <v>64</v>
      </c>
      <c r="S2729" t="s">
        <v>132</v>
      </c>
      <c r="T2729">
        <v>18</v>
      </c>
      <c r="U2729">
        <v>2</v>
      </c>
      <c r="V2729">
        <v>4</v>
      </c>
      <c r="W2729" t="s">
        <v>83</v>
      </c>
      <c r="X2729" t="s">
        <v>85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 t="s">
        <v>250</v>
      </c>
      <c r="AM2729" t="s">
        <v>369</v>
      </c>
      <c r="AN2729">
        <v>3</v>
      </c>
      <c r="AO2729" t="s">
        <v>64</v>
      </c>
      <c r="AP2729" t="e" vm="1">
        <f>_FV(-3,"0")</f>
        <v>#VALUE!</v>
      </c>
      <c r="AQ2729">
        <v>3</v>
      </c>
      <c r="AR2729">
        <v>6</v>
      </c>
      <c r="AS2729" t="s">
        <v>68</v>
      </c>
      <c r="AT2729" t="s">
        <v>68</v>
      </c>
      <c r="AU2729" t="s">
        <v>68</v>
      </c>
      <c r="AV2729" s="3">
        <v>27395</v>
      </c>
      <c r="AW2729" s="3">
        <v>42370</v>
      </c>
      <c r="AX2729">
        <v>1888</v>
      </c>
      <c r="AY2729">
        <v>1915</v>
      </c>
      <c r="AZ2729" t="s">
        <v>163</v>
      </c>
      <c r="BA2729" s="2">
        <v>43490</v>
      </c>
      <c r="BB2729">
        <v>22</v>
      </c>
      <c r="BC2729" t="s">
        <v>3173</v>
      </c>
      <c r="BD2729" t="s">
        <v>3174</v>
      </c>
      <c r="BE2729" t="s">
        <v>123</v>
      </c>
      <c r="BF2729" s="2">
        <v>43669</v>
      </c>
      <c r="BG2729">
        <v>33</v>
      </c>
      <c r="BH2729" t="s">
        <v>3161</v>
      </c>
      <c r="BI2729" s="2">
        <v>43813</v>
      </c>
    </row>
    <row r="2730" spans="1:61" x14ac:dyDescent="0.25">
      <c r="A2730" s="1">
        <v>43233</v>
      </c>
      <c r="B2730" t="s">
        <v>178</v>
      </c>
      <c r="C2730" t="s">
        <v>123</v>
      </c>
      <c r="D2730" t="s">
        <v>62</v>
      </c>
      <c r="E2730" t="s">
        <v>198</v>
      </c>
      <c r="F2730" t="s">
        <v>303</v>
      </c>
      <c r="G2730" t="s">
        <v>1010</v>
      </c>
      <c r="H2730" t="s">
        <v>166</v>
      </c>
      <c r="I2730" t="s">
        <v>1587</v>
      </c>
      <c r="J2730" t="s">
        <v>1748</v>
      </c>
      <c r="K2730" t="s">
        <v>173</v>
      </c>
      <c r="L2730" t="s">
        <v>842</v>
      </c>
      <c r="M2730" t="s">
        <v>172</v>
      </c>
      <c r="N2730" t="s">
        <v>174</v>
      </c>
      <c r="O2730" t="s">
        <v>205</v>
      </c>
      <c r="P2730" t="s">
        <v>1014</v>
      </c>
      <c r="Q2730">
        <v>38</v>
      </c>
      <c r="R2730" t="s">
        <v>120</v>
      </c>
      <c r="S2730" t="s">
        <v>132</v>
      </c>
      <c r="T2730">
        <v>18</v>
      </c>
      <c r="U2730">
        <v>10</v>
      </c>
      <c r="V2730">
        <v>5</v>
      </c>
      <c r="W2730" t="s">
        <v>84</v>
      </c>
      <c r="X2730" t="s">
        <v>191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1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 t="e" vm="325">
        <f>_FV(0,"2894736842105263")</f>
        <v>#VALUE!</v>
      </c>
      <c r="AM2730" t="s">
        <v>1655</v>
      </c>
      <c r="AN2730">
        <v>-29</v>
      </c>
      <c r="AO2730" t="e" vm="1">
        <f>_FV(-10,"0")</f>
        <v>#VALUE!</v>
      </c>
      <c r="AP2730" t="s">
        <v>132</v>
      </c>
      <c r="AQ2730">
        <v>1</v>
      </c>
      <c r="AR2730">
        <v>7</v>
      </c>
      <c r="AS2730" t="s">
        <v>68</v>
      </c>
      <c r="AT2730" t="s">
        <v>68</v>
      </c>
      <c r="AU2730" t="s">
        <v>68</v>
      </c>
      <c r="AV2730" s="2">
        <v>43586</v>
      </c>
      <c r="AW2730" s="2">
        <v>43800</v>
      </c>
      <c r="AX2730">
        <v>1645</v>
      </c>
      <c r="AY2730">
        <v>1915</v>
      </c>
      <c r="AZ2730" t="s">
        <v>178</v>
      </c>
      <c r="BA2730" s="2">
        <v>43579</v>
      </c>
      <c r="BB2730">
        <v>25</v>
      </c>
      <c r="BC2730" t="s">
        <v>3175</v>
      </c>
      <c r="BD2730" s="3">
        <v>19085</v>
      </c>
      <c r="BE2730" t="s">
        <v>123</v>
      </c>
      <c r="BF2730" s="2">
        <v>43669</v>
      </c>
      <c r="BG2730">
        <v>33</v>
      </c>
      <c r="BH2730" t="s">
        <v>3161</v>
      </c>
      <c r="BI2730" s="2">
        <v>43813</v>
      </c>
    </row>
    <row r="2731" spans="1:61" x14ac:dyDescent="0.25">
      <c r="A2731" s="1">
        <v>43204</v>
      </c>
      <c r="B2731" t="s">
        <v>1917</v>
      </c>
      <c r="C2731" t="s">
        <v>123</v>
      </c>
      <c r="D2731" t="s">
        <v>151</v>
      </c>
      <c r="E2731" t="s">
        <v>1274</v>
      </c>
      <c r="F2731" t="s">
        <v>221</v>
      </c>
      <c r="G2731" t="s">
        <v>160</v>
      </c>
      <c r="H2731" t="s">
        <v>1274</v>
      </c>
      <c r="I2731" t="s">
        <v>1404</v>
      </c>
      <c r="J2731" t="s">
        <v>628</v>
      </c>
      <c r="K2731" t="s">
        <v>1140</v>
      </c>
      <c r="L2731" t="s">
        <v>646</v>
      </c>
      <c r="M2731" t="s">
        <v>472</v>
      </c>
      <c r="N2731" t="s">
        <v>223</v>
      </c>
      <c r="O2731" t="s">
        <v>647</v>
      </c>
      <c r="P2731" t="s">
        <v>226</v>
      </c>
      <c r="Q2731">
        <v>33</v>
      </c>
      <c r="R2731" t="s">
        <v>255</v>
      </c>
      <c r="S2731" t="s">
        <v>132</v>
      </c>
      <c r="T2731">
        <v>18</v>
      </c>
      <c r="U2731">
        <v>14</v>
      </c>
      <c r="V2731">
        <v>2</v>
      </c>
      <c r="W2731" t="s">
        <v>64</v>
      </c>
      <c r="X2731" t="s">
        <v>66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 t="e" vm="331">
        <f>_FV(0,"5757575757575758")</f>
        <v>#VALUE!</v>
      </c>
      <c r="AM2731" t="s">
        <v>2156</v>
      </c>
      <c r="AN2731">
        <v>-29</v>
      </c>
      <c r="AO2731" t="e" vm="1">
        <f>_FV(-2,"0")</f>
        <v>#VALUE!</v>
      </c>
      <c r="AP2731" t="s">
        <v>179</v>
      </c>
      <c r="AQ2731">
        <v>0</v>
      </c>
      <c r="AR2731">
        <v>9</v>
      </c>
      <c r="AS2731" t="s">
        <v>882</v>
      </c>
      <c r="AT2731" t="s">
        <v>68</v>
      </c>
      <c r="AU2731" t="s">
        <v>883</v>
      </c>
      <c r="AV2731" t="s">
        <v>3268</v>
      </c>
      <c r="AW2731" t="s">
        <v>3269</v>
      </c>
      <c r="AX2731">
        <v>1687</v>
      </c>
      <c r="AY2731">
        <v>1915</v>
      </c>
      <c r="AZ2731" t="s">
        <v>1917</v>
      </c>
      <c r="BA2731" s="2">
        <v>43732</v>
      </c>
      <c r="BB2731">
        <v>16</v>
      </c>
      <c r="BC2731" t="s">
        <v>3176</v>
      </c>
      <c r="BD2731" s="3">
        <v>19572</v>
      </c>
      <c r="BE2731" t="s">
        <v>123</v>
      </c>
      <c r="BF2731" s="2">
        <v>43669</v>
      </c>
      <c r="BG2731">
        <v>33</v>
      </c>
      <c r="BH2731" t="s">
        <v>3161</v>
      </c>
      <c r="BI2731" s="2">
        <v>43813</v>
      </c>
    </row>
    <row r="2732" spans="1:61" x14ac:dyDescent="0.25">
      <c r="A2732" s="1">
        <v>43001</v>
      </c>
      <c r="B2732" t="s">
        <v>182</v>
      </c>
      <c r="C2732" t="s">
        <v>123</v>
      </c>
      <c r="D2732" t="s">
        <v>151</v>
      </c>
      <c r="E2732" t="s">
        <v>74</v>
      </c>
      <c r="F2732" t="s">
        <v>90</v>
      </c>
      <c r="G2732" t="s">
        <v>68</v>
      </c>
      <c r="H2732" t="s">
        <v>74</v>
      </c>
      <c r="I2732" t="s">
        <v>74</v>
      </c>
      <c r="J2732" t="s">
        <v>340</v>
      </c>
      <c r="K2732" t="s">
        <v>82</v>
      </c>
      <c r="L2732" t="s">
        <v>63</v>
      </c>
      <c r="M2732" t="s">
        <v>80</v>
      </c>
      <c r="N2732" t="s">
        <v>82</v>
      </c>
      <c r="O2732" t="s">
        <v>80</v>
      </c>
      <c r="P2732" t="s">
        <v>82</v>
      </c>
      <c r="Q2732">
        <v>6</v>
      </c>
      <c r="R2732" t="s">
        <v>67</v>
      </c>
      <c r="S2732" t="s">
        <v>132</v>
      </c>
      <c r="T2732">
        <v>18</v>
      </c>
      <c r="U2732">
        <v>13</v>
      </c>
      <c r="V2732">
        <v>3</v>
      </c>
      <c r="W2732" t="s">
        <v>132</v>
      </c>
      <c r="X2732" t="s">
        <v>120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 t="e" vm="68">
        <f>_FV(0,"16666666666666666")</f>
        <v>#VALUE!</v>
      </c>
      <c r="AM2732" t="s">
        <v>63</v>
      </c>
      <c r="AN2732">
        <v>-5</v>
      </c>
      <c r="AO2732" t="e" vm="1">
        <f>_FV(-5,"0")</f>
        <v>#VALUE!</v>
      </c>
      <c r="AP2732" t="s">
        <v>119</v>
      </c>
      <c r="AQ2732">
        <v>1</v>
      </c>
      <c r="AR2732">
        <v>7</v>
      </c>
      <c r="AS2732" t="s">
        <v>68</v>
      </c>
      <c r="AT2732" t="s">
        <v>68</v>
      </c>
      <c r="AU2732" t="s">
        <v>68</v>
      </c>
      <c r="AV2732" t="s">
        <v>68</v>
      </c>
      <c r="AW2732" s="3">
        <v>44197</v>
      </c>
      <c r="AX2732">
        <v>1673</v>
      </c>
      <c r="AY2732">
        <v>1915</v>
      </c>
      <c r="AZ2732" t="s">
        <v>182</v>
      </c>
      <c r="BA2732" s="2">
        <v>43521</v>
      </c>
      <c r="BB2732">
        <v>27</v>
      </c>
      <c r="BC2732" t="s">
        <v>3178</v>
      </c>
      <c r="BD2732" s="2">
        <v>43682</v>
      </c>
      <c r="BE2732" t="s">
        <v>123</v>
      </c>
      <c r="BF2732" s="2">
        <v>43669</v>
      </c>
      <c r="BG2732">
        <v>33</v>
      </c>
      <c r="BH2732" t="s">
        <v>3161</v>
      </c>
      <c r="BI2732" s="2">
        <v>43813</v>
      </c>
    </row>
    <row r="2733" spans="1:61" x14ac:dyDescent="0.25">
      <c r="A2733" s="1">
        <v>43218</v>
      </c>
      <c r="B2733" t="s">
        <v>1445</v>
      </c>
      <c r="C2733" t="s">
        <v>123</v>
      </c>
      <c r="D2733" t="s">
        <v>151</v>
      </c>
      <c r="E2733" t="s">
        <v>180</v>
      </c>
      <c r="F2733" t="s">
        <v>340</v>
      </c>
      <c r="G2733" t="s">
        <v>89</v>
      </c>
      <c r="H2733" t="s">
        <v>433</v>
      </c>
      <c r="I2733" t="s">
        <v>717</v>
      </c>
      <c r="J2733" t="s">
        <v>366</v>
      </c>
      <c r="K2733" t="s">
        <v>216</v>
      </c>
      <c r="L2733" t="s">
        <v>356</v>
      </c>
      <c r="M2733" t="s">
        <v>63</v>
      </c>
      <c r="N2733" t="s">
        <v>79</v>
      </c>
      <c r="O2733" t="s">
        <v>79</v>
      </c>
      <c r="P2733" t="s">
        <v>82</v>
      </c>
      <c r="Q2733">
        <v>36</v>
      </c>
      <c r="R2733" t="s">
        <v>95</v>
      </c>
      <c r="S2733" t="s">
        <v>132</v>
      </c>
      <c r="T2733">
        <v>18</v>
      </c>
      <c r="U2733">
        <v>14</v>
      </c>
      <c r="V2733">
        <v>4</v>
      </c>
      <c r="W2733" t="s">
        <v>64</v>
      </c>
      <c r="X2733" t="s">
        <v>120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 t="e" vm="456">
        <f>_FV(0,"6944444444444444")</f>
        <v>#VALUE!</v>
      </c>
      <c r="AM2733" t="s">
        <v>948</v>
      </c>
      <c r="AN2733">
        <v>-33</v>
      </c>
      <c r="AO2733" t="e" vm="1">
        <f>_FV(-8,"0")</f>
        <v>#VALUE!</v>
      </c>
      <c r="AP2733" t="s">
        <v>191</v>
      </c>
      <c r="AQ2733">
        <v>1</v>
      </c>
      <c r="AR2733">
        <v>7</v>
      </c>
      <c r="AS2733" t="s">
        <v>68</v>
      </c>
      <c r="AT2733" t="s">
        <v>68</v>
      </c>
      <c r="AU2733" t="s">
        <v>68</v>
      </c>
      <c r="AV2733" t="s">
        <v>64</v>
      </c>
      <c r="AW2733" s="3">
        <v>41640</v>
      </c>
      <c r="AX2733">
        <v>1657</v>
      </c>
      <c r="AY2733">
        <v>1915</v>
      </c>
      <c r="AZ2733" t="s">
        <v>1445</v>
      </c>
      <c r="BA2733" s="2">
        <v>43549</v>
      </c>
      <c r="BB2733">
        <v>32</v>
      </c>
      <c r="BC2733" t="s">
        <v>3179</v>
      </c>
      <c r="BD2733" s="3">
        <v>27851</v>
      </c>
      <c r="BE2733" t="s">
        <v>123</v>
      </c>
      <c r="BF2733" s="2">
        <v>43669</v>
      </c>
      <c r="BG2733">
        <v>33</v>
      </c>
      <c r="BH2733" t="s">
        <v>3161</v>
      </c>
      <c r="BI2733" s="2">
        <v>43813</v>
      </c>
    </row>
    <row r="2734" spans="1:61" x14ac:dyDescent="0.25">
      <c r="A2734" s="1">
        <v>42967</v>
      </c>
      <c r="B2734" t="s">
        <v>209</v>
      </c>
      <c r="C2734" t="s">
        <v>123</v>
      </c>
      <c r="D2734" t="s">
        <v>151</v>
      </c>
      <c r="E2734" t="s">
        <v>68</v>
      </c>
      <c r="F2734" t="s">
        <v>68</v>
      </c>
      <c r="G2734" t="s">
        <v>65</v>
      </c>
      <c r="H2734" s="2">
        <v>43586</v>
      </c>
      <c r="I2734" s="2">
        <v>43586</v>
      </c>
      <c r="J2734" t="s">
        <v>65</v>
      </c>
      <c r="K2734" t="s">
        <v>63</v>
      </c>
      <c r="L2734" t="s">
        <v>65</v>
      </c>
      <c r="M2734" t="s">
        <v>65</v>
      </c>
      <c r="N2734" t="s">
        <v>63</v>
      </c>
      <c r="O2734" t="s">
        <v>65</v>
      </c>
      <c r="P2734" t="s">
        <v>65</v>
      </c>
      <c r="Q2734">
        <v>2</v>
      </c>
      <c r="R2734" t="s">
        <v>84</v>
      </c>
      <c r="S2734" t="s">
        <v>132</v>
      </c>
      <c r="T2734">
        <v>18</v>
      </c>
      <c r="U2734">
        <v>3</v>
      </c>
      <c r="V2734">
        <v>14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 t="s">
        <v>68</v>
      </c>
      <c r="AM2734" t="e" vm="3">
        <f>_FV(0,"5")</f>
        <v>#VALUE!</v>
      </c>
      <c r="AN2734">
        <v>3</v>
      </c>
      <c r="AP2734" t="e" vm="1">
        <f>_FV(-2,"0")</f>
        <v>#VALUE!</v>
      </c>
      <c r="AQ2734">
        <v>4</v>
      </c>
      <c r="AR2734">
        <v>4</v>
      </c>
      <c r="AS2734" s="2">
        <v>43617</v>
      </c>
      <c r="AT2734" t="s">
        <v>68</v>
      </c>
      <c r="AU2734" t="s">
        <v>124</v>
      </c>
      <c r="AV2734" t="s">
        <v>1849</v>
      </c>
      <c r="AW2734" t="s">
        <v>3191</v>
      </c>
      <c r="AX2734">
        <v>1892</v>
      </c>
      <c r="AY2734">
        <v>1915</v>
      </c>
      <c r="AZ2734" t="s">
        <v>209</v>
      </c>
      <c r="BA2734" s="2">
        <v>43700</v>
      </c>
      <c r="BB2734">
        <v>22</v>
      </c>
      <c r="BC2734" t="s">
        <v>3180</v>
      </c>
      <c r="BD2734" t="s">
        <v>3181</v>
      </c>
      <c r="BE2734" t="s">
        <v>123</v>
      </c>
      <c r="BF2734" s="2">
        <v>43669</v>
      </c>
      <c r="BG2734">
        <v>33</v>
      </c>
      <c r="BH2734" t="s">
        <v>3161</v>
      </c>
      <c r="BI2734" s="2">
        <v>43813</v>
      </c>
    </row>
    <row r="2735" spans="1:61" x14ac:dyDescent="0.25">
      <c r="A2735" s="1">
        <v>43222</v>
      </c>
      <c r="B2735" t="s">
        <v>2793</v>
      </c>
      <c r="C2735" t="s">
        <v>123</v>
      </c>
      <c r="D2735" t="s">
        <v>62</v>
      </c>
      <c r="E2735" t="s">
        <v>518</v>
      </c>
      <c r="F2735" t="s">
        <v>1709</v>
      </c>
      <c r="G2735" t="s">
        <v>231</v>
      </c>
      <c r="H2735" t="s">
        <v>1708</v>
      </c>
      <c r="I2735" t="s">
        <v>516</v>
      </c>
      <c r="J2735" t="s">
        <v>1084</v>
      </c>
      <c r="K2735" t="s">
        <v>521</v>
      </c>
      <c r="L2735" t="s">
        <v>590</v>
      </c>
      <c r="M2735" t="s">
        <v>236</v>
      </c>
      <c r="N2735" t="s">
        <v>519</v>
      </c>
      <c r="O2735" t="s">
        <v>363</v>
      </c>
      <c r="P2735" t="s">
        <v>519</v>
      </c>
      <c r="Q2735">
        <v>26</v>
      </c>
      <c r="R2735" t="s">
        <v>119</v>
      </c>
      <c r="S2735" t="s">
        <v>132</v>
      </c>
      <c r="T2735">
        <v>18</v>
      </c>
      <c r="U2735">
        <v>11</v>
      </c>
      <c r="V2735">
        <v>4</v>
      </c>
      <c r="W2735" t="s">
        <v>64</v>
      </c>
      <c r="X2735" t="s">
        <v>121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 t="e" vm="181">
        <f>_FV(0,"4230769230769231")</f>
        <v>#VALUE!</v>
      </c>
      <c r="AM2735" t="s">
        <v>68</v>
      </c>
      <c r="AN2735">
        <v>-23</v>
      </c>
      <c r="AO2735" t="e" vm="1">
        <f>_FV(-6,"0")</f>
        <v>#VALUE!</v>
      </c>
      <c r="AP2735" t="s">
        <v>83</v>
      </c>
      <c r="AQ2735">
        <v>0</v>
      </c>
      <c r="AR2735">
        <v>9</v>
      </c>
      <c r="AS2735" t="s">
        <v>273</v>
      </c>
      <c r="AT2735" t="s">
        <v>68</v>
      </c>
      <c r="AU2735" t="s">
        <v>625</v>
      </c>
      <c r="AV2735" t="s">
        <v>3270</v>
      </c>
      <c r="AW2735" t="s">
        <v>3271</v>
      </c>
      <c r="AX2735">
        <v>1633</v>
      </c>
      <c r="AY2735">
        <v>1915</v>
      </c>
      <c r="AZ2735" t="s">
        <v>2793</v>
      </c>
      <c r="BA2735" s="2">
        <v>43733</v>
      </c>
      <c r="BB2735">
        <v>28</v>
      </c>
      <c r="BC2735" t="s">
        <v>3182</v>
      </c>
      <c r="BD2735" s="3">
        <v>19085</v>
      </c>
      <c r="BE2735" t="s">
        <v>123</v>
      </c>
      <c r="BF2735" s="2">
        <v>43669</v>
      </c>
      <c r="BG2735">
        <v>33</v>
      </c>
      <c r="BH2735" t="s">
        <v>3161</v>
      </c>
      <c r="BI2735" s="2">
        <v>43813</v>
      </c>
    </row>
    <row r="2736" spans="1:61" x14ac:dyDescent="0.25">
      <c r="A2736" s="1">
        <v>43057</v>
      </c>
      <c r="B2736" t="s">
        <v>218</v>
      </c>
      <c r="C2736" t="s">
        <v>123</v>
      </c>
      <c r="D2736" t="s">
        <v>151</v>
      </c>
      <c r="E2736" t="s">
        <v>180</v>
      </c>
      <c r="F2736" t="s">
        <v>425</v>
      </c>
      <c r="G2736" t="s">
        <v>76</v>
      </c>
      <c r="H2736" t="s">
        <v>74</v>
      </c>
      <c r="I2736" t="s">
        <v>74</v>
      </c>
      <c r="J2736" t="s">
        <v>366</v>
      </c>
      <c r="K2736" t="s">
        <v>82</v>
      </c>
      <c r="L2736" t="s">
        <v>426</v>
      </c>
      <c r="M2736" t="s">
        <v>81</v>
      </c>
      <c r="N2736" t="s">
        <v>79</v>
      </c>
      <c r="O2736" t="s">
        <v>80</v>
      </c>
      <c r="P2736" t="s">
        <v>308</v>
      </c>
      <c r="Q2736">
        <v>12</v>
      </c>
      <c r="R2736" t="s">
        <v>239</v>
      </c>
      <c r="S2736" t="s">
        <v>132</v>
      </c>
      <c r="T2736">
        <v>18</v>
      </c>
      <c r="U2736">
        <v>16</v>
      </c>
      <c r="V2736">
        <v>4</v>
      </c>
      <c r="W2736" t="s">
        <v>64</v>
      </c>
      <c r="X2736" t="s">
        <v>83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 t="e" vm="53">
        <f>_FV(0,"4166666666666667")</f>
        <v>#VALUE!</v>
      </c>
      <c r="AM2736" t="s">
        <v>180</v>
      </c>
      <c r="AN2736">
        <v>-12</v>
      </c>
      <c r="AO2736" t="e" vm="1">
        <f>_FV(-7,"0")</f>
        <v>#VALUE!</v>
      </c>
      <c r="AP2736" t="s">
        <v>110</v>
      </c>
      <c r="AQ2736">
        <v>1</v>
      </c>
      <c r="AR2736">
        <v>7</v>
      </c>
      <c r="AS2736" t="s">
        <v>68</v>
      </c>
      <c r="AT2736" t="s">
        <v>68</v>
      </c>
      <c r="AU2736" t="s">
        <v>68</v>
      </c>
      <c r="AV2736" s="3">
        <v>45658</v>
      </c>
      <c r="AW2736" s="2">
        <v>43466</v>
      </c>
      <c r="AX2736">
        <v>1650</v>
      </c>
      <c r="AY2736">
        <v>1915</v>
      </c>
      <c r="AZ2736" t="s">
        <v>218</v>
      </c>
      <c r="BA2736" s="2">
        <v>43610</v>
      </c>
      <c r="BB2736">
        <v>17</v>
      </c>
      <c r="BC2736" t="s">
        <v>3183</v>
      </c>
      <c r="BD2736" s="2">
        <v>43501</v>
      </c>
      <c r="BE2736" t="s">
        <v>123</v>
      </c>
      <c r="BF2736" s="2">
        <v>43669</v>
      </c>
      <c r="BG2736">
        <v>33</v>
      </c>
      <c r="BH2736" t="s">
        <v>3161</v>
      </c>
      <c r="BI2736" s="2">
        <v>43813</v>
      </c>
    </row>
    <row r="2737" spans="1:61" x14ac:dyDescent="0.25">
      <c r="A2737" s="1">
        <v>42990</v>
      </c>
      <c r="B2737" t="s">
        <v>228</v>
      </c>
      <c r="C2737" t="s">
        <v>123</v>
      </c>
      <c r="D2737" t="s">
        <v>62</v>
      </c>
      <c r="E2737" t="s">
        <v>1400</v>
      </c>
      <c r="F2737" s="3">
        <v>27395</v>
      </c>
      <c r="G2737" t="s">
        <v>64</v>
      </c>
      <c r="H2737" t="s">
        <v>180</v>
      </c>
      <c r="I2737" t="s">
        <v>625</v>
      </c>
      <c r="J2737" t="s">
        <v>64</v>
      </c>
      <c r="K2737" t="s">
        <v>322</v>
      </c>
      <c r="L2737" t="s">
        <v>625</v>
      </c>
      <c r="M2737" t="s">
        <v>751</v>
      </c>
      <c r="N2737" t="s">
        <v>321</v>
      </c>
      <c r="O2737" t="s">
        <v>79</v>
      </c>
      <c r="P2737" t="s">
        <v>322</v>
      </c>
      <c r="Q2737">
        <v>16</v>
      </c>
      <c r="R2737" t="s">
        <v>191</v>
      </c>
      <c r="S2737" t="s">
        <v>132</v>
      </c>
      <c r="T2737">
        <v>18</v>
      </c>
      <c r="U2737">
        <v>19</v>
      </c>
      <c r="V2737">
        <v>3</v>
      </c>
      <c r="W2737" t="s">
        <v>68</v>
      </c>
      <c r="X2737" t="s">
        <v>191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 t="e" vm="103">
        <f>_FV(-1,"1875")</f>
        <v>#VALUE!</v>
      </c>
      <c r="AM2737" t="s">
        <v>68</v>
      </c>
      <c r="AN2737">
        <v>-22</v>
      </c>
      <c r="AO2737" t="e" vm="1">
        <f>_FV(-12,"0")</f>
        <v>#VALUE!</v>
      </c>
      <c r="AP2737" t="s">
        <v>121</v>
      </c>
      <c r="AQ2737">
        <v>1</v>
      </c>
      <c r="AR2737">
        <v>7</v>
      </c>
      <c r="AS2737" t="s">
        <v>68</v>
      </c>
      <c r="AT2737" t="s">
        <v>68</v>
      </c>
      <c r="AU2737" t="s">
        <v>68</v>
      </c>
      <c r="AV2737" t="s">
        <v>68</v>
      </c>
      <c r="AW2737" s="3">
        <v>43101</v>
      </c>
      <c r="AX2737">
        <v>1660</v>
      </c>
      <c r="AY2737">
        <v>1915</v>
      </c>
      <c r="AZ2737" t="s">
        <v>228</v>
      </c>
      <c r="BA2737" s="2">
        <v>43548</v>
      </c>
      <c r="BB2737">
        <v>23</v>
      </c>
      <c r="BC2737" t="s">
        <v>3184</v>
      </c>
      <c r="BD2737" s="3">
        <v>16954</v>
      </c>
      <c r="BE2737" t="s">
        <v>123</v>
      </c>
      <c r="BF2737" s="2">
        <v>43669</v>
      </c>
      <c r="BG2737">
        <v>33</v>
      </c>
      <c r="BH2737" t="s">
        <v>3161</v>
      </c>
      <c r="BI2737" s="2">
        <v>43813</v>
      </c>
    </row>
    <row r="2738" spans="1:61" x14ac:dyDescent="0.25">
      <c r="A2738" s="1">
        <v>43120</v>
      </c>
      <c r="B2738" t="s">
        <v>60</v>
      </c>
      <c r="C2738" t="s">
        <v>2233</v>
      </c>
      <c r="D2738" t="s">
        <v>62</v>
      </c>
      <c r="E2738" t="s">
        <v>832</v>
      </c>
      <c r="F2738" t="s">
        <v>400</v>
      </c>
      <c r="G2738" s="3">
        <v>45658</v>
      </c>
      <c r="H2738" t="s">
        <v>317</v>
      </c>
      <c r="I2738" t="s">
        <v>318</v>
      </c>
      <c r="J2738" t="s">
        <v>769</v>
      </c>
      <c r="K2738" t="s">
        <v>692</v>
      </c>
      <c r="L2738" t="s">
        <v>79</v>
      </c>
      <c r="M2738" t="s">
        <v>79</v>
      </c>
      <c r="N2738" t="s">
        <v>81</v>
      </c>
      <c r="O2738" t="s">
        <v>79</v>
      </c>
      <c r="P2738" t="s">
        <v>771</v>
      </c>
      <c r="Q2738">
        <v>24</v>
      </c>
      <c r="R2738" t="s">
        <v>96</v>
      </c>
      <c r="S2738" t="s">
        <v>192</v>
      </c>
      <c r="T2738">
        <v>18</v>
      </c>
      <c r="U2738">
        <v>6</v>
      </c>
      <c r="V2738">
        <v>12</v>
      </c>
      <c r="W2738" t="s">
        <v>96</v>
      </c>
      <c r="X2738" t="s">
        <v>121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 t="s">
        <v>692</v>
      </c>
      <c r="AM2738" t="e" vm="3">
        <f>_FV(0,"5")</f>
        <v>#VALUE!</v>
      </c>
      <c r="AN2738">
        <v>14</v>
      </c>
      <c r="AO2738" t="e" vm="1">
        <f>_FV(-2,"0")</f>
        <v>#VALUE!</v>
      </c>
      <c r="AP2738" t="e" vm="1">
        <f>_FV(-5,"0")</f>
        <v>#VALUE!</v>
      </c>
      <c r="AQ2738">
        <v>6</v>
      </c>
      <c r="AR2738">
        <v>3</v>
      </c>
      <c r="AS2738" t="s">
        <v>68</v>
      </c>
      <c r="AT2738" t="s">
        <v>68</v>
      </c>
      <c r="AU2738" t="s">
        <v>68</v>
      </c>
      <c r="AV2738" s="2">
        <v>43557</v>
      </c>
      <c r="AW2738" s="3">
        <v>46023</v>
      </c>
      <c r="AX2738">
        <v>1845</v>
      </c>
      <c r="AY2738">
        <v>1595</v>
      </c>
      <c r="AZ2738" t="s">
        <v>60</v>
      </c>
      <c r="BA2738" s="2">
        <v>43700</v>
      </c>
      <c r="BB2738">
        <v>27</v>
      </c>
      <c r="BC2738" t="s">
        <v>3155</v>
      </c>
      <c r="BD2738" s="2">
        <v>43722</v>
      </c>
      <c r="BE2738" t="s">
        <v>2233</v>
      </c>
      <c r="BF2738" s="2">
        <v>43701</v>
      </c>
      <c r="BG2738">
        <v>22</v>
      </c>
      <c r="BH2738" t="s">
        <v>3162</v>
      </c>
      <c r="BI2738" s="3">
        <v>27120</v>
      </c>
    </row>
    <row r="2739" spans="1:61" x14ac:dyDescent="0.25">
      <c r="A2739" s="1">
        <v>43285</v>
      </c>
      <c r="B2739" t="s">
        <v>2768</v>
      </c>
      <c r="C2739" t="s">
        <v>2233</v>
      </c>
      <c r="D2739" t="s">
        <v>101</v>
      </c>
      <c r="E2739" t="s">
        <v>1172</v>
      </c>
      <c r="F2739" t="s">
        <v>750</v>
      </c>
      <c r="G2739" t="s">
        <v>1609</v>
      </c>
      <c r="H2739" s="2">
        <v>43586</v>
      </c>
      <c r="I2739" t="s">
        <v>399</v>
      </c>
      <c r="J2739" t="s">
        <v>750</v>
      </c>
      <c r="K2739" t="s">
        <v>414</v>
      </c>
      <c r="L2739" t="s">
        <v>933</v>
      </c>
      <c r="M2739" t="s">
        <v>416</v>
      </c>
      <c r="N2739" t="s">
        <v>1173</v>
      </c>
      <c r="O2739" t="s">
        <v>414</v>
      </c>
      <c r="P2739" t="s">
        <v>414</v>
      </c>
      <c r="Q2739">
        <v>32</v>
      </c>
      <c r="R2739" t="s">
        <v>179</v>
      </c>
      <c r="S2739" t="s">
        <v>192</v>
      </c>
      <c r="T2739">
        <v>18</v>
      </c>
      <c r="U2739">
        <v>10</v>
      </c>
      <c r="V2739">
        <v>15</v>
      </c>
      <c r="W2739" t="s">
        <v>132</v>
      </c>
      <c r="X2739" t="s">
        <v>84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1</v>
      </c>
      <c r="AI2739">
        <v>0</v>
      </c>
      <c r="AJ2739">
        <v>0</v>
      </c>
      <c r="AK2739">
        <v>0</v>
      </c>
      <c r="AL2739" t="e" vm="37">
        <f>_FV(0,"375")</f>
        <v>#VALUE!</v>
      </c>
      <c r="AM2739" t="e" vm="121">
        <f>_FV(0,"5625")</f>
        <v>#VALUE!</v>
      </c>
      <c r="AN2739">
        <v>6</v>
      </c>
      <c r="AO2739" t="s">
        <v>64</v>
      </c>
      <c r="AP2739" t="s">
        <v>68</v>
      </c>
      <c r="AQ2739">
        <v>2</v>
      </c>
      <c r="AR2739">
        <v>5</v>
      </c>
      <c r="AS2739" t="s">
        <v>68</v>
      </c>
      <c r="AT2739" t="s">
        <v>68</v>
      </c>
      <c r="AU2739" t="s">
        <v>68</v>
      </c>
      <c r="AV2739" s="2">
        <v>43678</v>
      </c>
      <c r="AW2739" s="3">
        <v>41275</v>
      </c>
      <c r="AX2739">
        <v>1634</v>
      </c>
      <c r="AY2739">
        <v>1595</v>
      </c>
      <c r="AZ2739" t="s">
        <v>2768</v>
      </c>
      <c r="BA2739" t="s">
        <v>1398</v>
      </c>
      <c r="BB2739">
        <v>13</v>
      </c>
      <c r="BC2739" t="s">
        <v>3157</v>
      </c>
      <c r="BD2739" s="3">
        <v>11749</v>
      </c>
      <c r="BE2739" t="s">
        <v>2233</v>
      </c>
      <c r="BF2739" s="2">
        <v>43701</v>
      </c>
      <c r="BG2739">
        <v>22</v>
      </c>
      <c r="BH2739" t="s">
        <v>3162</v>
      </c>
      <c r="BI2739" s="3">
        <v>27120</v>
      </c>
    </row>
    <row r="2740" spans="1:61" x14ac:dyDescent="0.25">
      <c r="A2740" s="1">
        <v>43067</v>
      </c>
      <c r="B2740" t="s">
        <v>3158</v>
      </c>
      <c r="C2740" t="s">
        <v>2233</v>
      </c>
      <c r="D2740" t="s">
        <v>101</v>
      </c>
      <c r="E2740" t="s">
        <v>369</v>
      </c>
      <c r="F2740" t="s">
        <v>252</v>
      </c>
      <c r="G2740" t="s">
        <v>68</v>
      </c>
      <c r="H2740" t="s">
        <v>1009</v>
      </c>
      <c r="I2740" t="s">
        <v>250</v>
      </c>
      <c r="J2740" t="s">
        <v>252</v>
      </c>
      <c r="K2740" t="s">
        <v>155</v>
      </c>
      <c r="L2740" t="s">
        <v>154</v>
      </c>
      <c r="M2740" t="s">
        <v>329</v>
      </c>
      <c r="N2740" t="s">
        <v>576</v>
      </c>
      <c r="O2740" t="s">
        <v>155</v>
      </c>
      <c r="P2740" t="s">
        <v>154</v>
      </c>
      <c r="Q2740">
        <v>14</v>
      </c>
      <c r="R2740" t="s">
        <v>110</v>
      </c>
      <c r="S2740" t="s">
        <v>192</v>
      </c>
      <c r="T2740">
        <v>18</v>
      </c>
      <c r="U2740">
        <v>9</v>
      </c>
      <c r="V2740">
        <v>20</v>
      </c>
      <c r="W2740" t="s">
        <v>121</v>
      </c>
      <c r="X2740" t="s">
        <v>132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 t="e" vm="186">
        <f>_FV(0,"07142857142857142")</f>
        <v>#VALUE!</v>
      </c>
      <c r="AM2740" t="e" vm="445">
        <f>_FV(-1,"2142857142857142")</f>
        <v>#VALUE!</v>
      </c>
      <c r="AN2740">
        <v>8</v>
      </c>
      <c r="AO2740" t="s">
        <v>84</v>
      </c>
      <c r="AP2740" t="s">
        <v>66</v>
      </c>
      <c r="AQ2740">
        <v>1</v>
      </c>
      <c r="AR2740">
        <v>1</v>
      </c>
      <c r="AS2740" t="s">
        <v>68</v>
      </c>
      <c r="AT2740" t="s">
        <v>68</v>
      </c>
      <c r="AU2740" t="s">
        <v>68</v>
      </c>
      <c r="AV2740" s="2">
        <v>43617</v>
      </c>
      <c r="AW2740" s="3">
        <v>41640</v>
      </c>
      <c r="AX2740">
        <v>1589</v>
      </c>
      <c r="AY2740">
        <v>1595</v>
      </c>
      <c r="AZ2740" t="s">
        <v>3158</v>
      </c>
      <c r="BA2740" s="2">
        <v>43702</v>
      </c>
      <c r="BB2740">
        <v>26</v>
      </c>
      <c r="BC2740" t="s">
        <v>3159</v>
      </c>
      <c r="BD2740" s="3">
        <v>27061</v>
      </c>
      <c r="BE2740" t="s">
        <v>2233</v>
      </c>
      <c r="BF2740" s="2">
        <v>43701</v>
      </c>
      <c r="BG2740">
        <v>22</v>
      </c>
      <c r="BH2740" t="s">
        <v>3162</v>
      </c>
      <c r="BI2740" s="3">
        <v>27120</v>
      </c>
    </row>
    <row r="2741" spans="1:61" x14ac:dyDescent="0.25">
      <c r="A2741" s="1">
        <v>43017</v>
      </c>
      <c r="B2741" t="s">
        <v>2531</v>
      </c>
      <c r="C2741" t="s">
        <v>2233</v>
      </c>
      <c r="D2741" t="s">
        <v>62</v>
      </c>
      <c r="E2741" t="s">
        <v>68</v>
      </c>
      <c r="F2741" t="s">
        <v>65</v>
      </c>
      <c r="G2741" t="s">
        <v>68</v>
      </c>
      <c r="H2741" s="2">
        <v>43586</v>
      </c>
      <c r="I2741" t="s">
        <v>68</v>
      </c>
      <c r="J2741" t="s">
        <v>65</v>
      </c>
      <c r="K2741" t="s">
        <v>79</v>
      </c>
      <c r="L2741" t="s">
        <v>65</v>
      </c>
      <c r="M2741" t="s">
        <v>79</v>
      </c>
      <c r="N2741" t="s">
        <v>180</v>
      </c>
      <c r="O2741" t="s">
        <v>79</v>
      </c>
      <c r="P2741" t="s">
        <v>65</v>
      </c>
      <c r="Q2741">
        <v>4</v>
      </c>
      <c r="R2741" t="s">
        <v>85</v>
      </c>
      <c r="S2741" t="s">
        <v>192</v>
      </c>
      <c r="T2741">
        <v>18</v>
      </c>
      <c r="U2741">
        <v>10</v>
      </c>
      <c r="V2741">
        <v>19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 t="s">
        <v>65</v>
      </c>
      <c r="AM2741" t="e" vm="3">
        <f>_FV(-1,"5")</f>
        <v>#VALUE!</v>
      </c>
      <c r="AN2741">
        <v>4</v>
      </c>
      <c r="AP2741" t="e" vm="1">
        <f>_FV(-4,"0")</f>
        <v>#VALUE!</v>
      </c>
      <c r="AQ2741">
        <v>6</v>
      </c>
      <c r="AR2741">
        <v>3</v>
      </c>
      <c r="AS2741" t="s">
        <v>68</v>
      </c>
      <c r="AT2741" t="s">
        <v>68</v>
      </c>
      <c r="AU2741" t="s">
        <v>68</v>
      </c>
      <c r="AV2741" t="s">
        <v>180</v>
      </c>
      <c r="AW2741" s="3">
        <v>44562</v>
      </c>
      <c r="AX2741">
        <v>1659</v>
      </c>
      <c r="AY2741">
        <v>1595</v>
      </c>
      <c r="AZ2741" t="s">
        <v>2531</v>
      </c>
      <c r="BA2741" s="2">
        <v>43703</v>
      </c>
      <c r="BB2741">
        <v>16</v>
      </c>
      <c r="BC2741" t="s">
        <v>3160</v>
      </c>
      <c r="BD2741" s="3">
        <v>44986</v>
      </c>
      <c r="BE2741" t="s">
        <v>2233</v>
      </c>
      <c r="BF2741" s="2">
        <v>43701</v>
      </c>
      <c r="BG2741">
        <v>22</v>
      </c>
      <c r="BH2741" t="s">
        <v>3162</v>
      </c>
      <c r="BI2741" s="3">
        <v>27120</v>
      </c>
    </row>
    <row r="2742" spans="1:61" x14ac:dyDescent="0.25">
      <c r="A2742" s="1">
        <v>43376</v>
      </c>
      <c r="B2742" t="s">
        <v>123</v>
      </c>
      <c r="C2742" t="s">
        <v>2233</v>
      </c>
      <c r="D2742" t="s">
        <v>62</v>
      </c>
      <c r="E2742" t="s">
        <v>340</v>
      </c>
      <c r="F2742" t="s">
        <v>444</v>
      </c>
      <c r="G2742" t="s">
        <v>1251</v>
      </c>
      <c r="H2742" t="s">
        <v>1023</v>
      </c>
      <c r="I2742" t="s">
        <v>926</v>
      </c>
      <c r="J2742" t="s">
        <v>444</v>
      </c>
      <c r="K2742" t="s">
        <v>484</v>
      </c>
      <c r="L2742" t="s">
        <v>118</v>
      </c>
      <c r="M2742" t="s">
        <v>386</v>
      </c>
      <c r="N2742" t="s">
        <v>117</v>
      </c>
      <c r="O2742" t="s">
        <v>82</v>
      </c>
      <c r="P2742" t="s">
        <v>266</v>
      </c>
      <c r="Q2742">
        <v>30</v>
      </c>
      <c r="R2742" t="s">
        <v>132</v>
      </c>
      <c r="S2742" t="s">
        <v>192</v>
      </c>
      <c r="T2742">
        <v>18</v>
      </c>
      <c r="U2742">
        <v>5</v>
      </c>
      <c r="V2742">
        <v>18</v>
      </c>
      <c r="W2742" t="s">
        <v>84</v>
      </c>
      <c r="X2742" t="s">
        <v>64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 t="s">
        <v>124</v>
      </c>
      <c r="AM2742" t="e" vm="367">
        <f>_FV(0,"6333333333333333")</f>
        <v>#VALUE!</v>
      </c>
      <c r="AN2742">
        <v>26</v>
      </c>
      <c r="AO2742" t="s">
        <v>68</v>
      </c>
      <c r="AP2742" t="e" vm="1">
        <f>_FV(-6,"0")</f>
        <v>#VALUE!</v>
      </c>
      <c r="AQ2742">
        <v>3</v>
      </c>
      <c r="AR2742">
        <v>6</v>
      </c>
      <c r="AS2742" t="s">
        <v>68</v>
      </c>
      <c r="AT2742" t="s">
        <v>68</v>
      </c>
      <c r="AU2742" t="s">
        <v>68</v>
      </c>
      <c r="AV2742" t="s">
        <v>64</v>
      </c>
      <c r="AW2742" s="2">
        <v>43556</v>
      </c>
      <c r="AX2742">
        <v>1915</v>
      </c>
      <c r="AY2742">
        <v>1595</v>
      </c>
      <c r="AZ2742" t="s">
        <v>123</v>
      </c>
      <c r="BA2742" s="2">
        <v>43669</v>
      </c>
      <c r="BB2742">
        <v>33</v>
      </c>
      <c r="BC2742" t="s">
        <v>3161</v>
      </c>
      <c r="BD2742" s="2">
        <v>43813</v>
      </c>
      <c r="BE2742" t="s">
        <v>2233</v>
      </c>
      <c r="BF2742" s="2">
        <v>43701</v>
      </c>
      <c r="BG2742">
        <v>22</v>
      </c>
      <c r="BH2742" t="s">
        <v>3162</v>
      </c>
      <c r="BI2742" s="3">
        <v>27120</v>
      </c>
    </row>
    <row r="2743" spans="1:61" x14ac:dyDescent="0.25">
      <c r="A2743" s="1">
        <v>43375</v>
      </c>
      <c r="B2743" t="s">
        <v>127</v>
      </c>
      <c r="C2743" t="s">
        <v>2233</v>
      </c>
      <c r="D2743" t="s">
        <v>62</v>
      </c>
      <c r="E2743" t="s">
        <v>697</v>
      </c>
      <c r="F2743" t="s">
        <v>88</v>
      </c>
      <c r="G2743" t="s">
        <v>340</v>
      </c>
      <c r="H2743" t="s">
        <v>89</v>
      </c>
      <c r="I2743" t="s">
        <v>732</v>
      </c>
      <c r="J2743" t="s">
        <v>68</v>
      </c>
      <c r="K2743" t="s">
        <v>637</v>
      </c>
      <c r="L2743" t="s">
        <v>216</v>
      </c>
      <c r="M2743" t="s">
        <v>1232</v>
      </c>
      <c r="N2743" t="s">
        <v>1232</v>
      </c>
      <c r="O2743" t="s">
        <v>607</v>
      </c>
      <c r="P2743" t="s">
        <v>80</v>
      </c>
      <c r="Q2743">
        <v>27</v>
      </c>
      <c r="R2743" t="s">
        <v>121</v>
      </c>
      <c r="S2743" t="s">
        <v>192</v>
      </c>
      <c r="T2743">
        <v>18</v>
      </c>
      <c r="U2743">
        <v>10</v>
      </c>
      <c r="V2743">
        <v>14</v>
      </c>
      <c r="W2743" t="s">
        <v>66</v>
      </c>
      <c r="X2743" t="s">
        <v>121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 t="e" vm="454">
        <f>_FV(0,"5925925925925926")</f>
        <v>#VALUE!</v>
      </c>
      <c r="AM2743" t="e" vm="5">
        <f>_FV(0,"5555555555555556")</f>
        <v>#VALUE!</v>
      </c>
      <c r="AN2743">
        <v>4</v>
      </c>
      <c r="AO2743" t="e" vm="1">
        <f>_FV(-4,"0")</f>
        <v>#VALUE!</v>
      </c>
      <c r="AP2743" t="e" vm="1">
        <f>_FV(-3,"0")</f>
        <v>#VALUE!</v>
      </c>
      <c r="AQ2743">
        <v>5</v>
      </c>
      <c r="AR2743">
        <v>2</v>
      </c>
      <c r="AS2743" t="s">
        <v>68</v>
      </c>
      <c r="AT2743" t="s">
        <v>68</v>
      </c>
      <c r="AU2743" t="s">
        <v>68</v>
      </c>
      <c r="AV2743" s="2">
        <v>43497</v>
      </c>
      <c r="AW2743" s="3">
        <v>44927</v>
      </c>
      <c r="AX2743">
        <v>1735</v>
      </c>
      <c r="AY2743">
        <v>1595</v>
      </c>
      <c r="AZ2743" t="s">
        <v>127</v>
      </c>
      <c r="BA2743" s="2">
        <v>43731</v>
      </c>
      <c r="BB2743">
        <v>27</v>
      </c>
      <c r="BC2743" t="s">
        <v>3164</v>
      </c>
      <c r="BD2743" s="3">
        <v>44743</v>
      </c>
      <c r="BE2743" t="s">
        <v>2233</v>
      </c>
      <c r="BF2743" s="2">
        <v>43701</v>
      </c>
      <c r="BG2743">
        <v>22</v>
      </c>
      <c r="BH2743" t="s">
        <v>3162</v>
      </c>
      <c r="BI2743" s="3">
        <v>27120</v>
      </c>
    </row>
    <row r="2744" spans="1:61" x14ac:dyDescent="0.25">
      <c r="A2744" s="1">
        <v>43176</v>
      </c>
      <c r="B2744" t="s">
        <v>3165</v>
      </c>
      <c r="C2744" t="s">
        <v>2233</v>
      </c>
      <c r="D2744" t="s">
        <v>151</v>
      </c>
      <c r="E2744" t="s">
        <v>866</v>
      </c>
      <c r="F2744" t="s">
        <v>1666</v>
      </c>
      <c r="G2744" t="s">
        <v>741</v>
      </c>
      <c r="H2744" t="s">
        <v>1974</v>
      </c>
      <c r="I2744" t="s">
        <v>68</v>
      </c>
      <c r="J2744" t="s">
        <v>1201</v>
      </c>
      <c r="K2744" t="s">
        <v>1203</v>
      </c>
      <c r="L2744" t="s">
        <v>145</v>
      </c>
      <c r="M2744" t="s">
        <v>143</v>
      </c>
      <c r="N2744" t="s">
        <v>143</v>
      </c>
      <c r="O2744" t="s">
        <v>141</v>
      </c>
      <c r="P2744" t="s">
        <v>142</v>
      </c>
      <c r="Q2744">
        <v>31</v>
      </c>
      <c r="R2744" t="s">
        <v>242</v>
      </c>
      <c r="S2744" t="s">
        <v>192</v>
      </c>
      <c r="T2744">
        <v>18</v>
      </c>
      <c r="U2744">
        <v>11</v>
      </c>
      <c r="V2744">
        <v>12</v>
      </c>
      <c r="W2744" t="s">
        <v>85</v>
      </c>
      <c r="X2744" t="s">
        <v>68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 t="e" vm="321">
        <f>_FV(0,"8064516129032258")</f>
        <v>#VALUE!</v>
      </c>
      <c r="AM2744" t="e" vm="333">
        <f>_FV(0,"6451612903225806")</f>
        <v>#VALUE!</v>
      </c>
      <c r="AN2744">
        <v>4</v>
      </c>
      <c r="AO2744" t="s">
        <v>96</v>
      </c>
      <c r="AP2744" t="s">
        <v>132</v>
      </c>
      <c r="AQ2744">
        <v>3</v>
      </c>
      <c r="AR2744">
        <v>0</v>
      </c>
      <c r="AS2744" t="s">
        <v>68</v>
      </c>
      <c r="AT2744" t="s">
        <v>68</v>
      </c>
      <c r="AU2744" t="s">
        <v>68</v>
      </c>
      <c r="AV2744" t="s">
        <v>68</v>
      </c>
      <c r="AW2744" s="2">
        <v>43617</v>
      </c>
      <c r="AX2744">
        <v>1516</v>
      </c>
      <c r="AY2744">
        <v>1595</v>
      </c>
      <c r="AZ2744" t="s">
        <v>3165</v>
      </c>
      <c r="BA2744" s="2">
        <v>43640</v>
      </c>
      <c r="BB2744">
        <v>18</v>
      </c>
      <c r="BC2744" t="s">
        <v>3166</v>
      </c>
      <c r="BD2744" s="3">
        <v>30682</v>
      </c>
      <c r="BE2744" t="s">
        <v>2233</v>
      </c>
      <c r="BF2744" s="2">
        <v>43701</v>
      </c>
      <c r="BG2744">
        <v>22</v>
      </c>
      <c r="BH2744" t="s">
        <v>3162</v>
      </c>
      <c r="BI2744" s="3">
        <v>27120</v>
      </c>
    </row>
    <row r="2745" spans="1:61" x14ac:dyDescent="0.25">
      <c r="A2745" s="1">
        <v>43085</v>
      </c>
      <c r="B2745" t="s">
        <v>2538</v>
      </c>
      <c r="C2745" t="s">
        <v>2233</v>
      </c>
      <c r="D2745" t="s">
        <v>151</v>
      </c>
      <c r="E2745" s="2">
        <v>43586</v>
      </c>
      <c r="F2745" t="s">
        <v>355</v>
      </c>
      <c r="G2745" t="s">
        <v>1193</v>
      </c>
      <c r="H2745" t="s">
        <v>212</v>
      </c>
      <c r="I2745" t="s">
        <v>89</v>
      </c>
      <c r="J2745" t="s">
        <v>91</v>
      </c>
      <c r="K2745" t="s">
        <v>214</v>
      </c>
      <c r="L2745" t="s">
        <v>82</v>
      </c>
      <c r="M2745" t="s">
        <v>341</v>
      </c>
      <c r="N2745" t="s">
        <v>63</v>
      </c>
      <c r="O2745" t="s">
        <v>341</v>
      </c>
      <c r="P2745" t="s">
        <v>341</v>
      </c>
      <c r="Q2745">
        <v>18</v>
      </c>
      <c r="R2745" t="s">
        <v>83</v>
      </c>
      <c r="S2745" t="s">
        <v>192</v>
      </c>
      <c r="T2745">
        <v>18</v>
      </c>
      <c r="U2745">
        <v>8</v>
      </c>
      <c r="V2745">
        <v>18</v>
      </c>
      <c r="W2745" t="s">
        <v>191</v>
      </c>
      <c r="X2745" t="s">
        <v>83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 t="s">
        <v>216</v>
      </c>
      <c r="AM2745" t="e" vm="266">
        <f>_FV(0,"8888888888888888")</f>
        <v>#VALUE!</v>
      </c>
      <c r="AN2745">
        <v>12</v>
      </c>
      <c r="AO2745" t="s">
        <v>66</v>
      </c>
      <c r="AP2745" t="e" vm="1">
        <f>_FV(-2,"0")</f>
        <v>#VALUE!</v>
      </c>
      <c r="AQ2745">
        <v>7</v>
      </c>
      <c r="AR2745">
        <v>1</v>
      </c>
      <c r="AS2745" t="s">
        <v>68</v>
      </c>
      <c r="AT2745" t="s">
        <v>68</v>
      </c>
      <c r="AU2745" t="s">
        <v>68</v>
      </c>
      <c r="AV2745" s="2">
        <v>43497</v>
      </c>
      <c r="AW2745" s="3">
        <v>42736</v>
      </c>
      <c r="AX2745">
        <v>1711</v>
      </c>
      <c r="AY2745">
        <v>1595</v>
      </c>
      <c r="AZ2745" t="s">
        <v>2538</v>
      </c>
      <c r="BA2745" s="2">
        <v>43610</v>
      </c>
      <c r="BB2745">
        <v>21</v>
      </c>
      <c r="BC2745" t="s">
        <v>3156</v>
      </c>
      <c r="BD2745" s="3">
        <v>15158</v>
      </c>
      <c r="BE2745" t="s">
        <v>2233</v>
      </c>
      <c r="BF2745" s="2">
        <v>43701</v>
      </c>
      <c r="BG2745">
        <v>22</v>
      </c>
      <c r="BH2745" t="s">
        <v>3162</v>
      </c>
      <c r="BI2745" s="3">
        <v>27120</v>
      </c>
    </row>
    <row r="2746" spans="1:61" x14ac:dyDescent="0.25">
      <c r="A2746" s="1">
        <v>42966</v>
      </c>
      <c r="B2746" t="s">
        <v>150</v>
      </c>
      <c r="C2746" t="s">
        <v>2233</v>
      </c>
      <c r="D2746" t="s">
        <v>62</v>
      </c>
      <c r="E2746" s="2">
        <v>43586</v>
      </c>
      <c r="F2746" t="s">
        <v>65</v>
      </c>
      <c r="G2746" s="2">
        <v>43586</v>
      </c>
      <c r="H2746" s="2">
        <v>43586</v>
      </c>
      <c r="I2746" t="s">
        <v>63</v>
      </c>
      <c r="J2746" t="s">
        <v>65</v>
      </c>
      <c r="K2746" t="s">
        <v>65</v>
      </c>
      <c r="L2746" t="s">
        <v>65</v>
      </c>
      <c r="M2746" t="s">
        <v>65</v>
      </c>
      <c r="N2746" t="s">
        <v>63</v>
      </c>
      <c r="O2746" t="s">
        <v>63</v>
      </c>
      <c r="P2746" t="s">
        <v>65</v>
      </c>
      <c r="Q2746">
        <v>2</v>
      </c>
      <c r="R2746" t="s">
        <v>66</v>
      </c>
      <c r="S2746" t="s">
        <v>192</v>
      </c>
      <c r="T2746">
        <v>18</v>
      </c>
      <c r="U2746">
        <v>9</v>
      </c>
      <c r="V2746">
        <v>19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 t="s">
        <v>65</v>
      </c>
      <c r="AM2746" t="e" vm="3">
        <f>_FV(-1,"5")</f>
        <v>#VALUE!</v>
      </c>
      <c r="AN2746">
        <v>1</v>
      </c>
      <c r="AP2746" t="e" vm="1">
        <f>_FV(-7,"0")</f>
        <v>#VALUE!</v>
      </c>
      <c r="AQ2746">
        <v>6</v>
      </c>
      <c r="AR2746">
        <v>3</v>
      </c>
      <c r="AS2746" t="s">
        <v>68</v>
      </c>
      <c r="AT2746" s="2">
        <v>43617</v>
      </c>
      <c r="AU2746" t="s">
        <v>68</v>
      </c>
      <c r="AV2746" s="2">
        <v>43586</v>
      </c>
      <c r="AW2746" t="s">
        <v>3191</v>
      </c>
      <c r="AX2746">
        <v>1842</v>
      </c>
      <c r="AY2746">
        <v>1595</v>
      </c>
      <c r="AZ2746" t="s">
        <v>150</v>
      </c>
      <c r="BA2746" t="s">
        <v>243</v>
      </c>
      <c r="BB2746">
        <v>21</v>
      </c>
      <c r="BC2746" t="s">
        <v>3167</v>
      </c>
      <c r="BD2746" t="s">
        <v>3168</v>
      </c>
      <c r="BE2746" t="s">
        <v>2233</v>
      </c>
      <c r="BF2746" s="2">
        <v>43701</v>
      </c>
      <c r="BG2746">
        <v>22</v>
      </c>
      <c r="BH2746" t="s">
        <v>3162</v>
      </c>
      <c r="BI2746" s="3">
        <v>27120</v>
      </c>
    </row>
    <row r="2747" spans="1:61" x14ac:dyDescent="0.25">
      <c r="A2747" s="1">
        <v>43001</v>
      </c>
      <c r="B2747" t="s">
        <v>158</v>
      </c>
      <c r="C2747" t="s">
        <v>2233</v>
      </c>
      <c r="D2747" t="s">
        <v>62</v>
      </c>
      <c r="E2747" t="s">
        <v>1820</v>
      </c>
      <c r="F2747" t="s">
        <v>65</v>
      </c>
      <c r="G2747" t="s">
        <v>80</v>
      </c>
      <c r="H2747" t="s">
        <v>90</v>
      </c>
      <c r="I2747" t="s">
        <v>657</v>
      </c>
      <c r="J2747" t="s">
        <v>65</v>
      </c>
      <c r="K2747" t="s">
        <v>355</v>
      </c>
      <c r="L2747" t="s">
        <v>65</v>
      </c>
      <c r="M2747" t="s">
        <v>65</v>
      </c>
      <c r="N2747" t="s">
        <v>74</v>
      </c>
      <c r="O2747" t="s">
        <v>82</v>
      </c>
      <c r="P2747" t="s">
        <v>65</v>
      </c>
      <c r="Q2747">
        <v>6</v>
      </c>
      <c r="R2747" t="s">
        <v>68</v>
      </c>
      <c r="S2747" t="s">
        <v>192</v>
      </c>
      <c r="T2747">
        <v>18</v>
      </c>
      <c r="U2747">
        <v>1</v>
      </c>
      <c r="V2747">
        <v>20</v>
      </c>
      <c r="W2747" t="s">
        <v>191</v>
      </c>
      <c r="X2747" t="s">
        <v>65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1</v>
      </c>
      <c r="AI2747">
        <v>1</v>
      </c>
      <c r="AJ2747">
        <v>0</v>
      </c>
      <c r="AK2747">
        <v>0</v>
      </c>
      <c r="AL2747" t="s">
        <v>365</v>
      </c>
      <c r="AM2747" t="e" vm="2">
        <f>_FV(-1,"3333333333333333")</f>
        <v>#VALUE!</v>
      </c>
      <c r="AN2747">
        <v>13</v>
      </c>
      <c r="AO2747" t="s">
        <v>191</v>
      </c>
      <c r="AP2747" t="e" vm="1">
        <f>_FV(-10,"0")</f>
        <v>#VALUE!</v>
      </c>
      <c r="AQ2747">
        <v>9</v>
      </c>
      <c r="AR2747">
        <v>0</v>
      </c>
      <c r="AS2747" t="s">
        <v>68</v>
      </c>
      <c r="AT2747" t="s">
        <v>68</v>
      </c>
      <c r="AU2747" t="s">
        <v>68</v>
      </c>
      <c r="AV2747" t="s">
        <v>1820</v>
      </c>
      <c r="AW2747" s="3">
        <v>44197</v>
      </c>
      <c r="AX2747">
        <v>1906</v>
      </c>
      <c r="AY2747">
        <v>1595</v>
      </c>
      <c r="AZ2747" t="s">
        <v>158</v>
      </c>
      <c r="BA2747" s="2">
        <v>43489</v>
      </c>
      <c r="BB2747">
        <v>21</v>
      </c>
      <c r="BC2747" t="s">
        <v>3171</v>
      </c>
      <c r="BD2747" t="s">
        <v>3172</v>
      </c>
      <c r="BE2747" t="s">
        <v>2233</v>
      </c>
      <c r="BF2747" s="2">
        <v>43701</v>
      </c>
      <c r="BG2747">
        <v>22</v>
      </c>
      <c r="BH2747" t="s">
        <v>3162</v>
      </c>
      <c r="BI2747" s="3">
        <v>27120</v>
      </c>
    </row>
    <row r="2748" spans="1:61" x14ac:dyDescent="0.25">
      <c r="A2748" s="1">
        <v>43008</v>
      </c>
      <c r="B2748" t="s">
        <v>163</v>
      </c>
      <c r="C2748" t="s">
        <v>2233</v>
      </c>
      <c r="D2748" t="s">
        <v>62</v>
      </c>
      <c r="E2748" t="s">
        <v>1826</v>
      </c>
      <c r="F2748" t="s">
        <v>65</v>
      </c>
      <c r="G2748" t="s">
        <v>155</v>
      </c>
      <c r="H2748" t="s">
        <v>370</v>
      </c>
      <c r="I2748" t="s">
        <v>1114</v>
      </c>
      <c r="J2748" t="s">
        <v>65</v>
      </c>
      <c r="K2748" t="s">
        <v>670</v>
      </c>
      <c r="L2748" t="s">
        <v>65</v>
      </c>
      <c r="M2748" t="s">
        <v>65</v>
      </c>
      <c r="N2748" t="s">
        <v>152</v>
      </c>
      <c r="O2748" t="s">
        <v>154</v>
      </c>
      <c r="P2748" t="s">
        <v>65</v>
      </c>
      <c r="Q2748">
        <v>7</v>
      </c>
      <c r="R2748" t="s">
        <v>64</v>
      </c>
      <c r="S2748" t="s">
        <v>192</v>
      </c>
      <c r="T2748">
        <v>18</v>
      </c>
      <c r="U2748">
        <v>2</v>
      </c>
      <c r="V2748">
        <v>20</v>
      </c>
      <c r="W2748" t="s">
        <v>191</v>
      </c>
      <c r="X2748" t="s">
        <v>65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1</v>
      </c>
      <c r="AI2748">
        <v>1</v>
      </c>
      <c r="AJ2748">
        <v>0</v>
      </c>
      <c r="AK2748">
        <v>0</v>
      </c>
      <c r="AL2748" t="s">
        <v>1332</v>
      </c>
      <c r="AM2748" t="e" vm="465">
        <f>_FV(-1,"8571428571428572")</f>
        <v>#VALUE!</v>
      </c>
      <c r="AN2748">
        <v>16</v>
      </c>
      <c r="AO2748" t="s">
        <v>191</v>
      </c>
      <c r="AP2748" t="e" vm="1">
        <f>_FV(-9,"0")</f>
        <v>#VALUE!</v>
      </c>
      <c r="AQ2748">
        <v>9</v>
      </c>
      <c r="AR2748">
        <v>0</v>
      </c>
      <c r="AS2748" t="s">
        <v>68</v>
      </c>
      <c r="AT2748" t="s">
        <v>1067</v>
      </c>
      <c r="AU2748" t="s">
        <v>68</v>
      </c>
      <c r="AV2748" s="2">
        <v>43618</v>
      </c>
      <c r="AW2748" t="s">
        <v>3272</v>
      </c>
      <c r="AX2748">
        <v>1888</v>
      </c>
      <c r="AY2748">
        <v>1595</v>
      </c>
      <c r="AZ2748" t="s">
        <v>163</v>
      </c>
      <c r="BA2748" s="2">
        <v>43490</v>
      </c>
      <c r="BB2748">
        <v>22</v>
      </c>
      <c r="BC2748" t="s">
        <v>3173</v>
      </c>
      <c r="BD2748" t="s">
        <v>3174</v>
      </c>
      <c r="BE2748" t="s">
        <v>2233</v>
      </c>
      <c r="BF2748" s="2">
        <v>43701</v>
      </c>
      <c r="BG2748">
        <v>22</v>
      </c>
      <c r="BH2748" t="s">
        <v>3162</v>
      </c>
      <c r="BI2748" s="3">
        <v>27120</v>
      </c>
    </row>
    <row r="2749" spans="1:61" x14ac:dyDescent="0.25">
      <c r="A2749" s="1">
        <v>43029</v>
      </c>
      <c r="B2749" t="s">
        <v>178</v>
      </c>
      <c r="C2749" t="s">
        <v>2233</v>
      </c>
      <c r="D2749" t="s">
        <v>62</v>
      </c>
      <c r="E2749" t="s">
        <v>68</v>
      </c>
      <c r="F2749" t="s">
        <v>216</v>
      </c>
      <c r="G2749" t="s">
        <v>88</v>
      </c>
      <c r="H2749" t="s">
        <v>64</v>
      </c>
      <c r="I2749" t="s">
        <v>210</v>
      </c>
      <c r="J2749" t="s">
        <v>80</v>
      </c>
      <c r="K2749" t="s">
        <v>80</v>
      </c>
      <c r="L2749" t="s">
        <v>93</v>
      </c>
      <c r="M2749" t="s">
        <v>80</v>
      </c>
      <c r="N2749" t="s">
        <v>91</v>
      </c>
      <c r="O2749" t="s">
        <v>216</v>
      </c>
      <c r="P2749" t="s">
        <v>65</v>
      </c>
      <c r="Q2749">
        <v>9</v>
      </c>
      <c r="R2749" t="s">
        <v>120</v>
      </c>
      <c r="S2749" t="s">
        <v>192</v>
      </c>
      <c r="T2749">
        <v>18</v>
      </c>
      <c r="U2749">
        <v>9</v>
      </c>
      <c r="V2749">
        <v>20</v>
      </c>
      <c r="W2749" t="s">
        <v>121</v>
      </c>
      <c r="X2749" t="s">
        <v>84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1</v>
      </c>
      <c r="AI2749">
        <v>0</v>
      </c>
      <c r="AJ2749">
        <v>0</v>
      </c>
      <c r="AK2749">
        <v>0</v>
      </c>
      <c r="AL2749" t="s">
        <v>93</v>
      </c>
      <c r="AM2749" t="e" vm="466">
        <f>_FV(-1,"7777777777777777")</f>
        <v>#VALUE!</v>
      </c>
      <c r="AN2749">
        <v>8</v>
      </c>
      <c r="AO2749" t="s">
        <v>132</v>
      </c>
      <c r="AP2749" t="e" vm="1">
        <f>_FV(-1,"0")</f>
        <v>#VALUE!</v>
      </c>
      <c r="AQ2749">
        <v>4</v>
      </c>
      <c r="AR2749">
        <v>4</v>
      </c>
      <c r="AS2749" t="s">
        <v>68</v>
      </c>
      <c r="AT2749" t="s">
        <v>68</v>
      </c>
      <c r="AU2749" t="s">
        <v>68</v>
      </c>
      <c r="AV2749" s="2">
        <v>43586</v>
      </c>
      <c r="AW2749" s="3">
        <v>47119</v>
      </c>
      <c r="AX2749">
        <v>1645</v>
      </c>
      <c r="AY2749">
        <v>1595</v>
      </c>
      <c r="AZ2749" t="s">
        <v>178</v>
      </c>
      <c r="BA2749" s="2">
        <v>43579</v>
      </c>
      <c r="BB2749">
        <v>25</v>
      </c>
      <c r="BC2749" t="s">
        <v>3175</v>
      </c>
      <c r="BD2749" s="3">
        <v>19085</v>
      </c>
      <c r="BE2749" t="s">
        <v>2233</v>
      </c>
      <c r="BF2749" s="2">
        <v>43701</v>
      </c>
      <c r="BG2749">
        <v>22</v>
      </c>
      <c r="BH2749" t="s">
        <v>3162</v>
      </c>
      <c r="BI2749" s="3">
        <v>27120</v>
      </c>
    </row>
    <row r="2750" spans="1:61" x14ac:dyDescent="0.25">
      <c r="A2750" s="1">
        <v>43132</v>
      </c>
      <c r="B2750" t="s">
        <v>1917</v>
      </c>
      <c r="C2750" t="s">
        <v>2233</v>
      </c>
      <c r="D2750" t="s">
        <v>151</v>
      </c>
      <c r="E2750" t="s">
        <v>537</v>
      </c>
      <c r="F2750" t="s">
        <v>801</v>
      </c>
      <c r="G2750" t="s">
        <v>678</v>
      </c>
      <c r="H2750" t="s">
        <v>644</v>
      </c>
      <c r="I2750" t="s">
        <v>537</v>
      </c>
      <c r="J2750" t="s">
        <v>1237</v>
      </c>
      <c r="K2750" t="s">
        <v>226</v>
      </c>
      <c r="L2750" t="s">
        <v>226</v>
      </c>
      <c r="M2750" t="s">
        <v>225</v>
      </c>
      <c r="N2750" t="s">
        <v>337</v>
      </c>
      <c r="O2750" t="s">
        <v>224</v>
      </c>
      <c r="P2750" t="s">
        <v>336</v>
      </c>
      <c r="Q2750">
        <v>22</v>
      </c>
      <c r="R2750" t="s">
        <v>255</v>
      </c>
      <c r="S2750" t="s">
        <v>192</v>
      </c>
      <c r="T2750">
        <v>18</v>
      </c>
      <c r="U2750">
        <v>13</v>
      </c>
      <c r="V2750">
        <v>16</v>
      </c>
      <c r="W2750" t="s">
        <v>64</v>
      </c>
      <c r="X2750" t="s">
        <v>121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 t="e" vm="221">
        <f>_FV(0,"45454545454545453")</f>
        <v>#VALUE!</v>
      </c>
      <c r="AM2750" t="e" vm="193">
        <f>_FV(0,"6363636363636364")</f>
        <v>#VALUE!</v>
      </c>
      <c r="AN2750">
        <v>1</v>
      </c>
      <c r="AO2750" t="e" vm="1">
        <f>_FV(-6,"0")</f>
        <v>#VALUE!</v>
      </c>
      <c r="AP2750" t="s">
        <v>96</v>
      </c>
      <c r="AQ2750">
        <v>6</v>
      </c>
      <c r="AR2750">
        <v>3</v>
      </c>
      <c r="AS2750" t="s">
        <v>68</v>
      </c>
      <c r="AT2750" t="s">
        <v>68</v>
      </c>
      <c r="AU2750" t="s">
        <v>68</v>
      </c>
      <c r="AV2750" s="3">
        <v>27395</v>
      </c>
      <c r="AW2750" s="3">
        <v>44927</v>
      </c>
      <c r="AX2750">
        <v>1687</v>
      </c>
      <c r="AY2750">
        <v>1595</v>
      </c>
      <c r="AZ2750" t="s">
        <v>1917</v>
      </c>
      <c r="BA2750" s="2">
        <v>43732</v>
      </c>
      <c r="BB2750">
        <v>16</v>
      </c>
      <c r="BC2750" t="s">
        <v>3176</v>
      </c>
      <c r="BD2750" s="3">
        <v>19572</v>
      </c>
      <c r="BE2750" t="s">
        <v>2233</v>
      </c>
      <c r="BF2750" s="2">
        <v>43701</v>
      </c>
      <c r="BG2750">
        <v>22</v>
      </c>
      <c r="BH2750" t="s">
        <v>3162</v>
      </c>
      <c r="BI2750" s="3">
        <v>27120</v>
      </c>
    </row>
    <row r="2751" spans="1:61" x14ac:dyDescent="0.25">
      <c r="A2751" s="1">
        <v>43225</v>
      </c>
      <c r="B2751" t="s">
        <v>182</v>
      </c>
      <c r="C2751" t="s">
        <v>2233</v>
      </c>
      <c r="D2751" t="s">
        <v>151</v>
      </c>
      <c r="E2751" t="s">
        <v>88</v>
      </c>
      <c r="F2751" t="s">
        <v>68</v>
      </c>
      <c r="G2751" t="s">
        <v>432</v>
      </c>
      <c r="H2751" s="2">
        <v>43586</v>
      </c>
      <c r="I2751" t="s">
        <v>2992</v>
      </c>
      <c r="J2751" t="s">
        <v>213</v>
      </c>
      <c r="K2751" t="s">
        <v>82</v>
      </c>
      <c r="L2751" t="s">
        <v>216</v>
      </c>
      <c r="M2751" t="s">
        <v>63</v>
      </c>
      <c r="N2751" t="s">
        <v>94</v>
      </c>
      <c r="O2751" t="s">
        <v>435</v>
      </c>
      <c r="P2751" t="s">
        <v>435</v>
      </c>
      <c r="Q2751">
        <v>36</v>
      </c>
      <c r="R2751" t="s">
        <v>67</v>
      </c>
      <c r="S2751" t="s">
        <v>192</v>
      </c>
      <c r="T2751">
        <v>18</v>
      </c>
      <c r="U2751">
        <v>16</v>
      </c>
      <c r="V2751">
        <v>12</v>
      </c>
      <c r="W2751" t="s">
        <v>64</v>
      </c>
      <c r="X2751" t="s">
        <v>121</v>
      </c>
      <c r="Y2751">
        <v>0</v>
      </c>
      <c r="Z2751">
        <v>0</v>
      </c>
      <c r="AA2751">
        <v>0</v>
      </c>
      <c r="AB2751">
        <v>1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 t="e" vm="52">
        <f>_FV(0,"9166666666666666")</f>
        <v>#VALUE!</v>
      </c>
      <c r="AM2751" t="e" vm="3">
        <f>_FV(0,"5")</f>
        <v>#VALUE!</v>
      </c>
      <c r="AN2751">
        <v>-6</v>
      </c>
      <c r="AO2751" t="e" vm="1">
        <f>_FV(-6,"0")</f>
        <v>#VALUE!</v>
      </c>
      <c r="AP2751" t="s">
        <v>121</v>
      </c>
      <c r="AQ2751">
        <v>3</v>
      </c>
      <c r="AR2751">
        <v>6</v>
      </c>
      <c r="AS2751" t="s">
        <v>68</v>
      </c>
      <c r="AT2751" t="s">
        <v>68</v>
      </c>
      <c r="AU2751" t="s">
        <v>68</v>
      </c>
      <c r="AV2751" t="s">
        <v>124</v>
      </c>
      <c r="AW2751" s="3">
        <v>41640</v>
      </c>
      <c r="AX2751">
        <v>1673</v>
      </c>
      <c r="AY2751">
        <v>1595</v>
      </c>
      <c r="AZ2751" t="s">
        <v>182</v>
      </c>
      <c r="BA2751" s="2">
        <v>43521</v>
      </c>
      <c r="BB2751">
        <v>27</v>
      </c>
      <c r="BC2751" t="s">
        <v>3178</v>
      </c>
      <c r="BD2751" s="2">
        <v>43682</v>
      </c>
      <c r="BE2751" t="s">
        <v>2233</v>
      </c>
      <c r="BF2751" s="2">
        <v>43701</v>
      </c>
      <c r="BG2751">
        <v>22</v>
      </c>
      <c r="BH2751" t="s">
        <v>3162</v>
      </c>
      <c r="BI2751" s="3">
        <v>27120</v>
      </c>
    </row>
    <row r="2752" spans="1:61" x14ac:dyDescent="0.25">
      <c r="A2752" s="1">
        <v>43092</v>
      </c>
      <c r="B2752" t="s">
        <v>1445</v>
      </c>
      <c r="C2752" t="s">
        <v>2233</v>
      </c>
      <c r="D2752" t="s">
        <v>101</v>
      </c>
      <c r="E2752" t="s">
        <v>788</v>
      </c>
      <c r="F2752" t="s">
        <v>302</v>
      </c>
      <c r="G2752" t="s">
        <v>201</v>
      </c>
      <c r="H2752" t="s">
        <v>512</v>
      </c>
      <c r="I2752" t="s">
        <v>1624</v>
      </c>
      <c r="J2752" t="s">
        <v>305</v>
      </c>
      <c r="K2752" t="s">
        <v>204</v>
      </c>
      <c r="L2752" t="s">
        <v>205</v>
      </c>
      <c r="M2752" t="s">
        <v>1624</v>
      </c>
      <c r="N2752" t="s">
        <v>172</v>
      </c>
      <c r="O2752" t="s">
        <v>204</v>
      </c>
      <c r="P2752" t="s">
        <v>170</v>
      </c>
      <c r="Q2752">
        <v>19</v>
      </c>
      <c r="R2752" t="s">
        <v>95</v>
      </c>
      <c r="S2752" t="s">
        <v>192</v>
      </c>
      <c r="T2752">
        <v>18</v>
      </c>
      <c r="U2752">
        <v>20</v>
      </c>
      <c r="V2752">
        <v>14</v>
      </c>
      <c r="W2752" t="s">
        <v>84</v>
      </c>
      <c r="X2752" t="s">
        <v>83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1</v>
      </c>
      <c r="AK2752">
        <v>0</v>
      </c>
      <c r="AL2752" t="e" vm="138">
        <f>_FV(0,"7894736842105263")</f>
        <v>#VALUE!</v>
      </c>
      <c r="AM2752" t="e" vm="143">
        <f>_FV(0,"6842105263157895")</f>
        <v>#VALUE!</v>
      </c>
      <c r="AN2752">
        <v>-5</v>
      </c>
      <c r="AO2752" t="e" vm="1">
        <f>_FV(-6,"0")</f>
        <v>#VALUE!</v>
      </c>
      <c r="AP2752" t="s">
        <v>85</v>
      </c>
      <c r="AQ2752">
        <v>9</v>
      </c>
      <c r="AR2752">
        <v>0</v>
      </c>
      <c r="AS2752" t="s">
        <v>68</v>
      </c>
      <c r="AT2752" t="s">
        <v>68</v>
      </c>
      <c r="AU2752" t="s">
        <v>68</v>
      </c>
      <c r="AV2752" t="s">
        <v>116</v>
      </c>
      <c r="AW2752" s="3">
        <v>46023</v>
      </c>
      <c r="AX2752">
        <v>1657</v>
      </c>
      <c r="AY2752">
        <v>1595</v>
      </c>
      <c r="AZ2752" t="s">
        <v>1445</v>
      </c>
      <c r="BA2752" s="2">
        <v>43549</v>
      </c>
      <c r="BB2752">
        <v>32</v>
      </c>
      <c r="BC2752" t="s">
        <v>3179</v>
      </c>
      <c r="BD2752" s="3">
        <v>27851</v>
      </c>
      <c r="BE2752" t="s">
        <v>2233</v>
      </c>
      <c r="BF2752" s="2">
        <v>43701</v>
      </c>
      <c r="BG2752">
        <v>22</v>
      </c>
      <c r="BH2752" t="s">
        <v>3162</v>
      </c>
      <c r="BI2752" s="3">
        <v>27120</v>
      </c>
    </row>
    <row r="2753" spans="1:61" x14ac:dyDescent="0.25">
      <c r="A2753" s="1">
        <v>42866</v>
      </c>
      <c r="B2753" t="s">
        <v>209</v>
      </c>
      <c r="C2753" t="s">
        <v>2233</v>
      </c>
      <c r="D2753" t="s">
        <v>62</v>
      </c>
      <c r="E2753" t="s">
        <v>628</v>
      </c>
      <c r="F2753" t="s">
        <v>224</v>
      </c>
      <c r="G2753" t="s">
        <v>538</v>
      </c>
      <c r="H2753" t="s">
        <v>1037</v>
      </c>
      <c r="I2753" t="s">
        <v>629</v>
      </c>
      <c r="J2753" t="s">
        <v>224</v>
      </c>
      <c r="K2753" t="s">
        <v>468</v>
      </c>
      <c r="L2753" t="s">
        <v>540</v>
      </c>
      <c r="M2753" t="s">
        <v>226</v>
      </c>
      <c r="N2753" t="s">
        <v>852</v>
      </c>
      <c r="O2753" t="s">
        <v>226</v>
      </c>
      <c r="P2753" t="s">
        <v>540</v>
      </c>
      <c r="Q2753">
        <v>11</v>
      </c>
      <c r="R2753" t="s">
        <v>84</v>
      </c>
      <c r="S2753" t="s">
        <v>192</v>
      </c>
      <c r="T2753">
        <v>18</v>
      </c>
      <c r="U2753">
        <v>3</v>
      </c>
      <c r="V2753">
        <v>20</v>
      </c>
      <c r="W2753" t="s">
        <v>179</v>
      </c>
      <c r="X2753" t="s">
        <v>66</v>
      </c>
      <c r="Y2753">
        <v>0</v>
      </c>
      <c r="Z2753">
        <v>1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0</v>
      </c>
      <c r="AL2753" t="s">
        <v>539</v>
      </c>
      <c r="AM2753" t="e" vm="79">
        <f>_FV(-1,"5454545454545454")</f>
        <v>#VALUE!</v>
      </c>
      <c r="AN2753">
        <v>16</v>
      </c>
      <c r="AO2753" t="s">
        <v>121</v>
      </c>
      <c r="AP2753" t="e" vm="1">
        <f>_FV(-8,"0")</f>
        <v>#VALUE!</v>
      </c>
      <c r="AQ2753">
        <v>9</v>
      </c>
      <c r="AR2753">
        <v>0</v>
      </c>
      <c r="AS2753" t="s">
        <v>68</v>
      </c>
      <c r="AT2753" t="s">
        <v>68</v>
      </c>
      <c r="AU2753" t="s">
        <v>68</v>
      </c>
      <c r="AV2753" s="2">
        <v>43556</v>
      </c>
      <c r="AW2753" s="3">
        <v>41640</v>
      </c>
      <c r="AX2753">
        <v>1892</v>
      </c>
      <c r="AY2753">
        <v>1595</v>
      </c>
      <c r="AZ2753" t="s">
        <v>209</v>
      </c>
      <c r="BA2753" s="2">
        <v>43700</v>
      </c>
      <c r="BB2753">
        <v>22</v>
      </c>
      <c r="BC2753" t="s">
        <v>3180</v>
      </c>
      <c r="BD2753" t="s">
        <v>3181</v>
      </c>
      <c r="BE2753" t="s">
        <v>2233</v>
      </c>
      <c r="BF2753" s="2">
        <v>43701</v>
      </c>
      <c r="BG2753">
        <v>22</v>
      </c>
      <c r="BH2753" t="s">
        <v>3162</v>
      </c>
      <c r="BI2753" s="3">
        <v>27120</v>
      </c>
    </row>
    <row r="2754" spans="1:61" x14ac:dyDescent="0.25">
      <c r="A2754" s="1">
        <v>43211</v>
      </c>
      <c r="B2754" t="s">
        <v>2793</v>
      </c>
      <c r="C2754" t="s">
        <v>2233</v>
      </c>
      <c r="D2754" t="s">
        <v>101</v>
      </c>
      <c r="E2754" t="s">
        <v>183</v>
      </c>
      <c r="F2754" t="s">
        <v>807</v>
      </c>
      <c r="G2754" t="s">
        <v>913</v>
      </c>
      <c r="H2754" t="s">
        <v>878</v>
      </c>
      <c r="I2754" t="s">
        <v>309</v>
      </c>
      <c r="J2754" t="s">
        <v>1660</v>
      </c>
      <c r="K2754" t="s">
        <v>280</v>
      </c>
      <c r="L2754" t="s">
        <v>490</v>
      </c>
      <c r="M2754" t="s">
        <v>278</v>
      </c>
      <c r="N2754" t="s">
        <v>278</v>
      </c>
      <c r="O2754" t="s">
        <v>490</v>
      </c>
      <c r="P2754" t="s">
        <v>280</v>
      </c>
      <c r="Q2754">
        <v>34</v>
      </c>
      <c r="R2754" t="s">
        <v>119</v>
      </c>
      <c r="S2754" t="s">
        <v>192</v>
      </c>
      <c r="T2754">
        <v>18</v>
      </c>
      <c r="U2754">
        <v>11</v>
      </c>
      <c r="V2754">
        <v>14</v>
      </c>
      <c r="W2754" t="s">
        <v>66</v>
      </c>
      <c r="X2754" t="s">
        <v>66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 t="e" vm="3">
        <f>_FV(0,"5")</f>
        <v>#VALUE!</v>
      </c>
      <c r="AM2754" t="e" vm="467">
        <f>_FV(0,"5588235294117647")</f>
        <v>#VALUE!</v>
      </c>
      <c r="AN2754">
        <v>6</v>
      </c>
      <c r="AO2754" t="s">
        <v>65</v>
      </c>
      <c r="AP2754" t="s">
        <v>84</v>
      </c>
      <c r="AQ2754">
        <v>1</v>
      </c>
      <c r="AR2754">
        <v>7</v>
      </c>
      <c r="AS2754" t="s">
        <v>68</v>
      </c>
      <c r="AT2754" t="s">
        <v>68</v>
      </c>
      <c r="AU2754" t="s">
        <v>68</v>
      </c>
      <c r="AV2754" s="2">
        <v>43678</v>
      </c>
      <c r="AW2754" s="3">
        <v>42370</v>
      </c>
      <c r="AX2754">
        <v>1633</v>
      </c>
      <c r="AY2754">
        <v>1595</v>
      </c>
      <c r="AZ2754" t="s">
        <v>2793</v>
      </c>
      <c r="BA2754" s="2">
        <v>43733</v>
      </c>
      <c r="BB2754">
        <v>28</v>
      </c>
      <c r="BC2754" t="s">
        <v>3182</v>
      </c>
      <c r="BD2754" s="3">
        <v>19085</v>
      </c>
      <c r="BE2754" t="s">
        <v>2233</v>
      </c>
      <c r="BF2754" s="2">
        <v>43701</v>
      </c>
      <c r="BG2754">
        <v>22</v>
      </c>
      <c r="BH2754" t="s">
        <v>3162</v>
      </c>
      <c r="BI2754" s="3">
        <v>27120</v>
      </c>
    </row>
    <row r="2755" spans="1:61" x14ac:dyDescent="0.25">
      <c r="A2755" s="1">
        <v>42778</v>
      </c>
      <c r="B2755" t="s">
        <v>218</v>
      </c>
      <c r="C2755" t="s">
        <v>2233</v>
      </c>
      <c r="D2755" t="s">
        <v>101</v>
      </c>
      <c r="E2755" t="s">
        <v>124</v>
      </c>
      <c r="F2755" t="s">
        <v>484</v>
      </c>
      <c r="G2755" s="2">
        <v>43556</v>
      </c>
      <c r="H2755" t="s">
        <v>340</v>
      </c>
      <c r="I2755" t="s">
        <v>124</v>
      </c>
      <c r="J2755" t="s">
        <v>97</v>
      </c>
      <c r="K2755" t="s">
        <v>115</v>
      </c>
      <c r="L2755" t="s">
        <v>115</v>
      </c>
      <c r="M2755" t="s">
        <v>116</v>
      </c>
      <c r="N2755" t="s">
        <v>97</v>
      </c>
      <c r="O2755" t="s">
        <v>116</v>
      </c>
      <c r="P2755" t="s">
        <v>118</v>
      </c>
      <c r="Q2755">
        <v>15</v>
      </c>
      <c r="R2755" t="s">
        <v>239</v>
      </c>
      <c r="S2755" t="s">
        <v>192</v>
      </c>
      <c r="T2755">
        <v>18</v>
      </c>
      <c r="U2755">
        <v>17</v>
      </c>
      <c r="V2755">
        <v>20</v>
      </c>
      <c r="W2755" t="s">
        <v>64</v>
      </c>
      <c r="X2755" t="s">
        <v>96</v>
      </c>
      <c r="Y2755">
        <v>0</v>
      </c>
      <c r="Z2755">
        <v>0</v>
      </c>
      <c r="AA2755">
        <v>0</v>
      </c>
      <c r="AB2755">
        <v>1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 t="e" vm="25">
        <f>_FV(0,"6")</f>
        <v>#VALUE!</v>
      </c>
      <c r="AM2755" t="e" vm="345">
        <f>_FV(-1,"1333333333333333")</f>
        <v>#VALUE!</v>
      </c>
      <c r="AN2755">
        <v>3</v>
      </c>
      <c r="AO2755" t="e" vm="1">
        <f>_FV(-4,"0")</f>
        <v>#VALUE!</v>
      </c>
      <c r="AP2755" t="s">
        <v>83</v>
      </c>
      <c r="AQ2755">
        <v>6</v>
      </c>
      <c r="AR2755">
        <v>3</v>
      </c>
      <c r="AS2755" t="s">
        <v>68</v>
      </c>
      <c r="AT2755" t="s">
        <v>68</v>
      </c>
      <c r="AU2755" t="s">
        <v>68</v>
      </c>
      <c r="AV2755" s="2">
        <v>43497</v>
      </c>
      <c r="AW2755" s="3">
        <v>42370</v>
      </c>
      <c r="AX2755">
        <v>1650</v>
      </c>
      <c r="AY2755">
        <v>1595</v>
      </c>
      <c r="AZ2755" t="s">
        <v>218</v>
      </c>
      <c r="BA2755" s="2">
        <v>43610</v>
      </c>
      <c r="BB2755">
        <v>17</v>
      </c>
      <c r="BC2755" t="s">
        <v>3183</v>
      </c>
      <c r="BD2755" s="2">
        <v>43501</v>
      </c>
      <c r="BE2755" t="s">
        <v>2233</v>
      </c>
      <c r="BF2755" s="2">
        <v>43701</v>
      </c>
      <c r="BG2755">
        <v>22</v>
      </c>
      <c r="BH2755" t="s">
        <v>3162</v>
      </c>
      <c r="BI2755" s="3">
        <v>27120</v>
      </c>
    </row>
    <row r="2756" spans="1:61" x14ac:dyDescent="0.25">
      <c r="A2756" s="1">
        <v>43130</v>
      </c>
      <c r="B2756" t="s">
        <v>228</v>
      </c>
      <c r="C2756" t="s">
        <v>2233</v>
      </c>
      <c r="D2756" t="s">
        <v>101</v>
      </c>
      <c r="E2756" s="2">
        <v>43497</v>
      </c>
      <c r="F2756" t="s">
        <v>2425</v>
      </c>
      <c r="G2756" s="3">
        <v>24838</v>
      </c>
      <c r="H2756" s="3">
        <v>17533</v>
      </c>
      <c r="I2756" s="2">
        <v>43556</v>
      </c>
      <c r="J2756" t="s">
        <v>68</v>
      </c>
      <c r="K2756" t="s">
        <v>397</v>
      </c>
      <c r="L2756" t="s">
        <v>397</v>
      </c>
      <c r="M2756" t="s">
        <v>116</v>
      </c>
      <c r="N2756" t="s">
        <v>346</v>
      </c>
      <c r="O2756" t="s">
        <v>128</v>
      </c>
      <c r="P2756" t="s">
        <v>129</v>
      </c>
      <c r="Q2756">
        <v>25</v>
      </c>
      <c r="R2756" t="s">
        <v>191</v>
      </c>
      <c r="S2756" t="s">
        <v>192</v>
      </c>
      <c r="T2756">
        <v>18</v>
      </c>
      <c r="U2756">
        <v>11</v>
      </c>
      <c r="V2756">
        <v>13</v>
      </c>
      <c r="W2756" t="s">
        <v>83</v>
      </c>
      <c r="X2756" t="s">
        <v>85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 t="e" vm="293">
        <f>_FV(0,"48")</f>
        <v>#VALUE!</v>
      </c>
      <c r="AM2756" t="e" vm="25">
        <f>_FV(0,"6")</f>
        <v>#VALUE!</v>
      </c>
      <c r="AN2756">
        <v>1</v>
      </c>
      <c r="AO2756" t="s">
        <v>64</v>
      </c>
      <c r="AP2756" t="s">
        <v>64</v>
      </c>
      <c r="AQ2756">
        <v>7</v>
      </c>
      <c r="AR2756">
        <v>1</v>
      </c>
      <c r="AS2756" t="s">
        <v>68</v>
      </c>
      <c r="AT2756" t="s">
        <v>68</v>
      </c>
      <c r="AU2756" t="s">
        <v>68</v>
      </c>
      <c r="AV2756" s="2">
        <v>43497</v>
      </c>
      <c r="AW2756" s="3">
        <v>44927</v>
      </c>
      <c r="AX2756">
        <v>1660</v>
      </c>
      <c r="AY2756">
        <v>1595</v>
      </c>
      <c r="AZ2756" t="s">
        <v>228</v>
      </c>
      <c r="BA2756" s="2">
        <v>43548</v>
      </c>
      <c r="BB2756">
        <v>23</v>
      </c>
      <c r="BC2756" t="s">
        <v>3184</v>
      </c>
      <c r="BD2756" s="3">
        <v>16954</v>
      </c>
      <c r="BE2756" t="s">
        <v>2233</v>
      </c>
      <c r="BF2756" s="2">
        <v>43701</v>
      </c>
      <c r="BG2756">
        <v>22</v>
      </c>
      <c r="BH2756" t="s">
        <v>3162</v>
      </c>
      <c r="BI2756" s="3">
        <v>27120</v>
      </c>
    </row>
    <row r="2757" spans="1:61" x14ac:dyDescent="0.25">
      <c r="A2757" s="1">
        <v>43161</v>
      </c>
      <c r="B2757" t="s">
        <v>60</v>
      </c>
      <c r="C2757" t="s">
        <v>127</v>
      </c>
      <c r="D2757" t="s">
        <v>62</v>
      </c>
      <c r="E2757" t="s">
        <v>942</v>
      </c>
      <c r="F2757" t="s">
        <v>233</v>
      </c>
      <c r="G2757" t="s">
        <v>360</v>
      </c>
      <c r="H2757" t="s">
        <v>359</v>
      </c>
      <c r="I2757" t="s">
        <v>429</v>
      </c>
      <c r="J2757" t="s">
        <v>642</v>
      </c>
      <c r="K2757" t="s">
        <v>236</v>
      </c>
      <c r="L2757" t="s">
        <v>235</v>
      </c>
      <c r="M2757" t="s">
        <v>521</v>
      </c>
      <c r="N2757" t="s">
        <v>237</v>
      </c>
      <c r="O2757" t="s">
        <v>363</v>
      </c>
      <c r="P2757" t="s">
        <v>521</v>
      </c>
      <c r="Q2757">
        <v>26</v>
      </c>
      <c r="R2757" t="s">
        <v>96</v>
      </c>
      <c r="S2757" t="s">
        <v>121</v>
      </c>
      <c r="T2757">
        <v>18</v>
      </c>
      <c r="U2757">
        <v>6</v>
      </c>
      <c r="V2757">
        <v>9</v>
      </c>
      <c r="W2757" t="s">
        <v>132</v>
      </c>
      <c r="X2757" t="s">
        <v>66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1</v>
      </c>
      <c r="AI2757">
        <v>0</v>
      </c>
      <c r="AJ2757">
        <v>0</v>
      </c>
      <c r="AK2757">
        <v>0</v>
      </c>
      <c r="AL2757" t="s">
        <v>236</v>
      </c>
      <c r="AM2757" t="e" vm="253">
        <f>_FV(0,"46153846153846156")</f>
        <v>#VALUE!</v>
      </c>
      <c r="AN2757">
        <v>11</v>
      </c>
      <c r="AO2757" t="s">
        <v>68</v>
      </c>
      <c r="AP2757" t="e" vm="1">
        <f>_FV(-2,"0")</f>
        <v>#VALUE!</v>
      </c>
      <c r="AQ2757">
        <v>6</v>
      </c>
      <c r="AR2757">
        <v>3</v>
      </c>
      <c r="AS2757" t="s">
        <v>68</v>
      </c>
      <c r="AT2757" t="s">
        <v>1086</v>
      </c>
      <c r="AU2757" t="s">
        <v>68</v>
      </c>
      <c r="AV2757" s="2">
        <v>43587</v>
      </c>
      <c r="AW2757" t="s">
        <v>3273</v>
      </c>
      <c r="AX2757">
        <v>1845</v>
      </c>
      <c r="AY2757">
        <v>1735</v>
      </c>
      <c r="AZ2757" t="s">
        <v>60</v>
      </c>
      <c r="BA2757" s="2">
        <v>43700</v>
      </c>
      <c r="BB2757">
        <v>27</v>
      </c>
      <c r="BC2757" t="s">
        <v>3155</v>
      </c>
      <c r="BD2757" s="2">
        <v>43722</v>
      </c>
      <c r="BE2757" t="s">
        <v>127</v>
      </c>
      <c r="BF2757" s="2">
        <v>43731</v>
      </c>
      <c r="BG2757">
        <v>27</v>
      </c>
      <c r="BH2757" t="s">
        <v>3164</v>
      </c>
      <c r="BI2757" s="3">
        <v>44743</v>
      </c>
    </row>
    <row r="2758" spans="1:61" x14ac:dyDescent="0.25">
      <c r="A2758" s="1">
        <v>43099</v>
      </c>
      <c r="B2758" t="s">
        <v>2768</v>
      </c>
      <c r="C2758" t="s">
        <v>127</v>
      </c>
      <c r="D2758" t="s">
        <v>62</v>
      </c>
      <c r="E2758" t="s">
        <v>152</v>
      </c>
      <c r="F2758" t="s">
        <v>250</v>
      </c>
      <c r="G2758" t="s">
        <v>594</v>
      </c>
      <c r="H2758" t="s">
        <v>353</v>
      </c>
      <c r="I2758" t="s">
        <v>595</v>
      </c>
      <c r="J2758" t="s">
        <v>153</v>
      </c>
      <c r="K2758" t="s">
        <v>394</v>
      </c>
      <c r="L2758" t="s">
        <v>80</v>
      </c>
      <c r="M2758" t="s">
        <v>895</v>
      </c>
      <c r="N2758" t="s">
        <v>80</v>
      </c>
      <c r="O2758" t="s">
        <v>889</v>
      </c>
      <c r="P2758" t="s">
        <v>155</v>
      </c>
      <c r="Q2758">
        <v>21</v>
      </c>
      <c r="R2758" t="s">
        <v>179</v>
      </c>
      <c r="S2758" t="s">
        <v>121</v>
      </c>
      <c r="T2758">
        <v>18</v>
      </c>
      <c r="U2758">
        <v>16</v>
      </c>
      <c r="V2758">
        <v>8</v>
      </c>
      <c r="W2758" t="s">
        <v>64</v>
      </c>
      <c r="X2758" t="s">
        <v>83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 t="e" vm="88">
        <f>_FV(0,"6190476190476191")</f>
        <v>#VALUE!</v>
      </c>
      <c r="AM2758" t="e" vm="84">
        <f>_FV(0,"2857142857142857")</f>
        <v>#VALUE!</v>
      </c>
      <c r="AN2758">
        <v>-10</v>
      </c>
      <c r="AO2758" t="e" vm="1">
        <f>_FV(-7,"0")</f>
        <v>#VALUE!</v>
      </c>
      <c r="AP2758" t="s">
        <v>66</v>
      </c>
      <c r="AQ2758">
        <v>3</v>
      </c>
      <c r="AR2758">
        <v>6</v>
      </c>
      <c r="AS2758" t="s">
        <v>68</v>
      </c>
      <c r="AT2758" t="s">
        <v>68</v>
      </c>
      <c r="AU2758" t="s">
        <v>68</v>
      </c>
      <c r="AV2758" t="s">
        <v>147</v>
      </c>
      <c r="AW2758" s="3">
        <v>46753</v>
      </c>
      <c r="AX2758">
        <v>1634</v>
      </c>
      <c r="AY2758">
        <v>1735</v>
      </c>
      <c r="AZ2758" t="s">
        <v>2768</v>
      </c>
      <c r="BA2758" t="s">
        <v>1398</v>
      </c>
      <c r="BB2758">
        <v>13</v>
      </c>
      <c r="BC2758" t="s">
        <v>3157</v>
      </c>
      <c r="BD2758" s="3">
        <v>11749</v>
      </c>
      <c r="BE2758" t="s">
        <v>127</v>
      </c>
      <c r="BF2758" s="2">
        <v>43731</v>
      </c>
      <c r="BG2758">
        <v>27</v>
      </c>
      <c r="BH2758" t="s">
        <v>3164</v>
      </c>
      <c r="BI2758" s="3">
        <v>44743</v>
      </c>
    </row>
    <row r="2759" spans="1:61" x14ac:dyDescent="0.25">
      <c r="A2759" s="1">
        <v>43023</v>
      </c>
      <c r="B2759" t="s">
        <v>3158</v>
      </c>
      <c r="C2759" t="s">
        <v>127</v>
      </c>
      <c r="D2759" t="s">
        <v>101</v>
      </c>
      <c r="E2759" t="s">
        <v>625</v>
      </c>
      <c r="F2759" t="s">
        <v>63</v>
      </c>
      <c r="G2759" t="s">
        <v>399</v>
      </c>
      <c r="H2759" s="2">
        <v>43586</v>
      </c>
      <c r="I2759" t="s">
        <v>400</v>
      </c>
      <c r="J2759" t="s">
        <v>400</v>
      </c>
      <c r="K2759" t="s">
        <v>79</v>
      </c>
      <c r="L2759" t="s">
        <v>79</v>
      </c>
      <c r="M2759" t="s">
        <v>63</v>
      </c>
      <c r="N2759" t="s">
        <v>63</v>
      </c>
      <c r="O2759" t="s">
        <v>322</v>
      </c>
      <c r="P2759" t="s">
        <v>322</v>
      </c>
      <c r="Q2759">
        <v>8</v>
      </c>
      <c r="R2759" t="s">
        <v>110</v>
      </c>
      <c r="S2759" t="s">
        <v>121</v>
      </c>
      <c r="T2759">
        <v>18</v>
      </c>
      <c r="U2759">
        <v>14</v>
      </c>
      <c r="V2759">
        <v>16</v>
      </c>
      <c r="W2759" t="s">
        <v>85</v>
      </c>
      <c r="X2759" t="s">
        <v>84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1</v>
      </c>
      <c r="AI2759">
        <v>0</v>
      </c>
      <c r="AJ2759">
        <v>0</v>
      </c>
      <c r="AK2759">
        <v>0</v>
      </c>
      <c r="AL2759" t="e" vm="3">
        <f>_FV(0,"5")</f>
        <v>#VALUE!</v>
      </c>
      <c r="AM2759" t="e" vm="1">
        <f>_FV(-1,"0")</f>
        <v>#VALUE!</v>
      </c>
      <c r="AN2759">
        <v>0</v>
      </c>
      <c r="AO2759" t="s">
        <v>66</v>
      </c>
      <c r="AP2759" t="s">
        <v>85</v>
      </c>
      <c r="AQ2759">
        <v>1</v>
      </c>
      <c r="AR2759">
        <v>1</v>
      </c>
      <c r="AS2759" t="s">
        <v>68</v>
      </c>
      <c r="AT2759" t="s">
        <v>68</v>
      </c>
      <c r="AU2759" t="s">
        <v>68</v>
      </c>
      <c r="AV2759" t="s">
        <v>90</v>
      </c>
      <c r="AW2759" s="3">
        <v>46388</v>
      </c>
      <c r="AX2759">
        <v>1589</v>
      </c>
      <c r="AY2759">
        <v>1735</v>
      </c>
      <c r="AZ2759" t="s">
        <v>3158</v>
      </c>
      <c r="BA2759" s="2">
        <v>43702</v>
      </c>
      <c r="BB2759">
        <v>26</v>
      </c>
      <c r="BC2759" t="s">
        <v>3159</v>
      </c>
      <c r="BD2759" s="3">
        <v>27061</v>
      </c>
      <c r="BE2759" t="s">
        <v>127</v>
      </c>
      <c r="BF2759" s="2">
        <v>43731</v>
      </c>
      <c r="BG2759">
        <v>27</v>
      </c>
      <c r="BH2759" t="s">
        <v>3164</v>
      </c>
      <c r="BI2759" s="3">
        <v>44743</v>
      </c>
    </row>
    <row r="2760" spans="1:61" x14ac:dyDescent="0.25">
      <c r="A2760" s="1">
        <v>43162</v>
      </c>
      <c r="B2760" t="s">
        <v>2531</v>
      </c>
      <c r="C2760" t="s">
        <v>127</v>
      </c>
      <c r="D2760" t="s">
        <v>62</v>
      </c>
      <c r="E2760" t="s">
        <v>1438</v>
      </c>
      <c r="F2760" t="s">
        <v>106</v>
      </c>
      <c r="G2760" t="s">
        <v>1000</v>
      </c>
      <c r="H2760" t="s">
        <v>1088</v>
      </c>
      <c r="I2760" t="s">
        <v>474</v>
      </c>
      <c r="J2760" t="s">
        <v>743</v>
      </c>
      <c r="K2760" t="s">
        <v>107</v>
      </c>
      <c r="L2760" t="s">
        <v>107</v>
      </c>
      <c r="M2760" t="s">
        <v>107</v>
      </c>
      <c r="N2760" t="s">
        <v>481</v>
      </c>
      <c r="O2760" t="s">
        <v>573</v>
      </c>
      <c r="P2760" t="s">
        <v>748</v>
      </c>
      <c r="Q2760">
        <v>29</v>
      </c>
      <c r="R2760" t="s">
        <v>85</v>
      </c>
      <c r="S2760" t="s">
        <v>121</v>
      </c>
      <c r="T2760">
        <v>18</v>
      </c>
      <c r="U2760">
        <v>7</v>
      </c>
      <c r="V2760">
        <v>9</v>
      </c>
      <c r="W2760" t="s">
        <v>84</v>
      </c>
      <c r="X2760" t="s">
        <v>85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 t="e" vm="158">
        <f>_FV(0,"10344827586206896")</f>
        <v>#VALUE!</v>
      </c>
      <c r="AM2760" t="e" vm="102">
        <f>_FV(0,"5172413793103449")</f>
        <v>#VALUE!</v>
      </c>
      <c r="AN2760">
        <v>3</v>
      </c>
      <c r="AO2760" t="e" vm="1">
        <f>_FV(-4,"0")</f>
        <v>#VALUE!</v>
      </c>
      <c r="AP2760" t="e" vm="1">
        <f>_FV(-1,"0")</f>
        <v>#VALUE!</v>
      </c>
      <c r="AQ2760">
        <v>6</v>
      </c>
      <c r="AR2760">
        <v>3</v>
      </c>
      <c r="AS2760" t="s">
        <v>1053</v>
      </c>
      <c r="AT2760" t="s">
        <v>2556</v>
      </c>
      <c r="AU2760" t="s">
        <v>1054</v>
      </c>
      <c r="AV2760" t="s">
        <v>3274</v>
      </c>
      <c r="AW2760" t="s">
        <v>3275</v>
      </c>
      <c r="AX2760">
        <v>1659</v>
      </c>
      <c r="AY2760">
        <v>1735</v>
      </c>
      <c r="AZ2760" t="s">
        <v>2531</v>
      </c>
      <c r="BA2760" s="2">
        <v>43703</v>
      </c>
      <c r="BB2760">
        <v>16</v>
      </c>
      <c r="BC2760" t="s">
        <v>3160</v>
      </c>
      <c r="BD2760" s="3">
        <v>44986</v>
      </c>
      <c r="BE2760" t="s">
        <v>127</v>
      </c>
      <c r="BF2760" s="2">
        <v>43731</v>
      </c>
      <c r="BG2760">
        <v>27</v>
      </c>
      <c r="BH2760" t="s">
        <v>3164</v>
      </c>
      <c r="BI2760" s="3">
        <v>44743</v>
      </c>
    </row>
    <row r="2761" spans="1:61" x14ac:dyDescent="0.25">
      <c r="A2761" s="1">
        <v>42974</v>
      </c>
      <c r="B2761" t="s">
        <v>123</v>
      </c>
      <c r="C2761" t="s">
        <v>127</v>
      </c>
      <c r="D2761" t="s">
        <v>62</v>
      </c>
      <c r="E2761" t="s">
        <v>90</v>
      </c>
      <c r="F2761" t="s">
        <v>355</v>
      </c>
      <c r="G2761" t="s">
        <v>90</v>
      </c>
      <c r="H2761" t="s">
        <v>80</v>
      </c>
      <c r="I2761" t="s">
        <v>68</v>
      </c>
      <c r="J2761" t="s">
        <v>90</v>
      </c>
      <c r="K2761" t="s">
        <v>80</v>
      </c>
      <c r="L2761" t="s">
        <v>80</v>
      </c>
      <c r="M2761" t="s">
        <v>80</v>
      </c>
      <c r="N2761" t="s">
        <v>65</v>
      </c>
      <c r="O2761" t="s">
        <v>65</v>
      </c>
      <c r="P2761" t="s">
        <v>80</v>
      </c>
      <c r="Q2761">
        <v>3</v>
      </c>
      <c r="R2761" t="s">
        <v>132</v>
      </c>
      <c r="S2761" t="s">
        <v>121</v>
      </c>
      <c r="T2761">
        <v>18</v>
      </c>
      <c r="U2761">
        <v>11</v>
      </c>
      <c r="V2761">
        <v>8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 t="s">
        <v>65</v>
      </c>
      <c r="AM2761" t="s">
        <v>80</v>
      </c>
      <c r="AN2761">
        <v>-1</v>
      </c>
      <c r="AP2761" t="e" vm="1">
        <f>_FV(-3,"0")</f>
        <v>#VALUE!</v>
      </c>
      <c r="AQ2761">
        <v>7</v>
      </c>
      <c r="AR2761">
        <v>1</v>
      </c>
      <c r="AS2761" s="2">
        <v>43525</v>
      </c>
      <c r="AT2761" t="s">
        <v>461</v>
      </c>
      <c r="AU2761" s="2">
        <v>43466</v>
      </c>
      <c r="AV2761" s="3">
        <v>35125</v>
      </c>
      <c r="AW2761" s="3">
        <v>47119</v>
      </c>
      <c r="AX2761">
        <v>1915</v>
      </c>
      <c r="AY2761">
        <v>1735</v>
      </c>
      <c r="AZ2761" t="s">
        <v>123</v>
      </c>
      <c r="BA2761" s="2">
        <v>43669</v>
      </c>
      <c r="BB2761">
        <v>33</v>
      </c>
      <c r="BC2761" t="s">
        <v>3161</v>
      </c>
      <c r="BD2761" s="2">
        <v>43813</v>
      </c>
      <c r="BE2761" t="s">
        <v>127</v>
      </c>
      <c r="BF2761" s="2">
        <v>43731</v>
      </c>
      <c r="BG2761">
        <v>27</v>
      </c>
      <c r="BH2761" t="s">
        <v>3164</v>
      </c>
      <c r="BI2761" s="3">
        <v>44743</v>
      </c>
    </row>
    <row r="2762" spans="1:61" x14ac:dyDescent="0.25">
      <c r="A2762" s="1">
        <v>43057</v>
      </c>
      <c r="B2762" t="s">
        <v>2233</v>
      </c>
      <c r="C2762" t="s">
        <v>127</v>
      </c>
      <c r="D2762" t="s">
        <v>101</v>
      </c>
      <c r="E2762" t="s">
        <v>80</v>
      </c>
      <c r="F2762" t="s">
        <v>74</v>
      </c>
      <c r="G2762" t="s">
        <v>366</v>
      </c>
      <c r="H2762" t="s">
        <v>366</v>
      </c>
      <c r="I2762" t="s">
        <v>80</v>
      </c>
      <c r="J2762" t="s">
        <v>717</v>
      </c>
      <c r="K2762" t="s">
        <v>308</v>
      </c>
      <c r="L2762" t="s">
        <v>79</v>
      </c>
      <c r="M2762" t="s">
        <v>180</v>
      </c>
      <c r="N2762" t="s">
        <v>63</v>
      </c>
      <c r="O2762" t="s">
        <v>308</v>
      </c>
      <c r="P2762" t="s">
        <v>82</v>
      </c>
      <c r="Q2762">
        <v>12</v>
      </c>
      <c r="R2762" t="s">
        <v>192</v>
      </c>
      <c r="S2762" t="s">
        <v>121</v>
      </c>
      <c r="T2762">
        <v>18</v>
      </c>
      <c r="U2762">
        <v>20</v>
      </c>
      <c r="V2762">
        <v>15</v>
      </c>
      <c r="W2762" t="s">
        <v>66</v>
      </c>
      <c r="X2762" t="s">
        <v>66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 t="e" vm="3">
        <f>_FV(-1,"5")</f>
        <v>#VALUE!</v>
      </c>
      <c r="AM2762" t="e" vm="1">
        <f>_FV(-1,"0")</f>
        <v>#VALUE!</v>
      </c>
      <c r="AN2762">
        <v>-7</v>
      </c>
      <c r="AO2762" t="s">
        <v>65</v>
      </c>
      <c r="AP2762" t="s">
        <v>84</v>
      </c>
      <c r="AQ2762">
        <v>2</v>
      </c>
      <c r="AR2762">
        <v>5</v>
      </c>
      <c r="AS2762" t="s">
        <v>387</v>
      </c>
      <c r="AT2762" t="s">
        <v>68</v>
      </c>
      <c r="AU2762" t="s">
        <v>2172</v>
      </c>
      <c r="AV2762" t="s">
        <v>2172</v>
      </c>
      <c r="AW2762" t="s">
        <v>511</v>
      </c>
      <c r="AX2762">
        <v>1595</v>
      </c>
      <c r="AY2762">
        <v>1735</v>
      </c>
      <c r="AZ2762" t="s">
        <v>2233</v>
      </c>
      <c r="BA2762" s="2">
        <v>43701</v>
      </c>
      <c r="BB2762">
        <v>22</v>
      </c>
      <c r="BC2762" t="s">
        <v>3162</v>
      </c>
      <c r="BD2762" s="3">
        <v>27120</v>
      </c>
      <c r="BE2762" t="s">
        <v>127</v>
      </c>
      <c r="BF2762" s="2">
        <v>43731</v>
      </c>
      <c r="BG2762">
        <v>27</v>
      </c>
      <c r="BH2762" t="s">
        <v>3164</v>
      </c>
      <c r="BI2762" s="3">
        <v>44743</v>
      </c>
    </row>
    <row r="2763" spans="1:61" x14ac:dyDescent="0.25">
      <c r="A2763" s="1">
        <v>43218</v>
      </c>
      <c r="B2763" t="s">
        <v>3165</v>
      </c>
      <c r="C2763" t="s">
        <v>127</v>
      </c>
      <c r="D2763" t="s">
        <v>151</v>
      </c>
      <c r="E2763" t="s">
        <v>702</v>
      </c>
      <c r="F2763" t="s">
        <v>579</v>
      </c>
      <c r="G2763" t="s">
        <v>1608</v>
      </c>
      <c r="H2763" t="s">
        <v>1608</v>
      </c>
      <c r="I2763" t="s">
        <v>68</v>
      </c>
      <c r="J2763" s="2">
        <v>43497</v>
      </c>
      <c r="K2763" t="s">
        <v>793</v>
      </c>
      <c r="L2763" t="s">
        <v>587</v>
      </c>
      <c r="M2763" t="s">
        <v>1746</v>
      </c>
      <c r="N2763" t="s">
        <v>116</v>
      </c>
      <c r="O2763" t="s">
        <v>585</v>
      </c>
      <c r="P2763" t="s">
        <v>793</v>
      </c>
      <c r="Q2763">
        <v>35</v>
      </c>
      <c r="R2763" t="s">
        <v>242</v>
      </c>
      <c r="S2763" t="s">
        <v>121</v>
      </c>
      <c r="T2763">
        <v>18</v>
      </c>
      <c r="U2763">
        <v>11</v>
      </c>
      <c r="V2763">
        <v>6</v>
      </c>
      <c r="W2763" t="s">
        <v>132</v>
      </c>
      <c r="X2763" t="s">
        <v>121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 t="e" vm="279">
        <f>_FV(0,"7714285714285715")</f>
        <v>#VALUE!</v>
      </c>
      <c r="AM2763" t="e" vm="12">
        <f>_FV(0,"42857142857142855")</f>
        <v>#VALUE!</v>
      </c>
      <c r="AN2763">
        <v>-7</v>
      </c>
      <c r="AO2763" t="e" vm="1">
        <f>_FV(-3,"0")</f>
        <v>#VALUE!</v>
      </c>
      <c r="AP2763" t="s">
        <v>121</v>
      </c>
      <c r="AQ2763">
        <v>0</v>
      </c>
      <c r="AR2763">
        <v>3</v>
      </c>
      <c r="AS2763" t="s">
        <v>68</v>
      </c>
      <c r="AT2763" t="s">
        <v>68</v>
      </c>
      <c r="AU2763" t="s">
        <v>68</v>
      </c>
      <c r="AV2763" t="s">
        <v>68</v>
      </c>
      <c r="AW2763" s="3">
        <v>43466</v>
      </c>
      <c r="AX2763">
        <v>1516</v>
      </c>
      <c r="AY2763">
        <v>1735</v>
      </c>
      <c r="AZ2763" t="s">
        <v>3165</v>
      </c>
      <c r="BA2763" s="2">
        <v>43640</v>
      </c>
      <c r="BB2763">
        <v>18</v>
      </c>
      <c r="BC2763" t="s">
        <v>3166</v>
      </c>
      <c r="BD2763" s="3">
        <v>30682</v>
      </c>
      <c r="BE2763" t="s">
        <v>127</v>
      </c>
      <c r="BF2763" s="2">
        <v>43731</v>
      </c>
      <c r="BG2763">
        <v>27</v>
      </c>
      <c r="BH2763" t="s">
        <v>3164</v>
      </c>
      <c r="BI2763" s="3">
        <v>44743</v>
      </c>
    </row>
    <row r="2764" spans="1:61" x14ac:dyDescent="0.25">
      <c r="A2764" s="1">
        <v>43037</v>
      </c>
      <c r="B2764" t="s">
        <v>2538</v>
      </c>
      <c r="C2764" t="s">
        <v>127</v>
      </c>
      <c r="D2764" t="s">
        <v>62</v>
      </c>
      <c r="E2764" s="2">
        <v>43497</v>
      </c>
      <c r="F2764" t="s">
        <v>534</v>
      </c>
      <c r="G2764" s="2">
        <v>43556</v>
      </c>
      <c r="H2764" s="2">
        <v>43678</v>
      </c>
      <c r="I2764" t="s">
        <v>444</v>
      </c>
      <c r="J2764" t="s">
        <v>124</v>
      </c>
      <c r="K2764" t="s">
        <v>118</v>
      </c>
      <c r="L2764" t="s">
        <v>118</v>
      </c>
      <c r="M2764" t="s">
        <v>116</v>
      </c>
      <c r="N2764" t="s">
        <v>63</v>
      </c>
      <c r="O2764" t="s">
        <v>266</v>
      </c>
      <c r="P2764" t="s">
        <v>118</v>
      </c>
      <c r="Q2764">
        <v>10</v>
      </c>
      <c r="R2764" t="s">
        <v>83</v>
      </c>
      <c r="S2764" t="s">
        <v>121</v>
      </c>
      <c r="T2764">
        <v>18</v>
      </c>
      <c r="U2764">
        <v>14</v>
      </c>
      <c r="V2764">
        <v>18</v>
      </c>
      <c r="W2764" t="s">
        <v>96</v>
      </c>
      <c r="X2764" t="s">
        <v>66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 t="e" vm="26">
        <f>_FV(0,"2")</f>
        <v>#VALUE!</v>
      </c>
      <c r="AM2764" t="e" vm="124">
        <f>_FV(-1,"1")</f>
        <v>#VALUE!</v>
      </c>
      <c r="AN2764">
        <v>1</v>
      </c>
      <c r="AO2764" t="s">
        <v>64</v>
      </c>
      <c r="AP2764" t="s">
        <v>68</v>
      </c>
      <c r="AQ2764">
        <v>3</v>
      </c>
      <c r="AR2764">
        <v>6</v>
      </c>
      <c r="AS2764" t="s">
        <v>468</v>
      </c>
      <c r="AT2764" t="s">
        <v>68</v>
      </c>
      <c r="AU2764" t="s">
        <v>1779</v>
      </c>
      <c r="AV2764" t="s">
        <v>826</v>
      </c>
      <c r="AW2764" t="s">
        <v>3276</v>
      </c>
      <c r="AX2764">
        <v>1711</v>
      </c>
      <c r="AY2764">
        <v>1735</v>
      </c>
      <c r="AZ2764" t="s">
        <v>2538</v>
      </c>
      <c r="BA2764" s="2">
        <v>43610</v>
      </c>
      <c r="BB2764">
        <v>21</v>
      </c>
      <c r="BC2764" t="s">
        <v>3156</v>
      </c>
      <c r="BD2764" s="3">
        <v>15158</v>
      </c>
      <c r="BE2764" t="s">
        <v>127</v>
      </c>
      <c r="BF2764" s="2">
        <v>43731</v>
      </c>
      <c r="BG2764">
        <v>27</v>
      </c>
      <c r="BH2764" t="s">
        <v>3164</v>
      </c>
      <c r="BI2764" s="3">
        <v>44743</v>
      </c>
    </row>
    <row r="2765" spans="1:61" x14ac:dyDescent="0.25">
      <c r="A2765" s="1">
        <v>43020</v>
      </c>
      <c r="B2765" t="s">
        <v>150</v>
      </c>
      <c r="C2765" t="s">
        <v>127</v>
      </c>
      <c r="D2765" t="s">
        <v>101</v>
      </c>
      <c r="E2765" t="s">
        <v>781</v>
      </c>
      <c r="F2765" t="s">
        <v>368</v>
      </c>
      <c r="G2765" t="s">
        <v>368</v>
      </c>
      <c r="H2765" s="3">
        <v>27395</v>
      </c>
      <c r="I2765" s="3">
        <v>2273637</v>
      </c>
      <c r="J2765" t="s">
        <v>399</v>
      </c>
      <c r="K2765" t="s">
        <v>63</v>
      </c>
      <c r="L2765" t="s">
        <v>320</v>
      </c>
      <c r="M2765" t="s">
        <v>322</v>
      </c>
      <c r="N2765" t="s">
        <v>319</v>
      </c>
      <c r="O2765" t="s">
        <v>320</v>
      </c>
      <c r="P2765" t="s">
        <v>321</v>
      </c>
      <c r="Q2765">
        <v>16</v>
      </c>
      <c r="R2765" t="s">
        <v>66</v>
      </c>
      <c r="S2765" t="s">
        <v>121</v>
      </c>
      <c r="T2765">
        <v>18</v>
      </c>
      <c r="U2765">
        <v>4</v>
      </c>
      <c r="V2765">
        <v>10</v>
      </c>
      <c r="W2765" t="s">
        <v>191</v>
      </c>
      <c r="X2765" t="s">
        <v>120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 t="s">
        <v>400</v>
      </c>
      <c r="AM2765" t="e" vm="121">
        <f>_FV(0,"5625")</f>
        <v>#VALUE!</v>
      </c>
      <c r="AN2765">
        <v>11</v>
      </c>
      <c r="AO2765" t="s">
        <v>84</v>
      </c>
      <c r="AP2765" t="e" vm="1">
        <f>_FV(-4,"0")</f>
        <v>#VALUE!</v>
      </c>
      <c r="AQ2765">
        <v>9</v>
      </c>
      <c r="AR2765">
        <v>0</v>
      </c>
      <c r="AS2765" t="s">
        <v>273</v>
      </c>
      <c r="AT2765" t="s">
        <v>1096</v>
      </c>
      <c r="AU2765" t="s">
        <v>1040</v>
      </c>
      <c r="AV2765" t="s">
        <v>3277</v>
      </c>
      <c r="AW2765" t="s">
        <v>3278</v>
      </c>
      <c r="AX2765">
        <v>1842</v>
      </c>
      <c r="AY2765">
        <v>1735</v>
      </c>
      <c r="AZ2765" t="s">
        <v>150</v>
      </c>
      <c r="BA2765" t="s">
        <v>243</v>
      </c>
      <c r="BB2765">
        <v>21</v>
      </c>
      <c r="BC2765" t="s">
        <v>3167</v>
      </c>
      <c r="BD2765" t="s">
        <v>3168</v>
      </c>
      <c r="BE2765" t="s">
        <v>127</v>
      </c>
      <c r="BF2765" s="2">
        <v>43731</v>
      </c>
      <c r="BG2765">
        <v>27</v>
      </c>
      <c r="BH2765" t="s">
        <v>3164</v>
      </c>
      <c r="BI2765" s="3">
        <v>44743</v>
      </c>
    </row>
    <row r="2766" spans="1:61" x14ac:dyDescent="0.25">
      <c r="A2766" s="1">
        <v>42968</v>
      </c>
      <c r="B2766" t="s">
        <v>158</v>
      </c>
      <c r="C2766" t="s">
        <v>127</v>
      </c>
      <c r="D2766" t="s">
        <v>101</v>
      </c>
      <c r="E2766" t="s">
        <v>68</v>
      </c>
      <c r="F2766" t="s">
        <v>63</v>
      </c>
      <c r="G2766" t="s">
        <v>65</v>
      </c>
      <c r="H2766" t="s">
        <v>65</v>
      </c>
      <c r="I2766" s="2">
        <v>43586</v>
      </c>
      <c r="J2766" s="2">
        <v>43586</v>
      </c>
      <c r="K2766" t="s">
        <v>63</v>
      </c>
      <c r="L2766" t="s">
        <v>63</v>
      </c>
      <c r="M2766" t="s">
        <v>65</v>
      </c>
      <c r="N2766" t="s">
        <v>65</v>
      </c>
      <c r="O2766" t="s">
        <v>65</v>
      </c>
      <c r="P2766" t="s">
        <v>65</v>
      </c>
      <c r="Q2766">
        <v>2</v>
      </c>
      <c r="R2766" t="s">
        <v>68</v>
      </c>
      <c r="S2766" t="s">
        <v>121</v>
      </c>
      <c r="T2766">
        <v>18</v>
      </c>
      <c r="U2766">
        <v>4</v>
      </c>
      <c r="V2766">
        <v>8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 t="s">
        <v>68</v>
      </c>
      <c r="AM2766" t="s">
        <v>63</v>
      </c>
      <c r="AN2766">
        <v>0</v>
      </c>
      <c r="AP2766" t="e" vm="1">
        <f>_FV(-7,"0")</f>
        <v>#VALUE!</v>
      </c>
      <c r="AQ2766">
        <v>2</v>
      </c>
      <c r="AR2766">
        <v>5</v>
      </c>
      <c r="AS2766" t="s">
        <v>68</v>
      </c>
      <c r="AT2766" s="2">
        <v>43617</v>
      </c>
      <c r="AU2766" t="s">
        <v>68</v>
      </c>
      <c r="AV2766" s="2">
        <v>43618</v>
      </c>
      <c r="AW2766" t="s">
        <v>3191</v>
      </c>
      <c r="AX2766">
        <v>1906</v>
      </c>
      <c r="AY2766">
        <v>1735</v>
      </c>
      <c r="AZ2766" t="s">
        <v>158</v>
      </c>
      <c r="BA2766" s="2">
        <v>43489</v>
      </c>
      <c r="BB2766">
        <v>21</v>
      </c>
      <c r="BC2766" t="s">
        <v>3171</v>
      </c>
      <c r="BD2766" t="s">
        <v>3172</v>
      </c>
      <c r="BE2766" t="s">
        <v>127</v>
      </c>
      <c r="BF2766" s="2">
        <v>43731</v>
      </c>
      <c r="BG2766">
        <v>27</v>
      </c>
      <c r="BH2766" t="s">
        <v>3164</v>
      </c>
      <c r="BI2766" s="3">
        <v>44743</v>
      </c>
    </row>
    <row r="2767" spans="1:61" x14ac:dyDescent="0.25">
      <c r="A2767" s="1">
        <v>42995</v>
      </c>
      <c r="B2767" t="s">
        <v>163</v>
      </c>
      <c r="C2767" t="s">
        <v>127</v>
      </c>
      <c r="D2767" t="s">
        <v>62</v>
      </c>
      <c r="E2767" s="2">
        <v>43557</v>
      </c>
      <c r="F2767" t="s">
        <v>116</v>
      </c>
      <c r="G2767" t="s">
        <v>116</v>
      </c>
      <c r="H2767" s="2">
        <v>43497</v>
      </c>
      <c r="I2767" t="s">
        <v>64</v>
      </c>
      <c r="J2767" t="s">
        <v>124</v>
      </c>
      <c r="K2767" t="s">
        <v>97</v>
      </c>
      <c r="L2767" t="s">
        <v>118</v>
      </c>
      <c r="M2767" t="s">
        <v>65</v>
      </c>
      <c r="N2767" t="s">
        <v>116</v>
      </c>
      <c r="O2767" t="s">
        <v>118</v>
      </c>
      <c r="P2767" t="s">
        <v>118</v>
      </c>
      <c r="Q2767">
        <v>5</v>
      </c>
      <c r="R2767" t="s">
        <v>64</v>
      </c>
      <c r="S2767" t="s">
        <v>121</v>
      </c>
      <c r="T2767">
        <v>18</v>
      </c>
      <c r="U2767">
        <v>1</v>
      </c>
      <c r="V2767">
        <v>16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 t="s">
        <v>64</v>
      </c>
      <c r="AM2767" t="e" vm="117">
        <f>_FV(0,"8")</f>
        <v>#VALUE!</v>
      </c>
      <c r="AN2767">
        <v>6</v>
      </c>
      <c r="AP2767" t="e" vm="1">
        <f>_FV(-6,"0")</f>
        <v>#VALUE!</v>
      </c>
      <c r="AQ2767">
        <v>5</v>
      </c>
      <c r="AR2767">
        <v>2</v>
      </c>
      <c r="AS2767" t="s">
        <v>65</v>
      </c>
      <c r="AT2767" t="s">
        <v>68</v>
      </c>
      <c r="AU2767" t="s">
        <v>852</v>
      </c>
      <c r="AV2767" s="2">
        <v>43617</v>
      </c>
      <c r="AW2767" t="s">
        <v>65</v>
      </c>
      <c r="AX2767">
        <v>1888</v>
      </c>
      <c r="AY2767">
        <v>1735</v>
      </c>
      <c r="AZ2767" t="s">
        <v>163</v>
      </c>
      <c r="BA2767" s="2">
        <v>43490</v>
      </c>
      <c r="BB2767">
        <v>22</v>
      </c>
      <c r="BC2767" t="s">
        <v>3173</v>
      </c>
      <c r="BD2767" t="s">
        <v>3174</v>
      </c>
      <c r="BE2767" t="s">
        <v>127</v>
      </c>
      <c r="BF2767" s="2">
        <v>43731</v>
      </c>
      <c r="BG2767">
        <v>27</v>
      </c>
      <c r="BH2767" t="s">
        <v>3164</v>
      </c>
      <c r="BI2767" s="3">
        <v>44743</v>
      </c>
    </row>
    <row r="2768" spans="1:61" x14ac:dyDescent="0.25">
      <c r="A2768" s="1">
        <v>43082</v>
      </c>
      <c r="B2768" t="s">
        <v>178</v>
      </c>
      <c r="C2768" t="s">
        <v>127</v>
      </c>
      <c r="D2768" t="s">
        <v>151</v>
      </c>
      <c r="E2768" t="s">
        <v>1018</v>
      </c>
      <c r="F2768" t="s">
        <v>273</v>
      </c>
      <c r="G2768" t="s">
        <v>546</v>
      </c>
      <c r="H2768" t="s">
        <v>185</v>
      </c>
      <c r="I2768" t="s">
        <v>259</v>
      </c>
      <c r="J2768" t="s">
        <v>489</v>
      </c>
      <c r="K2768" t="s">
        <v>190</v>
      </c>
      <c r="L2768" t="s">
        <v>280</v>
      </c>
      <c r="M2768" t="s">
        <v>533</v>
      </c>
      <c r="N2768" t="s">
        <v>188</v>
      </c>
      <c r="O2768" t="s">
        <v>189</v>
      </c>
      <c r="P2768" t="s">
        <v>190</v>
      </c>
      <c r="Q2768">
        <v>17</v>
      </c>
      <c r="R2768" t="s">
        <v>120</v>
      </c>
      <c r="S2768" t="s">
        <v>121</v>
      </c>
      <c r="T2768">
        <v>18</v>
      </c>
      <c r="U2768">
        <v>16</v>
      </c>
      <c r="V2768">
        <v>10</v>
      </c>
      <c r="W2768" t="s">
        <v>68</v>
      </c>
      <c r="X2768" t="s">
        <v>121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 t="e" vm="244">
        <f>_FV(0,"5294117647058824")</f>
        <v>#VALUE!</v>
      </c>
      <c r="AM2768" t="e" vm="244">
        <f>_FV(0,"5294117647058824")</f>
        <v>#VALUE!</v>
      </c>
      <c r="AN2768">
        <v>-4</v>
      </c>
      <c r="AO2768" t="e" vm="1">
        <f>_FV(-7,"0")</f>
        <v>#VALUE!</v>
      </c>
      <c r="AP2768" t="s">
        <v>64</v>
      </c>
      <c r="AQ2768">
        <v>0</v>
      </c>
      <c r="AR2768">
        <v>9</v>
      </c>
      <c r="AS2768" t="s">
        <v>68</v>
      </c>
      <c r="AT2768" t="s">
        <v>68</v>
      </c>
      <c r="AU2768" t="s">
        <v>68</v>
      </c>
      <c r="AV2768" t="s">
        <v>124</v>
      </c>
      <c r="AW2768" s="3">
        <v>41640</v>
      </c>
      <c r="AX2768">
        <v>1645</v>
      </c>
      <c r="AY2768">
        <v>1735</v>
      </c>
      <c r="AZ2768" t="s">
        <v>178</v>
      </c>
      <c r="BA2768" s="2">
        <v>43579</v>
      </c>
      <c r="BB2768">
        <v>25</v>
      </c>
      <c r="BC2768" t="s">
        <v>3175</v>
      </c>
      <c r="BD2768" s="3">
        <v>19085</v>
      </c>
      <c r="BE2768" t="s">
        <v>127</v>
      </c>
      <c r="BF2768" s="2">
        <v>43731</v>
      </c>
      <c r="BG2768">
        <v>27</v>
      </c>
      <c r="BH2768" t="s">
        <v>3164</v>
      </c>
      <c r="BI2768" s="3">
        <v>44743</v>
      </c>
    </row>
    <row r="2769" spans="1:61" x14ac:dyDescent="0.25">
      <c r="A2769" s="1">
        <v>43065</v>
      </c>
      <c r="B2769" t="s">
        <v>1917</v>
      </c>
      <c r="C2769" t="s">
        <v>127</v>
      </c>
      <c r="D2769" t="s">
        <v>62</v>
      </c>
      <c r="E2769" t="s">
        <v>361</v>
      </c>
      <c r="F2769" t="s">
        <v>496</v>
      </c>
      <c r="G2769" t="s">
        <v>233</v>
      </c>
      <c r="H2769" t="s">
        <v>1259</v>
      </c>
      <c r="I2769" t="s">
        <v>68</v>
      </c>
      <c r="J2769" t="s">
        <v>496</v>
      </c>
      <c r="K2769" t="s">
        <v>363</v>
      </c>
      <c r="L2769" t="s">
        <v>363</v>
      </c>
      <c r="M2769" t="s">
        <v>237</v>
      </c>
      <c r="N2769" t="s">
        <v>236</v>
      </c>
      <c r="O2769" t="s">
        <v>235</v>
      </c>
      <c r="P2769" t="s">
        <v>363</v>
      </c>
      <c r="Q2769">
        <v>13</v>
      </c>
      <c r="R2769" t="s">
        <v>255</v>
      </c>
      <c r="S2769" t="s">
        <v>121</v>
      </c>
      <c r="T2769">
        <v>18</v>
      </c>
      <c r="U2769">
        <v>14</v>
      </c>
      <c r="V2769">
        <v>16</v>
      </c>
      <c r="W2769" t="s">
        <v>132</v>
      </c>
      <c r="X2769" t="s">
        <v>132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 t="e" vm="55">
        <f>_FV(0,"38461538461538464")</f>
        <v>#VALUE!</v>
      </c>
      <c r="AM2769" t="e" vm="54">
        <f>_FV(0,"9230769230769231")</f>
        <v>#VALUE!</v>
      </c>
      <c r="AN2769">
        <v>1</v>
      </c>
      <c r="AO2769" t="s">
        <v>65</v>
      </c>
      <c r="AP2769" t="s">
        <v>83</v>
      </c>
      <c r="AQ2769">
        <v>4</v>
      </c>
      <c r="AR2769">
        <v>4</v>
      </c>
      <c r="AS2769" t="s">
        <v>752</v>
      </c>
      <c r="AT2769" t="s">
        <v>68</v>
      </c>
      <c r="AU2769" t="s">
        <v>1379</v>
      </c>
      <c r="AV2769" t="s">
        <v>3279</v>
      </c>
      <c r="AW2769" t="s">
        <v>3264</v>
      </c>
      <c r="AX2769">
        <v>1687</v>
      </c>
      <c r="AY2769">
        <v>1735</v>
      </c>
      <c r="AZ2769" t="s">
        <v>1917</v>
      </c>
      <c r="BA2769" s="2">
        <v>43732</v>
      </c>
      <c r="BB2769">
        <v>16</v>
      </c>
      <c r="BC2769" t="s">
        <v>3176</v>
      </c>
      <c r="BD2769" s="3">
        <v>19572</v>
      </c>
      <c r="BE2769" t="s">
        <v>127</v>
      </c>
      <c r="BF2769" s="2">
        <v>43731</v>
      </c>
      <c r="BG2769">
        <v>27</v>
      </c>
      <c r="BH2769" t="s">
        <v>3164</v>
      </c>
      <c r="BI2769" s="3">
        <v>44743</v>
      </c>
    </row>
    <row r="2770" spans="1:61" x14ac:dyDescent="0.25">
      <c r="A2770" s="1">
        <v>43176</v>
      </c>
      <c r="B2770" t="s">
        <v>182</v>
      </c>
      <c r="C2770" t="s">
        <v>127</v>
      </c>
      <c r="D2770" t="s">
        <v>151</v>
      </c>
      <c r="E2770" t="s">
        <v>1666</v>
      </c>
      <c r="F2770" t="s">
        <v>140</v>
      </c>
      <c r="G2770" t="s">
        <v>1299</v>
      </c>
      <c r="H2770" t="s">
        <v>555</v>
      </c>
      <c r="I2770" t="s">
        <v>1201</v>
      </c>
      <c r="J2770" t="s">
        <v>867</v>
      </c>
      <c r="K2770" t="s">
        <v>145</v>
      </c>
      <c r="L2770" t="s">
        <v>450</v>
      </c>
      <c r="M2770" t="s">
        <v>143</v>
      </c>
      <c r="N2770" t="s">
        <v>451</v>
      </c>
      <c r="O2770" t="s">
        <v>142</v>
      </c>
      <c r="P2770" t="s">
        <v>141</v>
      </c>
      <c r="Q2770">
        <v>31</v>
      </c>
      <c r="R2770" t="s">
        <v>67</v>
      </c>
      <c r="S2770" t="s">
        <v>121</v>
      </c>
      <c r="T2770">
        <v>18</v>
      </c>
      <c r="U2770">
        <v>13</v>
      </c>
      <c r="V2770">
        <v>5</v>
      </c>
      <c r="W2770" t="s">
        <v>84</v>
      </c>
      <c r="X2770" t="s">
        <v>96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 t="e" vm="211">
        <f>_FV(0,"9032258064516129")</f>
        <v>#VALUE!</v>
      </c>
      <c r="AM2770" t="e" vm="145">
        <f>_FV(0,"45161290322580644")</f>
        <v>#VALUE!</v>
      </c>
      <c r="AN2770">
        <v>-10</v>
      </c>
      <c r="AO2770" t="e" vm="1">
        <f>_FV(-3,"0")</f>
        <v>#VALUE!</v>
      </c>
      <c r="AP2770" t="s">
        <v>192</v>
      </c>
      <c r="AQ2770">
        <v>1</v>
      </c>
      <c r="AR2770">
        <v>7</v>
      </c>
      <c r="AS2770" t="s">
        <v>983</v>
      </c>
      <c r="AT2770" t="s">
        <v>68</v>
      </c>
      <c r="AU2770" t="s">
        <v>1362</v>
      </c>
      <c r="AV2770" t="s">
        <v>1288</v>
      </c>
      <c r="AW2770" t="s">
        <v>3280</v>
      </c>
      <c r="AX2770">
        <v>1673</v>
      </c>
      <c r="AY2770">
        <v>1735</v>
      </c>
      <c r="AZ2770" t="s">
        <v>182</v>
      </c>
      <c r="BA2770" s="2">
        <v>43521</v>
      </c>
      <c r="BB2770">
        <v>27</v>
      </c>
      <c r="BC2770" t="s">
        <v>3178</v>
      </c>
      <c r="BD2770" s="2">
        <v>43682</v>
      </c>
      <c r="BE2770" t="s">
        <v>127</v>
      </c>
      <c r="BF2770" s="2">
        <v>43731</v>
      </c>
      <c r="BG2770">
        <v>27</v>
      </c>
      <c r="BH2770" t="s">
        <v>3164</v>
      </c>
      <c r="BI2770" s="3">
        <v>44743</v>
      </c>
    </row>
    <row r="2771" spans="1:61" x14ac:dyDescent="0.25">
      <c r="A2771" s="1">
        <v>43204</v>
      </c>
      <c r="B2771" t="s">
        <v>1445</v>
      </c>
      <c r="C2771" t="s">
        <v>127</v>
      </c>
      <c r="D2771" t="s">
        <v>101</v>
      </c>
      <c r="E2771" t="s">
        <v>464</v>
      </c>
      <c r="F2771" t="s">
        <v>467</v>
      </c>
      <c r="G2771" t="s">
        <v>678</v>
      </c>
      <c r="H2771" t="s">
        <v>1137</v>
      </c>
      <c r="I2771" t="s">
        <v>473</v>
      </c>
      <c r="J2771" t="s">
        <v>1136</v>
      </c>
      <c r="K2771" t="s">
        <v>469</v>
      </c>
      <c r="L2771" t="s">
        <v>80</v>
      </c>
      <c r="M2771" t="s">
        <v>1139</v>
      </c>
      <c r="N2771" t="s">
        <v>472</v>
      </c>
      <c r="O2771" t="s">
        <v>469</v>
      </c>
      <c r="P2771" t="s">
        <v>470</v>
      </c>
      <c r="Q2771">
        <v>33</v>
      </c>
      <c r="R2771" t="s">
        <v>95</v>
      </c>
      <c r="S2771" t="s">
        <v>121</v>
      </c>
      <c r="T2771">
        <v>18</v>
      </c>
      <c r="U2771">
        <v>11</v>
      </c>
      <c r="V2771">
        <v>6</v>
      </c>
      <c r="W2771" t="s">
        <v>132</v>
      </c>
      <c r="X2771" t="s">
        <v>96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 t="e" vm="331">
        <f>_FV(0,"5757575757575758")</f>
        <v>#VALUE!</v>
      </c>
      <c r="AM2771" t="e" vm="221">
        <f>_FV(0,"45454545454545453")</f>
        <v>#VALUE!</v>
      </c>
      <c r="AN2771">
        <v>-8</v>
      </c>
      <c r="AO2771" t="e" vm="1">
        <f>_FV(-1,"0")</f>
        <v>#VALUE!</v>
      </c>
      <c r="AP2771" t="s">
        <v>120</v>
      </c>
      <c r="AQ2771">
        <v>4</v>
      </c>
      <c r="AR2771">
        <v>4</v>
      </c>
      <c r="AS2771" t="s">
        <v>68</v>
      </c>
      <c r="AT2771" t="s">
        <v>68</v>
      </c>
      <c r="AU2771" t="s">
        <v>68</v>
      </c>
      <c r="AV2771" s="3">
        <v>45689</v>
      </c>
      <c r="AW2771" s="3">
        <v>41640</v>
      </c>
      <c r="AX2771">
        <v>1657</v>
      </c>
      <c r="AY2771">
        <v>1735</v>
      </c>
      <c r="AZ2771" t="s">
        <v>1445</v>
      </c>
      <c r="BA2771" s="2">
        <v>43549</v>
      </c>
      <c r="BB2771">
        <v>32</v>
      </c>
      <c r="BC2771" t="s">
        <v>3179</v>
      </c>
      <c r="BD2771" s="3">
        <v>27851</v>
      </c>
      <c r="BE2771" t="s">
        <v>127</v>
      </c>
      <c r="BF2771" s="2">
        <v>43731</v>
      </c>
      <c r="BG2771">
        <v>27</v>
      </c>
      <c r="BH2771" t="s">
        <v>3164</v>
      </c>
      <c r="BI2771" s="3">
        <v>44743</v>
      </c>
    </row>
    <row r="2772" spans="1:61" x14ac:dyDescent="0.25">
      <c r="A2772" s="1">
        <v>43113</v>
      </c>
      <c r="B2772" t="s">
        <v>209</v>
      </c>
      <c r="C2772" t="s">
        <v>127</v>
      </c>
      <c r="D2772" t="s">
        <v>62</v>
      </c>
      <c r="E2772" t="s">
        <v>905</v>
      </c>
      <c r="F2772" t="s">
        <v>377</v>
      </c>
      <c r="G2772" t="s">
        <v>498</v>
      </c>
      <c r="H2772" t="s">
        <v>966</v>
      </c>
      <c r="I2772" t="s">
        <v>375</v>
      </c>
      <c r="J2772" t="s">
        <v>567</v>
      </c>
      <c r="K2772" t="s">
        <v>906</v>
      </c>
      <c r="L2772" t="s">
        <v>379</v>
      </c>
      <c r="M2772" t="s">
        <v>571</v>
      </c>
      <c r="N2772" t="s">
        <v>502</v>
      </c>
      <c r="O2772" t="s">
        <v>571</v>
      </c>
      <c r="P2772" t="s">
        <v>572</v>
      </c>
      <c r="Q2772">
        <v>23</v>
      </c>
      <c r="R2772" t="s">
        <v>84</v>
      </c>
      <c r="S2772" t="s">
        <v>121</v>
      </c>
      <c r="T2772">
        <v>18</v>
      </c>
      <c r="U2772">
        <v>5</v>
      </c>
      <c r="V2772">
        <v>9</v>
      </c>
      <c r="W2772" t="s">
        <v>120</v>
      </c>
      <c r="X2772" t="s">
        <v>132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 t="s">
        <v>498</v>
      </c>
      <c r="AM2772" t="e" vm="216">
        <f>_FV(0,"391304347826087")</f>
        <v>#VALUE!</v>
      </c>
      <c r="AN2772">
        <v>14</v>
      </c>
      <c r="AO2772" t="s">
        <v>132</v>
      </c>
      <c r="AP2772" t="e" vm="1">
        <f>_FV(-5,"0")</f>
        <v>#VALUE!</v>
      </c>
      <c r="AQ2772">
        <v>7</v>
      </c>
      <c r="AR2772">
        <v>1</v>
      </c>
      <c r="AS2772" t="s">
        <v>835</v>
      </c>
      <c r="AT2772" t="s">
        <v>68</v>
      </c>
      <c r="AU2772" t="s">
        <v>1355</v>
      </c>
      <c r="AV2772" t="s">
        <v>3281</v>
      </c>
      <c r="AW2772" t="s">
        <v>3282</v>
      </c>
      <c r="AX2772">
        <v>1892</v>
      </c>
      <c r="AY2772">
        <v>1735</v>
      </c>
      <c r="AZ2772" t="s">
        <v>209</v>
      </c>
      <c r="BA2772" s="2">
        <v>43700</v>
      </c>
      <c r="BB2772">
        <v>22</v>
      </c>
      <c r="BC2772" t="s">
        <v>3180</v>
      </c>
      <c r="BD2772" t="s">
        <v>3181</v>
      </c>
      <c r="BE2772" t="s">
        <v>127</v>
      </c>
      <c r="BF2772" s="2">
        <v>43731</v>
      </c>
      <c r="BG2772">
        <v>27</v>
      </c>
      <c r="BH2772" t="s">
        <v>3164</v>
      </c>
      <c r="BI2772" s="3">
        <v>44743</v>
      </c>
    </row>
    <row r="2773" spans="1:61" x14ac:dyDescent="0.25">
      <c r="A2773" s="1">
        <v>43155</v>
      </c>
      <c r="B2773" t="s">
        <v>2793</v>
      </c>
      <c r="C2773" t="s">
        <v>127</v>
      </c>
      <c r="D2773" t="s">
        <v>62</v>
      </c>
      <c r="E2773" t="s">
        <v>328</v>
      </c>
      <c r="F2773" t="s">
        <v>250</v>
      </c>
      <c r="G2773" t="s">
        <v>1534</v>
      </c>
      <c r="H2773" t="s">
        <v>247</v>
      </c>
      <c r="I2773" t="s">
        <v>371</v>
      </c>
      <c r="J2773" t="s">
        <v>408</v>
      </c>
      <c r="K2773" t="s">
        <v>155</v>
      </c>
      <c r="L2773" t="s">
        <v>251</v>
      </c>
      <c r="M2773" t="s">
        <v>253</v>
      </c>
      <c r="N2773" t="s">
        <v>1304</v>
      </c>
      <c r="O2773" t="s">
        <v>372</v>
      </c>
      <c r="P2773" t="s">
        <v>79</v>
      </c>
      <c r="Q2773">
        <v>28</v>
      </c>
      <c r="R2773" t="s">
        <v>119</v>
      </c>
      <c r="S2773" t="s">
        <v>121</v>
      </c>
      <c r="T2773">
        <v>18</v>
      </c>
      <c r="U2773">
        <v>11</v>
      </c>
      <c r="V2773">
        <v>9</v>
      </c>
      <c r="W2773" t="s">
        <v>132</v>
      </c>
      <c r="X2773" t="s">
        <v>85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 t="e" vm="315">
        <f>_FV(0,"35714285714285715")</f>
        <v>#VALUE!</v>
      </c>
      <c r="AM2773" t="e" vm="3">
        <f>_FV(0,"5")</f>
        <v>#VALUE!</v>
      </c>
      <c r="AN2773">
        <v>-4</v>
      </c>
      <c r="AO2773" t="e" vm="1">
        <f>_FV(-2,"0")</f>
        <v>#VALUE!</v>
      </c>
      <c r="AP2773" t="s">
        <v>96</v>
      </c>
      <c r="AQ2773">
        <v>3</v>
      </c>
      <c r="AR2773">
        <v>6</v>
      </c>
      <c r="AS2773" t="s">
        <v>1604</v>
      </c>
      <c r="AT2773" t="s">
        <v>68</v>
      </c>
      <c r="AU2773" t="s">
        <v>1123</v>
      </c>
      <c r="AV2773" t="s">
        <v>3283</v>
      </c>
      <c r="AW2773" t="s">
        <v>3284</v>
      </c>
      <c r="AX2773">
        <v>1633</v>
      </c>
      <c r="AY2773">
        <v>1735</v>
      </c>
      <c r="AZ2773" t="s">
        <v>2793</v>
      </c>
      <c r="BA2773" s="2">
        <v>43733</v>
      </c>
      <c r="BB2773">
        <v>28</v>
      </c>
      <c r="BC2773" t="s">
        <v>3182</v>
      </c>
      <c r="BD2773" s="3">
        <v>19085</v>
      </c>
      <c r="BE2773" t="s">
        <v>127</v>
      </c>
      <c r="BF2773" s="2">
        <v>43731</v>
      </c>
      <c r="BG2773">
        <v>27</v>
      </c>
      <c r="BH2773" t="s">
        <v>3164</v>
      </c>
      <c r="BI2773" s="3">
        <v>44743</v>
      </c>
    </row>
    <row r="2774" spans="1:61" x14ac:dyDescent="0.25">
      <c r="A2774" s="1">
        <v>43095</v>
      </c>
      <c r="B2774" t="s">
        <v>218</v>
      </c>
      <c r="C2774" t="s">
        <v>127</v>
      </c>
      <c r="D2774" t="s">
        <v>101</v>
      </c>
      <c r="E2774" t="s">
        <v>534</v>
      </c>
      <c r="F2774" s="2">
        <v>43497</v>
      </c>
      <c r="G2774" s="3">
        <v>12785</v>
      </c>
      <c r="H2774" s="2">
        <v>43586</v>
      </c>
      <c r="I2774" t="s">
        <v>534</v>
      </c>
      <c r="J2774" s="2">
        <v>43525</v>
      </c>
      <c r="K2774" t="s">
        <v>325</v>
      </c>
      <c r="L2774" t="s">
        <v>159</v>
      </c>
      <c r="M2774" t="s">
        <v>682</v>
      </c>
      <c r="N2774" t="s">
        <v>159</v>
      </c>
      <c r="O2774" t="s">
        <v>116</v>
      </c>
      <c r="P2774" t="s">
        <v>79</v>
      </c>
      <c r="Q2774">
        <v>20</v>
      </c>
      <c r="R2774" t="s">
        <v>239</v>
      </c>
      <c r="S2774" t="s">
        <v>121</v>
      </c>
      <c r="T2774">
        <v>18</v>
      </c>
      <c r="U2774">
        <v>19</v>
      </c>
      <c r="V2774">
        <v>9</v>
      </c>
      <c r="W2774" t="s">
        <v>64</v>
      </c>
      <c r="X2774" t="s">
        <v>192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 t="e" vm="150">
        <f>_FV(0,"65")</f>
        <v>#VALUE!</v>
      </c>
      <c r="AM2774" t="e" vm="154">
        <f>_FV(0,"3")</f>
        <v>#VALUE!</v>
      </c>
      <c r="AN2774">
        <v>-12</v>
      </c>
      <c r="AO2774" t="e" vm="1">
        <f>_FV(-9,"0")</f>
        <v>#VALUE!</v>
      </c>
      <c r="AP2774" t="s">
        <v>179</v>
      </c>
      <c r="AQ2774">
        <v>3</v>
      </c>
      <c r="AR2774">
        <v>6</v>
      </c>
      <c r="AS2774" t="s">
        <v>160</v>
      </c>
      <c r="AT2774" t="s">
        <v>68</v>
      </c>
      <c r="AU2774" t="s">
        <v>1058</v>
      </c>
      <c r="AV2774" t="s">
        <v>3285</v>
      </c>
      <c r="AW2774" t="s">
        <v>3286</v>
      </c>
      <c r="AX2774">
        <v>1650</v>
      </c>
      <c r="AY2774">
        <v>1735</v>
      </c>
      <c r="AZ2774" t="s">
        <v>218</v>
      </c>
      <c r="BA2774" s="2">
        <v>43610</v>
      </c>
      <c r="BB2774">
        <v>17</v>
      </c>
      <c r="BC2774" t="s">
        <v>3183</v>
      </c>
      <c r="BD2774" s="2">
        <v>43501</v>
      </c>
      <c r="BE2774" t="s">
        <v>127</v>
      </c>
      <c r="BF2774" s="2">
        <v>43731</v>
      </c>
      <c r="BG2774">
        <v>27</v>
      </c>
      <c r="BH2774" t="s">
        <v>3164</v>
      </c>
      <c r="BI2774" s="3">
        <v>44743</v>
      </c>
    </row>
    <row r="2775" spans="1:61" x14ac:dyDescent="0.25">
      <c r="A2775" s="1">
        <v>43233</v>
      </c>
      <c r="B2775" t="s">
        <v>228</v>
      </c>
      <c r="C2775" t="s">
        <v>127</v>
      </c>
      <c r="D2775" t="s">
        <v>62</v>
      </c>
      <c r="E2775" t="s">
        <v>404</v>
      </c>
      <c r="F2775" t="s">
        <v>1215</v>
      </c>
      <c r="G2775" t="s">
        <v>1216</v>
      </c>
      <c r="H2775" t="s">
        <v>1689</v>
      </c>
      <c r="I2775" t="s">
        <v>168</v>
      </c>
      <c r="J2775" t="s">
        <v>1588</v>
      </c>
      <c r="K2775" t="s">
        <v>174</v>
      </c>
      <c r="L2775" t="s">
        <v>1012</v>
      </c>
      <c r="M2775" t="s">
        <v>304</v>
      </c>
      <c r="N2775" t="s">
        <v>203</v>
      </c>
      <c r="O2775" t="s">
        <v>202</v>
      </c>
      <c r="P2775" t="s">
        <v>170</v>
      </c>
      <c r="Q2775">
        <v>38</v>
      </c>
      <c r="R2775" t="s">
        <v>191</v>
      </c>
      <c r="S2775" t="s">
        <v>121</v>
      </c>
      <c r="T2775">
        <v>18</v>
      </c>
      <c r="U2775">
        <v>15</v>
      </c>
      <c r="V2775">
        <v>8</v>
      </c>
      <c r="W2775" t="s">
        <v>132</v>
      </c>
      <c r="X2775" t="s">
        <v>83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 t="e" vm="128">
        <f>_FV(0,"5789473684210527")</f>
        <v>#VALUE!</v>
      </c>
      <c r="AM2775" t="e" vm="107">
        <f>_FV(0,"3157894736842105")</f>
        <v>#VALUE!</v>
      </c>
      <c r="AN2775">
        <v>-10</v>
      </c>
      <c r="AO2775" t="e" vm="1">
        <f>_FV(-4,"0")</f>
        <v>#VALUE!</v>
      </c>
      <c r="AP2775" t="s">
        <v>132</v>
      </c>
      <c r="AQ2775">
        <v>1</v>
      </c>
      <c r="AR2775">
        <v>7</v>
      </c>
      <c r="AS2775" t="s">
        <v>68</v>
      </c>
      <c r="AT2775" t="s">
        <v>1218</v>
      </c>
      <c r="AU2775" t="s">
        <v>68</v>
      </c>
      <c r="AV2775" t="s">
        <v>68</v>
      </c>
      <c r="AW2775" t="s">
        <v>3287</v>
      </c>
      <c r="AX2775">
        <v>1660</v>
      </c>
      <c r="AY2775">
        <v>1735</v>
      </c>
      <c r="AZ2775" t="s">
        <v>228</v>
      </c>
      <c r="BA2775" s="2">
        <v>43548</v>
      </c>
      <c r="BB2775">
        <v>23</v>
      </c>
      <c r="BC2775" t="s">
        <v>3184</v>
      </c>
      <c r="BD2775" s="3">
        <v>16954</v>
      </c>
      <c r="BE2775" t="s">
        <v>127</v>
      </c>
      <c r="BF2775" s="2">
        <v>43731</v>
      </c>
      <c r="BG2775">
        <v>27</v>
      </c>
      <c r="BH2775" t="s">
        <v>3164</v>
      </c>
      <c r="BI2775" s="3">
        <v>44743</v>
      </c>
    </row>
    <row r="2776" spans="1:61" x14ac:dyDescent="0.25">
      <c r="A2776" s="1">
        <v>43103</v>
      </c>
      <c r="B2776" t="s">
        <v>60</v>
      </c>
      <c r="C2776" t="s">
        <v>158</v>
      </c>
      <c r="D2776" t="s">
        <v>151</v>
      </c>
      <c r="E2776" t="s">
        <v>248</v>
      </c>
      <c r="F2776" t="s">
        <v>3288</v>
      </c>
      <c r="G2776" t="s">
        <v>153</v>
      </c>
      <c r="H2776" t="s">
        <v>670</v>
      </c>
      <c r="I2776" t="s">
        <v>1365</v>
      </c>
      <c r="J2776" t="s">
        <v>1991</v>
      </c>
      <c r="K2776" t="s">
        <v>253</v>
      </c>
      <c r="L2776" t="s">
        <v>1331</v>
      </c>
      <c r="M2776" t="s">
        <v>155</v>
      </c>
      <c r="N2776" t="s">
        <v>330</v>
      </c>
      <c r="O2776" t="s">
        <v>372</v>
      </c>
      <c r="P2776" t="s">
        <v>410</v>
      </c>
      <c r="Q2776">
        <v>28</v>
      </c>
      <c r="R2776" t="s">
        <v>96</v>
      </c>
      <c r="S2776" t="s">
        <v>68</v>
      </c>
      <c r="T2776">
        <v>18</v>
      </c>
      <c r="U2776">
        <v>6</v>
      </c>
      <c r="V2776">
        <v>1</v>
      </c>
      <c r="W2776" t="s">
        <v>96</v>
      </c>
      <c r="X2776" t="s">
        <v>120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 t="s">
        <v>437</v>
      </c>
      <c r="AM2776" t="s">
        <v>2418</v>
      </c>
      <c r="AN2776">
        <v>-27</v>
      </c>
      <c r="AO2776" t="e" vm="1">
        <f>_FV(-4,"0")</f>
        <v>#VALUE!</v>
      </c>
      <c r="AP2776" t="s">
        <v>132</v>
      </c>
      <c r="AQ2776">
        <v>1</v>
      </c>
      <c r="AR2776">
        <v>7</v>
      </c>
      <c r="AS2776" t="s">
        <v>68</v>
      </c>
      <c r="AT2776" t="s">
        <v>256</v>
      </c>
      <c r="AU2776" t="s">
        <v>68</v>
      </c>
      <c r="AV2776" t="s">
        <v>84</v>
      </c>
      <c r="AW2776" t="s">
        <v>3289</v>
      </c>
      <c r="AX2776">
        <v>1845</v>
      </c>
      <c r="AY2776">
        <v>1906</v>
      </c>
      <c r="AZ2776" t="s">
        <v>60</v>
      </c>
      <c r="BA2776" s="2">
        <v>43700</v>
      </c>
      <c r="BB2776">
        <v>27</v>
      </c>
      <c r="BC2776" t="s">
        <v>3155</v>
      </c>
      <c r="BD2776" s="2">
        <v>43722</v>
      </c>
      <c r="BE2776" t="s">
        <v>158</v>
      </c>
      <c r="BF2776" s="2">
        <v>43489</v>
      </c>
      <c r="BG2776">
        <v>21</v>
      </c>
      <c r="BH2776" t="s">
        <v>3171</v>
      </c>
      <c r="BI2776" t="s">
        <v>3172</v>
      </c>
    </row>
    <row r="2777" spans="1:61" x14ac:dyDescent="0.25">
      <c r="A2777" s="1">
        <v>42973</v>
      </c>
      <c r="B2777" t="s">
        <v>2768</v>
      </c>
      <c r="C2777" t="s">
        <v>158</v>
      </c>
      <c r="D2777" t="s">
        <v>151</v>
      </c>
      <c r="E2777" t="s">
        <v>65</v>
      </c>
      <c r="F2777" t="s">
        <v>68</v>
      </c>
      <c r="G2777" t="s">
        <v>68</v>
      </c>
      <c r="H2777" t="s">
        <v>80</v>
      </c>
      <c r="I2777" t="s">
        <v>65</v>
      </c>
      <c r="J2777" t="s">
        <v>90</v>
      </c>
      <c r="K2777" t="s">
        <v>65</v>
      </c>
      <c r="L2777" t="s">
        <v>80</v>
      </c>
      <c r="M2777" t="s">
        <v>355</v>
      </c>
      <c r="N2777" t="s">
        <v>65</v>
      </c>
      <c r="O2777" t="s">
        <v>65</v>
      </c>
      <c r="P2777" t="s">
        <v>80</v>
      </c>
      <c r="Q2777">
        <v>3</v>
      </c>
      <c r="R2777" t="s">
        <v>179</v>
      </c>
      <c r="S2777" t="s">
        <v>68</v>
      </c>
      <c r="T2777">
        <v>18</v>
      </c>
      <c r="U2777">
        <v>16</v>
      </c>
      <c r="V2777">
        <v>5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 t="e" vm="1">
        <f>_FV(-1,"0")</f>
        <v>#VALUE!</v>
      </c>
      <c r="AM2777" t="s">
        <v>355</v>
      </c>
      <c r="AN2777">
        <v>-4</v>
      </c>
      <c r="AP2777" t="s">
        <v>192</v>
      </c>
      <c r="AQ2777">
        <v>0</v>
      </c>
      <c r="AR2777">
        <v>9</v>
      </c>
      <c r="AS2777" t="s">
        <v>68</v>
      </c>
      <c r="AT2777" t="s">
        <v>68</v>
      </c>
      <c r="AU2777" t="s">
        <v>68</v>
      </c>
      <c r="AV2777" s="2">
        <v>43678</v>
      </c>
      <c r="AW2777" s="3">
        <v>47119</v>
      </c>
      <c r="AX2777">
        <v>1634</v>
      </c>
      <c r="AY2777">
        <v>1906</v>
      </c>
      <c r="AZ2777" t="s">
        <v>2768</v>
      </c>
      <c r="BA2777" t="s">
        <v>1398</v>
      </c>
      <c r="BB2777">
        <v>13</v>
      </c>
      <c r="BC2777" t="s">
        <v>3157</v>
      </c>
      <c r="BD2777" s="3">
        <v>11749</v>
      </c>
      <c r="BE2777" t="s">
        <v>158</v>
      </c>
      <c r="BF2777" s="2">
        <v>43489</v>
      </c>
      <c r="BG2777">
        <v>21</v>
      </c>
      <c r="BH2777" t="s">
        <v>3171</v>
      </c>
      <c r="BI2777" t="s">
        <v>3172</v>
      </c>
    </row>
    <row r="2778" spans="1:61" x14ac:dyDescent="0.25">
      <c r="A2778" s="1">
        <v>43077</v>
      </c>
      <c r="B2778" t="s">
        <v>3158</v>
      </c>
      <c r="C2778" t="s">
        <v>158</v>
      </c>
      <c r="D2778" t="s">
        <v>151</v>
      </c>
      <c r="E2778" t="s">
        <v>65</v>
      </c>
      <c r="F2778" t="s">
        <v>65</v>
      </c>
      <c r="G2778" t="s">
        <v>65</v>
      </c>
      <c r="H2778" t="s">
        <v>65</v>
      </c>
      <c r="I2778" t="s">
        <v>65</v>
      </c>
      <c r="J2778" t="s">
        <v>65</v>
      </c>
      <c r="K2778" t="s">
        <v>65</v>
      </c>
      <c r="L2778" t="s">
        <v>65</v>
      </c>
      <c r="M2778" t="s">
        <v>65</v>
      </c>
      <c r="N2778" t="s">
        <v>65</v>
      </c>
      <c r="O2778" t="s">
        <v>65</v>
      </c>
      <c r="P2778" t="s">
        <v>65</v>
      </c>
      <c r="Q2778">
        <v>1</v>
      </c>
      <c r="R2778" t="s">
        <v>110</v>
      </c>
      <c r="S2778" t="s">
        <v>68</v>
      </c>
      <c r="T2778">
        <v>18</v>
      </c>
      <c r="U2778">
        <v>2</v>
      </c>
      <c r="V2778">
        <v>12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 t="s">
        <v>65</v>
      </c>
      <c r="AM2778" t="s">
        <v>65</v>
      </c>
      <c r="AN2778">
        <v>0</v>
      </c>
      <c r="AP2778" t="s">
        <v>119</v>
      </c>
      <c r="AQ2778">
        <v>1</v>
      </c>
      <c r="AR2778">
        <v>1</v>
      </c>
      <c r="AS2778" t="s">
        <v>68</v>
      </c>
      <c r="AT2778" t="s">
        <v>68</v>
      </c>
      <c r="AU2778" t="s">
        <v>68</v>
      </c>
      <c r="AV2778" s="3">
        <v>329117</v>
      </c>
      <c r="AW2778" s="3">
        <v>43101</v>
      </c>
      <c r="AX2778">
        <v>1589</v>
      </c>
      <c r="AY2778">
        <v>1906</v>
      </c>
      <c r="AZ2778" t="s">
        <v>3158</v>
      </c>
      <c r="BA2778" s="2">
        <v>43702</v>
      </c>
      <c r="BB2778">
        <v>26</v>
      </c>
      <c r="BC2778" t="s">
        <v>3159</v>
      </c>
      <c r="BD2778" s="3">
        <v>27061</v>
      </c>
      <c r="BE2778" t="s">
        <v>158</v>
      </c>
      <c r="BF2778" s="2">
        <v>43489</v>
      </c>
      <c r="BG2778">
        <v>21</v>
      </c>
      <c r="BH2778" t="s">
        <v>3171</v>
      </c>
      <c r="BI2778" t="s">
        <v>3172</v>
      </c>
    </row>
    <row r="2779" spans="1:61" x14ac:dyDescent="0.25">
      <c r="A2779" s="1">
        <v>43161</v>
      </c>
      <c r="B2779" t="s">
        <v>2531</v>
      </c>
      <c r="C2779" t="s">
        <v>158</v>
      </c>
      <c r="D2779" t="s">
        <v>101</v>
      </c>
      <c r="E2779" t="s">
        <v>495</v>
      </c>
      <c r="F2779" t="s">
        <v>3290</v>
      </c>
      <c r="G2779" t="s">
        <v>229</v>
      </c>
      <c r="H2779" t="s">
        <v>361</v>
      </c>
      <c r="I2779" t="s">
        <v>997</v>
      </c>
      <c r="J2779" t="s">
        <v>1803</v>
      </c>
      <c r="K2779" t="s">
        <v>522</v>
      </c>
      <c r="L2779" t="s">
        <v>229</v>
      </c>
      <c r="M2779" t="s">
        <v>235</v>
      </c>
      <c r="N2779" t="s">
        <v>943</v>
      </c>
      <c r="O2779" t="s">
        <v>235</v>
      </c>
      <c r="P2779" t="s">
        <v>234</v>
      </c>
      <c r="Q2779">
        <v>26</v>
      </c>
      <c r="R2779" t="s">
        <v>85</v>
      </c>
      <c r="S2779" t="s">
        <v>68</v>
      </c>
      <c r="T2779">
        <v>18</v>
      </c>
      <c r="U2779">
        <v>7</v>
      </c>
      <c r="V2779">
        <v>1</v>
      </c>
      <c r="W2779" t="s">
        <v>64</v>
      </c>
      <c r="X2779" t="s">
        <v>120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 t="e" vm="162">
        <f>_FV(0,"07692307692307693")</f>
        <v>#VALUE!</v>
      </c>
      <c r="AM2779" t="s">
        <v>940</v>
      </c>
      <c r="AN2779">
        <v>-33</v>
      </c>
      <c r="AO2779" t="e" vm="1">
        <f>_FV(-8,"0")</f>
        <v>#VALUE!</v>
      </c>
      <c r="AP2779" t="s">
        <v>96</v>
      </c>
      <c r="AQ2779">
        <v>0</v>
      </c>
      <c r="AR2779">
        <v>9</v>
      </c>
      <c r="AS2779" t="s">
        <v>945</v>
      </c>
      <c r="AT2779" t="s">
        <v>68</v>
      </c>
      <c r="AU2779" s="3">
        <v>45658</v>
      </c>
      <c r="AV2779" t="s">
        <v>2816</v>
      </c>
      <c r="AW2779" t="s">
        <v>3291</v>
      </c>
      <c r="AX2779">
        <v>1659</v>
      </c>
      <c r="AY2779">
        <v>1906</v>
      </c>
      <c r="AZ2779" t="s">
        <v>2531</v>
      </c>
      <c r="BA2779" s="2">
        <v>43703</v>
      </c>
      <c r="BB2779">
        <v>16</v>
      </c>
      <c r="BC2779" t="s">
        <v>3160</v>
      </c>
      <c r="BD2779" s="3">
        <v>44986</v>
      </c>
      <c r="BE2779" t="s">
        <v>158</v>
      </c>
      <c r="BF2779" s="2">
        <v>43489</v>
      </c>
      <c r="BG2779">
        <v>21</v>
      </c>
      <c r="BH2779" t="s">
        <v>3171</v>
      </c>
      <c r="BI2779" t="s">
        <v>3172</v>
      </c>
    </row>
    <row r="2780" spans="1:61" x14ac:dyDescent="0.25">
      <c r="A2780" s="1">
        <v>43008</v>
      </c>
      <c r="B2780" t="s">
        <v>123</v>
      </c>
      <c r="C2780" t="s">
        <v>158</v>
      </c>
      <c r="D2780" t="s">
        <v>151</v>
      </c>
      <c r="E2780" t="s">
        <v>391</v>
      </c>
      <c r="F2780" t="s">
        <v>84</v>
      </c>
      <c r="G2780" t="s">
        <v>670</v>
      </c>
      <c r="H2780" t="s">
        <v>155</v>
      </c>
      <c r="I2780" t="s">
        <v>370</v>
      </c>
      <c r="J2780" t="s">
        <v>1114</v>
      </c>
      <c r="K2780" t="s">
        <v>252</v>
      </c>
      <c r="L2780" t="s">
        <v>670</v>
      </c>
      <c r="M2780" t="s">
        <v>154</v>
      </c>
      <c r="N2780" t="s">
        <v>65</v>
      </c>
      <c r="O2780" t="s">
        <v>154</v>
      </c>
      <c r="P2780" t="s">
        <v>154</v>
      </c>
      <c r="Q2780">
        <v>7</v>
      </c>
      <c r="R2780" t="s">
        <v>132</v>
      </c>
      <c r="S2780" t="s">
        <v>68</v>
      </c>
      <c r="T2780">
        <v>18</v>
      </c>
      <c r="U2780">
        <v>3</v>
      </c>
      <c r="V2780">
        <v>1</v>
      </c>
      <c r="W2780" t="s">
        <v>191</v>
      </c>
      <c r="X2780" t="s">
        <v>191</v>
      </c>
      <c r="Y2780">
        <v>0</v>
      </c>
      <c r="Z2780">
        <v>1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 t="s">
        <v>68</v>
      </c>
      <c r="AM2780" t="s">
        <v>1798</v>
      </c>
      <c r="AN2780">
        <v>-3</v>
      </c>
      <c r="AO2780" t="s">
        <v>65</v>
      </c>
      <c r="AP2780" t="s">
        <v>66</v>
      </c>
      <c r="AQ2780">
        <v>6</v>
      </c>
      <c r="AR2780">
        <v>3</v>
      </c>
      <c r="AS2780" t="s">
        <v>68</v>
      </c>
      <c r="AT2780" t="s">
        <v>68</v>
      </c>
      <c r="AU2780" t="s">
        <v>68</v>
      </c>
      <c r="AV2780" t="s">
        <v>1820</v>
      </c>
      <c r="AW2780" s="3">
        <v>46388</v>
      </c>
      <c r="AX2780">
        <v>1915</v>
      </c>
      <c r="AY2780">
        <v>1906</v>
      </c>
      <c r="AZ2780" t="s">
        <v>123</v>
      </c>
      <c r="BA2780" s="2">
        <v>43669</v>
      </c>
      <c r="BB2780">
        <v>33</v>
      </c>
      <c r="BC2780" t="s">
        <v>3161</v>
      </c>
      <c r="BD2780" s="2">
        <v>43813</v>
      </c>
      <c r="BE2780" t="s">
        <v>158</v>
      </c>
      <c r="BF2780" s="2">
        <v>43489</v>
      </c>
      <c r="BG2780">
        <v>21</v>
      </c>
      <c r="BH2780" t="s">
        <v>3171</v>
      </c>
      <c r="BI2780" t="s">
        <v>3172</v>
      </c>
    </row>
    <row r="2781" spans="1:61" x14ac:dyDescent="0.25">
      <c r="A2781" s="1">
        <v>43100</v>
      </c>
      <c r="B2781" t="s">
        <v>2233</v>
      </c>
      <c r="C2781" t="s">
        <v>158</v>
      </c>
      <c r="D2781" t="s">
        <v>101</v>
      </c>
      <c r="E2781" t="s">
        <v>152</v>
      </c>
      <c r="F2781" t="s">
        <v>3292</v>
      </c>
      <c r="G2781" t="s">
        <v>892</v>
      </c>
      <c r="H2781" t="s">
        <v>252</v>
      </c>
      <c r="I2781" t="s">
        <v>152</v>
      </c>
      <c r="J2781" t="s">
        <v>3293</v>
      </c>
      <c r="K2781" t="s">
        <v>394</v>
      </c>
      <c r="L2781" t="s">
        <v>389</v>
      </c>
      <c r="M2781" t="s">
        <v>393</v>
      </c>
      <c r="N2781" t="s">
        <v>65</v>
      </c>
      <c r="O2781" t="s">
        <v>155</v>
      </c>
      <c r="P2781" t="s">
        <v>1168</v>
      </c>
      <c r="Q2781">
        <v>21</v>
      </c>
      <c r="R2781" t="s">
        <v>192</v>
      </c>
      <c r="S2781" t="s">
        <v>68</v>
      </c>
      <c r="T2781">
        <v>18</v>
      </c>
      <c r="U2781">
        <v>15</v>
      </c>
      <c r="V2781">
        <v>1</v>
      </c>
      <c r="W2781" t="s">
        <v>121</v>
      </c>
      <c r="X2781" t="s">
        <v>110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1</v>
      </c>
      <c r="AG2781">
        <v>1</v>
      </c>
      <c r="AH2781">
        <v>0</v>
      </c>
      <c r="AI2781">
        <v>0</v>
      </c>
      <c r="AJ2781">
        <v>0</v>
      </c>
      <c r="AK2781">
        <v>0</v>
      </c>
      <c r="AL2781" t="e" vm="35">
        <f>_FV(0,"6666666666666666")</f>
        <v>#VALUE!</v>
      </c>
      <c r="AM2781" t="s">
        <v>365</v>
      </c>
      <c r="AN2781">
        <v>-40</v>
      </c>
      <c r="AO2781" t="e" vm="1">
        <f>_FV(-7,"0")</f>
        <v>#VALUE!</v>
      </c>
      <c r="AP2781" t="s">
        <v>120</v>
      </c>
      <c r="AQ2781">
        <v>0</v>
      </c>
      <c r="AR2781">
        <v>9</v>
      </c>
      <c r="AS2781" t="s">
        <v>896</v>
      </c>
      <c r="AT2781" t="s">
        <v>68</v>
      </c>
      <c r="AU2781" t="s">
        <v>898</v>
      </c>
      <c r="AV2781" t="s">
        <v>1513</v>
      </c>
      <c r="AW2781" t="s">
        <v>3294</v>
      </c>
      <c r="AX2781">
        <v>1595</v>
      </c>
      <c r="AY2781">
        <v>1906</v>
      </c>
      <c r="AZ2781" t="s">
        <v>2233</v>
      </c>
      <c r="BA2781" s="2">
        <v>43701</v>
      </c>
      <c r="BB2781">
        <v>22</v>
      </c>
      <c r="BC2781" t="s">
        <v>3162</v>
      </c>
      <c r="BD2781" s="3">
        <v>27120</v>
      </c>
      <c r="BE2781" t="s">
        <v>158</v>
      </c>
      <c r="BF2781" s="2">
        <v>43489</v>
      </c>
      <c r="BG2781">
        <v>21</v>
      </c>
      <c r="BH2781" t="s">
        <v>3171</v>
      </c>
      <c r="BI2781" t="s">
        <v>3172</v>
      </c>
    </row>
    <row r="2782" spans="1:61" x14ac:dyDescent="0.25">
      <c r="A2782" s="1">
        <v>43190</v>
      </c>
      <c r="B2782" t="s">
        <v>127</v>
      </c>
      <c r="C2782" t="s">
        <v>158</v>
      </c>
      <c r="D2782" t="s">
        <v>151</v>
      </c>
      <c r="E2782" t="s">
        <v>140</v>
      </c>
      <c r="F2782" t="s">
        <v>3295</v>
      </c>
      <c r="G2782" t="s">
        <v>555</v>
      </c>
      <c r="H2782" t="s">
        <v>2388</v>
      </c>
      <c r="I2782" t="s">
        <v>867</v>
      </c>
      <c r="J2782" t="s">
        <v>3296</v>
      </c>
      <c r="K2782" t="s">
        <v>450</v>
      </c>
      <c r="L2782" t="s">
        <v>1972</v>
      </c>
      <c r="M2782" t="s">
        <v>451</v>
      </c>
      <c r="N2782" t="s">
        <v>560</v>
      </c>
      <c r="O2782" t="s">
        <v>141</v>
      </c>
      <c r="P2782" t="s">
        <v>1360</v>
      </c>
      <c r="Q2782">
        <v>31</v>
      </c>
      <c r="R2782" t="s">
        <v>121</v>
      </c>
      <c r="S2782" t="s">
        <v>68</v>
      </c>
      <c r="T2782">
        <v>18</v>
      </c>
      <c r="U2782">
        <v>5</v>
      </c>
      <c r="V2782">
        <v>1</v>
      </c>
      <c r="W2782" t="s">
        <v>96</v>
      </c>
      <c r="X2782" t="s">
        <v>191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 t="e" vm="145">
        <f>_FV(0,"45161290322580644")</f>
        <v>#VALUE!</v>
      </c>
      <c r="AM2782" t="s">
        <v>1503</v>
      </c>
      <c r="AN2782">
        <v>-44</v>
      </c>
      <c r="AO2782" t="e" vm="1">
        <f>_FV(-7,"0")</f>
        <v>#VALUE!</v>
      </c>
      <c r="AP2782" t="s">
        <v>85</v>
      </c>
      <c r="AQ2782">
        <v>5</v>
      </c>
      <c r="AR2782">
        <v>2</v>
      </c>
      <c r="AS2782" t="s">
        <v>871</v>
      </c>
      <c r="AT2782" t="s">
        <v>68</v>
      </c>
      <c r="AU2782" t="s">
        <v>1113</v>
      </c>
      <c r="AV2782" t="s">
        <v>3297</v>
      </c>
      <c r="AW2782" t="s">
        <v>3298</v>
      </c>
      <c r="AX2782">
        <v>1735</v>
      </c>
      <c r="AY2782">
        <v>1906</v>
      </c>
      <c r="AZ2782" t="s">
        <v>127</v>
      </c>
      <c r="BA2782" s="2">
        <v>43731</v>
      </c>
      <c r="BB2782">
        <v>27</v>
      </c>
      <c r="BC2782" t="s">
        <v>3164</v>
      </c>
      <c r="BD2782" s="3">
        <v>44743</v>
      </c>
      <c r="BE2782" t="s">
        <v>158</v>
      </c>
      <c r="BF2782" s="2">
        <v>43489</v>
      </c>
      <c r="BG2782">
        <v>21</v>
      </c>
      <c r="BH2782" t="s">
        <v>3171</v>
      </c>
      <c r="BI2782" t="s">
        <v>3172</v>
      </c>
    </row>
    <row r="2783" spans="1:61" x14ac:dyDescent="0.25">
      <c r="A2783" s="1">
        <v>43065</v>
      </c>
      <c r="B2783" t="s">
        <v>3165</v>
      </c>
      <c r="C2783" t="s">
        <v>158</v>
      </c>
      <c r="D2783" t="s">
        <v>151</v>
      </c>
      <c r="E2783" t="s">
        <v>232</v>
      </c>
      <c r="F2783" t="s">
        <v>3299</v>
      </c>
      <c r="G2783" t="s">
        <v>360</v>
      </c>
      <c r="H2783" t="s">
        <v>364</v>
      </c>
      <c r="I2783" t="s">
        <v>494</v>
      </c>
      <c r="J2783" t="s">
        <v>1803</v>
      </c>
      <c r="K2783" t="s">
        <v>235</v>
      </c>
      <c r="L2783" t="s">
        <v>229</v>
      </c>
      <c r="M2783" t="s">
        <v>237</v>
      </c>
      <c r="N2783" t="s">
        <v>65</v>
      </c>
      <c r="O2783" t="s">
        <v>363</v>
      </c>
      <c r="P2783" t="s">
        <v>234</v>
      </c>
      <c r="Q2783">
        <v>13</v>
      </c>
      <c r="R2783" t="s">
        <v>242</v>
      </c>
      <c r="S2783" t="s">
        <v>68</v>
      </c>
      <c r="T2783">
        <v>18</v>
      </c>
      <c r="U2783">
        <v>10</v>
      </c>
      <c r="V2783">
        <v>1</v>
      </c>
      <c r="W2783" t="s">
        <v>96</v>
      </c>
      <c r="X2783" t="s">
        <v>110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1</v>
      </c>
      <c r="AG2783">
        <v>1</v>
      </c>
      <c r="AH2783">
        <v>0</v>
      </c>
      <c r="AI2783">
        <v>0</v>
      </c>
      <c r="AJ2783">
        <v>0</v>
      </c>
      <c r="AK2783">
        <v>0</v>
      </c>
      <c r="AL2783" t="e" vm="34">
        <f>_FV(0,"6923076923076923")</f>
        <v>#VALUE!</v>
      </c>
      <c r="AM2783" t="s">
        <v>3300</v>
      </c>
      <c r="AN2783">
        <v>-19</v>
      </c>
      <c r="AO2783" t="e" vm="1">
        <f>_FV(-9,"0")</f>
        <v>#VALUE!</v>
      </c>
      <c r="AP2783" t="s">
        <v>110</v>
      </c>
      <c r="AQ2783">
        <v>1</v>
      </c>
      <c r="AR2783">
        <v>1</v>
      </c>
      <c r="AS2783" t="s">
        <v>752</v>
      </c>
      <c r="AT2783" t="s">
        <v>68</v>
      </c>
      <c r="AU2783" t="s">
        <v>232</v>
      </c>
      <c r="AV2783" t="s">
        <v>3301</v>
      </c>
      <c r="AW2783" t="s">
        <v>3264</v>
      </c>
      <c r="AX2783">
        <v>1516</v>
      </c>
      <c r="AY2783">
        <v>1906</v>
      </c>
      <c r="AZ2783" t="s">
        <v>3165</v>
      </c>
      <c r="BA2783" s="2">
        <v>43640</v>
      </c>
      <c r="BB2783">
        <v>18</v>
      </c>
      <c r="BC2783" t="s">
        <v>3166</v>
      </c>
      <c r="BD2783" s="3">
        <v>30682</v>
      </c>
      <c r="BE2783" t="s">
        <v>158</v>
      </c>
      <c r="BF2783" s="2">
        <v>43489</v>
      </c>
      <c r="BG2783">
        <v>21</v>
      </c>
      <c r="BH2783" t="s">
        <v>3171</v>
      </c>
      <c r="BI2783" t="s">
        <v>3172</v>
      </c>
    </row>
    <row r="2784" spans="1:61" x14ac:dyDescent="0.25">
      <c r="A2784" s="1">
        <v>43057</v>
      </c>
      <c r="B2784" t="s">
        <v>2538</v>
      </c>
      <c r="C2784" t="s">
        <v>158</v>
      </c>
      <c r="D2784" t="s">
        <v>151</v>
      </c>
      <c r="E2784" t="s">
        <v>90</v>
      </c>
      <c r="F2784" t="s">
        <v>3302</v>
      </c>
      <c r="G2784" t="s">
        <v>90</v>
      </c>
      <c r="H2784" t="s">
        <v>426</v>
      </c>
      <c r="I2784" t="s">
        <v>78</v>
      </c>
      <c r="J2784" t="s">
        <v>1762</v>
      </c>
      <c r="K2784" t="s">
        <v>79</v>
      </c>
      <c r="L2784" t="s">
        <v>74</v>
      </c>
      <c r="M2784" t="s">
        <v>80</v>
      </c>
      <c r="N2784" t="s">
        <v>65</v>
      </c>
      <c r="O2784" t="s">
        <v>80</v>
      </c>
      <c r="P2784" t="s">
        <v>308</v>
      </c>
      <c r="Q2784">
        <v>12</v>
      </c>
      <c r="R2784" t="s">
        <v>83</v>
      </c>
      <c r="S2784" t="s">
        <v>68</v>
      </c>
      <c r="T2784">
        <v>18</v>
      </c>
      <c r="U2784">
        <v>12</v>
      </c>
      <c r="V2784">
        <v>1</v>
      </c>
      <c r="W2784" t="s">
        <v>83</v>
      </c>
      <c r="X2784" t="s">
        <v>110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1</v>
      </c>
      <c r="AG2784">
        <v>1</v>
      </c>
      <c r="AH2784">
        <v>0</v>
      </c>
      <c r="AI2784">
        <v>0</v>
      </c>
      <c r="AJ2784">
        <v>0</v>
      </c>
      <c r="AK2784">
        <v>0</v>
      </c>
      <c r="AL2784" t="s">
        <v>65</v>
      </c>
      <c r="AM2784" t="s">
        <v>1762</v>
      </c>
      <c r="AN2784">
        <v>-18</v>
      </c>
      <c r="AO2784" t="e" vm="1">
        <f>_FV(-6,"0")</f>
        <v>#VALUE!</v>
      </c>
      <c r="AP2784" t="s">
        <v>121</v>
      </c>
      <c r="AQ2784">
        <v>6</v>
      </c>
      <c r="AR2784">
        <v>3</v>
      </c>
      <c r="AS2784" t="s">
        <v>68</v>
      </c>
      <c r="AT2784" t="s">
        <v>68</v>
      </c>
      <c r="AU2784" t="s">
        <v>68</v>
      </c>
      <c r="AV2784" s="2">
        <v>43617</v>
      </c>
      <c r="AW2784" s="2">
        <v>43466</v>
      </c>
      <c r="AX2784">
        <v>1711</v>
      </c>
      <c r="AY2784">
        <v>1906</v>
      </c>
      <c r="AZ2784" t="s">
        <v>2538</v>
      </c>
      <c r="BA2784" s="2">
        <v>43610</v>
      </c>
      <c r="BB2784">
        <v>21</v>
      </c>
      <c r="BC2784" t="s">
        <v>3156</v>
      </c>
      <c r="BD2784" s="3">
        <v>15158</v>
      </c>
      <c r="BE2784" t="s">
        <v>158</v>
      </c>
      <c r="BF2784" s="2">
        <v>43489</v>
      </c>
      <c r="BG2784">
        <v>21</v>
      </c>
      <c r="BH2784" t="s">
        <v>3171</v>
      </c>
      <c r="BI2784" t="s">
        <v>3172</v>
      </c>
    </row>
    <row r="2785" spans="1:61" x14ac:dyDescent="0.25">
      <c r="A2785" s="1">
        <v>43114</v>
      </c>
      <c r="B2785" t="s">
        <v>150</v>
      </c>
      <c r="C2785" t="s">
        <v>158</v>
      </c>
      <c r="D2785" t="s">
        <v>62</v>
      </c>
      <c r="E2785" t="s">
        <v>2494</v>
      </c>
      <c r="F2785" t="s">
        <v>3303</v>
      </c>
      <c r="G2785" t="s">
        <v>377</v>
      </c>
      <c r="H2785" t="s">
        <v>501</v>
      </c>
      <c r="I2785" t="s">
        <v>2821</v>
      </c>
      <c r="J2785" t="s">
        <v>3304</v>
      </c>
      <c r="K2785" t="s">
        <v>906</v>
      </c>
      <c r="L2785" t="s">
        <v>570</v>
      </c>
      <c r="M2785" t="s">
        <v>1151</v>
      </c>
      <c r="N2785" t="s">
        <v>65</v>
      </c>
      <c r="O2785" t="s">
        <v>378</v>
      </c>
      <c r="P2785" t="s">
        <v>1151</v>
      </c>
      <c r="Q2785">
        <v>23</v>
      </c>
      <c r="R2785" t="s">
        <v>66</v>
      </c>
      <c r="S2785" t="s">
        <v>68</v>
      </c>
      <c r="T2785">
        <v>18</v>
      </c>
      <c r="U2785">
        <v>4</v>
      </c>
      <c r="V2785">
        <v>1</v>
      </c>
      <c r="W2785" t="s">
        <v>191</v>
      </c>
      <c r="X2785" t="s">
        <v>191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1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 t="s">
        <v>377</v>
      </c>
      <c r="AM2785" t="s">
        <v>1543</v>
      </c>
      <c r="AN2785">
        <v>-18</v>
      </c>
      <c r="AO2785" t="s">
        <v>65</v>
      </c>
      <c r="AP2785" t="s">
        <v>84</v>
      </c>
      <c r="AQ2785">
        <v>4</v>
      </c>
      <c r="AR2785">
        <v>4</v>
      </c>
      <c r="AS2785" t="s">
        <v>68</v>
      </c>
      <c r="AT2785" t="s">
        <v>729</v>
      </c>
      <c r="AU2785" t="s">
        <v>68</v>
      </c>
      <c r="AV2785" s="2">
        <v>43678</v>
      </c>
      <c r="AW2785" t="s">
        <v>183</v>
      </c>
      <c r="AX2785">
        <v>1842</v>
      </c>
      <c r="AY2785">
        <v>1906</v>
      </c>
      <c r="AZ2785" t="s">
        <v>150</v>
      </c>
      <c r="BA2785" t="s">
        <v>243</v>
      </c>
      <c r="BB2785">
        <v>21</v>
      </c>
      <c r="BC2785" t="s">
        <v>3167</v>
      </c>
      <c r="BD2785" t="s">
        <v>3168</v>
      </c>
      <c r="BE2785" t="s">
        <v>158</v>
      </c>
      <c r="BF2785" s="2">
        <v>43489</v>
      </c>
      <c r="BG2785">
        <v>21</v>
      </c>
      <c r="BH2785" t="s">
        <v>3171</v>
      </c>
      <c r="BI2785" t="s">
        <v>3172</v>
      </c>
    </row>
    <row r="2786" spans="1:61" x14ac:dyDescent="0.25">
      <c r="A2786" s="1">
        <v>43020</v>
      </c>
      <c r="B2786" t="s">
        <v>163</v>
      </c>
      <c r="C2786" t="s">
        <v>158</v>
      </c>
      <c r="D2786" t="s">
        <v>151</v>
      </c>
      <c r="E2786" t="s">
        <v>1687</v>
      </c>
      <c r="F2786" t="s">
        <v>815</v>
      </c>
      <c r="G2786" t="s">
        <v>751</v>
      </c>
      <c r="H2786" t="s">
        <v>625</v>
      </c>
      <c r="I2786" t="s">
        <v>1687</v>
      </c>
      <c r="J2786" s="3">
        <v>1817115</v>
      </c>
      <c r="K2786" t="s">
        <v>1183</v>
      </c>
      <c r="L2786" t="s">
        <v>400</v>
      </c>
      <c r="M2786" t="s">
        <v>322</v>
      </c>
      <c r="N2786" t="s">
        <v>65</v>
      </c>
      <c r="O2786" t="s">
        <v>322</v>
      </c>
      <c r="P2786" t="s">
        <v>600</v>
      </c>
      <c r="Q2786">
        <v>16</v>
      </c>
      <c r="R2786" t="s">
        <v>64</v>
      </c>
      <c r="S2786" t="s">
        <v>68</v>
      </c>
      <c r="T2786">
        <v>18</v>
      </c>
      <c r="U2786">
        <v>2</v>
      </c>
      <c r="V2786">
        <v>1</v>
      </c>
      <c r="W2786" t="s">
        <v>179</v>
      </c>
      <c r="X2786" t="s">
        <v>110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1</v>
      </c>
      <c r="AG2786">
        <v>1</v>
      </c>
      <c r="AH2786">
        <v>0</v>
      </c>
      <c r="AI2786">
        <v>0</v>
      </c>
      <c r="AJ2786">
        <v>0</v>
      </c>
      <c r="AK2786">
        <v>0</v>
      </c>
      <c r="AL2786" t="s">
        <v>318</v>
      </c>
      <c r="AM2786" s="3">
        <v>45689</v>
      </c>
      <c r="AN2786">
        <v>-8</v>
      </c>
      <c r="AO2786" t="e" vm="1">
        <f>_FV(-3,"0")</f>
        <v>#VALUE!</v>
      </c>
      <c r="AP2786" t="s">
        <v>68</v>
      </c>
      <c r="AQ2786">
        <v>4</v>
      </c>
      <c r="AR2786">
        <v>4</v>
      </c>
      <c r="AS2786" t="s">
        <v>273</v>
      </c>
      <c r="AT2786" t="s">
        <v>752</v>
      </c>
      <c r="AU2786" t="s">
        <v>753</v>
      </c>
      <c r="AV2786" t="s">
        <v>3305</v>
      </c>
      <c r="AW2786" t="s">
        <v>3306</v>
      </c>
      <c r="AX2786">
        <v>1888</v>
      </c>
      <c r="AY2786">
        <v>1906</v>
      </c>
      <c r="AZ2786" t="s">
        <v>163</v>
      </c>
      <c r="BA2786" s="2">
        <v>43490</v>
      </c>
      <c r="BB2786">
        <v>22</v>
      </c>
      <c r="BC2786" t="s">
        <v>3173</v>
      </c>
      <c r="BD2786" t="s">
        <v>3174</v>
      </c>
      <c r="BE2786" t="s">
        <v>158</v>
      </c>
      <c r="BF2786" s="2">
        <v>43489</v>
      </c>
      <c r="BG2786">
        <v>21</v>
      </c>
      <c r="BH2786" t="s">
        <v>3171</v>
      </c>
      <c r="BI2786" t="s">
        <v>3172</v>
      </c>
    </row>
    <row r="2787" spans="1:61" x14ac:dyDescent="0.25">
      <c r="A2787" s="1">
        <v>43096</v>
      </c>
      <c r="B2787" t="s">
        <v>178</v>
      </c>
      <c r="C2787" t="s">
        <v>158</v>
      </c>
      <c r="D2787" t="s">
        <v>151</v>
      </c>
      <c r="E2787" t="s">
        <v>796</v>
      </c>
      <c r="F2787" t="s">
        <v>84</v>
      </c>
      <c r="G2787" s="3">
        <v>16438</v>
      </c>
      <c r="H2787" t="s">
        <v>97</v>
      </c>
      <c r="I2787" t="s">
        <v>444</v>
      </c>
      <c r="J2787" s="3">
        <v>27426</v>
      </c>
      <c r="K2787" t="s">
        <v>79</v>
      </c>
      <c r="L2787" t="s">
        <v>444</v>
      </c>
      <c r="M2787" t="s">
        <v>1130</v>
      </c>
      <c r="N2787" t="s">
        <v>65</v>
      </c>
      <c r="O2787" t="s">
        <v>797</v>
      </c>
      <c r="P2787" t="s">
        <v>1254</v>
      </c>
      <c r="Q2787">
        <v>20</v>
      </c>
      <c r="R2787" t="s">
        <v>120</v>
      </c>
      <c r="S2787" t="s">
        <v>68</v>
      </c>
      <c r="T2787">
        <v>18</v>
      </c>
      <c r="U2787">
        <v>15</v>
      </c>
      <c r="V2787">
        <v>1</v>
      </c>
      <c r="W2787" t="s">
        <v>84</v>
      </c>
      <c r="X2787" t="s">
        <v>110</v>
      </c>
      <c r="Y2787">
        <v>0</v>
      </c>
      <c r="Z2787">
        <v>0</v>
      </c>
      <c r="AA2787">
        <v>0</v>
      </c>
      <c r="AB2787">
        <v>1</v>
      </c>
      <c r="AC2787">
        <v>0</v>
      </c>
      <c r="AD2787">
        <v>0</v>
      </c>
      <c r="AE2787">
        <v>0</v>
      </c>
      <c r="AF2787">
        <v>1</v>
      </c>
      <c r="AG2787">
        <v>1</v>
      </c>
      <c r="AH2787">
        <v>0</v>
      </c>
      <c r="AI2787">
        <v>0</v>
      </c>
      <c r="AJ2787">
        <v>0</v>
      </c>
      <c r="AK2787">
        <v>0</v>
      </c>
      <c r="AL2787" t="e" vm="3">
        <f>_FV(0,"5")</f>
        <v>#VALUE!</v>
      </c>
      <c r="AM2787" s="2">
        <v>43557</v>
      </c>
      <c r="AN2787">
        <v>-37</v>
      </c>
      <c r="AO2787" t="e" vm="1">
        <f>_FV(-12,"0")</f>
        <v>#VALUE!</v>
      </c>
      <c r="AP2787" t="s">
        <v>83</v>
      </c>
      <c r="AQ2787">
        <v>1</v>
      </c>
      <c r="AR2787">
        <v>7</v>
      </c>
      <c r="AS2787" t="s">
        <v>1057</v>
      </c>
      <c r="AT2787" t="s">
        <v>68</v>
      </c>
      <c r="AU2787" t="s">
        <v>2051</v>
      </c>
      <c r="AV2787" t="s">
        <v>3307</v>
      </c>
      <c r="AW2787" t="s">
        <v>3308</v>
      </c>
      <c r="AX2787">
        <v>1645</v>
      </c>
      <c r="AY2787">
        <v>1906</v>
      </c>
      <c r="AZ2787" t="s">
        <v>178</v>
      </c>
      <c r="BA2787" s="2">
        <v>43579</v>
      </c>
      <c r="BB2787">
        <v>25</v>
      </c>
      <c r="BC2787" t="s">
        <v>3175</v>
      </c>
      <c r="BD2787" s="3">
        <v>19085</v>
      </c>
      <c r="BE2787" t="s">
        <v>158</v>
      </c>
      <c r="BF2787" s="2">
        <v>43489</v>
      </c>
      <c r="BG2787">
        <v>21</v>
      </c>
      <c r="BH2787" t="s">
        <v>3171</v>
      </c>
      <c r="BI2787" t="s">
        <v>3172</v>
      </c>
    </row>
    <row r="2788" spans="1:61" x14ac:dyDescent="0.25">
      <c r="A2788" s="1">
        <v>43233</v>
      </c>
      <c r="B2788" t="s">
        <v>1917</v>
      </c>
      <c r="C2788" t="s">
        <v>158</v>
      </c>
      <c r="D2788" t="s">
        <v>151</v>
      </c>
      <c r="E2788" t="s">
        <v>844</v>
      </c>
      <c r="F2788" t="s">
        <v>3309</v>
      </c>
      <c r="G2788" t="s">
        <v>1689</v>
      </c>
      <c r="H2788" t="s">
        <v>1655</v>
      </c>
      <c r="I2788" t="s">
        <v>198</v>
      </c>
      <c r="J2788" t="s">
        <v>3310</v>
      </c>
      <c r="K2788" t="s">
        <v>1014</v>
      </c>
      <c r="L2788" t="s">
        <v>1702</v>
      </c>
      <c r="M2788" t="s">
        <v>406</v>
      </c>
      <c r="N2788" t="s">
        <v>789</v>
      </c>
      <c r="O2788" t="s">
        <v>406</v>
      </c>
      <c r="P2788" t="s">
        <v>171</v>
      </c>
      <c r="Q2788">
        <v>38</v>
      </c>
      <c r="R2788" t="s">
        <v>255</v>
      </c>
      <c r="S2788" t="s">
        <v>68</v>
      </c>
      <c r="T2788">
        <v>18</v>
      </c>
      <c r="U2788">
        <v>17</v>
      </c>
      <c r="V2788">
        <v>1</v>
      </c>
      <c r="W2788" t="s">
        <v>121</v>
      </c>
      <c r="X2788" t="s">
        <v>191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1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 t="e" vm="332">
        <f>_FV(0,"47368421052631576")</f>
        <v>#VALUE!</v>
      </c>
      <c r="AM2788" t="s">
        <v>1320</v>
      </c>
      <c r="AN2788">
        <v>-61</v>
      </c>
      <c r="AO2788" t="e" vm="1">
        <f>_FV(-5,"0")</f>
        <v>#VALUE!</v>
      </c>
      <c r="AP2788" t="s">
        <v>242</v>
      </c>
      <c r="AQ2788">
        <v>1</v>
      </c>
      <c r="AR2788">
        <v>7</v>
      </c>
      <c r="AS2788" t="s">
        <v>921</v>
      </c>
      <c r="AT2788" t="s">
        <v>68</v>
      </c>
      <c r="AU2788" t="s">
        <v>923</v>
      </c>
      <c r="AV2788" t="s">
        <v>1279</v>
      </c>
      <c r="AW2788" t="s">
        <v>2619</v>
      </c>
      <c r="AX2788">
        <v>1687</v>
      </c>
      <c r="AY2788">
        <v>1906</v>
      </c>
      <c r="AZ2788" t="s">
        <v>1917</v>
      </c>
      <c r="BA2788" s="2">
        <v>43732</v>
      </c>
      <c r="BB2788">
        <v>16</v>
      </c>
      <c r="BC2788" t="s">
        <v>3176</v>
      </c>
      <c r="BD2788" s="3">
        <v>19572</v>
      </c>
      <c r="BE2788" t="s">
        <v>158</v>
      </c>
      <c r="BF2788" s="2">
        <v>43489</v>
      </c>
      <c r="BG2788">
        <v>21</v>
      </c>
      <c r="BH2788" t="s">
        <v>3171</v>
      </c>
      <c r="BI2788" t="s">
        <v>3172</v>
      </c>
    </row>
    <row r="2789" spans="1:61" x14ac:dyDescent="0.25">
      <c r="A2789" s="1">
        <v>43437</v>
      </c>
      <c r="B2789" t="s">
        <v>182</v>
      </c>
      <c r="C2789" t="s">
        <v>158</v>
      </c>
      <c r="D2789" t="s">
        <v>151</v>
      </c>
      <c r="E2789" t="s">
        <v>263</v>
      </c>
      <c r="F2789" t="s">
        <v>3311</v>
      </c>
      <c r="G2789" s="2">
        <v>43678</v>
      </c>
      <c r="H2789" t="s">
        <v>355</v>
      </c>
      <c r="I2789" t="s">
        <v>444</v>
      </c>
      <c r="J2789" s="2">
        <v>43618</v>
      </c>
      <c r="K2789" t="s">
        <v>118</v>
      </c>
      <c r="L2789" t="s">
        <v>74</v>
      </c>
      <c r="M2789" t="s">
        <v>117</v>
      </c>
      <c r="N2789" t="s">
        <v>766</v>
      </c>
      <c r="O2789" t="s">
        <v>266</v>
      </c>
      <c r="P2789" t="s">
        <v>325</v>
      </c>
      <c r="Q2789">
        <v>30</v>
      </c>
      <c r="R2789" t="s">
        <v>67</v>
      </c>
      <c r="S2789" t="s">
        <v>68</v>
      </c>
      <c r="T2789">
        <v>18</v>
      </c>
      <c r="U2789">
        <v>19</v>
      </c>
      <c r="V2789">
        <v>1</v>
      </c>
      <c r="W2789" t="s">
        <v>66</v>
      </c>
      <c r="X2789" t="s">
        <v>191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 t="e" vm="133">
        <f>_FV(0,"8666666666666667")</f>
        <v>#VALUE!</v>
      </c>
      <c r="AM2789" s="2">
        <v>43467</v>
      </c>
      <c r="AN2789">
        <v>-51</v>
      </c>
      <c r="AO2789" t="e" vm="1">
        <f>_FV(-9,"0")</f>
        <v>#VALUE!</v>
      </c>
      <c r="AP2789" t="s">
        <v>95</v>
      </c>
      <c r="AQ2789">
        <v>1</v>
      </c>
      <c r="AR2789">
        <v>7</v>
      </c>
      <c r="AS2789" t="s">
        <v>68</v>
      </c>
      <c r="AT2789" t="s">
        <v>674</v>
      </c>
      <c r="AU2789" t="s">
        <v>68</v>
      </c>
      <c r="AV2789" t="s">
        <v>180</v>
      </c>
      <c r="AW2789" t="s">
        <v>3312</v>
      </c>
      <c r="AX2789">
        <v>1673</v>
      </c>
      <c r="AY2789">
        <v>1906</v>
      </c>
      <c r="AZ2789" t="s">
        <v>182</v>
      </c>
      <c r="BA2789" s="2">
        <v>43521</v>
      </c>
      <c r="BB2789">
        <v>27</v>
      </c>
      <c r="BC2789" t="s">
        <v>3178</v>
      </c>
      <c r="BD2789" s="2">
        <v>43682</v>
      </c>
      <c r="BE2789" t="s">
        <v>158</v>
      </c>
      <c r="BF2789" s="2">
        <v>43489</v>
      </c>
      <c r="BG2789">
        <v>21</v>
      </c>
      <c r="BH2789" t="s">
        <v>3171</v>
      </c>
      <c r="BI2789" t="s">
        <v>3172</v>
      </c>
    </row>
    <row r="2790" spans="1:61" x14ac:dyDescent="0.25">
      <c r="A2790" s="1">
        <v>43082</v>
      </c>
      <c r="B2790" t="s">
        <v>1445</v>
      </c>
      <c r="C2790" t="s">
        <v>158</v>
      </c>
      <c r="D2790" t="s">
        <v>151</v>
      </c>
      <c r="E2790" t="s">
        <v>533</v>
      </c>
      <c r="F2790" t="s">
        <v>3313</v>
      </c>
      <c r="G2790" t="s">
        <v>310</v>
      </c>
      <c r="H2790" t="s">
        <v>877</v>
      </c>
      <c r="I2790" t="s">
        <v>531</v>
      </c>
      <c r="J2790" t="s">
        <v>3314</v>
      </c>
      <c r="K2790" t="s">
        <v>189</v>
      </c>
      <c r="L2790" t="s">
        <v>259</v>
      </c>
      <c r="M2790" t="s">
        <v>532</v>
      </c>
      <c r="N2790" t="s">
        <v>65</v>
      </c>
      <c r="O2790" t="s">
        <v>189</v>
      </c>
      <c r="P2790" t="s">
        <v>1292</v>
      </c>
      <c r="Q2790">
        <v>17</v>
      </c>
      <c r="R2790" t="s">
        <v>95</v>
      </c>
      <c r="S2790" t="s">
        <v>68</v>
      </c>
      <c r="T2790">
        <v>18</v>
      </c>
      <c r="U2790">
        <v>19</v>
      </c>
      <c r="V2790">
        <v>1</v>
      </c>
      <c r="W2790" t="s">
        <v>66</v>
      </c>
      <c r="X2790" t="s">
        <v>110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1</v>
      </c>
      <c r="AG2790">
        <v>1</v>
      </c>
      <c r="AH2790">
        <v>0</v>
      </c>
      <c r="AI2790">
        <v>0</v>
      </c>
      <c r="AJ2790">
        <v>0</v>
      </c>
      <c r="AK2790">
        <v>0</v>
      </c>
      <c r="AL2790" t="e" vm="244">
        <f>_FV(0,"5294117647058824")</f>
        <v>#VALUE!</v>
      </c>
      <c r="AM2790" t="s">
        <v>1676</v>
      </c>
      <c r="AN2790">
        <v>-34</v>
      </c>
      <c r="AO2790" t="e" vm="1">
        <f>_FV(-11,"0")</f>
        <v>#VALUE!</v>
      </c>
      <c r="AP2790" t="s">
        <v>255</v>
      </c>
      <c r="AQ2790">
        <v>1</v>
      </c>
      <c r="AR2790">
        <v>7</v>
      </c>
      <c r="AS2790" t="s">
        <v>547</v>
      </c>
      <c r="AT2790" t="s">
        <v>68</v>
      </c>
      <c r="AU2790" t="s">
        <v>958</v>
      </c>
      <c r="AV2790" t="s">
        <v>3315</v>
      </c>
      <c r="AW2790" t="s">
        <v>3316</v>
      </c>
      <c r="AX2790">
        <v>1657</v>
      </c>
      <c r="AY2790">
        <v>1906</v>
      </c>
      <c r="AZ2790" t="s">
        <v>1445</v>
      </c>
      <c r="BA2790" s="2">
        <v>43549</v>
      </c>
      <c r="BB2790">
        <v>32</v>
      </c>
      <c r="BC2790" t="s">
        <v>3179</v>
      </c>
      <c r="BD2790" s="3">
        <v>27851</v>
      </c>
      <c r="BE2790" t="s">
        <v>158</v>
      </c>
      <c r="BF2790" s="2">
        <v>43489</v>
      </c>
      <c r="BG2790">
        <v>21</v>
      </c>
      <c r="BH2790" t="s">
        <v>3171</v>
      </c>
      <c r="BI2790" t="s">
        <v>3172</v>
      </c>
    </row>
    <row r="2791" spans="1:61" x14ac:dyDescent="0.25">
      <c r="A2791" s="1">
        <v>43204</v>
      </c>
      <c r="B2791" t="s">
        <v>209</v>
      </c>
      <c r="C2791" t="s">
        <v>158</v>
      </c>
      <c r="D2791" t="s">
        <v>151</v>
      </c>
      <c r="E2791" t="s">
        <v>2404</v>
      </c>
      <c r="F2791" t="s">
        <v>3317</v>
      </c>
      <c r="G2791" t="s">
        <v>259</v>
      </c>
      <c r="H2791" t="s">
        <v>1776</v>
      </c>
      <c r="I2791" t="s">
        <v>2730</v>
      </c>
      <c r="J2791" t="s">
        <v>3318</v>
      </c>
      <c r="K2791" t="s">
        <v>532</v>
      </c>
      <c r="L2791" t="s">
        <v>545</v>
      </c>
      <c r="M2791" t="s">
        <v>189</v>
      </c>
      <c r="N2791" t="s">
        <v>1292</v>
      </c>
      <c r="O2791" t="s">
        <v>490</v>
      </c>
      <c r="P2791" t="s">
        <v>1048</v>
      </c>
      <c r="Q2791">
        <v>34</v>
      </c>
      <c r="R2791" t="s">
        <v>84</v>
      </c>
      <c r="S2791" t="s">
        <v>68</v>
      </c>
      <c r="T2791">
        <v>18</v>
      </c>
      <c r="U2791">
        <v>4</v>
      </c>
      <c r="V2791">
        <v>1</v>
      </c>
      <c r="W2791" t="s">
        <v>179</v>
      </c>
      <c r="X2791" t="s">
        <v>179</v>
      </c>
      <c r="Y2791">
        <v>0</v>
      </c>
      <c r="Z2791">
        <v>1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1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 t="s">
        <v>275</v>
      </c>
      <c r="AM2791" t="s">
        <v>64</v>
      </c>
      <c r="AN2791">
        <v>-20</v>
      </c>
      <c r="AO2791" t="s">
        <v>65</v>
      </c>
      <c r="AP2791" t="s">
        <v>64</v>
      </c>
      <c r="AQ2791">
        <v>4</v>
      </c>
      <c r="AR2791">
        <v>4</v>
      </c>
      <c r="AS2791" t="s">
        <v>68</v>
      </c>
      <c r="AT2791" t="s">
        <v>423</v>
      </c>
      <c r="AU2791" t="s">
        <v>68</v>
      </c>
      <c r="AV2791" t="s">
        <v>340</v>
      </c>
      <c r="AW2791" t="s">
        <v>3319</v>
      </c>
      <c r="AX2791">
        <v>1892</v>
      </c>
      <c r="AY2791">
        <v>1906</v>
      </c>
      <c r="AZ2791" t="s">
        <v>209</v>
      </c>
      <c r="BA2791" s="2">
        <v>43700</v>
      </c>
      <c r="BB2791">
        <v>22</v>
      </c>
      <c r="BC2791" t="s">
        <v>3180</v>
      </c>
      <c r="BD2791" t="s">
        <v>3181</v>
      </c>
      <c r="BE2791" t="s">
        <v>158</v>
      </c>
      <c r="BF2791" s="2">
        <v>43489</v>
      </c>
      <c r="BG2791">
        <v>21</v>
      </c>
      <c r="BH2791" t="s">
        <v>3171</v>
      </c>
      <c r="BI2791" t="s">
        <v>3172</v>
      </c>
    </row>
    <row r="2792" spans="1:61" x14ac:dyDescent="0.25">
      <c r="A2792" s="1">
        <v>42994</v>
      </c>
      <c r="B2792" t="s">
        <v>2793</v>
      </c>
      <c r="C2792" t="s">
        <v>158</v>
      </c>
      <c r="D2792" t="s">
        <v>151</v>
      </c>
      <c r="E2792" s="2">
        <v>43556</v>
      </c>
      <c r="F2792" t="s">
        <v>64</v>
      </c>
      <c r="G2792" t="s">
        <v>97</v>
      </c>
      <c r="H2792" t="s">
        <v>116</v>
      </c>
      <c r="I2792" s="2">
        <v>43617</v>
      </c>
      <c r="J2792" t="s">
        <v>64</v>
      </c>
      <c r="K2792" t="s">
        <v>116</v>
      </c>
      <c r="L2792" t="s">
        <v>97</v>
      </c>
      <c r="M2792" t="s">
        <v>65</v>
      </c>
      <c r="N2792" t="s">
        <v>65</v>
      </c>
      <c r="O2792" t="s">
        <v>116</v>
      </c>
      <c r="P2792" t="s">
        <v>118</v>
      </c>
      <c r="Q2792">
        <v>5</v>
      </c>
      <c r="R2792" t="s">
        <v>119</v>
      </c>
      <c r="S2792" t="s">
        <v>68</v>
      </c>
      <c r="T2792">
        <v>18</v>
      </c>
      <c r="U2792">
        <v>4</v>
      </c>
      <c r="V2792">
        <v>2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 t="s">
        <v>124</v>
      </c>
      <c r="AM2792" s="2">
        <v>43617</v>
      </c>
      <c r="AN2792">
        <v>-2</v>
      </c>
      <c r="AP2792" t="s">
        <v>191</v>
      </c>
      <c r="AQ2792">
        <v>0</v>
      </c>
      <c r="AR2792">
        <v>9</v>
      </c>
      <c r="AS2792" t="s">
        <v>68</v>
      </c>
      <c r="AT2792" t="s">
        <v>68</v>
      </c>
      <c r="AU2792" t="s">
        <v>68</v>
      </c>
      <c r="AV2792" t="s">
        <v>1463</v>
      </c>
      <c r="AW2792" s="3">
        <v>43466</v>
      </c>
      <c r="AX2792">
        <v>1633</v>
      </c>
      <c r="AY2792">
        <v>1906</v>
      </c>
      <c r="AZ2792" t="s">
        <v>2793</v>
      </c>
      <c r="BA2792" s="2">
        <v>43733</v>
      </c>
      <c r="BB2792">
        <v>28</v>
      </c>
      <c r="BC2792" t="s">
        <v>3182</v>
      </c>
      <c r="BD2792" s="3">
        <v>19085</v>
      </c>
      <c r="BE2792" t="s">
        <v>158</v>
      </c>
      <c r="BF2792" s="2">
        <v>43489</v>
      </c>
      <c r="BG2792">
        <v>21</v>
      </c>
      <c r="BH2792" t="s">
        <v>3171</v>
      </c>
      <c r="BI2792" t="s">
        <v>3172</v>
      </c>
    </row>
    <row r="2793" spans="1:61" x14ac:dyDescent="0.25">
      <c r="A2793" s="1">
        <v>43036</v>
      </c>
      <c r="B2793" t="s">
        <v>218</v>
      </c>
      <c r="C2793" t="s">
        <v>158</v>
      </c>
      <c r="D2793" t="s">
        <v>151</v>
      </c>
      <c r="E2793" t="s">
        <v>534</v>
      </c>
      <c r="F2793" s="2">
        <v>43499</v>
      </c>
      <c r="G2793" t="s">
        <v>68</v>
      </c>
      <c r="H2793" t="s">
        <v>116</v>
      </c>
      <c r="I2793" t="s">
        <v>68</v>
      </c>
      <c r="J2793" s="2">
        <v>43587</v>
      </c>
      <c r="K2793" t="s">
        <v>118</v>
      </c>
      <c r="L2793" t="s">
        <v>124</v>
      </c>
      <c r="M2793" t="s">
        <v>266</v>
      </c>
      <c r="N2793" t="s">
        <v>65</v>
      </c>
      <c r="O2793" t="s">
        <v>116</v>
      </c>
      <c r="P2793" t="s">
        <v>325</v>
      </c>
      <c r="Q2793">
        <v>10</v>
      </c>
      <c r="R2793" t="s">
        <v>239</v>
      </c>
      <c r="S2793" t="s">
        <v>68</v>
      </c>
      <c r="T2793">
        <v>18</v>
      </c>
      <c r="U2793">
        <v>13</v>
      </c>
      <c r="V2793">
        <v>1</v>
      </c>
      <c r="W2793" t="s">
        <v>84</v>
      </c>
      <c r="X2793" t="s">
        <v>110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1</v>
      </c>
      <c r="AG2793">
        <v>1</v>
      </c>
      <c r="AH2793">
        <v>0</v>
      </c>
      <c r="AI2793">
        <v>0</v>
      </c>
      <c r="AJ2793">
        <v>0</v>
      </c>
      <c r="AK2793">
        <v>0</v>
      </c>
      <c r="AL2793" t="e" vm="154">
        <f>_FV(0,"3")</f>
        <v>#VALUE!</v>
      </c>
      <c r="AM2793" s="2">
        <v>43679</v>
      </c>
      <c r="AN2793">
        <v>-15</v>
      </c>
      <c r="AO2793" t="e" vm="1">
        <f>_FV(-12,"0")</f>
        <v>#VALUE!</v>
      </c>
      <c r="AP2793" t="s">
        <v>67</v>
      </c>
      <c r="AQ2793">
        <v>0</v>
      </c>
      <c r="AR2793">
        <v>9</v>
      </c>
      <c r="AS2793" t="s">
        <v>68</v>
      </c>
      <c r="AT2793" t="s">
        <v>68</v>
      </c>
      <c r="AU2793" t="s">
        <v>68</v>
      </c>
      <c r="AV2793" t="s">
        <v>68</v>
      </c>
      <c r="AW2793" s="3">
        <v>45292</v>
      </c>
      <c r="AX2793">
        <v>1650</v>
      </c>
      <c r="AY2793">
        <v>1906</v>
      </c>
      <c r="AZ2793" t="s">
        <v>218</v>
      </c>
      <c r="BA2793" s="2">
        <v>43610</v>
      </c>
      <c r="BB2793">
        <v>17</v>
      </c>
      <c r="BC2793" t="s">
        <v>3183</v>
      </c>
      <c r="BD2793" s="2">
        <v>43501</v>
      </c>
      <c r="BE2793" t="s">
        <v>158</v>
      </c>
      <c r="BF2793" s="2">
        <v>43489</v>
      </c>
      <c r="BG2793">
        <v>21</v>
      </c>
      <c r="BH2793" t="s">
        <v>3171</v>
      </c>
      <c r="BI2793" t="s">
        <v>3172</v>
      </c>
    </row>
    <row r="2794" spans="1:61" x14ac:dyDescent="0.25">
      <c r="A2794" s="1">
        <v>43219</v>
      </c>
      <c r="B2794" t="s">
        <v>228</v>
      </c>
      <c r="C2794" t="s">
        <v>158</v>
      </c>
      <c r="D2794" t="s">
        <v>151</v>
      </c>
      <c r="E2794" t="s">
        <v>434</v>
      </c>
      <c r="F2794" t="s">
        <v>1605</v>
      </c>
      <c r="G2794" t="s">
        <v>2169</v>
      </c>
      <c r="H2794" t="s">
        <v>948</v>
      </c>
      <c r="I2794" t="s">
        <v>213</v>
      </c>
      <c r="J2794" t="s">
        <v>1762</v>
      </c>
      <c r="K2794" t="s">
        <v>216</v>
      </c>
      <c r="L2794" t="s">
        <v>74</v>
      </c>
      <c r="M2794" t="s">
        <v>94</v>
      </c>
      <c r="N2794" t="s">
        <v>949</v>
      </c>
      <c r="O2794" t="s">
        <v>435</v>
      </c>
      <c r="P2794" t="s">
        <v>308</v>
      </c>
      <c r="Q2794">
        <v>36</v>
      </c>
      <c r="R2794" t="s">
        <v>191</v>
      </c>
      <c r="S2794" t="s">
        <v>68</v>
      </c>
      <c r="T2794">
        <v>18</v>
      </c>
      <c r="U2794">
        <v>13</v>
      </c>
      <c r="V2794">
        <v>1</v>
      </c>
      <c r="W2794" t="s">
        <v>132</v>
      </c>
      <c r="X2794" t="s">
        <v>179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 t="e" vm="35">
        <f>_FV(0,"6666666666666666")</f>
        <v>#VALUE!</v>
      </c>
      <c r="AM2794" t="s">
        <v>1102</v>
      </c>
      <c r="AN2794">
        <v>-58</v>
      </c>
      <c r="AO2794" t="e" vm="1">
        <f>_FV(-7,"0")</f>
        <v>#VALUE!</v>
      </c>
      <c r="AP2794" t="s">
        <v>179</v>
      </c>
      <c r="AQ2794">
        <v>0</v>
      </c>
      <c r="AR2794">
        <v>9</v>
      </c>
      <c r="AS2794" t="s">
        <v>68</v>
      </c>
      <c r="AT2794" t="s">
        <v>505</v>
      </c>
      <c r="AU2794" t="s">
        <v>68</v>
      </c>
      <c r="AV2794" s="2">
        <v>43586</v>
      </c>
      <c r="AW2794" t="s">
        <v>3320</v>
      </c>
      <c r="AX2794">
        <v>1660</v>
      </c>
      <c r="AY2794">
        <v>1906</v>
      </c>
      <c r="AZ2794" t="s">
        <v>228</v>
      </c>
      <c r="BA2794" s="2">
        <v>43548</v>
      </c>
      <c r="BB2794">
        <v>23</v>
      </c>
      <c r="BC2794" t="s">
        <v>3184</v>
      </c>
      <c r="BD2794" s="3">
        <v>16954</v>
      </c>
      <c r="BE2794" t="s">
        <v>158</v>
      </c>
      <c r="BF2794" s="2">
        <v>43489</v>
      </c>
      <c r="BG2794">
        <v>21</v>
      </c>
      <c r="BH2794" t="s">
        <v>3171</v>
      </c>
      <c r="BI2794" t="s">
        <v>3172</v>
      </c>
    </row>
    <row r="2795" spans="1:61" x14ac:dyDescent="0.25">
      <c r="A2795" s="1">
        <v>43407</v>
      </c>
      <c r="B2795" t="s">
        <v>60</v>
      </c>
      <c r="C2795" t="s">
        <v>2793</v>
      </c>
      <c r="D2795" t="s">
        <v>62</v>
      </c>
      <c r="E2795" t="s">
        <v>113</v>
      </c>
      <c r="F2795" s="2">
        <v>43525</v>
      </c>
      <c r="G2795" t="s">
        <v>264</v>
      </c>
      <c r="H2795" t="s">
        <v>1765</v>
      </c>
      <c r="I2795" s="2">
        <v>43586</v>
      </c>
      <c r="J2795" s="2">
        <v>43497</v>
      </c>
      <c r="K2795" t="s">
        <v>267</v>
      </c>
      <c r="L2795" t="s">
        <v>80</v>
      </c>
      <c r="M2795" t="s">
        <v>80</v>
      </c>
      <c r="N2795" t="s">
        <v>267</v>
      </c>
      <c r="O2795" t="s">
        <v>118</v>
      </c>
      <c r="P2795" t="s">
        <v>118</v>
      </c>
      <c r="Q2795">
        <v>30</v>
      </c>
      <c r="R2795" t="s">
        <v>96</v>
      </c>
      <c r="S2795" t="s">
        <v>119</v>
      </c>
      <c r="T2795">
        <v>18</v>
      </c>
      <c r="U2795">
        <v>6</v>
      </c>
      <c r="V2795">
        <v>9</v>
      </c>
      <c r="W2795" t="s">
        <v>84</v>
      </c>
      <c r="X2795" t="s">
        <v>120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 t="s">
        <v>673</v>
      </c>
      <c r="AM2795" t="e" vm="311">
        <f>_FV(0,"26666666666666666")</f>
        <v>#VALUE!</v>
      </c>
      <c r="AN2795">
        <v>9</v>
      </c>
      <c r="AO2795" t="e" vm="1">
        <f>_FV(-7,"0")</f>
        <v>#VALUE!</v>
      </c>
      <c r="AP2795" t="e" vm="1">
        <f>_FV(-8,"0")</f>
        <v>#VALUE!</v>
      </c>
      <c r="AQ2795">
        <v>3</v>
      </c>
      <c r="AR2795">
        <v>6</v>
      </c>
      <c r="AS2795" t="s">
        <v>68</v>
      </c>
      <c r="AT2795" t="s">
        <v>1230</v>
      </c>
      <c r="AU2795" t="s">
        <v>68</v>
      </c>
      <c r="AV2795" s="3">
        <v>27426</v>
      </c>
      <c r="AW2795" t="s">
        <v>3321</v>
      </c>
      <c r="AX2795">
        <v>1845</v>
      </c>
      <c r="AY2795">
        <v>1633</v>
      </c>
      <c r="AZ2795" t="s">
        <v>60</v>
      </c>
      <c r="BA2795" s="2">
        <v>43700</v>
      </c>
      <c r="BB2795">
        <v>27</v>
      </c>
      <c r="BC2795" t="s">
        <v>3155</v>
      </c>
      <c r="BD2795" s="2">
        <v>43722</v>
      </c>
      <c r="BE2795" t="s">
        <v>2793</v>
      </c>
      <c r="BF2795" s="2">
        <v>43733</v>
      </c>
      <c r="BG2795">
        <v>28</v>
      </c>
      <c r="BH2795" t="s">
        <v>3182</v>
      </c>
      <c r="BI2795" s="3">
        <v>19085</v>
      </c>
    </row>
    <row r="2796" spans="1:61" x14ac:dyDescent="0.25">
      <c r="A2796" s="1">
        <v>42966</v>
      </c>
      <c r="B2796" t="s">
        <v>2768</v>
      </c>
      <c r="C2796" t="s">
        <v>2793</v>
      </c>
      <c r="D2796" t="s">
        <v>151</v>
      </c>
      <c r="E2796" t="s">
        <v>65</v>
      </c>
      <c r="F2796" s="2">
        <v>43586</v>
      </c>
      <c r="G2796" t="s">
        <v>63</v>
      </c>
      <c r="H2796" s="2">
        <v>43586</v>
      </c>
      <c r="I2796" t="s">
        <v>65</v>
      </c>
      <c r="J2796" t="s">
        <v>63</v>
      </c>
      <c r="K2796" t="s">
        <v>65</v>
      </c>
      <c r="L2796" t="s">
        <v>65</v>
      </c>
      <c r="M2796" t="s">
        <v>63</v>
      </c>
      <c r="N2796" t="s">
        <v>65</v>
      </c>
      <c r="O2796" t="s">
        <v>65</v>
      </c>
      <c r="P2796" t="s">
        <v>63</v>
      </c>
      <c r="Q2796">
        <v>2</v>
      </c>
      <c r="R2796" t="s">
        <v>179</v>
      </c>
      <c r="S2796" t="s">
        <v>119</v>
      </c>
      <c r="T2796">
        <v>18</v>
      </c>
      <c r="U2796">
        <v>15</v>
      </c>
      <c r="V2796">
        <v>10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 t="e" vm="3">
        <f>_FV(0,"5")</f>
        <v>#VALUE!</v>
      </c>
      <c r="AM2796" t="s">
        <v>65</v>
      </c>
      <c r="AN2796">
        <v>-1</v>
      </c>
      <c r="AP2796" t="e" vm="1">
        <f>_FV(-2,"0")</f>
        <v>#VALUE!</v>
      </c>
      <c r="AQ2796">
        <v>3</v>
      </c>
      <c r="AR2796">
        <v>3</v>
      </c>
      <c r="AS2796" t="s">
        <v>68</v>
      </c>
      <c r="AT2796" t="s">
        <v>68</v>
      </c>
      <c r="AU2796" t="s">
        <v>68</v>
      </c>
      <c r="AV2796" s="3">
        <v>45689</v>
      </c>
      <c r="AW2796" s="3">
        <v>44927</v>
      </c>
      <c r="AX2796">
        <v>1634</v>
      </c>
      <c r="AY2796">
        <v>1633</v>
      </c>
      <c r="AZ2796" t="s">
        <v>2768</v>
      </c>
      <c r="BA2796" t="s">
        <v>1398</v>
      </c>
      <c r="BB2796">
        <v>13</v>
      </c>
      <c r="BC2796" t="s">
        <v>3157</v>
      </c>
      <c r="BD2796" s="3">
        <v>11749</v>
      </c>
      <c r="BE2796" t="s">
        <v>2793</v>
      </c>
      <c r="BF2796" s="2">
        <v>43733</v>
      </c>
      <c r="BG2796">
        <v>28</v>
      </c>
      <c r="BH2796" t="s">
        <v>3182</v>
      </c>
      <c r="BI2796" s="3">
        <v>19085</v>
      </c>
    </row>
    <row r="2797" spans="1:61" x14ac:dyDescent="0.25">
      <c r="A2797" s="1">
        <v>43092</v>
      </c>
      <c r="B2797" t="s">
        <v>3158</v>
      </c>
      <c r="C2797" t="s">
        <v>2793</v>
      </c>
      <c r="D2797" t="s">
        <v>62</v>
      </c>
      <c r="E2797" t="s">
        <v>1625</v>
      </c>
      <c r="F2797" t="s">
        <v>200</v>
      </c>
      <c r="G2797" t="s">
        <v>405</v>
      </c>
      <c r="H2797" t="s">
        <v>1583</v>
      </c>
      <c r="I2797" t="s">
        <v>198</v>
      </c>
      <c r="J2797" t="s">
        <v>680</v>
      </c>
      <c r="K2797" t="s">
        <v>205</v>
      </c>
      <c r="L2797" t="s">
        <v>202</v>
      </c>
      <c r="M2797" t="s">
        <v>304</v>
      </c>
      <c r="N2797" t="s">
        <v>304</v>
      </c>
      <c r="O2797" t="s">
        <v>202</v>
      </c>
      <c r="P2797" t="s">
        <v>205</v>
      </c>
      <c r="Q2797">
        <v>19</v>
      </c>
      <c r="R2797" t="s">
        <v>110</v>
      </c>
      <c r="S2797" t="s">
        <v>119</v>
      </c>
      <c r="T2797">
        <v>18</v>
      </c>
      <c r="U2797">
        <v>13</v>
      </c>
      <c r="V2797">
        <v>10</v>
      </c>
      <c r="W2797" t="s">
        <v>64</v>
      </c>
      <c r="X2797" t="s">
        <v>68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 t="e" vm="332">
        <f>_FV(0,"47368421052631576")</f>
        <v>#VALUE!</v>
      </c>
      <c r="AM2797" t="e" vm="107">
        <f>_FV(0,"3157894736842105")</f>
        <v>#VALUE!</v>
      </c>
      <c r="AN2797">
        <v>-4</v>
      </c>
      <c r="AO2797" t="s">
        <v>68</v>
      </c>
      <c r="AP2797" t="s">
        <v>68</v>
      </c>
      <c r="AQ2797">
        <v>1</v>
      </c>
      <c r="AR2797">
        <v>1</v>
      </c>
      <c r="AS2797" t="s">
        <v>68</v>
      </c>
      <c r="AT2797" t="s">
        <v>68</v>
      </c>
      <c r="AU2797" t="s">
        <v>68</v>
      </c>
      <c r="AV2797" t="s">
        <v>124</v>
      </c>
      <c r="AW2797" s="3">
        <v>46023</v>
      </c>
      <c r="AX2797">
        <v>1589</v>
      </c>
      <c r="AY2797">
        <v>1633</v>
      </c>
      <c r="AZ2797" t="s">
        <v>3158</v>
      </c>
      <c r="BA2797" s="2">
        <v>43702</v>
      </c>
      <c r="BB2797">
        <v>26</v>
      </c>
      <c r="BC2797" t="s">
        <v>3159</v>
      </c>
      <c r="BD2797" s="3">
        <v>27061</v>
      </c>
      <c r="BE2797" t="s">
        <v>2793</v>
      </c>
      <c r="BF2797" s="2">
        <v>43733</v>
      </c>
      <c r="BG2797">
        <v>28</v>
      </c>
      <c r="BH2797" t="s">
        <v>3182</v>
      </c>
      <c r="BI2797" s="3">
        <v>19085</v>
      </c>
    </row>
    <row r="2798" spans="1:61" x14ac:dyDescent="0.25">
      <c r="A2798" s="1">
        <v>42990</v>
      </c>
      <c r="B2798" t="s">
        <v>2531</v>
      </c>
      <c r="C2798" t="s">
        <v>2793</v>
      </c>
      <c r="D2798" t="s">
        <v>62</v>
      </c>
      <c r="E2798" t="s">
        <v>400</v>
      </c>
      <c r="F2798" s="3">
        <v>1360531</v>
      </c>
      <c r="G2798" t="s">
        <v>180</v>
      </c>
      <c r="H2798" t="s">
        <v>318</v>
      </c>
      <c r="I2798" s="3">
        <v>1360531</v>
      </c>
      <c r="J2798" t="s">
        <v>317</v>
      </c>
      <c r="K2798" t="s">
        <v>319</v>
      </c>
      <c r="L2798" t="s">
        <v>323</v>
      </c>
      <c r="M2798" t="s">
        <v>79</v>
      </c>
      <c r="N2798" t="s">
        <v>320</v>
      </c>
      <c r="O2798" t="s">
        <v>79</v>
      </c>
      <c r="P2798" t="s">
        <v>79</v>
      </c>
      <c r="Q2798">
        <v>16</v>
      </c>
      <c r="R2798" t="s">
        <v>85</v>
      </c>
      <c r="S2798" t="s">
        <v>119</v>
      </c>
      <c r="T2798">
        <v>18</v>
      </c>
      <c r="U2798">
        <v>7</v>
      </c>
      <c r="V2798">
        <v>8</v>
      </c>
      <c r="W2798" t="s">
        <v>83</v>
      </c>
      <c r="X2798" t="s">
        <v>85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 t="s">
        <v>322</v>
      </c>
      <c r="AM2798" t="e" vm="156">
        <f>_FV(0,"0625")</f>
        <v>#VALUE!</v>
      </c>
      <c r="AN2798">
        <v>3</v>
      </c>
      <c r="AO2798" t="s">
        <v>64</v>
      </c>
      <c r="AP2798" t="e" vm="1">
        <f>_FV(-7,"0")</f>
        <v>#VALUE!</v>
      </c>
      <c r="AQ2798">
        <v>3</v>
      </c>
      <c r="AR2798">
        <v>3</v>
      </c>
      <c r="AS2798" t="s">
        <v>68</v>
      </c>
      <c r="AT2798" t="s">
        <v>1096</v>
      </c>
      <c r="AU2798" t="s">
        <v>68</v>
      </c>
      <c r="AV2798" t="s">
        <v>395</v>
      </c>
      <c r="AW2798" t="s">
        <v>3322</v>
      </c>
      <c r="AX2798">
        <v>1659</v>
      </c>
      <c r="AY2798">
        <v>1633</v>
      </c>
      <c r="AZ2798" t="s">
        <v>2531</v>
      </c>
      <c r="BA2798" s="2">
        <v>43703</v>
      </c>
      <c r="BB2798">
        <v>16</v>
      </c>
      <c r="BC2798" t="s">
        <v>3160</v>
      </c>
      <c r="BD2798" s="3">
        <v>44986</v>
      </c>
      <c r="BE2798" t="s">
        <v>2793</v>
      </c>
      <c r="BF2798" s="2">
        <v>43733</v>
      </c>
      <c r="BG2798">
        <v>28</v>
      </c>
      <c r="BH2798" t="s">
        <v>3182</v>
      </c>
      <c r="BI2798" s="3">
        <v>19085</v>
      </c>
    </row>
    <row r="2799" spans="1:61" x14ac:dyDescent="0.25">
      <c r="A2799" s="1">
        <v>43029</v>
      </c>
      <c r="B2799" t="s">
        <v>123</v>
      </c>
      <c r="C2799" t="s">
        <v>2793</v>
      </c>
      <c r="D2799" t="s">
        <v>62</v>
      </c>
      <c r="E2799" t="s">
        <v>89</v>
      </c>
      <c r="F2799" t="s">
        <v>89</v>
      </c>
      <c r="G2799" t="s">
        <v>88</v>
      </c>
      <c r="H2799" t="s">
        <v>89</v>
      </c>
      <c r="I2799" t="s">
        <v>89</v>
      </c>
      <c r="J2799" t="s">
        <v>340</v>
      </c>
      <c r="K2799" t="s">
        <v>94</v>
      </c>
      <c r="L2799" t="s">
        <v>94</v>
      </c>
      <c r="M2799" t="s">
        <v>80</v>
      </c>
      <c r="N2799" t="s">
        <v>93</v>
      </c>
      <c r="O2799" t="s">
        <v>93</v>
      </c>
      <c r="P2799" t="s">
        <v>80</v>
      </c>
      <c r="Q2799">
        <v>9</v>
      </c>
      <c r="R2799" t="s">
        <v>132</v>
      </c>
      <c r="S2799" t="s">
        <v>119</v>
      </c>
      <c r="T2799">
        <v>18</v>
      </c>
      <c r="U2799">
        <v>5</v>
      </c>
      <c r="V2799">
        <v>4</v>
      </c>
      <c r="W2799" t="s">
        <v>85</v>
      </c>
      <c r="X2799" t="s">
        <v>120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 t="s">
        <v>356</v>
      </c>
      <c r="AM2799" t="s">
        <v>65</v>
      </c>
      <c r="AN2799">
        <v>-2</v>
      </c>
      <c r="AO2799" t="e" vm="1">
        <f>_FV(-3,"0")</f>
        <v>#VALUE!</v>
      </c>
      <c r="AP2799" t="e" vm="1">
        <f>_FV(-9,"0")</f>
        <v>#VALUE!</v>
      </c>
      <c r="AQ2799">
        <v>7</v>
      </c>
      <c r="AR2799">
        <v>1</v>
      </c>
      <c r="AS2799" t="s">
        <v>68</v>
      </c>
      <c r="AT2799" t="s">
        <v>118</v>
      </c>
      <c r="AU2799" t="s">
        <v>68</v>
      </c>
      <c r="AV2799" t="s">
        <v>657</v>
      </c>
      <c r="AW2799" t="s">
        <v>3323</v>
      </c>
      <c r="AX2799">
        <v>1915</v>
      </c>
      <c r="AY2799">
        <v>1633</v>
      </c>
      <c r="AZ2799" t="s">
        <v>123</v>
      </c>
      <c r="BA2799" s="2">
        <v>43669</v>
      </c>
      <c r="BB2799">
        <v>33</v>
      </c>
      <c r="BC2799" t="s">
        <v>3161</v>
      </c>
      <c r="BD2799" s="2">
        <v>43813</v>
      </c>
      <c r="BE2799" t="s">
        <v>2793</v>
      </c>
      <c r="BF2799" s="2">
        <v>43733</v>
      </c>
      <c r="BG2799">
        <v>28</v>
      </c>
      <c r="BH2799" t="s">
        <v>3182</v>
      </c>
      <c r="BI2799" s="3">
        <v>19085</v>
      </c>
    </row>
    <row r="2800" spans="1:61" x14ac:dyDescent="0.25">
      <c r="A2800" s="1">
        <v>43081</v>
      </c>
      <c r="B2800" t="s">
        <v>2233</v>
      </c>
      <c r="C2800" t="s">
        <v>2793</v>
      </c>
      <c r="D2800" t="s">
        <v>62</v>
      </c>
      <c r="E2800" t="s">
        <v>532</v>
      </c>
      <c r="F2800" t="s">
        <v>546</v>
      </c>
      <c r="G2800" t="s">
        <v>274</v>
      </c>
      <c r="H2800" t="s">
        <v>274</v>
      </c>
      <c r="I2800" t="s">
        <v>877</v>
      </c>
      <c r="J2800" t="s">
        <v>186</v>
      </c>
      <c r="K2800" t="s">
        <v>281</v>
      </c>
      <c r="L2800" t="s">
        <v>187</v>
      </c>
      <c r="M2800" t="s">
        <v>533</v>
      </c>
      <c r="N2800" t="s">
        <v>187</v>
      </c>
      <c r="O2800" t="s">
        <v>280</v>
      </c>
      <c r="P2800" t="s">
        <v>190</v>
      </c>
      <c r="Q2800">
        <v>17</v>
      </c>
      <c r="R2800" t="s">
        <v>192</v>
      </c>
      <c r="S2800" t="s">
        <v>119</v>
      </c>
      <c r="T2800">
        <v>18</v>
      </c>
      <c r="U2800">
        <v>20</v>
      </c>
      <c r="V2800">
        <v>9</v>
      </c>
      <c r="W2800" t="s">
        <v>85</v>
      </c>
      <c r="X2800" t="s">
        <v>85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 t="e" vm="1">
        <f>_FV(-1,"0")</f>
        <v>#VALUE!</v>
      </c>
      <c r="AM2800" t="e" vm="74">
        <f>_FV(0,"11764705882352941")</f>
        <v>#VALUE!</v>
      </c>
      <c r="AN2800">
        <v>-11</v>
      </c>
      <c r="AO2800" t="s">
        <v>65</v>
      </c>
      <c r="AP2800" t="e" vm="1">
        <f>_FV(-3,"0")</f>
        <v>#VALUE!</v>
      </c>
      <c r="AQ2800">
        <v>4</v>
      </c>
      <c r="AR2800">
        <v>4</v>
      </c>
      <c r="AS2800" t="s">
        <v>68</v>
      </c>
      <c r="AT2800" t="s">
        <v>68</v>
      </c>
      <c r="AU2800" t="s">
        <v>68</v>
      </c>
      <c r="AV2800" t="s">
        <v>675</v>
      </c>
      <c r="AW2800" s="3">
        <v>41640</v>
      </c>
      <c r="AX2800">
        <v>1595</v>
      </c>
      <c r="AY2800">
        <v>1633</v>
      </c>
      <c r="AZ2800" t="s">
        <v>2233</v>
      </c>
      <c r="BA2800" s="2">
        <v>43701</v>
      </c>
      <c r="BB2800">
        <v>22</v>
      </c>
      <c r="BC2800" t="s">
        <v>3162</v>
      </c>
      <c r="BD2800" s="3">
        <v>27120</v>
      </c>
      <c r="BE2800" t="s">
        <v>2793</v>
      </c>
      <c r="BF2800" s="2">
        <v>43733</v>
      </c>
      <c r="BG2800">
        <v>28</v>
      </c>
      <c r="BH2800" t="s">
        <v>3182</v>
      </c>
      <c r="BI2800" s="3">
        <v>19085</v>
      </c>
    </row>
    <row r="2801" spans="1:61" x14ac:dyDescent="0.25">
      <c r="A2801" s="1">
        <v>42866</v>
      </c>
      <c r="B2801" t="s">
        <v>127</v>
      </c>
      <c r="C2801" t="s">
        <v>2793</v>
      </c>
      <c r="D2801" t="s">
        <v>62</v>
      </c>
      <c r="E2801" t="s">
        <v>538</v>
      </c>
      <c r="F2801" t="s">
        <v>678</v>
      </c>
      <c r="G2801" t="s">
        <v>629</v>
      </c>
      <c r="H2801" t="s">
        <v>221</v>
      </c>
      <c r="I2801" t="s">
        <v>852</v>
      </c>
      <c r="J2801" t="s">
        <v>678</v>
      </c>
      <c r="K2801" t="s">
        <v>226</v>
      </c>
      <c r="L2801" t="s">
        <v>224</v>
      </c>
      <c r="M2801" t="s">
        <v>468</v>
      </c>
      <c r="N2801" t="s">
        <v>223</v>
      </c>
      <c r="O2801" t="s">
        <v>226</v>
      </c>
      <c r="P2801" t="s">
        <v>223</v>
      </c>
      <c r="Q2801">
        <v>11</v>
      </c>
      <c r="R2801" t="s">
        <v>121</v>
      </c>
      <c r="S2801" t="s">
        <v>119</v>
      </c>
      <c r="T2801">
        <v>18</v>
      </c>
      <c r="U2801">
        <v>18</v>
      </c>
      <c r="V2801">
        <v>8</v>
      </c>
      <c r="W2801" t="s">
        <v>66</v>
      </c>
      <c r="X2801" t="s">
        <v>85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 t="e" vm="427">
        <f>_FV(-1,"1818181818181819")</f>
        <v>#VALUE!</v>
      </c>
      <c r="AM2801" t="e" vm="116">
        <f>_FV(0,"2727272727272727")</f>
        <v>#VALUE!</v>
      </c>
      <c r="AN2801">
        <v>-7</v>
      </c>
      <c r="AO2801" t="e" vm="1">
        <f>_FV(-3,"0")</f>
        <v>#VALUE!</v>
      </c>
      <c r="AP2801" t="e" vm="1">
        <f>_FV(-6,"0")</f>
        <v>#VALUE!</v>
      </c>
      <c r="AQ2801">
        <v>4</v>
      </c>
      <c r="AR2801">
        <v>4</v>
      </c>
      <c r="AS2801" t="s">
        <v>68</v>
      </c>
      <c r="AT2801" t="s">
        <v>68</v>
      </c>
      <c r="AU2801" t="s">
        <v>68</v>
      </c>
      <c r="AV2801" t="s">
        <v>68</v>
      </c>
      <c r="AW2801" s="3">
        <v>41640</v>
      </c>
      <c r="AX2801">
        <v>1735</v>
      </c>
      <c r="AY2801">
        <v>1633</v>
      </c>
      <c r="AZ2801" t="s">
        <v>127</v>
      </c>
      <c r="BA2801" s="2">
        <v>43731</v>
      </c>
      <c r="BB2801">
        <v>27</v>
      </c>
      <c r="BC2801" t="s">
        <v>3164</v>
      </c>
      <c r="BD2801" s="3">
        <v>44743</v>
      </c>
      <c r="BE2801" t="s">
        <v>2793</v>
      </c>
      <c r="BF2801" s="2">
        <v>43733</v>
      </c>
      <c r="BG2801">
        <v>28</v>
      </c>
      <c r="BH2801" t="s">
        <v>3182</v>
      </c>
      <c r="BI2801" s="3">
        <v>19085</v>
      </c>
    </row>
    <row r="2802" spans="1:61" x14ac:dyDescent="0.25">
      <c r="A2802" s="1">
        <v>43204</v>
      </c>
      <c r="B2802" t="s">
        <v>3165</v>
      </c>
      <c r="C2802" t="s">
        <v>2793</v>
      </c>
      <c r="D2802" t="s">
        <v>62</v>
      </c>
      <c r="E2802" t="s">
        <v>1694</v>
      </c>
      <c r="F2802" t="s">
        <v>1241</v>
      </c>
      <c r="G2802" t="s">
        <v>1137</v>
      </c>
      <c r="H2802" t="s">
        <v>628</v>
      </c>
      <c r="I2802" t="s">
        <v>1274</v>
      </c>
      <c r="J2802" t="s">
        <v>1138</v>
      </c>
      <c r="K2802" t="s">
        <v>469</v>
      </c>
      <c r="L2802" t="s">
        <v>471</v>
      </c>
      <c r="M2802" t="s">
        <v>646</v>
      </c>
      <c r="N2802" t="s">
        <v>337</v>
      </c>
      <c r="O2802" t="s">
        <v>470</v>
      </c>
      <c r="P2802" t="s">
        <v>470</v>
      </c>
      <c r="Q2802">
        <v>33</v>
      </c>
      <c r="R2802" t="s">
        <v>242</v>
      </c>
      <c r="S2802" t="s">
        <v>119</v>
      </c>
      <c r="T2802">
        <v>18</v>
      </c>
      <c r="U2802">
        <v>12</v>
      </c>
      <c r="V2802">
        <v>8</v>
      </c>
      <c r="W2802" t="s">
        <v>66</v>
      </c>
      <c r="X2802" t="s">
        <v>85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 t="e" vm="468">
        <f>_FV(0,"8484848484848485")</f>
        <v>#VALUE!</v>
      </c>
      <c r="AM2802" t="e" vm="341">
        <f>_FV(0,"48484848484848486")</f>
        <v>#VALUE!</v>
      </c>
      <c r="AN2802">
        <v>-6</v>
      </c>
      <c r="AO2802" t="e" vm="1">
        <f>_FV(-3,"0")</f>
        <v>#VALUE!</v>
      </c>
      <c r="AP2802" t="s">
        <v>64</v>
      </c>
      <c r="AQ2802">
        <v>3</v>
      </c>
      <c r="AR2802">
        <v>0</v>
      </c>
      <c r="AS2802" t="s">
        <v>68</v>
      </c>
      <c r="AT2802" t="s">
        <v>68</v>
      </c>
      <c r="AU2802" t="s">
        <v>68</v>
      </c>
      <c r="AV2802" t="s">
        <v>68</v>
      </c>
      <c r="AW2802" s="3">
        <v>41640</v>
      </c>
      <c r="AX2802">
        <v>1516</v>
      </c>
      <c r="AY2802">
        <v>1633</v>
      </c>
      <c r="AZ2802" t="s">
        <v>3165</v>
      </c>
      <c r="BA2802" s="2">
        <v>43640</v>
      </c>
      <c r="BB2802">
        <v>18</v>
      </c>
      <c r="BC2802" t="s">
        <v>3166</v>
      </c>
      <c r="BD2802" s="3">
        <v>30682</v>
      </c>
      <c r="BE2802" t="s">
        <v>2793</v>
      </c>
      <c r="BF2802" s="2">
        <v>43733</v>
      </c>
      <c r="BG2802">
        <v>28</v>
      </c>
      <c r="BH2802" t="s">
        <v>3182</v>
      </c>
      <c r="BI2802" s="3">
        <v>19085</v>
      </c>
    </row>
    <row r="2803" spans="1:61" x14ac:dyDescent="0.25">
      <c r="A2803" s="1">
        <v>43120</v>
      </c>
      <c r="B2803" t="s">
        <v>2538</v>
      </c>
      <c r="C2803" t="s">
        <v>2793</v>
      </c>
      <c r="D2803" t="s">
        <v>62</v>
      </c>
      <c r="E2803" t="s">
        <v>75</v>
      </c>
      <c r="F2803" t="s">
        <v>317</v>
      </c>
      <c r="G2803" t="s">
        <v>90</v>
      </c>
      <c r="H2803" s="3">
        <v>27395</v>
      </c>
      <c r="I2803" t="s">
        <v>770</v>
      </c>
      <c r="J2803" t="s">
        <v>78</v>
      </c>
      <c r="K2803" t="s">
        <v>80</v>
      </c>
      <c r="L2803" t="s">
        <v>771</v>
      </c>
      <c r="M2803" t="s">
        <v>80</v>
      </c>
      <c r="N2803" t="s">
        <v>692</v>
      </c>
      <c r="O2803" t="s">
        <v>771</v>
      </c>
      <c r="P2803" t="s">
        <v>693</v>
      </c>
      <c r="Q2803">
        <v>24</v>
      </c>
      <c r="R2803" t="s">
        <v>83</v>
      </c>
      <c r="S2803" t="s">
        <v>119</v>
      </c>
      <c r="T2803">
        <v>18</v>
      </c>
      <c r="U2803">
        <v>8</v>
      </c>
      <c r="V2803">
        <v>10</v>
      </c>
      <c r="W2803" t="s">
        <v>132</v>
      </c>
      <c r="X2803" t="s">
        <v>66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 t="s">
        <v>308</v>
      </c>
      <c r="AM2803" t="e" vm="37">
        <f>_FV(0,"375")</f>
        <v>#VALUE!</v>
      </c>
      <c r="AN2803">
        <v>5</v>
      </c>
      <c r="AO2803" t="s">
        <v>68</v>
      </c>
      <c r="AP2803" t="e" vm="1">
        <f>_FV(-5,"0")</f>
        <v>#VALUE!</v>
      </c>
      <c r="AQ2803">
        <v>3</v>
      </c>
      <c r="AR2803">
        <v>6</v>
      </c>
      <c r="AS2803" t="s">
        <v>68</v>
      </c>
      <c r="AT2803" t="s">
        <v>68</v>
      </c>
      <c r="AU2803" t="s">
        <v>68</v>
      </c>
      <c r="AV2803" t="s">
        <v>1981</v>
      </c>
      <c r="AW2803" s="3">
        <v>46023</v>
      </c>
      <c r="AX2803">
        <v>1711</v>
      </c>
      <c r="AY2803">
        <v>1633</v>
      </c>
      <c r="AZ2803" t="s">
        <v>2538</v>
      </c>
      <c r="BA2803" s="2">
        <v>43610</v>
      </c>
      <c r="BB2803">
        <v>21</v>
      </c>
      <c r="BC2803" t="s">
        <v>3156</v>
      </c>
      <c r="BD2803" s="3">
        <v>15158</v>
      </c>
      <c r="BE2803" t="s">
        <v>2793</v>
      </c>
      <c r="BF2803" s="2">
        <v>43733</v>
      </c>
      <c r="BG2803">
        <v>28</v>
      </c>
      <c r="BH2803" t="s">
        <v>3182</v>
      </c>
      <c r="BI2803" s="3">
        <v>19085</v>
      </c>
    </row>
    <row r="2804" spans="1:61" x14ac:dyDescent="0.25">
      <c r="A2804" s="1">
        <v>43176</v>
      </c>
      <c r="B2804" t="s">
        <v>150</v>
      </c>
      <c r="C2804" t="s">
        <v>2793</v>
      </c>
      <c r="D2804" t="s">
        <v>62</v>
      </c>
      <c r="E2804" t="s">
        <v>3246</v>
      </c>
      <c r="F2804" t="s">
        <v>445</v>
      </c>
      <c r="G2804" t="s">
        <v>449</v>
      </c>
      <c r="H2804" t="s">
        <v>741</v>
      </c>
      <c r="I2804" t="s">
        <v>139</v>
      </c>
      <c r="J2804" t="s">
        <v>553</v>
      </c>
      <c r="K2804" t="s">
        <v>1941</v>
      </c>
      <c r="L2804" t="s">
        <v>450</v>
      </c>
      <c r="M2804" t="s">
        <v>870</v>
      </c>
      <c r="N2804" t="s">
        <v>144</v>
      </c>
      <c r="O2804" t="s">
        <v>142</v>
      </c>
      <c r="P2804" t="s">
        <v>145</v>
      </c>
      <c r="Q2804">
        <v>31</v>
      </c>
      <c r="R2804" t="s">
        <v>66</v>
      </c>
      <c r="S2804" t="s">
        <v>119</v>
      </c>
      <c r="T2804">
        <v>18</v>
      </c>
      <c r="U2804">
        <v>3</v>
      </c>
      <c r="V2804">
        <v>6</v>
      </c>
      <c r="W2804" t="s">
        <v>120</v>
      </c>
      <c r="X2804" t="s">
        <v>83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 t="s">
        <v>449</v>
      </c>
      <c r="AM2804" t="e" vm="422">
        <f>_FV(0,"3548387096774194")</f>
        <v>#VALUE!</v>
      </c>
      <c r="AN2804">
        <v>24</v>
      </c>
      <c r="AO2804" t="s">
        <v>68</v>
      </c>
      <c r="AP2804" t="e" vm="1">
        <f>_FV(-10,"0")</f>
        <v>#VALUE!</v>
      </c>
      <c r="AQ2804">
        <v>7</v>
      </c>
      <c r="AR2804">
        <v>1</v>
      </c>
      <c r="AS2804" t="s">
        <v>68</v>
      </c>
      <c r="AT2804" t="s">
        <v>68</v>
      </c>
      <c r="AU2804" t="s">
        <v>68</v>
      </c>
      <c r="AV2804" s="2">
        <v>43679</v>
      </c>
      <c r="AW2804" s="2">
        <v>43617</v>
      </c>
      <c r="AX2804">
        <v>1842</v>
      </c>
      <c r="AY2804">
        <v>1633</v>
      </c>
      <c r="AZ2804" t="s">
        <v>150</v>
      </c>
      <c r="BA2804" t="s">
        <v>243</v>
      </c>
      <c r="BB2804">
        <v>21</v>
      </c>
      <c r="BC2804" t="s">
        <v>3167</v>
      </c>
      <c r="BD2804" t="s">
        <v>3168</v>
      </c>
      <c r="BE2804" t="s">
        <v>2793</v>
      </c>
      <c r="BF2804" s="2">
        <v>43733</v>
      </c>
      <c r="BG2804">
        <v>28</v>
      </c>
      <c r="BH2804" t="s">
        <v>3182</v>
      </c>
      <c r="BI2804" s="3">
        <v>19085</v>
      </c>
    </row>
    <row r="2805" spans="1:61" x14ac:dyDescent="0.25">
      <c r="A2805" s="1">
        <v>43132</v>
      </c>
      <c r="B2805" t="s">
        <v>158</v>
      </c>
      <c r="C2805" t="s">
        <v>2793</v>
      </c>
      <c r="D2805" t="s">
        <v>62</v>
      </c>
      <c r="E2805" t="s">
        <v>3324</v>
      </c>
      <c r="F2805" t="s">
        <v>678</v>
      </c>
      <c r="G2805" t="s">
        <v>468</v>
      </c>
      <c r="H2805" t="s">
        <v>1790</v>
      </c>
      <c r="I2805" t="s">
        <v>2412</v>
      </c>
      <c r="J2805" t="s">
        <v>1042</v>
      </c>
      <c r="K2805" t="s">
        <v>1237</v>
      </c>
      <c r="L2805" t="s">
        <v>336</v>
      </c>
      <c r="M2805" t="s">
        <v>65</v>
      </c>
      <c r="N2805" t="s">
        <v>337</v>
      </c>
      <c r="O2805" t="s">
        <v>540</v>
      </c>
      <c r="P2805" t="s">
        <v>226</v>
      </c>
      <c r="Q2805">
        <v>22</v>
      </c>
      <c r="R2805" t="s">
        <v>68</v>
      </c>
      <c r="S2805" t="s">
        <v>119</v>
      </c>
      <c r="T2805">
        <v>18</v>
      </c>
      <c r="U2805">
        <v>1</v>
      </c>
      <c r="V2805">
        <v>10</v>
      </c>
      <c r="W2805" t="s">
        <v>191</v>
      </c>
      <c r="X2805" t="s">
        <v>84</v>
      </c>
      <c r="Y2805">
        <v>0</v>
      </c>
      <c r="Z2805">
        <v>1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1</v>
      </c>
      <c r="AI2805">
        <v>0</v>
      </c>
      <c r="AJ2805">
        <v>0</v>
      </c>
      <c r="AK2805">
        <v>0</v>
      </c>
      <c r="AL2805" t="s">
        <v>2743</v>
      </c>
      <c r="AM2805" t="e" vm="342">
        <f>_FV(0,"3181818181818182")</f>
        <v>#VALUE!</v>
      </c>
      <c r="AN2805">
        <v>34</v>
      </c>
      <c r="AO2805" t="s">
        <v>120</v>
      </c>
      <c r="AP2805" t="e" vm="1">
        <f>_FV(-13,"0")</f>
        <v>#VALUE!</v>
      </c>
      <c r="AQ2805">
        <v>9</v>
      </c>
      <c r="AR2805">
        <v>0</v>
      </c>
      <c r="AS2805" t="s">
        <v>68</v>
      </c>
      <c r="AT2805" t="s">
        <v>68</v>
      </c>
      <c r="AU2805" t="s">
        <v>68</v>
      </c>
      <c r="AV2805" t="s">
        <v>84</v>
      </c>
      <c r="AW2805" s="3">
        <v>44927</v>
      </c>
      <c r="AX2805">
        <v>1906</v>
      </c>
      <c r="AY2805">
        <v>1633</v>
      </c>
      <c r="AZ2805" t="s">
        <v>158</v>
      </c>
      <c r="BA2805" s="2">
        <v>43489</v>
      </c>
      <c r="BB2805">
        <v>21</v>
      </c>
      <c r="BC2805" t="s">
        <v>3171</v>
      </c>
      <c r="BD2805" t="s">
        <v>3172</v>
      </c>
      <c r="BE2805" t="s">
        <v>2793</v>
      </c>
      <c r="BF2805" s="2">
        <v>43733</v>
      </c>
      <c r="BG2805">
        <v>28</v>
      </c>
      <c r="BH2805" t="s">
        <v>3182</v>
      </c>
      <c r="BI2805" s="3">
        <v>19085</v>
      </c>
    </row>
    <row r="2806" spans="1:61" x14ac:dyDescent="0.25">
      <c r="A2806" s="1">
        <v>43233</v>
      </c>
      <c r="B2806" t="s">
        <v>163</v>
      </c>
      <c r="C2806" t="s">
        <v>2793</v>
      </c>
      <c r="D2806" t="s">
        <v>62</v>
      </c>
      <c r="E2806" t="s">
        <v>1216</v>
      </c>
      <c r="F2806" t="s">
        <v>680</v>
      </c>
      <c r="G2806" t="s">
        <v>1625</v>
      </c>
      <c r="H2806" t="s">
        <v>1269</v>
      </c>
      <c r="I2806" t="s">
        <v>1320</v>
      </c>
      <c r="J2806" t="s">
        <v>1587</v>
      </c>
      <c r="K2806" t="s">
        <v>1624</v>
      </c>
      <c r="L2806" t="s">
        <v>173</v>
      </c>
      <c r="M2806" t="s">
        <v>1014</v>
      </c>
      <c r="N2806" t="s">
        <v>172</v>
      </c>
      <c r="O2806" t="s">
        <v>204</v>
      </c>
      <c r="P2806" t="s">
        <v>205</v>
      </c>
      <c r="Q2806">
        <v>38</v>
      </c>
      <c r="R2806" t="s">
        <v>64</v>
      </c>
      <c r="S2806" t="s">
        <v>119</v>
      </c>
      <c r="T2806">
        <v>18</v>
      </c>
      <c r="U2806">
        <v>2</v>
      </c>
      <c r="V2806">
        <v>13</v>
      </c>
      <c r="W2806" t="s">
        <v>85</v>
      </c>
      <c r="X2806" t="s">
        <v>66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 t="s">
        <v>168</v>
      </c>
      <c r="AM2806" t="e" vm="3">
        <f>_FV(0,"5")</f>
        <v>#VALUE!</v>
      </c>
      <c r="AN2806">
        <v>37</v>
      </c>
      <c r="AO2806" t="s">
        <v>84</v>
      </c>
      <c r="AP2806" t="e" vm="1">
        <f>_FV(-12,"0")</f>
        <v>#VALUE!</v>
      </c>
      <c r="AQ2806">
        <v>6</v>
      </c>
      <c r="AR2806">
        <v>3</v>
      </c>
      <c r="AS2806" t="s">
        <v>68</v>
      </c>
      <c r="AT2806" t="s">
        <v>175</v>
      </c>
      <c r="AU2806" t="s">
        <v>68</v>
      </c>
      <c r="AV2806" s="2">
        <v>43617</v>
      </c>
      <c r="AW2806" t="s">
        <v>3325</v>
      </c>
      <c r="AX2806">
        <v>1888</v>
      </c>
      <c r="AY2806">
        <v>1633</v>
      </c>
      <c r="AZ2806" t="s">
        <v>163</v>
      </c>
      <c r="BA2806" s="2">
        <v>43490</v>
      </c>
      <c r="BB2806">
        <v>22</v>
      </c>
      <c r="BC2806" t="s">
        <v>3173</v>
      </c>
      <c r="BD2806" t="s">
        <v>3174</v>
      </c>
      <c r="BE2806" t="s">
        <v>2793</v>
      </c>
      <c r="BF2806" s="2">
        <v>43733</v>
      </c>
      <c r="BG2806">
        <v>28</v>
      </c>
      <c r="BH2806" t="s">
        <v>3182</v>
      </c>
      <c r="BI2806" s="3">
        <v>19085</v>
      </c>
    </row>
    <row r="2807" spans="1:61" x14ac:dyDescent="0.25">
      <c r="A2807" s="1">
        <v>43064</v>
      </c>
      <c r="B2807" t="s">
        <v>178</v>
      </c>
      <c r="C2807" t="s">
        <v>2793</v>
      </c>
      <c r="D2807" t="s">
        <v>151</v>
      </c>
      <c r="E2807" t="s">
        <v>229</v>
      </c>
      <c r="F2807" t="s">
        <v>230</v>
      </c>
      <c r="G2807" t="s">
        <v>233</v>
      </c>
      <c r="H2807" t="s">
        <v>429</v>
      </c>
      <c r="I2807" t="s">
        <v>233</v>
      </c>
      <c r="J2807" t="s">
        <v>358</v>
      </c>
      <c r="K2807" t="s">
        <v>235</v>
      </c>
      <c r="L2807" t="s">
        <v>237</v>
      </c>
      <c r="M2807" t="s">
        <v>236</v>
      </c>
      <c r="N2807" t="s">
        <v>235</v>
      </c>
      <c r="O2807" t="s">
        <v>238</v>
      </c>
      <c r="P2807" t="s">
        <v>363</v>
      </c>
      <c r="Q2807">
        <v>13</v>
      </c>
      <c r="R2807" t="s">
        <v>120</v>
      </c>
      <c r="S2807" t="s">
        <v>119</v>
      </c>
      <c r="T2807">
        <v>18</v>
      </c>
      <c r="U2807">
        <v>11</v>
      </c>
      <c r="V2807">
        <v>8</v>
      </c>
      <c r="W2807" t="s">
        <v>66</v>
      </c>
      <c r="X2807" t="s">
        <v>96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 t="e" vm="64">
        <f>_FV(0,"23076923076923078")</f>
        <v>#VALUE!</v>
      </c>
      <c r="AM2807" t="e" vm="172">
        <f>_FV(0,"15384615384615385")</f>
        <v>#VALUE!</v>
      </c>
      <c r="AN2807">
        <v>-4</v>
      </c>
      <c r="AO2807" t="e" vm="1">
        <f>_FV(-2,"0")</f>
        <v>#VALUE!</v>
      </c>
      <c r="AP2807" t="e" vm="1">
        <f>_FV(-4,"0")</f>
        <v>#VALUE!</v>
      </c>
      <c r="AQ2807">
        <v>0</v>
      </c>
      <c r="AR2807">
        <v>6</v>
      </c>
      <c r="AS2807" t="s">
        <v>68</v>
      </c>
      <c r="AT2807" t="s">
        <v>68</v>
      </c>
      <c r="AU2807" t="s">
        <v>68</v>
      </c>
      <c r="AV2807" s="2">
        <v>43556</v>
      </c>
      <c r="AW2807" s="2">
        <v>43709</v>
      </c>
      <c r="AX2807">
        <v>1645</v>
      </c>
      <c r="AY2807">
        <v>1633</v>
      </c>
      <c r="AZ2807" t="s">
        <v>178</v>
      </c>
      <c r="BA2807" s="2">
        <v>43579</v>
      </c>
      <c r="BB2807">
        <v>25</v>
      </c>
      <c r="BC2807" t="s">
        <v>3175</v>
      </c>
      <c r="BD2807" s="3">
        <v>19085</v>
      </c>
      <c r="BE2807" t="s">
        <v>2793</v>
      </c>
      <c r="BF2807" s="2">
        <v>43733</v>
      </c>
      <c r="BG2807">
        <v>28</v>
      </c>
      <c r="BH2807" t="s">
        <v>3182</v>
      </c>
      <c r="BI2807" s="3">
        <v>19085</v>
      </c>
    </row>
    <row r="2808" spans="1:61" x14ac:dyDescent="0.25">
      <c r="A2808" s="1">
        <v>42987</v>
      </c>
      <c r="B2808" t="s">
        <v>1917</v>
      </c>
      <c r="C2808" t="s">
        <v>2793</v>
      </c>
      <c r="D2808" t="s">
        <v>151</v>
      </c>
      <c r="E2808" t="s">
        <v>180</v>
      </c>
      <c r="F2808" s="3">
        <v>45658</v>
      </c>
      <c r="G2808" t="s">
        <v>63</v>
      </c>
      <c r="H2808" t="s">
        <v>180</v>
      </c>
      <c r="I2808" s="3">
        <v>45658</v>
      </c>
      <c r="J2808" s="3">
        <v>45658</v>
      </c>
      <c r="K2808" t="s">
        <v>79</v>
      </c>
      <c r="L2808" t="s">
        <v>79</v>
      </c>
      <c r="M2808" t="s">
        <v>65</v>
      </c>
      <c r="N2808" t="s">
        <v>65</v>
      </c>
      <c r="O2808" t="s">
        <v>63</v>
      </c>
      <c r="P2808" t="s">
        <v>63</v>
      </c>
      <c r="Q2808">
        <v>4</v>
      </c>
      <c r="R2808" t="s">
        <v>255</v>
      </c>
      <c r="S2808" t="s">
        <v>119</v>
      </c>
      <c r="T2808">
        <v>18</v>
      </c>
      <c r="U2808">
        <v>8</v>
      </c>
      <c r="V2808">
        <v>7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 t="s">
        <v>79</v>
      </c>
      <c r="AM2808" t="s">
        <v>63</v>
      </c>
      <c r="AN2808">
        <v>0</v>
      </c>
      <c r="AP2808" t="s">
        <v>84</v>
      </c>
      <c r="AQ2808">
        <v>7</v>
      </c>
      <c r="AR2808">
        <v>1</v>
      </c>
      <c r="AS2808" t="s">
        <v>68</v>
      </c>
      <c r="AT2808" t="s">
        <v>68</v>
      </c>
      <c r="AU2808" t="s">
        <v>68</v>
      </c>
      <c r="AV2808" t="s">
        <v>156</v>
      </c>
      <c r="AW2808" s="3">
        <v>44562</v>
      </c>
      <c r="AX2808">
        <v>1687</v>
      </c>
      <c r="AY2808">
        <v>1633</v>
      </c>
      <c r="AZ2808" t="s">
        <v>1917</v>
      </c>
      <c r="BA2808" s="2">
        <v>43732</v>
      </c>
      <c r="BB2808">
        <v>16</v>
      </c>
      <c r="BC2808" t="s">
        <v>3176</v>
      </c>
      <c r="BD2808" s="3">
        <v>19572</v>
      </c>
      <c r="BE2808" t="s">
        <v>2793</v>
      </c>
      <c r="BF2808" s="2">
        <v>43733</v>
      </c>
      <c r="BG2808">
        <v>28</v>
      </c>
      <c r="BH2808" t="s">
        <v>3182</v>
      </c>
      <c r="BI2808" s="3">
        <v>19085</v>
      </c>
    </row>
    <row r="2809" spans="1:61" x14ac:dyDescent="0.25">
      <c r="A2809" s="1">
        <v>43131</v>
      </c>
      <c r="B2809" t="s">
        <v>182</v>
      </c>
      <c r="C2809" t="s">
        <v>2793</v>
      </c>
      <c r="D2809" t="s">
        <v>101</v>
      </c>
      <c r="E2809" t="s">
        <v>68</v>
      </c>
      <c r="F2809" s="3">
        <v>11689</v>
      </c>
      <c r="G2809" t="s">
        <v>64</v>
      </c>
      <c r="H2809" s="3">
        <v>27760</v>
      </c>
      <c r="I2809" t="s">
        <v>1536</v>
      </c>
      <c r="J2809" s="2">
        <v>43556</v>
      </c>
      <c r="K2809" t="s">
        <v>397</v>
      </c>
      <c r="L2809" t="s">
        <v>129</v>
      </c>
      <c r="M2809" t="s">
        <v>396</v>
      </c>
      <c r="N2809" t="s">
        <v>130</v>
      </c>
      <c r="O2809" t="s">
        <v>118</v>
      </c>
      <c r="P2809" t="s">
        <v>118</v>
      </c>
      <c r="Q2809">
        <v>25</v>
      </c>
      <c r="R2809" t="s">
        <v>67</v>
      </c>
      <c r="S2809" t="s">
        <v>119</v>
      </c>
      <c r="T2809">
        <v>18</v>
      </c>
      <c r="U2809">
        <v>17</v>
      </c>
      <c r="V2809">
        <v>10</v>
      </c>
      <c r="W2809" t="s">
        <v>66</v>
      </c>
      <c r="X2809" t="s">
        <v>66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 t="e" vm="1">
        <f>_FV(-1,"0")</f>
        <v>#VALUE!</v>
      </c>
      <c r="AM2809" t="e" vm="292">
        <f>_FV(0,"44")</f>
        <v>#VALUE!</v>
      </c>
      <c r="AN2809">
        <v>-3</v>
      </c>
      <c r="AO2809" t="s">
        <v>65</v>
      </c>
      <c r="AP2809" t="s">
        <v>132</v>
      </c>
      <c r="AQ2809">
        <v>9</v>
      </c>
      <c r="AR2809">
        <v>0</v>
      </c>
      <c r="AS2809" t="s">
        <v>68</v>
      </c>
      <c r="AT2809" t="s">
        <v>68</v>
      </c>
      <c r="AU2809" t="s">
        <v>68</v>
      </c>
      <c r="AV2809" s="2">
        <v>43556</v>
      </c>
      <c r="AW2809" s="3">
        <v>44927</v>
      </c>
      <c r="AX2809">
        <v>1673</v>
      </c>
      <c r="AY2809">
        <v>1633</v>
      </c>
      <c r="AZ2809" t="s">
        <v>182</v>
      </c>
      <c r="BA2809" s="2">
        <v>43521</v>
      </c>
      <c r="BB2809">
        <v>27</v>
      </c>
      <c r="BC2809" t="s">
        <v>3178</v>
      </c>
      <c r="BD2809" s="2">
        <v>43682</v>
      </c>
      <c r="BE2809" t="s">
        <v>2793</v>
      </c>
      <c r="BF2809" s="2">
        <v>43733</v>
      </c>
      <c r="BG2809">
        <v>28</v>
      </c>
      <c r="BH2809" t="s">
        <v>3182</v>
      </c>
      <c r="BI2809" s="3">
        <v>19085</v>
      </c>
    </row>
    <row r="2810" spans="1:61" x14ac:dyDescent="0.25">
      <c r="A2810" s="1">
        <v>43001</v>
      </c>
      <c r="B2810" t="s">
        <v>1445</v>
      </c>
      <c r="C2810" t="s">
        <v>2793</v>
      </c>
      <c r="D2810" t="s">
        <v>151</v>
      </c>
      <c r="E2810" t="s">
        <v>80</v>
      </c>
      <c r="F2810" t="s">
        <v>76</v>
      </c>
      <c r="G2810" t="s">
        <v>74</v>
      </c>
      <c r="H2810" s="2">
        <v>43586</v>
      </c>
      <c r="I2810" t="s">
        <v>74</v>
      </c>
      <c r="J2810" t="s">
        <v>90</v>
      </c>
      <c r="K2810" t="s">
        <v>82</v>
      </c>
      <c r="L2810" t="s">
        <v>80</v>
      </c>
      <c r="M2810" t="s">
        <v>80</v>
      </c>
      <c r="N2810" t="s">
        <v>82</v>
      </c>
      <c r="O2810" t="s">
        <v>80</v>
      </c>
      <c r="P2810" t="s">
        <v>80</v>
      </c>
      <c r="Q2810">
        <v>6</v>
      </c>
      <c r="R2810" t="s">
        <v>95</v>
      </c>
      <c r="S2810" t="s">
        <v>119</v>
      </c>
      <c r="T2810">
        <v>18</v>
      </c>
      <c r="U2810">
        <v>14</v>
      </c>
      <c r="V2810">
        <v>11</v>
      </c>
      <c r="W2810" t="s">
        <v>132</v>
      </c>
      <c r="X2810" t="s">
        <v>121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 t="e" vm="3">
        <f>_FV(0,"5")</f>
        <v>#VALUE!</v>
      </c>
      <c r="AM2810" t="e" vm="2">
        <f>_FV(0,"3333333333333333")</f>
        <v>#VALUE!</v>
      </c>
      <c r="AN2810">
        <v>-3</v>
      </c>
      <c r="AO2810" t="e" vm="1">
        <f>_FV(-3,"0")</f>
        <v>#VALUE!</v>
      </c>
      <c r="AP2810" t="s">
        <v>66</v>
      </c>
      <c r="AQ2810">
        <v>4</v>
      </c>
      <c r="AR2810">
        <v>4</v>
      </c>
      <c r="AS2810" t="s">
        <v>68</v>
      </c>
      <c r="AT2810" t="s">
        <v>68</v>
      </c>
      <c r="AU2810" t="s">
        <v>68</v>
      </c>
      <c r="AV2810" t="s">
        <v>1463</v>
      </c>
      <c r="AW2810" s="3">
        <v>44197</v>
      </c>
      <c r="AX2810">
        <v>1657</v>
      </c>
      <c r="AY2810">
        <v>1633</v>
      </c>
      <c r="AZ2810" t="s">
        <v>1445</v>
      </c>
      <c r="BA2810" s="2">
        <v>43549</v>
      </c>
      <c r="BB2810">
        <v>32</v>
      </c>
      <c r="BC2810" t="s">
        <v>3179</v>
      </c>
      <c r="BD2810" s="3">
        <v>27851</v>
      </c>
      <c r="BE2810" t="s">
        <v>2793</v>
      </c>
      <c r="BF2810" s="2">
        <v>43733</v>
      </c>
      <c r="BG2810">
        <v>28</v>
      </c>
      <c r="BH2810" t="s">
        <v>3182</v>
      </c>
      <c r="BI2810" s="3">
        <v>19085</v>
      </c>
    </row>
    <row r="2811" spans="1:61" x14ac:dyDescent="0.25">
      <c r="A2811" s="1">
        <v>43220</v>
      </c>
      <c r="B2811" t="s">
        <v>209</v>
      </c>
      <c r="C2811" t="s">
        <v>2793</v>
      </c>
      <c r="D2811" t="s">
        <v>62</v>
      </c>
      <c r="E2811" t="s">
        <v>606</v>
      </c>
      <c r="F2811" t="s">
        <v>76</v>
      </c>
      <c r="G2811" t="s">
        <v>1721</v>
      </c>
      <c r="H2811" t="s">
        <v>340</v>
      </c>
      <c r="I2811" t="s">
        <v>855</v>
      </c>
      <c r="J2811" t="s">
        <v>430</v>
      </c>
      <c r="K2811" t="s">
        <v>426</v>
      </c>
      <c r="L2811" t="s">
        <v>341</v>
      </c>
      <c r="M2811" t="s">
        <v>82</v>
      </c>
      <c r="N2811" t="s">
        <v>1265</v>
      </c>
      <c r="O2811" t="s">
        <v>216</v>
      </c>
      <c r="P2811" t="s">
        <v>216</v>
      </c>
      <c r="Q2811">
        <v>36</v>
      </c>
      <c r="R2811" t="s">
        <v>84</v>
      </c>
      <c r="S2811" t="s">
        <v>119</v>
      </c>
      <c r="T2811">
        <v>18</v>
      </c>
      <c r="U2811">
        <v>3</v>
      </c>
      <c r="V2811">
        <v>10</v>
      </c>
      <c r="W2811" t="s">
        <v>120</v>
      </c>
      <c r="X2811" t="s">
        <v>64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 t="s">
        <v>1578</v>
      </c>
      <c r="AM2811" t="e" vm="3">
        <f>_FV(0,"5")</f>
        <v>#VALUE!</v>
      </c>
      <c r="AN2811">
        <v>33</v>
      </c>
      <c r="AO2811" t="s">
        <v>121</v>
      </c>
      <c r="AP2811" t="e" vm="1">
        <f>_FV(-11,"0")</f>
        <v>#VALUE!</v>
      </c>
      <c r="AQ2811">
        <v>7</v>
      </c>
      <c r="AR2811">
        <v>1</v>
      </c>
      <c r="AS2811" t="s">
        <v>68</v>
      </c>
      <c r="AT2811" t="s">
        <v>68</v>
      </c>
      <c r="AU2811" t="s">
        <v>68</v>
      </c>
      <c r="AV2811" t="s">
        <v>90</v>
      </c>
      <c r="AW2811" s="3">
        <v>41640</v>
      </c>
      <c r="AX2811">
        <v>1892</v>
      </c>
      <c r="AY2811">
        <v>1633</v>
      </c>
      <c r="AZ2811" t="s">
        <v>209</v>
      </c>
      <c r="BA2811" s="2">
        <v>43700</v>
      </c>
      <c r="BB2811">
        <v>22</v>
      </c>
      <c r="BC2811" t="s">
        <v>3180</v>
      </c>
      <c r="BD2811" t="s">
        <v>3181</v>
      </c>
      <c r="BE2811" t="s">
        <v>2793</v>
      </c>
      <c r="BF2811" s="2">
        <v>43733</v>
      </c>
      <c r="BG2811">
        <v>28</v>
      </c>
      <c r="BH2811" t="s">
        <v>3182</v>
      </c>
      <c r="BI2811" s="3">
        <v>19085</v>
      </c>
    </row>
    <row r="2812" spans="1:61" x14ac:dyDescent="0.25">
      <c r="A2812" s="1">
        <v>43008</v>
      </c>
      <c r="B2812" t="s">
        <v>218</v>
      </c>
      <c r="C2812" t="s">
        <v>2793</v>
      </c>
      <c r="D2812" t="s">
        <v>101</v>
      </c>
      <c r="E2812" t="s">
        <v>252</v>
      </c>
      <c r="F2812" t="s">
        <v>153</v>
      </c>
      <c r="G2812" t="s">
        <v>152</v>
      </c>
      <c r="H2812" t="s">
        <v>353</v>
      </c>
      <c r="I2812" t="s">
        <v>250</v>
      </c>
      <c r="J2812" t="s">
        <v>352</v>
      </c>
      <c r="K2812" t="s">
        <v>155</v>
      </c>
      <c r="L2812" t="s">
        <v>156</v>
      </c>
      <c r="M2812" t="s">
        <v>155</v>
      </c>
      <c r="N2812" t="s">
        <v>154</v>
      </c>
      <c r="O2812" t="s">
        <v>155</v>
      </c>
      <c r="P2812" t="s">
        <v>155</v>
      </c>
      <c r="Q2812">
        <v>7</v>
      </c>
      <c r="R2812" t="s">
        <v>239</v>
      </c>
      <c r="S2812" t="s">
        <v>119</v>
      </c>
      <c r="T2812">
        <v>18</v>
      </c>
      <c r="U2812">
        <v>12</v>
      </c>
      <c r="V2812">
        <v>6</v>
      </c>
      <c r="W2812" t="s">
        <v>132</v>
      </c>
      <c r="X2812" t="s">
        <v>120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 t="e" vm="84">
        <f>_FV(0,"2857142857142857")</f>
        <v>#VALUE!</v>
      </c>
      <c r="AM2812" t="e" vm="33">
        <f>_FV(0,"14285714285714285")</f>
        <v>#VALUE!</v>
      </c>
      <c r="AN2812">
        <v>-3</v>
      </c>
      <c r="AO2812" t="e" vm="1">
        <f>_FV(-5,"0")</f>
        <v>#VALUE!</v>
      </c>
      <c r="AP2812" t="s">
        <v>96</v>
      </c>
      <c r="AQ2812">
        <v>3</v>
      </c>
      <c r="AR2812">
        <v>6</v>
      </c>
      <c r="AS2812" t="s">
        <v>68</v>
      </c>
      <c r="AT2812" t="s">
        <v>68</v>
      </c>
      <c r="AU2812" t="s">
        <v>68</v>
      </c>
      <c r="AV2812" t="s">
        <v>1465</v>
      </c>
      <c r="AW2812" s="3">
        <v>46388</v>
      </c>
      <c r="AX2812">
        <v>1650</v>
      </c>
      <c r="AY2812">
        <v>1633</v>
      </c>
      <c r="AZ2812" t="s">
        <v>218</v>
      </c>
      <c r="BA2812" s="2">
        <v>43610</v>
      </c>
      <c r="BB2812">
        <v>17</v>
      </c>
      <c r="BC2812" t="s">
        <v>3183</v>
      </c>
      <c r="BD2812" s="2">
        <v>43501</v>
      </c>
      <c r="BE2812" t="s">
        <v>2793</v>
      </c>
      <c r="BF2812" s="2">
        <v>43733</v>
      </c>
      <c r="BG2812">
        <v>28</v>
      </c>
      <c r="BH2812" t="s">
        <v>3182</v>
      </c>
      <c r="BI2812" s="3">
        <v>19085</v>
      </c>
    </row>
    <row r="2813" spans="1:61" x14ac:dyDescent="0.25">
      <c r="A2813" s="1">
        <v>43375</v>
      </c>
      <c r="B2813" t="s">
        <v>228</v>
      </c>
      <c r="C2813" t="s">
        <v>2793</v>
      </c>
      <c r="D2813" t="s">
        <v>62</v>
      </c>
      <c r="E2813" t="s">
        <v>636</v>
      </c>
      <c r="F2813" t="s">
        <v>694</v>
      </c>
      <c r="G2813" t="s">
        <v>846</v>
      </c>
      <c r="H2813" t="s">
        <v>340</v>
      </c>
      <c r="I2813" t="s">
        <v>68</v>
      </c>
      <c r="J2813" t="s">
        <v>92</v>
      </c>
      <c r="K2813" t="s">
        <v>216</v>
      </c>
      <c r="L2813" t="s">
        <v>637</v>
      </c>
      <c r="M2813" t="s">
        <v>1232</v>
      </c>
      <c r="N2813" t="s">
        <v>94</v>
      </c>
      <c r="O2813" t="s">
        <v>80</v>
      </c>
      <c r="P2813" t="s">
        <v>216</v>
      </c>
      <c r="Q2813">
        <v>27</v>
      </c>
      <c r="R2813" t="s">
        <v>191</v>
      </c>
      <c r="S2813" t="s">
        <v>119</v>
      </c>
      <c r="T2813">
        <v>18</v>
      </c>
      <c r="U2813">
        <v>12</v>
      </c>
      <c r="V2813">
        <v>11</v>
      </c>
      <c r="W2813" t="s">
        <v>96</v>
      </c>
      <c r="X2813" t="s">
        <v>132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 t="e" vm="348">
        <f>_FV(0,"5185185185185185")</f>
        <v>#VALUE!</v>
      </c>
      <c r="AM2813" t="e" vm="167">
        <f>_FV(0,"2962962962962963")</f>
        <v>#VALUE!</v>
      </c>
      <c r="AN2813">
        <v>-3</v>
      </c>
      <c r="AO2813" t="s">
        <v>68</v>
      </c>
      <c r="AP2813" t="e" vm="1">
        <f>_FV(-1,"0")</f>
        <v>#VALUE!</v>
      </c>
      <c r="AQ2813">
        <v>1</v>
      </c>
      <c r="AR2813">
        <v>7</v>
      </c>
      <c r="AS2813" t="s">
        <v>68</v>
      </c>
      <c r="AT2813" t="s">
        <v>68</v>
      </c>
      <c r="AU2813" t="s">
        <v>68</v>
      </c>
      <c r="AV2813" s="2">
        <v>43497</v>
      </c>
      <c r="AW2813" s="3">
        <v>44927</v>
      </c>
      <c r="AX2813">
        <v>1660</v>
      </c>
      <c r="AY2813">
        <v>1633</v>
      </c>
      <c r="AZ2813" t="s">
        <v>228</v>
      </c>
      <c r="BA2813" s="2">
        <v>43548</v>
      </c>
      <c r="BB2813">
        <v>23</v>
      </c>
      <c r="BC2813" t="s">
        <v>3184</v>
      </c>
      <c r="BD2813" s="3">
        <v>16954</v>
      </c>
      <c r="BE2813" t="s">
        <v>2793</v>
      </c>
      <c r="BF2813" s="2">
        <v>43733</v>
      </c>
      <c r="BG2813">
        <v>28</v>
      </c>
      <c r="BH2813" t="s">
        <v>3182</v>
      </c>
      <c r="BI2813" s="3">
        <v>19085</v>
      </c>
    </row>
    <row r="2814" spans="1:61" x14ac:dyDescent="0.25">
      <c r="A2814" s="1">
        <v>43104</v>
      </c>
      <c r="B2814" t="s">
        <v>60</v>
      </c>
      <c r="C2814" t="s">
        <v>182</v>
      </c>
      <c r="D2814" t="s">
        <v>62</v>
      </c>
      <c r="E2814" s="3">
        <v>2273637</v>
      </c>
      <c r="F2814" t="s">
        <v>978</v>
      </c>
      <c r="G2814" t="s">
        <v>1075</v>
      </c>
      <c r="H2814" s="3">
        <v>2273637</v>
      </c>
      <c r="I2814" t="s">
        <v>980</v>
      </c>
      <c r="J2814" t="s">
        <v>931</v>
      </c>
      <c r="K2814" t="s">
        <v>1173</v>
      </c>
      <c r="L2814" t="s">
        <v>321</v>
      </c>
      <c r="M2814" t="s">
        <v>320</v>
      </c>
      <c r="N2814" t="s">
        <v>63</v>
      </c>
      <c r="O2814" t="s">
        <v>321</v>
      </c>
      <c r="P2814" t="s">
        <v>414</v>
      </c>
      <c r="Q2814">
        <v>32</v>
      </c>
      <c r="R2814" t="s">
        <v>96</v>
      </c>
      <c r="S2814" t="s">
        <v>67</v>
      </c>
      <c r="T2814">
        <v>18</v>
      </c>
      <c r="U2814">
        <v>6</v>
      </c>
      <c r="V2814">
        <v>17</v>
      </c>
      <c r="W2814" t="s">
        <v>96</v>
      </c>
      <c r="X2814" t="s">
        <v>84</v>
      </c>
      <c r="Y2814">
        <v>0</v>
      </c>
      <c r="Z2814">
        <v>0</v>
      </c>
      <c r="AA2814">
        <v>0</v>
      </c>
      <c r="AB2814">
        <v>1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1</v>
      </c>
      <c r="AK2814">
        <v>0</v>
      </c>
      <c r="AL2814" t="s">
        <v>991</v>
      </c>
      <c r="AM2814" t="e" vm="430">
        <f>_FV(0,"90625")</f>
        <v>#VALUE!</v>
      </c>
      <c r="AN2814">
        <v>24</v>
      </c>
      <c r="AO2814" t="s">
        <v>84</v>
      </c>
      <c r="AP2814" t="e" vm="1">
        <f>_FV(-13,"0")</f>
        <v>#VALUE!</v>
      </c>
      <c r="AQ2814">
        <v>6</v>
      </c>
      <c r="AR2814">
        <v>3</v>
      </c>
      <c r="AS2814" t="s">
        <v>1174</v>
      </c>
      <c r="AT2814" t="s">
        <v>1575</v>
      </c>
      <c r="AU2814" t="s">
        <v>1175</v>
      </c>
      <c r="AV2814" t="s">
        <v>3326</v>
      </c>
      <c r="AW2814" t="s">
        <v>3327</v>
      </c>
      <c r="AX2814">
        <v>1845</v>
      </c>
      <c r="AY2814">
        <v>1673</v>
      </c>
      <c r="AZ2814" t="s">
        <v>60</v>
      </c>
      <c r="BA2814" s="2">
        <v>43700</v>
      </c>
      <c r="BB2814">
        <v>27</v>
      </c>
      <c r="BC2814" t="s">
        <v>3155</v>
      </c>
      <c r="BD2814" s="2">
        <v>43722</v>
      </c>
      <c r="BE2814" t="s">
        <v>182</v>
      </c>
      <c r="BF2814" s="2">
        <v>43521</v>
      </c>
      <c r="BG2814">
        <v>27</v>
      </c>
      <c r="BH2814" t="s">
        <v>3178</v>
      </c>
      <c r="BI2814" s="2">
        <v>43682</v>
      </c>
    </row>
    <row r="2815" spans="1:61" x14ac:dyDescent="0.25">
      <c r="A2815" s="1">
        <v>43161</v>
      </c>
      <c r="B2815" t="s">
        <v>2768</v>
      </c>
      <c r="C2815" t="s">
        <v>182</v>
      </c>
      <c r="D2815" t="s">
        <v>62</v>
      </c>
      <c r="E2815" t="s">
        <v>233</v>
      </c>
      <c r="F2815" t="s">
        <v>517</v>
      </c>
      <c r="G2815" t="s">
        <v>358</v>
      </c>
      <c r="H2815" t="s">
        <v>1084</v>
      </c>
      <c r="I2815" t="s">
        <v>233</v>
      </c>
      <c r="J2815" t="s">
        <v>496</v>
      </c>
      <c r="K2815" t="s">
        <v>521</v>
      </c>
      <c r="L2815" t="s">
        <v>363</v>
      </c>
      <c r="M2815" t="s">
        <v>520</v>
      </c>
      <c r="N2815" t="s">
        <v>63</v>
      </c>
      <c r="O2815" t="s">
        <v>521</v>
      </c>
      <c r="P2815" t="s">
        <v>363</v>
      </c>
      <c r="Q2815">
        <v>26</v>
      </c>
      <c r="R2815" t="s">
        <v>179</v>
      </c>
      <c r="S2815" t="s">
        <v>67</v>
      </c>
      <c r="T2815">
        <v>18</v>
      </c>
      <c r="U2815">
        <v>10</v>
      </c>
      <c r="V2815">
        <v>16</v>
      </c>
      <c r="W2815" t="s">
        <v>192</v>
      </c>
      <c r="X2815" t="s">
        <v>66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1</v>
      </c>
      <c r="AI2815">
        <v>0</v>
      </c>
      <c r="AJ2815">
        <v>0</v>
      </c>
      <c r="AK2815">
        <v>0</v>
      </c>
      <c r="AL2815" t="e" vm="71">
        <f>_FV(0,"3076923076923077")</f>
        <v>#VALUE!</v>
      </c>
      <c r="AM2815" t="e" vm="339">
        <f>_FV(0,"9615384615384616")</f>
        <v>#VALUE!</v>
      </c>
      <c r="AN2815">
        <v>4</v>
      </c>
      <c r="AO2815" t="s">
        <v>85</v>
      </c>
      <c r="AP2815" t="e" vm="1">
        <f>_FV(-7,"0")</f>
        <v>#VALUE!</v>
      </c>
      <c r="AQ2815">
        <v>7</v>
      </c>
      <c r="AR2815">
        <v>1</v>
      </c>
      <c r="AS2815" t="s">
        <v>280</v>
      </c>
      <c r="AT2815" t="s">
        <v>68</v>
      </c>
      <c r="AU2815" t="s">
        <v>625</v>
      </c>
      <c r="AV2815" t="s">
        <v>1190</v>
      </c>
      <c r="AW2815" t="s">
        <v>3328</v>
      </c>
      <c r="AX2815">
        <v>1634</v>
      </c>
      <c r="AY2815">
        <v>1673</v>
      </c>
      <c r="AZ2815" t="s">
        <v>2768</v>
      </c>
      <c r="BA2815" t="s">
        <v>1398</v>
      </c>
      <c r="BB2815">
        <v>13</v>
      </c>
      <c r="BC2815" t="s">
        <v>3157</v>
      </c>
      <c r="BD2815" s="3">
        <v>11749</v>
      </c>
      <c r="BE2815" t="s">
        <v>182</v>
      </c>
      <c r="BF2815" s="2">
        <v>43521</v>
      </c>
      <c r="BG2815">
        <v>27</v>
      </c>
      <c r="BH2815" t="s">
        <v>3178</v>
      </c>
      <c r="BI2815" s="2">
        <v>43682</v>
      </c>
    </row>
    <row r="2816" spans="1:61" x14ac:dyDescent="0.25">
      <c r="A2816" s="1">
        <v>43059</v>
      </c>
      <c r="B2816" t="s">
        <v>3158</v>
      </c>
      <c r="C2816" t="s">
        <v>182</v>
      </c>
      <c r="D2816" t="s">
        <v>101</v>
      </c>
      <c r="E2816" t="s">
        <v>717</v>
      </c>
      <c r="F2816" t="s">
        <v>78</v>
      </c>
      <c r="G2816" t="s">
        <v>717</v>
      </c>
      <c r="H2816" t="s">
        <v>366</v>
      </c>
      <c r="I2816" s="3">
        <v>45658</v>
      </c>
      <c r="J2816" t="s">
        <v>68</v>
      </c>
      <c r="K2816" t="s">
        <v>80</v>
      </c>
      <c r="L2816" t="s">
        <v>79</v>
      </c>
      <c r="M2816" t="s">
        <v>80</v>
      </c>
      <c r="N2816" t="s">
        <v>81</v>
      </c>
      <c r="O2816" t="s">
        <v>79</v>
      </c>
      <c r="P2816" t="s">
        <v>79</v>
      </c>
      <c r="Q2816">
        <v>12</v>
      </c>
      <c r="R2816" t="s">
        <v>110</v>
      </c>
      <c r="S2816" t="s">
        <v>67</v>
      </c>
      <c r="T2816">
        <v>18</v>
      </c>
      <c r="U2816">
        <v>8</v>
      </c>
      <c r="V2816">
        <v>14</v>
      </c>
      <c r="W2816" t="s">
        <v>121</v>
      </c>
      <c r="X2816" t="s">
        <v>85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 t="s">
        <v>65</v>
      </c>
      <c r="AM2816" t="e" vm="89">
        <f>_FV(0,"75")</f>
        <v>#VALUE!</v>
      </c>
      <c r="AN2816">
        <v>3</v>
      </c>
      <c r="AO2816" t="s">
        <v>68</v>
      </c>
      <c r="AP2816" t="e" vm="1">
        <f>_FV(-4,"0")</f>
        <v>#VALUE!</v>
      </c>
      <c r="AQ2816">
        <v>1</v>
      </c>
      <c r="AR2816">
        <v>1</v>
      </c>
      <c r="AS2816" t="s">
        <v>2124</v>
      </c>
      <c r="AT2816" t="s">
        <v>68</v>
      </c>
      <c r="AU2816" t="s">
        <v>2125</v>
      </c>
      <c r="AV2816" t="s">
        <v>3329</v>
      </c>
      <c r="AW2816" t="s">
        <v>3330</v>
      </c>
      <c r="AX2816">
        <v>1589</v>
      </c>
      <c r="AY2816">
        <v>1673</v>
      </c>
      <c r="AZ2816" t="s">
        <v>3158</v>
      </c>
      <c r="BA2816" s="2">
        <v>43702</v>
      </c>
      <c r="BB2816">
        <v>26</v>
      </c>
      <c r="BC2816" t="s">
        <v>3159</v>
      </c>
      <c r="BD2816" s="3">
        <v>27061</v>
      </c>
      <c r="BE2816" t="s">
        <v>182</v>
      </c>
      <c r="BF2816" s="2">
        <v>43521</v>
      </c>
      <c r="BG2816">
        <v>27</v>
      </c>
      <c r="BH2816" t="s">
        <v>3178</v>
      </c>
      <c r="BI2816" s="2">
        <v>43682</v>
      </c>
    </row>
    <row r="2817" spans="1:61" x14ac:dyDescent="0.25">
      <c r="A2817" s="1">
        <v>43081</v>
      </c>
      <c r="B2817" t="s">
        <v>2531</v>
      </c>
      <c r="C2817" t="s">
        <v>182</v>
      </c>
      <c r="D2817" t="s">
        <v>62</v>
      </c>
      <c r="E2817" t="s">
        <v>259</v>
      </c>
      <c r="F2817" t="s">
        <v>489</v>
      </c>
      <c r="G2817" t="s">
        <v>531</v>
      </c>
      <c r="H2817" t="s">
        <v>1047</v>
      </c>
      <c r="I2817" t="s">
        <v>945</v>
      </c>
      <c r="J2817" t="s">
        <v>1018</v>
      </c>
      <c r="K2817" t="s">
        <v>278</v>
      </c>
      <c r="L2817" t="s">
        <v>190</v>
      </c>
      <c r="M2817" t="s">
        <v>190</v>
      </c>
      <c r="N2817" t="s">
        <v>278</v>
      </c>
      <c r="O2817" t="s">
        <v>190</v>
      </c>
      <c r="P2817" t="s">
        <v>190</v>
      </c>
      <c r="Q2817">
        <v>17</v>
      </c>
      <c r="R2817" t="s">
        <v>85</v>
      </c>
      <c r="S2817" t="s">
        <v>67</v>
      </c>
      <c r="T2817">
        <v>18</v>
      </c>
      <c r="U2817">
        <v>7</v>
      </c>
      <c r="V2817">
        <v>15</v>
      </c>
      <c r="W2817" t="s">
        <v>83</v>
      </c>
      <c r="X2817" t="s">
        <v>66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 t="s">
        <v>189</v>
      </c>
      <c r="AM2817" t="e" vm="301">
        <f>_FV(0,"9411764705882353")</f>
        <v>#VALUE!</v>
      </c>
      <c r="AN2817">
        <v>12</v>
      </c>
      <c r="AO2817" t="s">
        <v>132</v>
      </c>
      <c r="AP2817" t="e" vm="1">
        <f>_FV(-12,"0")</f>
        <v>#VALUE!</v>
      </c>
      <c r="AQ2817">
        <v>4</v>
      </c>
      <c r="AR2817">
        <v>4</v>
      </c>
      <c r="AS2817" t="s">
        <v>879</v>
      </c>
      <c r="AT2817" t="s">
        <v>2384</v>
      </c>
      <c r="AU2817" t="s">
        <v>1539</v>
      </c>
      <c r="AV2817" t="s">
        <v>1539</v>
      </c>
      <c r="AW2817" t="s">
        <v>3331</v>
      </c>
      <c r="AX2817">
        <v>1659</v>
      </c>
      <c r="AY2817">
        <v>1673</v>
      </c>
      <c r="AZ2817" t="s">
        <v>2531</v>
      </c>
      <c r="BA2817" s="2">
        <v>43703</v>
      </c>
      <c r="BB2817">
        <v>16</v>
      </c>
      <c r="BC2817" t="s">
        <v>3160</v>
      </c>
      <c r="BD2817" s="3">
        <v>44986</v>
      </c>
      <c r="BE2817" t="s">
        <v>182</v>
      </c>
      <c r="BF2817" s="2">
        <v>43521</v>
      </c>
      <c r="BG2817">
        <v>27</v>
      </c>
      <c r="BH2817" t="s">
        <v>3178</v>
      </c>
      <c r="BI2817" s="2">
        <v>43682</v>
      </c>
    </row>
    <row r="2818" spans="1:61" x14ac:dyDescent="0.25">
      <c r="A2818" s="1">
        <v>43099</v>
      </c>
      <c r="B2818" t="s">
        <v>123</v>
      </c>
      <c r="C2818" t="s">
        <v>182</v>
      </c>
      <c r="D2818" t="s">
        <v>62</v>
      </c>
      <c r="E2818" t="s">
        <v>888</v>
      </c>
      <c r="F2818" t="s">
        <v>707</v>
      </c>
      <c r="G2818" t="s">
        <v>355</v>
      </c>
      <c r="H2818" t="s">
        <v>1822</v>
      </c>
      <c r="I2818" t="s">
        <v>64</v>
      </c>
      <c r="J2818" t="s">
        <v>458</v>
      </c>
      <c r="K2818" t="s">
        <v>2159</v>
      </c>
      <c r="L2818" t="s">
        <v>889</v>
      </c>
      <c r="M2818" t="s">
        <v>394</v>
      </c>
      <c r="N2818" t="s">
        <v>393</v>
      </c>
      <c r="O2818" t="s">
        <v>154</v>
      </c>
      <c r="P2818" t="s">
        <v>889</v>
      </c>
      <c r="Q2818">
        <v>21</v>
      </c>
      <c r="R2818" t="s">
        <v>132</v>
      </c>
      <c r="S2818" t="s">
        <v>67</v>
      </c>
      <c r="T2818">
        <v>18</v>
      </c>
      <c r="U2818">
        <v>3</v>
      </c>
      <c r="V2818">
        <v>12</v>
      </c>
      <c r="W2818" t="s">
        <v>120</v>
      </c>
      <c r="X2818" t="s">
        <v>66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1</v>
      </c>
      <c r="AI2818">
        <v>0</v>
      </c>
      <c r="AJ2818">
        <v>0</v>
      </c>
      <c r="AK2818">
        <v>0</v>
      </c>
      <c r="AL2818" t="s">
        <v>458</v>
      </c>
      <c r="AM2818" t="e" vm="197">
        <f>_FV(0,"8571428571428571")</f>
        <v>#VALUE!</v>
      </c>
      <c r="AN2818">
        <v>22</v>
      </c>
      <c r="AO2818" t="s">
        <v>96</v>
      </c>
      <c r="AP2818" t="e" vm="1">
        <f>_FV(-14,"0")</f>
        <v>#VALUE!</v>
      </c>
      <c r="AQ2818">
        <v>9</v>
      </c>
      <c r="AR2818">
        <v>0</v>
      </c>
      <c r="AS2818" t="s">
        <v>68</v>
      </c>
      <c r="AT2818" t="s">
        <v>897</v>
      </c>
      <c r="AU2818" t="s">
        <v>68</v>
      </c>
      <c r="AV2818" t="s">
        <v>952</v>
      </c>
      <c r="AW2818" t="s">
        <v>3332</v>
      </c>
      <c r="AX2818">
        <v>1915</v>
      </c>
      <c r="AY2818">
        <v>1673</v>
      </c>
      <c r="AZ2818" t="s">
        <v>123</v>
      </c>
      <c r="BA2818" s="2">
        <v>43669</v>
      </c>
      <c r="BB2818">
        <v>33</v>
      </c>
      <c r="BC2818" t="s">
        <v>3161</v>
      </c>
      <c r="BD2818" s="2">
        <v>43813</v>
      </c>
      <c r="BE2818" t="s">
        <v>182</v>
      </c>
      <c r="BF2818" s="2">
        <v>43521</v>
      </c>
      <c r="BG2818">
        <v>27</v>
      </c>
      <c r="BH2818" t="s">
        <v>3178</v>
      </c>
      <c r="BI2818" s="2">
        <v>43682</v>
      </c>
    </row>
    <row r="2819" spans="1:61" x14ac:dyDescent="0.25">
      <c r="A2819" s="1">
        <v>43064</v>
      </c>
      <c r="B2819" t="s">
        <v>2233</v>
      </c>
      <c r="C2819" t="s">
        <v>182</v>
      </c>
      <c r="D2819" t="s">
        <v>62</v>
      </c>
      <c r="E2819" t="s">
        <v>236</v>
      </c>
      <c r="F2819" t="s">
        <v>494</v>
      </c>
      <c r="G2819" t="s">
        <v>1259</v>
      </c>
      <c r="H2819" t="s">
        <v>1259</v>
      </c>
      <c r="I2819" t="s">
        <v>237</v>
      </c>
      <c r="J2819" t="s">
        <v>68</v>
      </c>
      <c r="K2819" t="s">
        <v>234</v>
      </c>
      <c r="L2819" t="s">
        <v>363</v>
      </c>
      <c r="M2819" t="s">
        <v>361</v>
      </c>
      <c r="N2819" t="s">
        <v>237</v>
      </c>
      <c r="O2819" t="s">
        <v>238</v>
      </c>
      <c r="P2819" t="s">
        <v>235</v>
      </c>
      <c r="Q2819">
        <v>13</v>
      </c>
      <c r="R2819" t="s">
        <v>192</v>
      </c>
      <c r="S2819" t="s">
        <v>67</v>
      </c>
      <c r="T2819">
        <v>18</v>
      </c>
      <c r="U2819">
        <v>20</v>
      </c>
      <c r="V2819">
        <v>15</v>
      </c>
      <c r="W2819" t="s">
        <v>132</v>
      </c>
      <c r="X2819" t="s">
        <v>132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 t="e" vm="469">
        <f>_FV(-1,"3846153846153846")</f>
        <v>#VALUE!</v>
      </c>
      <c r="AM2819" t="e" vm="34">
        <f>_FV(0,"6923076923076923")</f>
        <v>#VALUE!</v>
      </c>
      <c r="AN2819">
        <v>-8</v>
      </c>
      <c r="AO2819" t="s">
        <v>65</v>
      </c>
      <c r="AP2819" t="e" vm="1">
        <f>_FV(-8,"0")</f>
        <v>#VALUE!</v>
      </c>
      <c r="AQ2819">
        <v>6</v>
      </c>
      <c r="AR2819">
        <v>3</v>
      </c>
      <c r="AS2819" t="s">
        <v>68</v>
      </c>
      <c r="AT2819" t="s">
        <v>68</v>
      </c>
      <c r="AU2819" t="s">
        <v>68</v>
      </c>
      <c r="AV2819" s="2">
        <v>43497</v>
      </c>
      <c r="AW2819" s="2">
        <v>43709</v>
      </c>
      <c r="AX2819">
        <v>1595</v>
      </c>
      <c r="AY2819">
        <v>1673</v>
      </c>
      <c r="AZ2819" t="s">
        <v>2233</v>
      </c>
      <c r="BA2819" s="2">
        <v>43701</v>
      </c>
      <c r="BB2819">
        <v>22</v>
      </c>
      <c r="BC2819" t="s">
        <v>3162</v>
      </c>
      <c r="BD2819" s="3">
        <v>27120</v>
      </c>
      <c r="BE2819" t="s">
        <v>182</v>
      </c>
      <c r="BF2819" s="2">
        <v>43521</v>
      </c>
      <c r="BG2819">
        <v>27</v>
      </c>
      <c r="BH2819" t="s">
        <v>3178</v>
      </c>
      <c r="BI2819" s="2">
        <v>43682</v>
      </c>
    </row>
    <row r="2820" spans="1:61" x14ac:dyDescent="0.25">
      <c r="A2820" s="1">
        <v>43077</v>
      </c>
      <c r="B2820" t="s">
        <v>127</v>
      </c>
      <c r="C2820" t="s">
        <v>182</v>
      </c>
      <c r="D2820" t="s">
        <v>62</v>
      </c>
      <c r="E2820" t="s">
        <v>65</v>
      </c>
      <c r="F2820" t="s">
        <v>65</v>
      </c>
      <c r="G2820" t="s">
        <v>65</v>
      </c>
      <c r="H2820" t="s">
        <v>65</v>
      </c>
      <c r="I2820" t="s">
        <v>65</v>
      </c>
      <c r="J2820" t="s">
        <v>65</v>
      </c>
      <c r="K2820" t="s">
        <v>65</v>
      </c>
      <c r="L2820" t="s">
        <v>65</v>
      </c>
      <c r="M2820" t="s">
        <v>65</v>
      </c>
      <c r="N2820" t="s">
        <v>65</v>
      </c>
      <c r="O2820" t="s">
        <v>65</v>
      </c>
      <c r="P2820" t="s">
        <v>65</v>
      </c>
      <c r="Q2820">
        <v>1</v>
      </c>
      <c r="R2820" t="s">
        <v>121</v>
      </c>
      <c r="S2820" t="s">
        <v>67</v>
      </c>
      <c r="T2820">
        <v>18</v>
      </c>
      <c r="U2820">
        <v>5</v>
      </c>
      <c r="V2820">
        <v>15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 t="s">
        <v>65</v>
      </c>
      <c r="AM2820" t="s">
        <v>65</v>
      </c>
      <c r="AN2820">
        <v>0</v>
      </c>
      <c r="AP2820" t="e" vm="1">
        <f>_FV(-11,"0")</f>
        <v>#VALUE!</v>
      </c>
      <c r="AQ2820">
        <v>7</v>
      </c>
      <c r="AR2820">
        <v>1</v>
      </c>
      <c r="AS2820" t="s">
        <v>68</v>
      </c>
      <c r="AT2820" t="s">
        <v>68</v>
      </c>
      <c r="AU2820" t="s">
        <v>68</v>
      </c>
      <c r="AV2820" t="s">
        <v>64</v>
      </c>
      <c r="AW2820" s="3">
        <v>43101</v>
      </c>
      <c r="AX2820">
        <v>1735</v>
      </c>
      <c r="AY2820">
        <v>1673</v>
      </c>
      <c r="AZ2820" t="s">
        <v>127</v>
      </c>
      <c r="BA2820" s="2">
        <v>43731</v>
      </c>
      <c r="BB2820">
        <v>27</v>
      </c>
      <c r="BC2820" t="s">
        <v>3164</v>
      </c>
      <c r="BD2820" s="3">
        <v>44743</v>
      </c>
      <c r="BE2820" t="s">
        <v>182</v>
      </c>
      <c r="BF2820" s="2">
        <v>43521</v>
      </c>
      <c r="BG2820">
        <v>27</v>
      </c>
      <c r="BH2820" t="s">
        <v>3178</v>
      </c>
      <c r="BI2820" s="2">
        <v>43682</v>
      </c>
    </row>
    <row r="2821" spans="1:61" x14ac:dyDescent="0.25">
      <c r="A2821" s="1">
        <v>43095</v>
      </c>
      <c r="B2821" t="s">
        <v>3165</v>
      </c>
      <c r="C2821" t="s">
        <v>182</v>
      </c>
      <c r="D2821" t="s">
        <v>101</v>
      </c>
      <c r="E2821" t="s">
        <v>681</v>
      </c>
      <c r="F2821" s="2">
        <v>43466</v>
      </c>
      <c r="G2821" s="3">
        <v>20090</v>
      </c>
      <c r="H2821" t="s">
        <v>64</v>
      </c>
      <c r="I2821" s="2">
        <v>43466</v>
      </c>
      <c r="J2821" t="s">
        <v>796</v>
      </c>
      <c r="K2821" t="s">
        <v>266</v>
      </c>
      <c r="L2821" t="s">
        <v>79</v>
      </c>
      <c r="M2821" t="s">
        <v>682</v>
      </c>
      <c r="N2821" t="s">
        <v>63</v>
      </c>
      <c r="O2821" t="s">
        <v>118</v>
      </c>
      <c r="P2821" t="s">
        <v>118</v>
      </c>
      <c r="Q2821">
        <v>20</v>
      </c>
      <c r="R2821" t="s">
        <v>242</v>
      </c>
      <c r="S2821" t="s">
        <v>67</v>
      </c>
      <c r="T2821">
        <v>18</v>
      </c>
      <c r="U2821">
        <v>11</v>
      </c>
      <c r="V2821">
        <v>14</v>
      </c>
      <c r="W2821" t="s">
        <v>85</v>
      </c>
      <c r="X2821" t="s">
        <v>96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 t="e" vm="41">
        <f>_FV(0,"7")</f>
        <v>#VALUE!</v>
      </c>
      <c r="AM2821" t="e" vm="125">
        <f>_FV(0,"9")</f>
        <v>#VALUE!</v>
      </c>
      <c r="AN2821">
        <v>3</v>
      </c>
      <c r="AO2821" t="s">
        <v>68</v>
      </c>
      <c r="AP2821" t="e" vm="1">
        <f>_FV(-3,"0")</f>
        <v>#VALUE!</v>
      </c>
      <c r="AQ2821">
        <v>1</v>
      </c>
      <c r="AR2821">
        <v>1</v>
      </c>
      <c r="AS2821" t="s">
        <v>68</v>
      </c>
      <c r="AT2821" t="s">
        <v>68</v>
      </c>
      <c r="AU2821" t="s">
        <v>68</v>
      </c>
      <c r="AV2821" s="3">
        <v>45658</v>
      </c>
      <c r="AW2821" s="3">
        <v>45292</v>
      </c>
      <c r="AX2821">
        <v>1516</v>
      </c>
      <c r="AY2821">
        <v>1673</v>
      </c>
      <c r="AZ2821" t="s">
        <v>3165</v>
      </c>
      <c r="BA2821" s="2">
        <v>43640</v>
      </c>
      <c r="BB2821">
        <v>18</v>
      </c>
      <c r="BC2821" t="s">
        <v>3166</v>
      </c>
      <c r="BD2821" s="3">
        <v>30682</v>
      </c>
      <c r="BE2821" t="s">
        <v>182</v>
      </c>
      <c r="BF2821" s="2">
        <v>43521</v>
      </c>
      <c r="BG2821">
        <v>27</v>
      </c>
      <c r="BH2821" t="s">
        <v>3178</v>
      </c>
      <c r="BI2821" s="2">
        <v>43682</v>
      </c>
    </row>
    <row r="2822" spans="1:61" x14ac:dyDescent="0.25">
      <c r="A2822" s="1">
        <v>43155</v>
      </c>
      <c r="B2822" t="s">
        <v>2538</v>
      </c>
      <c r="C2822" t="s">
        <v>182</v>
      </c>
      <c r="D2822" t="s">
        <v>101</v>
      </c>
      <c r="E2822" t="s">
        <v>1303</v>
      </c>
      <c r="F2822" t="s">
        <v>246</v>
      </c>
      <c r="G2822" t="s">
        <v>353</v>
      </c>
      <c r="H2822" t="s">
        <v>1737</v>
      </c>
      <c r="I2822" s="3">
        <v>45658</v>
      </c>
      <c r="J2822" t="s">
        <v>249</v>
      </c>
      <c r="K2822" t="s">
        <v>251</v>
      </c>
      <c r="L2822" t="s">
        <v>372</v>
      </c>
      <c r="M2822" t="s">
        <v>329</v>
      </c>
      <c r="N2822" t="s">
        <v>63</v>
      </c>
      <c r="O2822" t="s">
        <v>155</v>
      </c>
      <c r="P2822" t="s">
        <v>79</v>
      </c>
      <c r="Q2822">
        <v>28</v>
      </c>
      <c r="R2822" t="s">
        <v>83</v>
      </c>
      <c r="S2822" t="s">
        <v>67</v>
      </c>
      <c r="T2822">
        <v>18</v>
      </c>
      <c r="U2822">
        <v>8</v>
      </c>
      <c r="V2822">
        <v>19</v>
      </c>
      <c r="W2822" t="s">
        <v>132</v>
      </c>
      <c r="X2822" t="s">
        <v>132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 t="e" vm="218">
        <f>_FV(0,"03571428571428571")</f>
        <v>#VALUE!</v>
      </c>
      <c r="AM2822" t="e" vm="189">
        <f>_FV(0,"9285714285714286")</f>
        <v>#VALUE!</v>
      </c>
      <c r="AN2822">
        <v>10</v>
      </c>
      <c r="AO2822" t="s">
        <v>65</v>
      </c>
      <c r="AP2822" t="e" vm="1">
        <f>_FV(-10,"0")</f>
        <v>#VALUE!</v>
      </c>
      <c r="AQ2822">
        <v>5</v>
      </c>
      <c r="AR2822">
        <v>2</v>
      </c>
      <c r="AS2822" t="s">
        <v>68</v>
      </c>
      <c r="AT2822" t="s">
        <v>68</v>
      </c>
      <c r="AU2822" t="s">
        <v>68</v>
      </c>
      <c r="AV2822" s="2">
        <v>43617</v>
      </c>
      <c r="AW2822" s="3">
        <v>42370</v>
      </c>
      <c r="AX2822">
        <v>1711</v>
      </c>
      <c r="AY2822">
        <v>1673</v>
      </c>
      <c r="AZ2822" t="s">
        <v>2538</v>
      </c>
      <c r="BA2822" s="2">
        <v>43610</v>
      </c>
      <c r="BB2822">
        <v>21</v>
      </c>
      <c r="BC2822" t="s">
        <v>3156</v>
      </c>
      <c r="BD2822" s="3">
        <v>15158</v>
      </c>
      <c r="BE2822" t="s">
        <v>182</v>
      </c>
      <c r="BF2822" s="2">
        <v>43521</v>
      </c>
      <c r="BG2822">
        <v>27</v>
      </c>
      <c r="BH2822" t="s">
        <v>3178</v>
      </c>
      <c r="BI2822" s="2">
        <v>43682</v>
      </c>
    </row>
    <row r="2823" spans="1:61" x14ac:dyDescent="0.25">
      <c r="A2823" s="1">
        <v>43218</v>
      </c>
      <c r="B2823" t="s">
        <v>150</v>
      </c>
      <c r="C2823" t="s">
        <v>182</v>
      </c>
      <c r="D2823" t="s">
        <v>101</v>
      </c>
      <c r="E2823" t="s">
        <v>2183</v>
      </c>
      <c r="F2823" t="s">
        <v>580</v>
      </c>
      <c r="G2823" t="s">
        <v>68</v>
      </c>
      <c r="H2823" t="s">
        <v>701</v>
      </c>
      <c r="I2823" t="s">
        <v>64</v>
      </c>
      <c r="J2823" t="s">
        <v>124</v>
      </c>
      <c r="K2823" t="s">
        <v>252</v>
      </c>
      <c r="L2823" t="s">
        <v>1095</v>
      </c>
      <c r="M2823" t="s">
        <v>794</v>
      </c>
      <c r="N2823" t="s">
        <v>584</v>
      </c>
      <c r="O2823" t="s">
        <v>155</v>
      </c>
      <c r="P2823" t="s">
        <v>155</v>
      </c>
      <c r="Q2823">
        <v>35</v>
      </c>
      <c r="R2823" t="s">
        <v>66</v>
      </c>
      <c r="S2823" t="s">
        <v>67</v>
      </c>
      <c r="T2823">
        <v>18</v>
      </c>
      <c r="U2823">
        <v>2</v>
      </c>
      <c r="V2823">
        <v>15</v>
      </c>
      <c r="W2823" t="s">
        <v>120</v>
      </c>
      <c r="X2823" t="s">
        <v>68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1</v>
      </c>
      <c r="AI2823">
        <v>0</v>
      </c>
      <c r="AJ2823">
        <v>0</v>
      </c>
      <c r="AK2823">
        <v>0</v>
      </c>
      <c r="AL2823" t="s">
        <v>703</v>
      </c>
      <c r="AM2823" t="e" vm="470">
        <f>_FV(0,"9428571428571428")</f>
        <v>#VALUE!</v>
      </c>
      <c r="AN2823">
        <v>42</v>
      </c>
      <c r="AO2823" t="s">
        <v>83</v>
      </c>
      <c r="AP2823" t="e" vm="1">
        <f>_FV(-15,"0")</f>
        <v>#VALUE!</v>
      </c>
      <c r="AQ2823">
        <v>9</v>
      </c>
      <c r="AR2823">
        <v>0</v>
      </c>
      <c r="AS2823" t="s">
        <v>68</v>
      </c>
      <c r="AT2823" t="s">
        <v>668</v>
      </c>
      <c r="AU2823" t="s">
        <v>68</v>
      </c>
      <c r="AV2823" s="2">
        <v>43499</v>
      </c>
      <c r="AW2823" t="s">
        <v>3333</v>
      </c>
      <c r="AX2823">
        <v>1842</v>
      </c>
      <c r="AY2823">
        <v>1673</v>
      </c>
      <c r="AZ2823" t="s">
        <v>150</v>
      </c>
      <c r="BA2823" t="s">
        <v>243</v>
      </c>
      <c r="BB2823">
        <v>21</v>
      </c>
      <c r="BC2823" t="s">
        <v>3167</v>
      </c>
      <c r="BD2823" t="s">
        <v>3168</v>
      </c>
      <c r="BE2823" t="s">
        <v>182</v>
      </c>
      <c r="BF2823" s="2">
        <v>43521</v>
      </c>
      <c r="BG2823">
        <v>27</v>
      </c>
      <c r="BH2823" t="s">
        <v>3178</v>
      </c>
      <c r="BI2823" s="2">
        <v>43682</v>
      </c>
    </row>
    <row r="2824" spans="1:61" x14ac:dyDescent="0.25">
      <c r="A2824" s="1">
        <v>43022</v>
      </c>
      <c r="B2824" t="s">
        <v>158</v>
      </c>
      <c r="C2824" t="s">
        <v>182</v>
      </c>
      <c r="D2824" t="s">
        <v>62</v>
      </c>
      <c r="E2824" s="3">
        <v>27426</v>
      </c>
      <c r="F2824" t="s">
        <v>400</v>
      </c>
      <c r="G2824" t="s">
        <v>79</v>
      </c>
      <c r="H2824" t="s">
        <v>317</v>
      </c>
      <c r="I2824" t="s">
        <v>1657</v>
      </c>
      <c r="J2824" t="s">
        <v>68</v>
      </c>
      <c r="K2824" t="s">
        <v>180</v>
      </c>
      <c r="L2824" t="s">
        <v>79</v>
      </c>
      <c r="M2824" t="s">
        <v>65</v>
      </c>
      <c r="N2824" t="s">
        <v>323</v>
      </c>
      <c r="O2824" t="s">
        <v>322</v>
      </c>
      <c r="P2824" t="s">
        <v>79</v>
      </c>
      <c r="Q2824">
        <v>8</v>
      </c>
      <c r="R2824" t="s">
        <v>68</v>
      </c>
      <c r="S2824" t="s">
        <v>67</v>
      </c>
      <c r="T2824">
        <v>18</v>
      </c>
      <c r="U2824">
        <v>1</v>
      </c>
      <c r="V2824">
        <v>13</v>
      </c>
      <c r="W2824" t="s">
        <v>110</v>
      </c>
      <c r="X2824" t="s">
        <v>132</v>
      </c>
      <c r="Y2824">
        <v>1</v>
      </c>
      <c r="Z2824">
        <v>1</v>
      </c>
      <c r="AA2824">
        <v>1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 s="2">
        <v>43587</v>
      </c>
      <c r="AM2824" t="e" vm="3">
        <f>_FV(0,"5")</f>
        <v>#VALUE!</v>
      </c>
      <c r="AN2824">
        <v>11</v>
      </c>
      <c r="AO2824" t="s">
        <v>120</v>
      </c>
      <c r="AP2824" t="e" vm="1">
        <f>_FV(-18,"0")</f>
        <v>#VALUE!</v>
      </c>
      <c r="AQ2824">
        <v>7</v>
      </c>
      <c r="AR2824">
        <v>1</v>
      </c>
      <c r="AS2824" t="s">
        <v>1142</v>
      </c>
      <c r="AT2824" t="s">
        <v>68</v>
      </c>
      <c r="AU2824" t="s">
        <v>1143</v>
      </c>
      <c r="AV2824" t="s">
        <v>3334</v>
      </c>
      <c r="AW2824" t="s">
        <v>3335</v>
      </c>
      <c r="AX2824">
        <v>1906</v>
      </c>
      <c r="AY2824">
        <v>1673</v>
      </c>
      <c r="AZ2824" t="s">
        <v>158</v>
      </c>
      <c r="BA2824" s="2">
        <v>43489</v>
      </c>
      <c r="BB2824">
        <v>21</v>
      </c>
      <c r="BC2824" t="s">
        <v>3171</v>
      </c>
      <c r="BD2824" t="s">
        <v>3172</v>
      </c>
      <c r="BE2824" t="s">
        <v>182</v>
      </c>
      <c r="BF2824" s="2">
        <v>43521</v>
      </c>
      <c r="BG2824">
        <v>27</v>
      </c>
      <c r="BH2824" t="s">
        <v>3178</v>
      </c>
      <c r="BI2824" s="2">
        <v>43682</v>
      </c>
    </row>
    <row r="2825" spans="1:61" x14ac:dyDescent="0.25">
      <c r="A2825" s="1">
        <v>43115</v>
      </c>
      <c r="B2825" t="s">
        <v>163</v>
      </c>
      <c r="C2825" t="s">
        <v>182</v>
      </c>
      <c r="D2825" t="s">
        <v>62</v>
      </c>
      <c r="E2825" t="s">
        <v>965</v>
      </c>
      <c r="F2825" t="s">
        <v>68</v>
      </c>
      <c r="G2825" t="s">
        <v>904</v>
      </c>
      <c r="H2825" t="s">
        <v>2560</v>
      </c>
      <c r="I2825" t="s">
        <v>2560</v>
      </c>
      <c r="J2825" t="s">
        <v>570</v>
      </c>
      <c r="K2825" t="s">
        <v>1853</v>
      </c>
      <c r="L2825" t="s">
        <v>571</v>
      </c>
      <c r="M2825" t="s">
        <v>728</v>
      </c>
      <c r="N2825" t="s">
        <v>906</v>
      </c>
      <c r="O2825" t="s">
        <v>571</v>
      </c>
      <c r="P2825" t="s">
        <v>571</v>
      </c>
      <c r="Q2825">
        <v>23</v>
      </c>
      <c r="R2825" t="s">
        <v>64</v>
      </c>
      <c r="S2825" t="s">
        <v>67</v>
      </c>
      <c r="T2825">
        <v>18</v>
      </c>
      <c r="U2825">
        <v>2</v>
      </c>
      <c r="V2825">
        <v>18</v>
      </c>
      <c r="W2825" t="s">
        <v>83</v>
      </c>
      <c r="X2825" t="s">
        <v>66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 t="s">
        <v>373</v>
      </c>
      <c r="AM2825" t="e" vm="471">
        <f>_FV(-1,"0434782608695652")</f>
        <v>#VALUE!</v>
      </c>
      <c r="AN2825">
        <v>27</v>
      </c>
      <c r="AO2825" t="s">
        <v>132</v>
      </c>
      <c r="AP2825" t="e" vm="1">
        <f>_FV(-17,"0")</f>
        <v>#VALUE!</v>
      </c>
      <c r="AQ2825">
        <v>3</v>
      </c>
      <c r="AR2825">
        <v>3</v>
      </c>
      <c r="AS2825" t="s">
        <v>65</v>
      </c>
      <c r="AT2825" t="s">
        <v>68</v>
      </c>
      <c r="AU2825" t="s">
        <v>1153</v>
      </c>
      <c r="AV2825" t="s">
        <v>1153</v>
      </c>
      <c r="AW2825" t="s">
        <v>65</v>
      </c>
      <c r="AX2825">
        <v>1888</v>
      </c>
      <c r="AY2825">
        <v>1673</v>
      </c>
      <c r="AZ2825" t="s">
        <v>163</v>
      </c>
      <c r="BA2825" s="2">
        <v>43490</v>
      </c>
      <c r="BB2825">
        <v>22</v>
      </c>
      <c r="BC2825" t="s">
        <v>3173</v>
      </c>
      <c r="BD2825" t="s">
        <v>3174</v>
      </c>
      <c r="BE2825" t="s">
        <v>182</v>
      </c>
      <c r="BF2825" s="2">
        <v>43521</v>
      </c>
      <c r="BG2825">
        <v>27</v>
      </c>
      <c r="BH2825" t="s">
        <v>3178</v>
      </c>
      <c r="BI2825" s="2">
        <v>43682</v>
      </c>
    </row>
    <row r="2826" spans="1:61" x14ac:dyDescent="0.25">
      <c r="A2826" s="1">
        <v>42994</v>
      </c>
      <c r="B2826" t="s">
        <v>178</v>
      </c>
      <c r="C2826" t="s">
        <v>182</v>
      </c>
      <c r="D2826" t="s">
        <v>62</v>
      </c>
      <c r="E2826" t="s">
        <v>124</v>
      </c>
      <c r="F2826" t="s">
        <v>124</v>
      </c>
      <c r="G2826" t="s">
        <v>97</v>
      </c>
      <c r="H2826" t="s">
        <v>124</v>
      </c>
      <c r="I2826" s="2">
        <v>43497</v>
      </c>
      <c r="J2826" t="s">
        <v>68</v>
      </c>
      <c r="K2826" t="s">
        <v>116</v>
      </c>
      <c r="L2826" t="s">
        <v>118</v>
      </c>
      <c r="M2826" t="s">
        <v>116</v>
      </c>
      <c r="N2826" t="s">
        <v>118</v>
      </c>
      <c r="O2826" t="s">
        <v>65</v>
      </c>
      <c r="P2826" t="s">
        <v>116</v>
      </c>
      <c r="Q2826">
        <v>5</v>
      </c>
      <c r="R2826" t="s">
        <v>120</v>
      </c>
      <c r="S2826" t="s">
        <v>67</v>
      </c>
      <c r="T2826">
        <v>18</v>
      </c>
      <c r="U2826">
        <v>10</v>
      </c>
      <c r="V2826">
        <v>12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 t="s">
        <v>118</v>
      </c>
      <c r="AM2826" t="s">
        <v>65</v>
      </c>
      <c r="AN2826">
        <v>1</v>
      </c>
      <c r="AP2826" t="e" vm="1">
        <f>_FV(-9,"0")</f>
        <v>#VALUE!</v>
      </c>
      <c r="AQ2826">
        <v>2</v>
      </c>
      <c r="AR2826">
        <v>5</v>
      </c>
      <c r="AS2826" t="s">
        <v>65</v>
      </c>
      <c r="AT2826" t="s">
        <v>68</v>
      </c>
      <c r="AU2826" t="s">
        <v>644</v>
      </c>
      <c r="AV2826" t="s">
        <v>3336</v>
      </c>
      <c r="AW2826" t="s">
        <v>65</v>
      </c>
      <c r="AX2826">
        <v>1645</v>
      </c>
      <c r="AY2826">
        <v>1673</v>
      </c>
      <c r="AZ2826" t="s">
        <v>178</v>
      </c>
      <c r="BA2826" s="2">
        <v>43579</v>
      </c>
      <c r="BB2826">
        <v>25</v>
      </c>
      <c r="BC2826" t="s">
        <v>3175</v>
      </c>
      <c r="BD2826" s="3">
        <v>19085</v>
      </c>
      <c r="BE2826" t="s">
        <v>182</v>
      </c>
      <c r="BF2826" s="2">
        <v>43521</v>
      </c>
      <c r="BG2826">
        <v>27</v>
      </c>
      <c r="BH2826" t="s">
        <v>3178</v>
      </c>
      <c r="BI2826" s="2">
        <v>43682</v>
      </c>
    </row>
    <row r="2827" spans="1:61" x14ac:dyDescent="0.25">
      <c r="A2827" s="1">
        <v>43162</v>
      </c>
      <c r="B2827" t="s">
        <v>1917</v>
      </c>
      <c r="C2827" t="s">
        <v>182</v>
      </c>
      <c r="D2827" t="s">
        <v>101</v>
      </c>
      <c r="E2827" t="s">
        <v>68</v>
      </c>
      <c r="F2827" t="s">
        <v>744</v>
      </c>
      <c r="G2827" t="s">
        <v>742</v>
      </c>
      <c r="H2827" t="s">
        <v>2004</v>
      </c>
      <c r="I2827" t="s">
        <v>475</v>
      </c>
      <c r="J2827" t="s">
        <v>1437</v>
      </c>
      <c r="K2827" t="s">
        <v>109</v>
      </c>
      <c r="L2827" t="s">
        <v>480</v>
      </c>
      <c r="M2827" t="s">
        <v>1003</v>
      </c>
      <c r="N2827" t="s">
        <v>108</v>
      </c>
      <c r="O2827" t="s">
        <v>481</v>
      </c>
      <c r="P2827" t="s">
        <v>479</v>
      </c>
      <c r="Q2827">
        <v>29</v>
      </c>
      <c r="R2827" t="s">
        <v>255</v>
      </c>
      <c r="S2827" t="s">
        <v>67</v>
      </c>
      <c r="T2827">
        <v>18</v>
      </c>
      <c r="U2827">
        <v>16</v>
      </c>
      <c r="V2827">
        <v>19</v>
      </c>
      <c r="W2827" t="s">
        <v>96</v>
      </c>
      <c r="X2827" t="s">
        <v>96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 t="e" vm="61">
        <f>_FV(0,"41379310344827586")</f>
        <v>#VALUE!</v>
      </c>
      <c r="AM2827" t="e" vm="472">
        <f>_FV(0,"896551724137931")</f>
        <v>#VALUE!</v>
      </c>
      <c r="AN2827">
        <v>1</v>
      </c>
      <c r="AO2827" t="s">
        <v>65</v>
      </c>
      <c r="AP2827" t="e" vm="1">
        <f>_FV(-2,"0")</f>
        <v>#VALUE!</v>
      </c>
      <c r="AQ2827">
        <v>1</v>
      </c>
      <c r="AR2827">
        <v>7</v>
      </c>
      <c r="AS2827" t="s">
        <v>1181</v>
      </c>
      <c r="AT2827" t="s">
        <v>68</v>
      </c>
      <c r="AU2827" t="s">
        <v>1080</v>
      </c>
      <c r="AV2827" t="s">
        <v>3337</v>
      </c>
      <c r="AW2827" t="s">
        <v>3338</v>
      </c>
      <c r="AX2827">
        <v>1687</v>
      </c>
      <c r="AY2827">
        <v>1673</v>
      </c>
      <c r="AZ2827" t="s">
        <v>1917</v>
      </c>
      <c r="BA2827" s="2">
        <v>43732</v>
      </c>
      <c r="BB2827">
        <v>16</v>
      </c>
      <c r="BC2827" t="s">
        <v>3176</v>
      </c>
      <c r="BD2827" s="3">
        <v>19572</v>
      </c>
      <c r="BE2827" t="s">
        <v>182</v>
      </c>
      <c r="BF2827" s="2">
        <v>43521</v>
      </c>
      <c r="BG2827">
        <v>27</v>
      </c>
      <c r="BH2827" t="s">
        <v>3178</v>
      </c>
      <c r="BI2827" s="2">
        <v>43682</v>
      </c>
    </row>
    <row r="2828" spans="1:61" x14ac:dyDescent="0.25">
      <c r="A2828" s="1">
        <v>43233</v>
      </c>
      <c r="B2828" t="s">
        <v>1445</v>
      </c>
      <c r="C2828" t="s">
        <v>182</v>
      </c>
      <c r="D2828" t="s">
        <v>151</v>
      </c>
      <c r="E2828" t="s">
        <v>1655</v>
      </c>
      <c r="F2828" t="s">
        <v>919</v>
      </c>
      <c r="G2828" t="s">
        <v>200</v>
      </c>
      <c r="H2828" t="s">
        <v>1216</v>
      </c>
      <c r="I2828" t="s">
        <v>919</v>
      </c>
      <c r="J2828" t="s">
        <v>302</v>
      </c>
      <c r="K2828" t="s">
        <v>205</v>
      </c>
      <c r="L2828" t="s">
        <v>204</v>
      </c>
      <c r="M2828" t="s">
        <v>788</v>
      </c>
      <c r="N2828" t="s">
        <v>63</v>
      </c>
      <c r="O2828" t="s">
        <v>174</v>
      </c>
      <c r="P2828" t="s">
        <v>202</v>
      </c>
      <c r="Q2828">
        <v>38</v>
      </c>
      <c r="R2828" t="s">
        <v>95</v>
      </c>
      <c r="S2828" t="s">
        <v>67</v>
      </c>
      <c r="T2828">
        <v>18</v>
      </c>
      <c r="U2828">
        <v>18</v>
      </c>
      <c r="V2828">
        <v>20</v>
      </c>
      <c r="W2828" t="s">
        <v>68</v>
      </c>
      <c r="X2828" t="s">
        <v>84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 t="e" vm="395">
        <f>_FV(0,"7105263157894737")</f>
        <v>#VALUE!</v>
      </c>
      <c r="AM2828" t="e" vm="335">
        <f>_FV(0,"8947368421052632")</f>
        <v>#VALUE!</v>
      </c>
      <c r="AN2828">
        <v>3</v>
      </c>
      <c r="AO2828" t="e" vm="1">
        <f>_FV(-2,"0")</f>
        <v>#VALUE!</v>
      </c>
      <c r="AP2828" t="e" vm="1">
        <f>_FV(-1,"0")</f>
        <v>#VALUE!</v>
      </c>
      <c r="AQ2828">
        <v>3</v>
      </c>
      <c r="AR2828">
        <v>6</v>
      </c>
      <c r="AS2828" t="s">
        <v>788</v>
      </c>
      <c r="AT2828" t="s">
        <v>68</v>
      </c>
      <c r="AU2828" t="s">
        <v>2118</v>
      </c>
      <c r="AV2828" t="s">
        <v>3339</v>
      </c>
      <c r="AW2828" t="s">
        <v>3340</v>
      </c>
      <c r="AX2828">
        <v>1657</v>
      </c>
      <c r="AY2828">
        <v>1673</v>
      </c>
      <c r="AZ2828" t="s">
        <v>1445</v>
      </c>
      <c r="BA2828" s="2">
        <v>43549</v>
      </c>
      <c r="BB2828">
        <v>32</v>
      </c>
      <c r="BC2828" t="s">
        <v>3179</v>
      </c>
      <c r="BD2828" s="3">
        <v>27851</v>
      </c>
      <c r="BE2828" t="s">
        <v>182</v>
      </c>
      <c r="BF2828" s="2">
        <v>43521</v>
      </c>
      <c r="BG2828">
        <v>27</v>
      </c>
      <c r="BH2828" t="s">
        <v>3178</v>
      </c>
      <c r="BI2828" s="2">
        <v>43682</v>
      </c>
    </row>
    <row r="2829" spans="1:61" x14ac:dyDescent="0.25">
      <c r="A2829" s="1">
        <v>42990</v>
      </c>
      <c r="B2829" t="s">
        <v>209</v>
      </c>
      <c r="C2829" t="s">
        <v>182</v>
      </c>
      <c r="D2829" t="s">
        <v>62</v>
      </c>
      <c r="E2829" s="3">
        <v>903977</v>
      </c>
      <c r="F2829" t="s">
        <v>399</v>
      </c>
      <c r="G2829" t="s">
        <v>1400</v>
      </c>
      <c r="H2829" t="s">
        <v>908</v>
      </c>
      <c r="I2829" s="3">
        <v>1360531</v>
      </c>
      <c r="J2829" t="s">
        <v>68</v>
      </c>
      <c r="K2829" t="s">
        <v>319</v>
      </c>
      <c r="L2829" t="s">
        <v>79</v>
      </c>
      <c r="M2829" t="s">
        <v>79</v>
      </c>
      <c r="N2829" t="s">
        <v>319</v>
      </c>
      <c r="O2829" t="s">
        <v>79</v>
      </c>
      <c r="P2829" t="s">
        <v>79</v>
      </c>
      <c r="Q2829">
        <v>16</v>
      </c>
      <c r="R2829" t="s">
        <v>84</v>
      </c>
      <c r="S2829" t="s">
        <v>67</v>
      </c>
      <c r="T2829">
        <v>18</v>
      </c>
      <c r="U2829">
        <v>6</v>
      </c>
      <c r="V2829">
        <v>13</v>
      </c>
      <c r="W2829" t="s">
        <v>132</v>
      </c>
      <c r="X2829" t="s">
        <v>132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 t="s">
        <v>625</v>
      </c>
      <c r="AM2829" t="e" vm="89">
        <f>_FV(0,"75")</f>
        <v>#VALUE!</v>
      </c>
      <c r="AN2829">
        <v>9</v>
      </c>
      <c r="AO2829" t="s">
        <v>65</v>
      </c>
      <c r="AP2829" t="e" vm="1">
        <f>_FV(-16,"0")</f>
        <v>#VALUE!</v>
      </c>
      <c r="AQ2829">
        <v>9</v>
      </c>
      <c r="AR2829">
        <v>0</v>
      </c>
      <c r="AS2829" t="s">
        <v>68</v>
      </c>
      <c r="AT2829" t="s">
        <v>1527</v>
      </c>
      <c r="AU2829" t="s">
        <v>68</v>
      </c>
      <c r="AV2829" s="3">
        <v>27395</v>
      </c>
      <c r="AW2829" t="s">
        <v>3341</v>
      </c>
      <c r="AX2829">
        <v>1892</v>
      </c>
      <c r="AY2829">
        <v>1673</v>
      </c>
      <c r="AZ2829" t="s">
        <v>209</v>
      </c>
      <c r="BA2829" s="2">
        <v>43700</v>
      </c>
      <c r="BB2829">
        <v>22</v>
      </c>
      <c r="BC2829" t="s">
        <v>3180</v>
      </c>
      <c r="BD2829" t="s">
        <v>3181</v>
      </c>
      <c r="BE2829" t="s">
        <v>182</v>
      </c>
      <c r="BF2829" s="2">
        <v>43521</v>
      </c>
      <c r="BG2829">
        <v>27</v>
      </c>
      <c r="BH2829" t="s">
        <v>3178</v>
      </c>
      <c r="BI2829" s="2">
        <v>43682</v>
      </c>
    </row>
    <row r="2830" spans="1:61" x14ac:dyDescent="0.25">
      <c r="A2830" s="1">
        <v>43036</v>
      </c>
      <c r="B2830" t="s">
        <v>2793</v>
      </c>
      <c r="C2830" t="s">
        <v>182</v>
      </c>
      <c r="D2830" t="s">
        <v>151</v>
      </c>
      <c r="E2830" s="2">
        <v>43586</v>
      </c>
      <c r="F2830" t="s">
        <v>68</v>
      </c>
      <c r="G2830" s="2">
        <v>43647</v>
      </c>
      <c r="H2830" t="s">
        <v>64</v>
      </c>
      <c r="I2830" s="2">
        <v>43586</v>
      </c>
      <c r="J2830" t="s">
        <v>124</v>
      </c>
      <c r="K2830" t="s">
        <v>116</v>
      </c>
      <c r="L2830" t="s">
        <v>118</v>
      </c>
      <c r="M2830" t="s">
        <v>118</v>
      </c>
      <c r="N2830" t="s">
        <v>63</v>
      </c>
      <c r="O2830" t="s">
        <v>266</v>
      </c>
      <c r="P2830" t="s">
        <v>118</v>
      </c>
      <c r="Q2830">
        <v>10</v>
      </c>
      <c r="R2830" t="s">
        <v>119</v>
      </c>
      <c r="S2830" t="s">
        <v>67</v>
      </c>
      <c r="T2830">
        <v>18</v>
      </c>
      <c r="U2830">
        <v>6</v>
      </c>
      <c r="V2830">
        <v>17</v>
      </c>
      <c r="W2830" t="s">
        <v>85</v>
      </c>
      <c r="X2830" t="s">
        <v>84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 t="e" vm="26">
        <f>_FV(0,"2")</f>
        <v>#VALUE!</v>
      </c>
      <c r="AM2830" t="e" vm="1">
        <f>_FV(-1,"0")</f>
        <v>#VALUE!</v>
      </c>
      <c r="AN2830">
        <v>7</v>
      </c>
      <c r="AO2830" t="s">
        <v>66</v>
      </c>
      <c r="AP2830" t="e" vm="1">
        <f>_FV(-5,"0")</f>
        <v>#VALUE!</v>
      </c>
      <c r="AQ2830">
        <v>0</v>
      </c>
      <c r="AR2830">
        <v>9</v>
      </c>
      <c r="AS2830" t="s">
        <v>1146</v>
      </c>
      <c r="AT2830" t="s">
        <v>68</v>
      </c>
      <c r="AU2830" t="s">
        <v>1147</v>
      </c>
      <c r="AV2830" t="s">
        <v>1147</v>
      </c>
      <c r="AW2830" t="s">
        <v>3342</v>
      </c>
      <c r="AX2830">
        <v>1633</v>
      </c>
      <c r="AY2830">
        <v>1673</v>
      </c>
      <c r="AZ2830" t="s">
        <v>2793</v>
      </c>
      <c r="BA2830" s="2">
        <v>43733</v>
      </c>
      <c r="BB2830">
        <v>28</v>
      </c>
      <c r="BC2830" t="s">
        <v>3182</v>
      </c>
      <c r="BD2830" s="3">
        <v>19085</v>
      </c>
      <c r="BE2830" t="s">
        <v>182</v>
      </c>
      <c r="BF2830" s="2">
        <v>43521</v>
      </c>
      <c r="BG2830">
        <v>27</v>
      </c>
      <c r="BH2830" t="s">
        <v>3178</v>
      </c>
      <c r="BI2830" s="2">
        <v>43682</v>
      </c>
    </row>
    <row r="2831" spans="1:61" x14ac:dyDescent="0.25">
      <c r="A2831" s="1">
        <v>42974</v>
      </c>
      <c r="B2831" t="s">
        <v>218</v>
      </c>
      <c r="C2831" t="s">
        <v>182</v>
      </c>
      <c r="D2831" t="s">
        <v>101</v>
      </c>
      <c r="E2831" t="s">
        <v>355</v>
      </c>
      <c r="F2831" t="s">
        <v>80</v>
      </c>
      <c r="G2831" t="s">
        <v>65</v>
      </c>
      <c r="H2831" t="s">
        <v>80</v>
      </c>
      <c r="I2831" t="s">
        <v>64</v>
      </c>
      <c r="J2831" t="s">
        <v>68</v>
      </c>
      <c r="K2831" t="s">
        <v>355</v>
      </c>
      <c r="L2831" t="s">
        <v>80</v>
      </c>
      <c r="M2831" t="s">
        <v>65</v>
      </c>
      <c r="N2831" t="s">
        <v>80</v>
      </c>
      <c r="O2831" t="s">
        <v>65</v>
      </c>
      <c r="P2831" t="s">
        <v>65</v>
      </c>
      <c r="Q2831">
        <v>3</v>
      </c>
      <c r="R2831" t="s">
        <v>239</v>
      </c>
      <c r="S2831" t="s">
        <v>67</v>
      </c>
      <c r="T2831">
        <v>18</v>
      </c>
      <c r="U2831">
        <v>3</v>
      </c>
      <c r="V2831">
        <v>14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 t="s">
        <v>355</v>
      </c>
      <c r="AM2831" t="s">
        <v>65</v>
      </c>
      <c r="AN2831">
        <v>3</v>
      </c>
      <c r="AP2831" t="s">
        <v>68</v>
      </c>
      <c r="AQ2831">
        <v>7</v>
      </c>
      <c r="AR2831">
        <v>1</v>
      </c>
      <c r="AS2831" t="s">
        <v>68</v>
      </c>
      <c r="AT2831" t="s">
        <v>68</v>
      </c>
      <c r="AU2831" t="s">
        <v>68</v>
      </c>
      <c r="AV2831" t="s">
        <v>118</v>
      </c>
      <c r="AW2831" s="3">
        <v>47119</v>
      </c>
      <c r="AX2831">
        <v>1650</v>
      </c>
      <c r="AY2831">
        <v>1673</v>
      </c>
      <c r="AZ2831" t="s">
        <v>218</v>
      </c>
      <c r="BA2831" s="2">
        <v>43610</v>
      </c>
      <c r="BB2831">
        <v>17</v>
      </c>
      <c r="BC2831" t="s">
        <v>3183</v>
      </c>
      <c r="BD2831" s="2">
        <v>43501</v>
      </c>
      <c r="BE2831" t="s">
        <v>182</v>
      </c>
      <c r="BF2831" s="2">
        <v>43521</v>
      </c>
      <c r="BG2831">
        <v>27</v>
      </c>
      <c r="BH2831" t="s">
        <v>3178</v>
      </c>
      <c r="BI2831" s="2">
        <v>43682</v>
      </c>
    </row>
    <row r="2832" spans="1:61" x14ac:dyDescent="0.25">
      <c r="A2832" s="1">
        <v>43206</v>
      </c>
      <c r="B2832" t="s">
        <v>228</v>
      </c>
      <c r="C2832" t="s">
        <v>182</v>
      </c>
      <c r="D2832" t="s">
        <v>101</v>
      </c>
      <c r="E2832" t="s">
        <v>419</v>
      </c>
      <c r="F2832" t="s">
        <v>259</v>
      </c>
      <c r="G2832" t="s">
        <v>913</v>
      </c>
      <c r="H2832" t="s">
        <v>2729</v>
      </c>
      <c r="I2832" t="s">
        <v>275</v>
      </c>
      <c r="J2832" t="s">
        <v>2355</v>
      </c>
      <c r="K2832" t="s">
        <v>190</v>
      </c>
      <c r="L2832" t="s">
        <v>189</v>
      </c>
      <c r="M2832" t="s">
        <v>188</v>
      </c>
      <c r="N2832" t="s">
        <v>533</v>
      </c>
      <c r="O2832" t="s">
        <v>279</v>
      </c>
      <c r="P2832" t="s">
        <v>277</v>
      </c>
      <c r="Q2832">
        <v>34</v>
      </c>
      <c r="R2832" t="s">
        <v>191</v>
      </c>
      <c r="S2832" t="s">
        <v>67</v>
      </c>
      <c r="T2832">
        <v>18</v>
      </c>
      <c r="U2832">
        <v>13</v>
      </c>
      <c r="V2832">
        <v>16</v>
      </c>
      <c r="W2832" t="s">
        <v>132</v>
      </c>
      <c r="X2832" t="s">
        <v>68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 t="e" vm="244">
        <f>_FV(0,"5294117647058824")</f>
        <v>#VALUE!</v>
      </c>
      <c r="AM2832" t="e" vm="435">
        <f>_FV(0,"9705882352941176")</f>
        <v>#VALUE!</v>
      </c>
      <c r="AN2832">
        <v>8</v>
      </c>
      <c r="AO2832" t="s">
        <v>66</v>
      </c>
      <c r="AP2832" t="e" vm="1">
        <f>_FV(-6,"0")</f>
        <v>#VALUE!</v>
      </c>
      <c r="AQ2832">
        <v>5</v>
      </c>
      <c r="AR2832">
        <v>2</v>
      </c>
      <c r="AS2832" t="s">
        <v>2297</v>
      </c>
      <c r="AT2832" t="s">
        <v>68</v>
      </c>
      <c r="AU2832" t="s">
        <v>2298</v>
      </c>
      <c r="AV2832" t="s">
        <v>3343</v>
      </c>
      <c r="AW2832" t="s">
        <v>3344</v>
      </c>
      <c r="AX2832">
        <v>1660</v>
      </c>
      <c r="AY2832">
        <v>1673</v>
      </c>
      <c r="AZ2832" t="s">
        <v>228</v>
      </c>
      <c r="BA2832" s="2">
        <v>43548</v>
      </c>
      <c r="BB2832">
        <v>23</v>
      </c>
      <c r="BC2832" t="s">
        <v>3184</v>
      </c>
      <c r="BD2832" s="3">
        <v>16954</v>
      </c>
      <c r="BE2832" t="s">
        <v>182</v>
      </c>
      <c r="BF2832" s="2">
        <v>43521</v>
      </c>
      <c r="BG2832">
        <v>27</v>
      </c>
      <c r="BH2832" t="s">
        <v>3178</v>
      </c>
      <c r="BI2832" s="2">
        <v>43682</v>
      </c>
    </row>
    <row r="2833" spans="1:61" x14ac:dyDescent="0.25">
      <c r="A2833" s="1">
        <v>43316</v>
      </c>
      <c r="B2833" t="s">
        <v>60</v>
      </c>
      <c r="C2833" t="s">
        <v>1917</v>
      </c>
      <c r="D2833" t="s">
        <v>62</v>
      </c>
      <c r="E2833" t="s">
        <v>466</v>
      </c>
      <c r="F2833" t="s">
        <v>1274</v>
      </c>
      <c r="G2833" t="s">
        <v>465</v>
      </c>
      <c r="H2833" t="s">
        <v>160</v>
      </c>
      <c r="I2833" t="s">
        <v>221</v>
      </c>
      <c r="J2833" t="s">
        <v>1404</v>
      </c>
      <c r="K2833" t="s">
        <v>1139</v>
      </c>
      <c r="L2833" t="s">
        <v>1140</v>
      </c>
      <c r="M2833" t="s">
        <v>471</v>
      </c>
      <c r="N2833" t="s">
        <v>472</v>
      </c>
      <c r="O2833" t="s">
        <v>226</v>
      </c>
      <c r="P2833" t="s">
        <v>647</v>
      </c>
      <c r="Q2833">
        <v>33</v>
      </c>
      <c r="R2833" t="s">
        <v>96</v>
      </c>
      <c r="S2833" t="s">
        <v>255</v>
      </c>
      <c r="T2833">
        <v>18</v>
      </c>
      <c r="U2833">
        <v>3</v>
      </c>
      <c r="V2833">
        <v>14</v>
      </c>
      <c r="W2833" t="s">
        <v>83</v>
      </c>
      <c r="X2833" t="s">
        <v>64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 t="s">
        <v>468</v>
      </c>
      <c r="AM2833" t="e" vm="331">
        <f>_FV(0,"5757575757575758")</f>
        <v>#VALUE!</v>
      </c>
      <c r="AN2833">
        <v>26</v>
      </c>
      <c r="AO2833" t="s">
        <v>85</v>
      </c>
      <c r="AP2833" t="e" vm="1">
        <f>_FV(-11,"0")</f>
        <v>#VALUE!</v>
      </c>
      <c r="AQ2833">
        <v>7</v>
      </c>
      <c r="AR2833">
        <v>1</v>
      </c>
      <c r="AS2833" t="s">
        <v>68</v>
      </c>
      <c r="AT2833" t="s">
        <v>68</v>
      </c>
      <c r="AU2833" t="s">
        <v>68</v>
      </c>
      <c r="AV2833" t="s">
        <v>84</v>
      </c>
      <c r="AW2833" s="3">
        <v>41640</v>
      </c>
      <c r="AX2833">
        <v>1845</v>
      </c>
      <c r="AY2833">
        <v>1687</v>
      </c>
      <c r="AZ2833" t="s">
        <v>60</v>
      </c>
      <c r="BA2833" s="2">
        <v>43700</v>
      </c>
      <c r="BB2833">
        <v>27</v>
      </c>
      <c r="BC2833" t="s">
        <v>3155</v>
      </c>
      <c r="BD2833" s="2">
        <v>43722</v>
      </c>
      <c r="BE2833" t="s">
        <v>1917</v>
      </c>
      <c r="BF2833" s="2">
        <v>43732</v>
      </c>
      <c r="BG2833">
        <v>16</v>
      </c>
      <c r="BH2833" t="s">
        <v>3176</v>
      </c>
      <c r="BI2833" s="3">
        <v>19572</v>
      </c>
    </row>
    <row r="2834" spans="1:61" x14ac:dyDescent="0.25">
      <c r="A2834" s="1">
        <v>42806</v>
      </c>
      <c r="B2834" t="s">
        <v>2768</v>
      </c>
      <c r="C2834" t="s">
        <v>1917</v>
      </c>
      <c r="D2834" t="s">
        <v>101</v>
      </c>
      <c r="E2834" t="s">
        <v>124</v>
      </c>
      <c r="F2834" t="s">
        <v>263</v>
      </c>
      <c r="G2834" t="s">
        <v>385</v>
      </c>
      <c r="H2834" t="s">
        <v>483</v>
      </c>
      <c r="I2834" t="s">
        <v>263</v>
      </c>
      <c r="J2834" t="s">
        <v>385</v>
      </c>
      <c r="K2834" t="s">
        <v>386</v>
      </c>
      <c r="L2834" t="s">
        <v>386</v>
      </c>
      <c r="M2834" t="s">
        <v>484</v>
      </c>
      <c r="N2834" t="s">
        <v>116</v>
      </c>
      <c r="O2834" t="s">
        <v>115</v>
      </c>
      <c r="P2834" t="s">
        <v>386</v>
      </c>
      <c r="Q2834">
        <v>15</v>
      </c>
      <c r="R2834" t="s">
        <v>179</v>
      </c>
      <c r="S2834" t="s">
        <v>255</v>
      </c>
      <c r="T2834">
        <v>18</v>
      </c>
      <c r="U2834">
        <v>15</v>
      </c>
      <c r="V2834">
        <v>11</v>
      </c>
      <c r="W2834" t="s">
        <v>85</v>
      </c>
      <c r="X2834" t="s">
        <v>66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 t="e" vm="311">
        <f>_FV(0,"26666666666666666")</f>
        <v>#VALUE!</v>
      </c>
      <c r="AM2834" t="e" vm="26">
        <f>_FV(0,"2")</f>
        <v>#VALUE!</v>
      </c>
      <c r="AN2834">
        <v>-2</v>
      </c>
      <c r="AO2834" t="s">
        <v>84</v>
      </c>
      <c r="AP2834" t="e" vm="1">
        <f>_FV(-5,"0")</f>
        <v>#VALUE!</v>
      </c>
      <c r="AQ2834">
        <v>4</v>
      </c>
      <c r="AR2834">
        <v>4</v>
      </c>
      <c r="AS2834" t="s">
        <v>68</v>
      </c>
      <c r="AT2834" t="s">
        <v>68</v>
      </c>
      <c r="AU2834" t="s">
        <v>68</v>
      </c>
      <c r="AV2834" s="2">
        <v>43556</v>
      </c>
      <c r="AW2834" s="3">
        <v>42370</v>
      </c>
      <c r="AX2834">
        <v>1634</v>
      </c>
      <c r="AY2834">
        <v>1687</v>
      </c>
      <c r="AZ2834" t="s">
        <v>2768</v>
      </c>
      <c r="BA2834" t="s">
        <v>1398</v>
      </c>
      <c r="BB2834">
        <v>13</v>
      </c>
      <c r="BC2834" t="s">
        <v>3157</v>
      </c>
      <c r="BD2834" s="3">
        <v>11749</v>
      </c>
      <c r="BE2834" t="s">
        <v>1917</v>
      </c>
      <c r="BF2834" s="2">
        <v>43732</v>
      </c>
      <c r="BG2834">
        <v>16</v>
      </c>
      <c r="BH2834" t="s">
        <v>3176</v>
      </c>
      <c r="BI2834" s="3">
        <v>19572</v>
      </c>
    </row>
    <row r="2835" spans="1:61" x14ac:dyDescent="0.25">
      <c r="A2835" s="1">
        <v>43037</v>
      </c>
      <c r="B2835" t="s">
        <v>3158</v>
      </c>
      <c r="C2835" t="s">
        <v>1917</v>
      </c>
      <c r="D2835" t="s">
        <v>101</v>
      </c>
      <c r="E2835" t="s">
        <v>444</v>
      </c>
      <c r="F2835" t="s">
        <v>124</v>
      </c>
      <c r="G2835" t="s">
        <v>68</v>
      </c>
      <c r="H2835" t="s">
        <v>444</v>
      </c>
      <c r="I2835" s="2">
        <v>43466</v>
      </c>
      <c r="J2835" s="2">
        <v>43497</v>
      </c>
      <c r="K2835" t="s">
        <v>266</v>
      </c>
      <c r="L2835" t="s">
        <v>266</v>
      </c>
      <c r="M2835" t="s">
        <v>116</v>
      </c>
      <c r="N2835" t="s">
        <v>266</v>
      </c>
      <c r="O2835" t="s">
        <v>118</v>
      </c>
      <c r="P2835" t="s">
        <v>266</v>
      </c>
      <c r="Q2835">
        <v>10</v>
      </c>
      <c r="R2835" t="s">
        <v>110</v>
      </c>
      <c r="S2835" t="s">
        <v>255</v>
      </c>
      <c r="T2835">
        <v>18</v>
      </c>
      <c r="U2835">
        <v>12</v>
      </c>
      <c r="V2835">
        <v>10</v>
      </c>
      <c r="W2835" t="s">
        <v>85</v>
      </c>
      <c r="X2835" t="s">
        <v>85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 t="e" vm="124">
        <f>_FV(0,"1")</f>
        <v>#VALUE!</v>
      </c>
      <c r="AM2835" t="e" vm="124">
        <f>_FV(0,"1")</f>
        <v>#VALUE!</v>
      </c>
      <c r="AN2835">
        <v>-1</v>
      </c>
      <c r="AO2835" t="s">
        <v>65</v>
      </c>
      <c r="AP2835" t="e" vm="1">
        <f>_FV(-2,"0")</f>
        <v>#VALUE!</v>
      </c>
      <c r="AQ2835">
        <v>1</v>
      </c>
      <c r="AR2835">
        <v>1</v>
      </c>
      <c r="AS2835" t="s">
        <v>68</v>
      </c>
      <c r="AT2835" t="s">
        <v>68</v>
      </c>
      <c r="AU2835" t="s">
        <v>68</v>
      </c>
      <c r="AV2835" s="3">
        <v>45658</v>
      </c>
      <c r="AW2835" s="3">
        <v>45292</v>
      </c>
      <c r="AX2835">
        <v>1589</v>
      </c>
      <c r="AY2835">
        <v>1687</v>
      </c>
      <c r="AZ2835" t="s">
        <v>3158</v>
      </c>
      <c r="BA2835" s="2">
        <v>43702</v>
      </c>
      <c r="BB2835">
        <v>26</v>
      </c>
      <c r="BC2835" t="s">
        <v>3159</v>
      </c>
      <c r="BD2835" s="3">
        <v>27061</v>
      </c>
      <c r="BE2835" t="s">
        <v>1917</v>
      </c>
      <c r="BF2835" s="2">
        <v>43732</v>
      </c>
      <c r="BG2835">
        <v>16</v>
      </c>
      <c r="BH2835" t="s">
        <v>3176</v>
      </c>
      <c r="BI2835" s="3">
        <v>19572</v>
      </c>
    </row>
    <row r="2836" spans="1:61" x14ac:dyDescent="0.25">
      <c r="A2836" s="1">
        <v>43155</v>
      </c>
      <c r="B2836" t="s">
        <v>2531</v>
      </c>
      <c r="C2836" t="s">
        <v>1917</v>
      </c>
      <c r="D2836" t="s">
        <v>101</v>
      </c>
      <c r="E2836" t="s">
        <v>180</v>
      </c>
      <c r="F2836" t="s">
        <v>68</v>
      </c>
      <c r="G2836" t="s">
        <v>152</v>
      </c>
      <c r="H2836" t="s">
        <v>353</v>
      </c>
      <c r="I2836" t="s">
        <v>153</v>
      </c>
      <c r="J2836" t="s">
        <v>369</v>
      </c>
      <c r="K2836" t="s">
        <v>251</v>
      </c>
      <c r="L2836" t="s">
        <v>254</v>
      </c>
      <c r="M2836" t="s">
        <v>251</v>
      </c>
      <c r="N2836" t="s">
        <v>1304</v>
      </c>
      <c r="O2836" t="s">
        <v>251</v>
      </c>
      <c r="P2836" t="s">
        <v>1304</v>
      </c>
      <c r="Q2836">
        <v>28</v>
      </c>
      <c r="R2836" t="s">
        <v>85</v>
      </c>
      <c r="S2836" t="s">
        <v>255</v>
      </c>
      <c r="T2836">
        <v>18</v>
      </c>
      <c r="U2836">
        <v>7</v>
      </c>
      <c r="V2836">
        <v>18</v>
      </c>
      <c r="W2836" t="s">
        <v>64</v>
      </c>
      <c r="X2836" t="s">
        <v>96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1</v>
      </c>
      <c r="AK2836">
        <v>0</v>
      </c>
      <c r="AL2836" t="e" vm="49">
        <f>_FV(0,"10714285714285714")</f>
        <v>#VALUE!</v>
      </c>
      <c r="AM2836" t="e" vm="12">
        <f>_FV(0,"42857142857142855")</f>
        <v>#VALUE!</v>
      </c>
      <c r="AN2836">
        <v>10</v>
      </c>
      <c r="AO2836" t="e" vm="1">
        <f>_FV(-4,"0")</f>
        <v>#VALUE!</v>
      </c>
      <c r="AP2836" t="e" vm="1">
        <f>_FV(-10,"0")</f>
        <v>#VALUE!</v>
      </c>
      <c r="AQ2836">
        <v>6</v>
      </c>
      <c r="AR2836">
        <v>3</v>
      </c>
      <c r="AS2836" t="s">
        <v>68</v>
      </c>
      <c r="AT2836" t="s">
        <v>68</v>
      </c>
      <c r="AU2836" t="s">
        <v>68</v>
      </c>
      <c r="AV2836" t="s">
        <v>63</v>
      </c>
      <c r="AW2836" s="3">
        <v>42370</v>
      </c>
      <c r="AX2836">
        <v>1659</v>
      </c>
      <c r="AY2836">
        <v>1687</v>
      </c>
      <c r="AZ2836" t="s">
        <v>2531</v>
      </c>
      <c r="BA2836" s="2">
        <v>43703</v>
      </c>
      <c r="BB2836">
        <v>16</v>
      </c>
      <c r="BC2836" t="s">
        <v>3160</v>
      </c>
      <c r="BD2836" s="3">
        <v>44986</v>
      </c>
      <c r="BE2836" t="s">
        <v>1917</v>
      </c>
      <c r="BF2836" s="2">
        <v>43732</v>
      </c>
      <c r="BG2836">
        <v>16</v>
      </c>
      <c r="BH2836" t="s">
        <v>3176</v>
      </c>
      <c r="BI2836" s="3">
        <v>19572</v>
      </c>
    </row>
    <row r="2837" spans="1:61" x14ac:dyDescent="0.25">
      <c r="A2837" s="1">
        <v>43085</v>
      </c>
      <c r="B2837" t="s">
        <v>123</v>
      </c>
      <c r="C2837" t="s">
        <v>1917</v>
      </c>
      <c r="D2837" t="s">
        <v>62</v>
      </c>
      <c r="E2837" t="s">
        <v>718</v>
      </c>
      <c r="F2837" t="s">
        <v>433</v>
      </c>
      <c r="G2837" t="s">
        <v>91</v>
      </c>
      <c r="H2837" t="s">
        <v>1193</v>
      </c>
      <c r="I2837" t="s">
        <v>211</v>
      </c>
      <c r="J2837" t="s">
        <v>68</v>
      </c>
      <c r="K2837" t="s">
        <v>950</v>
      </c>
      <c r="L2837" t="s">
        <v>216</v>
      </c>
      <c r="M2837" t="s">
        <v>216</v>
      </c>
      <c r="N2837" t="s">
        <v>214</v>
      </c>
      <c r="O2837" t="s">
        <v>93</v>
      </c>
      <c r="P2837" t="s">
        <v>80</v>
      </c>
      <c r="Q2837">
        <v>18</v>
      </c>
      <c r="R2837" t="s">
        <v>132</v>
      </c>
      <c r="S2837" t="s">
        <v>255</v>
      </c>
      <c r="T2837">
        <v>18</v>
      </c>
      <c r="U2837">
        <v>3</v>
      </c>
      <c r="V2837">
        <v>11</v>
      </c>
      <c r="W2837" t="s">
        <v>120</v>
      </c>
      <c r="X2837" t="s">
        <v>132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 t="s">
        <v>433</v>
      </c>
      <c r="AM2837" t="e" vm="2">
        <f>_FV(0,"3333333333333333")</f>
        <v>#VALUE!</v>
      </c>
      <c r="AN2837">
        <v>17</v>
      </c>
      <c r="AO2837" t="s">
        <v>132</v>
      </c>
      <c r="AP2837" t="e" vm="1">
        <f>_FV(-12,"0")</f>
        <v>#VALUE!</v>
      </c>
      <c r="AQ2837">
        <v>9</v>
      </c>
      <c r="AR2837">
        <v>0</v>
      </c>
      <c r="AS2837" t="s">
        <v>68</v>
      </c>
      <c r="AT2837" t="s">
        <v>68</v>
      </c>
      <c r="AU2837" t="s">
        <v>68</v>
      </c>
      <c r="AV2837" s="3">
        <v>45689</v>
      </c>
      <c r="AW2837" s="3">
        <v>42736</v>
      </c>
      <c r="AX2837">
        <v>1915</v>
      </c>
      <c r="AY2837">
        <v>1687</v>
      </c>
      <c r="AZ2837" t="s">
        <v>123</v>
      </c>
      <c r="BA2837" s="2">
        <v>43669</v>
      </c>
      <c r="BB2837">
        <v>33</v>
      </c>
      <c r="BC2837" t="s">
        <v>3161</v>
      </c>
      <c r="BD2837" s="2">
        <v>43813</v>
      </c>
      <c r="BE2837" t="s">
        <v>1917</v>
      </c>
      <c r="BF2837" s="2">
        <v>43732</v>
      </c>
      <c r="BG2837">
        <v>16</v>
      </c>
      <c r="BH2837" t="s">
        <v>3176</v>
      </c>
      <c r="BI2837" s="3">
        <v>19572</v>
      </c>
    </row>
    <row r="2838" spans="1:61" x14ac:dyDescent="0.25">
      <c r="A2838" s="1">
        <v>42994</v>
      </c>
      <c r="B2838" t="s">
        <v>2233</v>
      </c>
      <c r="C2838" t="s">
        <v>1917</v>
      </c>
      <c r="D2838" t="s">
        <v>151</v>
      </c>
      <c r="E2838" t="s">
        <v>65</v>
      </c>
      <c r="F2838" t="s">
        <v>97</v>
      </c>
      <c r="G2838" s="2">
        <v>43556</v>
      </c>
      <c r="H2838" t="s">
        <v>124</v>
      </c>
      <c r="I2838" t="s">
        <v>65</v>
      </c>
      <c r="J2838" t="s">
        <v>68</v>
      </c>
      <c r="K2838" t="s">
        <v>65</v>
      </c>
      <c r="L2838" t="s">
        <v>118</v>
      </c>
      <c r="M2838" t="s">
        <v>124</v>
      </c>
      <c r="N2838" t="s">
        <v>118</v>
      </c>
      <c r="O2838" t="s">
        <v>65</v>
      </c>
      <c r="P2838" t="s">
        <v>116</v>
      </c>
      <c r="Q2838">
        <v>5</v>
      </c>
      <c r="R2838" t="s">
        <v>192</v>
      </c>
      <c r="S2838" t="s">
        <v>255</v>
      </c>
      <c r="T2838">
        <v>18</v>
      </c>
      <c r="U2838">
        <v>20</v>
      </c>
      <c r="V2838">
        <v>13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 t="e" vm="8">
        <f>_FV(-1,"4")</f>
        <v>#VALUE!</v>
      </c>
      <c r="AM2838" t="e" vm="26">
        <f>_FV(0,"2")</f>
        <v>#VALUE!</v>
      </c>
      <c r="AN2838">
        <v>-5</v>
      </c>
      <c r="AP2838" t="e" vm="1">
        <f>_FV(-6,"0")</f>
        <v>#VALUE!</v>
      </c>
      <c r="AQ2838">
        <v>3</v>
      </c>
      <c r="AR2838">
        <v>6</v>
      </c>
      <c r="AS2838" t="s">
        <v>68</v>
      </c>
      <c r="AT2838" t="s">
        <v>68</v>
      </c>
      <c r="AU2838" t="s">
        <v>68</v>
      </c>
      <c r="AV2838" t="s">
        <v>124</v>
      </c>
      <c r="AW2838" s="3">
        <v>43466</v>
      </c>
      <c r="AX2838">
        <v>1595</v>
      </c>
      <c r="AY2838">
        <v>1687</v>
      </c>
      <c r="AZ2838" t="s">
        <v>2233</v>
      </c>
      <c r="BA2838" s="2">
        <v>43701</v>
      </c>
      <c r="BB2838">
        <v>22</v>
      </c>
      <c r="BC2838" t="s">
        <v>3162</v>
      </c>
      <c r="BD2838" s="3">
        <v>27120</v>
      </c>
      <c r="BE2838" t="s">
        <v>1917</v>
      </c>
      <c r="BF2838" s="2">
        <v>43732</v>
      </c>
      <c r="BG2838">
        <v>16</v>
      </c>
      <c r="BH2838" t="s">
        <v>3176</v>
      </c>
      <c r="BI2838" s="3">
        <v>19572</v>
      </c>
    </row>
    <row r="2839" spans="1:61" x14ac:dyDescent="0.25">
      <c r="A2839" s="1">
        <v>43225</v>
      </c>
      <c r="B2839" t="s">
        <v>127</v>
      </c>
      <c r="C2839" t="s">
        <v>1917</v>
      </c>
      <c r="D2839" t="s">
        <v>101</v>
      </c>
      <c r="E2839" t="s">
        <v>92</v>
      </c>
      <c r="F2839" t="s">
        <v>213</v>
      </c>
      <c r="G2839" s="2">
        <v>43586</v>
      </c>
      <c r="H2839" s="2">
        <v>43586</v>
      </c>
      <c r="I2839" s="3">
        <v>45658</v>
      </c>
      <c r="J2839" t="s">
        <v>88</v>
      </c>
      <c r="K2839" t="s">
        <v>80</v>
      </c>
      <c r="L2839" t="s">
        <v>82</v>
      </c>
      <c r="M2839" t="s">
        <v>214</v>
      </c>
      <c r="N2839" t="s">
        <v>81</v>
      </c>
      <c r="O2839" t="s">
        <v>79</v>
      </c>
      <c r="P2839" t="s">
        <v>214</v>
      </c>
      <c r="Q2839">
        <v>36</v>
      </c>
      <c r="R2839" t="s">
        <v>121</v>
      </c>
      <c r="S2839" t="s">
        <v>255</v>
      </c>
      <c r="T2839">
        <v>18</v>
      </c>
      <c r="U2839">
        <v>6</v>
      </c>
      <c r="V2839">
        <v>15</v>
      </c>
      <c r="W2839" t="s">
        <v>121</v>
      </c>
      <c r="X2839" t="s">
        <v>66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1</v>
      </c>
      <c r="AI2839">
        <v>0</v>
      </c>
      <c r="AJ2839">
        <v>0</v>
      </c>
      <c r="AK2839">
        <v>0</v>
      </c>
      <c r="AL2839" t="e" vm="57">
        <f>_FV(0,"3888888888888889")</f>
        <v>#VALUE!</v>
      </c>
      <c r="AM2839" t="e" vm="418">
        <f>_FV(0,"5277777777777778")</f>
        <v>#VALUE!</v>
      </c>
      <c r="AN2839">
        <v>13</v>
      </c>
      <c r="AO2839" t="s">
        <v>66</v>
      </c>
      <c r="AP2839" t="e" vm="1">
        <f>_FV(-9,"0")</f>
        <v>#VALUE!</v>
      </c>
      <c r="AQ2839">
        <v>3</v>
      </c>
      <c r="AR2839">
        <v>6</v>
      </c>
      <c r="AS2839" t="s">
        <v>68</v>
      </c>
      <c r="AT2839" t="s">
        <v>505</v>
      </c>
      <c r="AU2839" t="s">
        <v>68</v>
      </c>
      <c r="AV2839" s="2">
        <v>43556</v>
      </c>
      <c r="AW2839" t="s">
        <v>3320</v>
      </c>
      <c r="AX2839">
        <v>1735</v>
      </c>
      <c r="AY2839">
        <v>1687</v>
      </c>
      <c r="AZ2839" t="s">
        <v>127</v>
      </c>
      <c r="BA2839" s="2">
        <v>43731</v>
      </c>
      <c r="BB2839">
        <v>27</v>
      </c>
      <c r="BC2839" t="s">
        <v>3164</v>
      </c>
      <c r="BD2839" s="3">
        <v>44743</v>
      </c>
      <c r="BE2839" t="s">
        <v>1917</v>
      </c>
      <c r="BF2839" s="2">
        <v>43732</v>
      </c>
      <c r="BG2839">
        <v>16</v>
      </c>
      <c r="BH2839" t="s">
        <v>3176</v>
      </c>
      <c r="BI2839" s="3">
        <v>19572</v>
      </c>
    </row>
    <row r="2840" spans="1:61" x14ac:dyDescent="0.25">
      <c r="A2840" s="1">
        <v>42973</v>
      </c>
      <c r="B2840" t="s">
        <v>3165</v>
      </c>
      <c r="C2840" t="s">
        <v>1917</v>
      </c>
      <c r="D2840" t="s">
        <v>101</v>
      </c>
      <c r="E2840" t="s">
        <v>90</v>
      </c>
      <c r="F2840" t="s">
        <v>68</v>
      </c>
      <c r="G2840" t="s">
        <v>65</v>
      </c>
      <c r="H2840" t="s">
        <v>355</v>
      </c>
      <c r="I2840" t="s">
        <v>64</v>
      </c>
      <c r="J2840" t="s">
        <v>90</v>
      </c>
      <c r="K2840" t="s">
        <v>355</v>
      </c>
      <c r="L2840" t="s">
        <v>80</v>
      </c>
      <c r="M2840" t="s">
        <v>65</v>
      </c>
      <c r="N2840" t="s">
        <v>65</v>
      </c>
      <c r="O2840" t="s">
        <v>65</v>
      </c>
      <c r="P2840" t="s">
        <v>80</v>
      </c>
      <c r="Q2840">
        <v>3</v>
      </c>
      <c r="R2840" t="s">
        <v>242</v>
      </c>
      <c r="S2840" t="s">
        <v>255</v>
      </c>
      <c r="T2840">
        <v>18</v>
      </c>
      <c r="U2840">
        <v>2</v>
      </c>
      <c r="V2840">
        <v>7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 t="s">
        <v>90</v>
      </c>
      <c r="AM2840" t="s">
        <v>80</v>
      </c>
      <c r="AN2840">
        <v>2</v>
      </c>
      <c r="AP2840" t="e" vm="1">
        <f>_FV(-1,"0")</f>
        <v>#VALUE!</v>
      </c>
      <c r="AQ2840">
        <v>1</v>
      </c>
      <c r="AR2840">
        <v>1</v>
      </c>
      <c r="AS2840" t="s">
        <v>68</v>
      </c>
      <c r="AT2840" t="s">
        <v>68</v>
      </c>
      <c r="AU2840" t="s">
        <v>68</v>
      </c>
      <c r="AV2840" t="s">
        <v>1252</v>
      </c>
      <c r="AW2840" s="3">
        <v>47119</v>
      </c>
      <c r="AX2840">
        <v>1516</v>
      </c>
      <c r="AY2840">
        <v>1687</v>
      </c>
      <c r="AZ2840" t="s">
        <v>3165</v>
      </c>
      <c r="BA2840" s="2">
        <v>43640</v>
      </c>
      <c r="BB2840">
        <v>18</v>
      </c>
      <c r="BC2840" t="s">
        <v>3166</v>
      </c>
      <c r="BD2840" s="3">
        <v>30682</v>
      </c>
      <c r="BE2840" t="s">
        <v>1917</v>
      </c>
      <c r="BF2840" s="2">
        <v>43732</v>
      </c>
      <c r="BG2840">
        <v>16</v>
      </c>
      <c r="BH2840" t="s">
        <v>3176</v>
      </c>
      <c r="BI2840" s="3">
        <v>19572</v>
      </c>
    </row>
    <row r="2841" spans="1:61" x14ac:dyDescent="0.25">
      <c r="A2841" s="1">
        <v>43209</v>
      </c>
      <c r="B2841" t="s">
        <v>2538</v>
      </c>
      <c r="C2841" t="s">
        <v>1917</v>
      </c>
      <c r="D2841" t="s">
        <v>101</v>
      </c>
      <c r="E2841" t="s">
        <v>417</v>
      </c>
      <c r="F2841" t="s">
        <v>807</v>
      </c>
      <c r="G2841" t="s">
        <v>418</v>
      </c>
      <c r="H2841" t="s">
        <v>1019</v>
      </c>
      <c r="I2841" t="s">
        <v>1115</v>
      </c>
      <c r="J2841" t="s">
        <v>545</v>
      </c>
      <c r="K2841" t="s">
        <v>279</v>
      </c>
      <c r="L2841" t="s">
        <v>1637</v>
      </c>
      <c r="M2841" t="s">
        <v>187</v>
      </c>
      <c r="N2841" t="s">
        <v>312</v>
      </c>
      <c r="O2841" t="s">
        <v>280</v>
      </c>
      <c r="P2841" t="s">
        <v>422</v>
      </c>
      <c r="Q2841">
        <v>34</v>
      </c>
      <c r="R2841" t="s">
        <v>83</v>
      </c>
      <c r="S2841" t="s">
        <v>255</v>
      </c>
      <c r="T2841">
        <v>18</v>
      </c>
      <c r="U2841">
        <v>8</v>
      </c>
      <c r="V2841">
        <v>15</v>
      </c>
      <c r="W2841" t="s">
        <v>85</v>
      </c>
      <c r="X2841" t="s">
        <v>68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 t="s">
        <v>1292</v>
      </c>
      <c r="AM2841" t="e" vm="110">
        <f>_FV(0,"5882352941176471")</f>
        <v>#VALUE!</v>
      </c>
      <c r="AN2841">
        <v>15</v>
      </c>
      <c r="AO2841" t="s">
        <v>96</v>
      </c>
      <c r="AP2841" t="e" vm="1">
        <f>_FV(-8,"0")</f>
        <v>#VALUE!</v>
      </c>
      <c r="AQ2841">
        <v>4</v>
      </c>
      <c r="AR2841">
        <v>4</v>
      </c>
      <c r="AS2841" t="s">
        <v>68</v>
      </c>
      <c r="AT2841" t="s">
        <v>68</v>
      </c>
      <c r="AU2841" t="s">
        <v>68</v>
      </c>
      <c r="AV2841" s="2">
        <v>43497</v>
      </c>
      <c r="AW2841" s="3">
        <v>42370</v>
      </c>
      <c r="AX2841">
        <v>1711</v>
      </c>
      <c r="AY2841">
        <v>1687</v>
      </c>
      <c r="AZ2841" t="s">
        <v>2538</v>
      </c>
      <c r="BA2841" s="2">
        <v>43610</v>
      </c>
      <c r="BB2841">
        <v>21</v>
      </c>
      <c r="BC2841" t="s">
        <v>3156</v>
      </c>
      <c r="BD2841" s="3">
        <v>15158</v>
      </c>
      <c r="BE2841" t="s">
        <v>1917</v>
      </c>
      <c r="BF2841" s="2">
        <v>43732</v>
      </c>
      <c r="BG2841">
        <v>16</v>
      </c>
      <c r="BH2841" t="s">
        <v>3176</v>
      </c>
      <c r="BI2841" s="3">
        <v>19572</v>
      </c>
    </row>
    <row r="2842" spans="1:61" x14ac:dyDescent="0.25">
      <c r="A2842" s="1">
        <v>43057</v>
      </c>
      <c r="B2842" t="s">
        <v>150</v>
      </c>
      <c r="C2842" t="s">
        <v>1917</v>
      </c>
      <c r="D2842" t="s">
        <v>62</v>
      </c>
      <c r="E2842" s="3">
        <v>27395</v>
      </c>
      <c r="F2842" t="s">
        <v>180</v>
      </c>
      <c r="G2842" t="s">
        <v>75</v>
      </c>
      <c r="H2842" t="s">
        <v>717</v>
      </c>
      <c r="I2842" t="s">
        <v>425</v>
      </c>
      <c r="J2842" t="s">
        <v>78</v>
      </c>
      <c r="K2842" t="s">
        <v>81</v>
      </c>
      <c r="L2842" t="s">
        <v>79</v>
      </c>
      <c r="M2842" t="s">
        <v>82</v>
      </c>
      <c r="N2842" t="s">
        <v>80</v>
      </c>
      <c r="O2842" t="s">
        <v>80</v>
      </c>
      <c r="P2842" t="s">
        <v>80</v>
      </c>
      <c r="Q2842">
        <v>12</v>
      </c>
      <c r="R2842" t="s">
        <v>66</v>
      </c>
      <c r="S2842" t="s">
        <v>255</v>
      </c>
      <c r="T2842">
        <v>18</v>
      </c>
      <c r="U2842">
        <v>5</v>
      </c>
      <c r="V2842">
        <v>13</v>
      </c>
      <c r="W2842" t="s">
        <v>121</v>
      </c>
      <c r="X2842" t="s">
        <v>132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 t="s">
        <v>80</v>
      </c>
      <c r="AM2842" t="e" vm="68">
        <f>_FV(0,"16666666666666666")</f>
        <v>#VALUE!</v>
      </c>
      <c r="AN2842">
        <v>6</v>
      </c>
      <c r="AO2842" t="s">
        <v>84</v>
      </c>
      <c r="AP2842" t="e" vm="1">
        <f>_FV(-13,"0")</f>
        <v>#VALUE!</v>
      </c>
      <c r="AQ2842">
        <v>2</v>
      </c>
      <c r="AR2842">
        <v>5</v>
      </c>
      <c r="AS2842" t="s">
        <v>68</v>
      </c>
      <c r="AT2842" t="s">
        <v>1223</v>
      </c>
      <c r="AU2842" t="s">
        <v>68</v>
      </c>
      <c r="AV2842" s="2">
        <v>43678</v>
      </c>
      <c r="AW2842" t="s">
        <v>3345</v>
      </c>
      <c r="AX2842">
        <v>1842</v>
      </c>
      <c r="AY2842">
        <v>1687</v>
      </c>
      <c r="AZ2842" t="s">
        <v>150</v>
      </c>
      <c r="BA2842" t="s">
        <v>243</v>
      </c>
      <c r="BB2842">
        <v>21</v>
      </c>
      <c r="BC2842" t="s">
        <v>3167</v>
      </c>
      <c r="BD2842" t="s">
        <v>3168</v>
      </c>
      <c r="BE2842" t="s">
        <v>1917</v>
      </c>
      <c r="BF2842" s="2">
        <v>43732</v>
      </c>
      <c r="BG2842">
        <v>16</v>
      </c>
      <c r="BH2842" t="s">
        <v>3176</v>
      </c>
      <c r="BI2842" s="3">
        <v>19572</v>
      </c>
    </row>
    <row r="2843" spans="1:61" x14ac:dyDescent="0.25">
      <c r="A2843" s="1">
        <v>43068</v>
      </c>
      <c r="B2843" t="s">
        <v>158</v>
      </c>
      <c r="C2843" t="s">
        <v>1917</v>
      </c>
      <c r="D2843" t="s">
        <v>62</v>
      </c>
      <c r="E2843" t="s">
        <v>84</v>
      </c>
      <c r="F2843" t="s">
        <v>369</v>
      </c>
      <c r="G2843" t="s">
        <v>252</v>
      </c>
      <c r="H2843" t="s">
        <v>371</v>
      </c>
      <c r="I2843" t="s">
        <v>2495</v>
      </c>
      <c r="J2843" t="s">
        <v>250</v>
      </c>
      <c r="K2843" t="s">
        <v>152</v>
      </c>
      <c r="L2843" t="s">
        <v>155</v>
      </c>
      <c r="M2843" t="s">
        <v>65</v>
      </c>
      <c r="N2843" t="s">
        <v>329</v>
      </c>
      <c r="O2843" t="s">
        <v>577</v>
      </c>
      <c r="P2843" t="s">
        <v>155</v>
      </c>
      <c r="Q2843">
        <v>14</v>
      </c>
      <c r="R2843" t="s">
        <v>68</v>
      </c>
      <c r="S2843" t="s">
        <v>255</v>
      </c>
      <c r="T2843">
        <v>18</v>
      </c>
      <c r="U2843">
        <v>1</v>
      </c>
      <c r="V2843">
        <v>10</v>
      </c>
      <c r="W2843" t="s">
        <v>110</v>
      </c>
      <c r="X2843" t="s">
        <v>85</v>
      </c>
      <c r="Y2843">
        <v>1</v>
      </c>
      <c r="Z2843">
        <v>1</v>
      </c>
      <c r="AA2843">
        <v>1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 t="s">
        <v>1826</v>
      </c>
      <c r="AM2843" t="e" vm="33">
        <f>_FV(0,"14285714285714285")</f>
        <v>#VALUE!</v>
      </c>
      <c r="AN2843">
        <v>21</v>
      </c>
      <c r="AO2843" t="s">
        <v>121</v>
      </c>
      <c r="AP2843" t="e" vm="1">
        <f>_FV(-16,"0")</f>
        <v>#VALUE!</v>
      </c>
      <c r="AQ2843">
        <v>4</v>
      </c>
      <c r="AR2843">
        <v>4</v>
      </c>
      <c r="AS2843" t="s">
        <v>68</v>
      </c>
      <c r="AT2843" t="s">
        <v>821</v>
      </c>
      <c r="AU2843" t="s">
        <v>68</v>
      </c>
      <c r="AV2843" s="2">
        <v>43620</v>
      </c>
      <c r="AW2843" t="s">
        <v>3346</v>
      </c>
      <c r="AX2843">
        <v>1906</v>
      </c>
      <c r="AY2843">
        <v>1687</v>
      </c>
      <c r="AZ2843" t="s">
        <v>158</v>
      </c>
      <c r="BA2843" s="2">
        <v>43489</v>
      </c>
      <c r="BB2843">
        <v>21</v>
      </c>
      <c r="BC2843" t="s">
        <v>3171</v>
      </c>
      <c r="BD2843" t="s">
        <v>3172</v>
      </c>
      <c r="BE2843" t="s">
        <v>1917</v>
      </c>
      <c r="BF2843" s="2">
        <v>43732</v>
      </c>
      <c r="BG2843">
        <v>16</v>
      </c>
      <c r="BH2843" t="s">
        <v>3176</v>
      </c>
      <c r="BI2843" s="3">
        <v>19572</v>
      </c>
    </row>
    <row r="2844" spans="1:61" x14ac:dyDescent="0.25">
      <c r="A2844" s="1">
        <v>43099</v>
      </c>
      <c r="B2844" t="s">
        <v>163</v>
      </c>
      <c r="C2844" t="s">
        <v>1917</v>
      </c>
      <c r="D2844" t="s">
        <v>101</v>
      </c>
      <c r="E2844" t="s">
        <v>1166</v>
      </c>
      <c r="F2844" t="s">
        <v>458</v>
      </c>
      <c r="G2844" t="s">
        <v>893</v>
      </c>
      <c r="H2844" t="s">
        <v>353</v>
      </c>
      <c r="I2844" t="s">
        <v>1166</v>
      </c>
      <c r="J2844" t="s">
        <v>389</v>
      </c>
      <c r="K2844" t="s">
        <v>2159</v>
      </c>
      <c r="L2844" t="s">
        <v>394</v>
      </c>
      <c r="M2844" t="s">
        <v>154</v>
      </c>
      <c r="N2844" t="s">
        <v>156</v>
      </c>
      <c r="O2844" t="s">
        <v>394</v>
      </c>
      <c r="P2844" t="s">
        <v>80</v>
      </c>
      <c r="Q2844">
        <v>21</v>
      </c>
      <c r="R2844" t="s">
        <v>64</v>
      </c>
      <c r="S2844" t="s">
        <v>255</v>
      </c>
      <c r="T2844">
        <v>18</v>
      </c>
      <c r="U2844">
        <v>2</v>
      </c>
      <c r="V2844">
        <v>13</v>
      </c>
      <c r="W2844" t="s">
        <v>121</v>
      </c>
      <c r="X2844" t="s">
        <v>64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 t="s">
        <v>153</v>
      </c>
      <c r="AM2844" t="e" vm="44">
        <f>_FV(0,"47619047619047616")</f>
        <v>#VALUE!</v>
      </c>
      <c r="AN2844">
        <v>24</v>
      </c>
      <c r="AO2844" t="s">
        <v>96</v>
      </c>
      <c r="AP2844" t="e" vm="1">
        <f>_FV(-15,"0")</f>
        <v>#VALUE!</v>
      </c>
      <c r="AQ2844">
        <v>7</v>
      </c>
      <c r="AR2844">
        <v>1</v>
      </c>
      <c r="AS2844" t="s">
        <v>68</v>
      </c>
      <c r="AT2844" t="s">
        <v>1169</v>
      </c>
      <c r="AU2844" t="s">
        <v>68</v>
      </c>
      <c r="AV2844" t="s">
        <v>147</v>
      </c>
      <c r="AW2844" t="s">
        <v>3347</v>
      </c>
      <c r="AX2844">
        <v>1888</v>
      </c>
      <c r="AY2844">
        <v>1687</v>
      </c>
      <c r="AZ2844" t="s">
        <v>163</v>
      </c>
      <c r="BA2844" s="2">
        <v>43490</v>
      </c>
      <c r="BB2844">
        <v>22</v>
      </c>
      <c r="BC2844" t="s">
        <v>3173</v>
      </c>
      <c r="BD2844" t="s">
        <v>3174</v>
      </c>
      <c r="BE2844" t="s">
        <v>1917</v>
      </c>
      <c r="BF2844" s="2">
        <v>43732</v>
      </c>
      <c r="BG2844">
        <v>16</v>
      </c>
      <c r="BH2844" t="s">
        <v>3176</v>
      </c>
      <c r="BI2844" s="3">
        <v>19572</v>
      </c>
    </row>
    <row r="2845" spans="1:61" x14ac:dyDescent="0.25">
      <c r="A2845" s="1">
        <v>43376</v>
      </c>
      <c r="B2845" t="s">
        <v>178</v>
      </c>
      <c r="C2845" t="s">
        <v>1917</v>
      </c>
      <c r="D2845" t="s">
        <v>62</v>
      </c>
      <c r="E2845" t="s">
        <v>444</v>
      </c>
      <c r="F2845" t="s">
        <v>927</v>
      </c>
      <c r="G2845" t="s">
        <v>90</v>
      </c>
      <c r="H2845" t="s">
        <v>264</v>
      </c>
      <c r="I2845" t="s">
        <v>927</v>
      </c>
      <c r="J2845" t="s">
        <v>263</v>
      </c>
      <c r="K2845" t="s">
        <v>603</v>
      </c>
      <c r="L2845" t="s">
        <v>82</v>
      </c>
      <c r="M2845" t="s">
        <v>117</v>
      </c>
      <c r="N2845" t="s">
        <v>673</v>
      </c>
      <c r="O2845" t="s">
        <v>386</v>
      </c>
      <c r="P2845" t="s">
        <v>267</v>
      </c>
      <c r="Q2845">
        <v>30</v>
      </c>
      <c r="R2845" t="s">
        <v>120</v>
      </c>
      <c r="S2845" t="s">
        <v>255</v>
      </c>
      <c r="T2845">
        <v>18</v>
      </c>
      <c r="U2845">
        <v>16</v>
      </c>
      <c r="V2845">
        <v>17</v>
      </c>
      <c r="W2845" t="s">
        <v>96</v>
      </c>
      <c r="X2845" t="s">
        <v>96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 t="e" vm="27">
        <f>_FV(0,"43333333333333335")</f>
        <v>#VALUE!</v>
      </c>
      <c r="AM2845" t="e" vm="8">
        <f>_FV(0,"4")</f>
        <v>#VALUE!</v>
      </c>
      <c r="AN2845">
        <v>1</v>
      </c>
      <c r="AO2845" t="s">
        <v>65</v>
      </c>
      <c r="AP2845" t="e" vm="1">
        <f>_FV(-7,"0")</f>
        <v>#VALUE!</v>
      </c>
      <c r="AQ2845">
        <v>2</v>
      </c>
      <c r="AR2845">
        <v>5</v>
      </c>
      <c r="AS2845" t="s">
        <v>68</v>
      </c>
      <c r="AT2845" t="s">
        <v>68</v>
      </c>
      <c r="AU2845" t="s">
        <v>68</v>
      </c>
      <c r="AV2845" t="s">
        <v>97</v>
      </c>
      <c r="AW2845" s="2">
        <v>43556</v>
      </c>
      <c r="AX2845">
        <v>1645</v>
      </c>
      <c r="AY2845">
        <v>1687</v>
      </c>
      <c r="AZ2845" t="s">
        <v>178</v>
      </c>
      <c r="BA2845" s="2">
        <v>43579</v>
      </c>
      <c r="BB2845">
        <v>25</v>
      </c>
      <c r="BC2845" t="s">
        <v>3175</v>
      </c>
      <c r="BD2845" s="3">
        <v>19085</v>
      </c>
      <c r="BE2845" t="s">
        <v>1917</v>
      </c>
      <c r="BF2845" s="2">
        <v>43732</v>
      </c>
      <c r="BG2845">
        <v>16</v>
      </c>
      <c r="BH2845" t="s">
        <v>3176</v>
      </c>
      <c r="BI2845" s="3">
        <v>19572</v>
      </c>
    </row>
    <row r="2846" spans="1:61" x14ac:dyDescent="0.25">
      <c r="A2846" s="1">
        <v>43008</v>
      </c>
      <c r="B2846" t="s">
        <v>182</v>
      </c>
      <c r="C2846" t="s">
        <v>1917</v>
      </c>
      <c r="D2846" t="s">
        <v>62</v>
      </c>
      <c r="E2846" t="s">
        <v>670</v>
      </c>
      <c r="F2846" t="s">
        <v>252</v>
      </c>
      <c r="G2846" t="s">
        <v>353</v>
      </c>
      <c r="H2846" t="s">
        <v>670</v>
      </c>
      <c r="I2846" t="s">
        <v>670</v>
      </c>
      <c r="J2846" t="s">
        <v>250</v>
      </c>
      <c r="K2846" t="s">
        <v>154</v>
      </c>
      <c r="L2846" t="s">
        <v>155</v>
      </c>
      <c r="M2846" t="s">
        <v>156</v>
      </c>
      <c r="N2846" t="s">
        <v>155</v>
      </c>
      <c r="O2846" t="s">
        <v>155</v>
      </c>
      <c r="P2846" t="s">
        <v>155</v>
      </c>
      <c r="Q2846">
        <v>7</v>
      </c>
      <c r="R2846" t="s">
        <v>67</v>
      </c>
      <c r="S2846" t="s">
        <v>255</v>
      </c>
      <c r="T2846">
        <v>18</v>
      </c>
      <c r="U2846">
        <v>16</v>
      </c>
      <c r="V2846">
        <v>11</v>
      </c>
      <c r="W2846" t="s">
        <v>132</v>
      </c>
      <c r="X2846" t="s">
        <v>85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 t="e" vm="13">
        <f>_FV(0,"7142857142857143")</f>
        <v>#VALUE!</v>
      </c>
      <c r="AM2846" t="e" vm="33">
        <f>_FV(0,"14285714285714285")</f>
        <v>#VALUE!</v>
      </c>
      <c r="AN2846">
        <v>-3</v>
      </c>
      <c r="AO2846" t="e" vm="1">
        <f>_FV(-2,"0")</f>
        <v>#VALUE!</v>
      </c>
      <c r="AP2846" t="s">
        <v>64</v>
      </c>
      <c r="AQ2846">
        <v>4</v>
      </c>
      <c r="AR2846">
        <v>4</v>
      </c>
      <c r="AS2846" t="s">
        <v>68</v>
      </c>
      <c r="AT2846" t="s">
        <v>788</v>
      </c>
      <c r="AU2846" t="s">
        <v>68</v>
      </c>
      <c r="AV2846" t="s">
        <v>1252</v>
      </c>
      <c r="AW2846" t="s">
        <v>3348</v>
      </c>
      <c r="AX2846">
        <v>1673</v>
      </c>
      <c r="AY2846">
        <v>1687</v>
      </c>
      <c r="AZ2846" t="s">
        <v>182</v>
      </c>
      <c r="BA2846" s="2">
        <v>43521</v>
      </c>
      <c r="BB2846">
        <v>27</v>
      </c>
      <c r="BC2846" t="s">
        <v>3178</v>
      </c>
      <c r="BD2846" s="2">
        <v>43682</v>
      </c>
      <c r="BE2846" t="s">
        <v>1917</v>
      </c>
      <c r="BF2846" s="2">
        <v>43732</v>
      </c>
      <c r="BG2846">
        <v>16</v>
      </c>
      <c r="BH2846" t="s">
        <v>3176</v>
      </c>
      <c r="BI2846" s="3">
        <v>19572</v>
      </c>
    </row>
    <row r="2847" spans="1:61" x14ac:dyDescent="0.25">
      <c r="A2847" s="1">
        <v>43317</v>
      </c>
      <c r="B2847" t="s">
        <v>1445</v>
      </c>
      <c r="C2847" t="s">
        <v>1917</v>
      </c>
      <c r="D2847" t="s">
        <v>151</v>
      </c>
      <c r="E2847" t="s">
        <v>1811</v>
      </c>
      <c r="F2847" t="s">
        <v>290</v>
      </c>
      <c r="G2847" t="s">
        <v>1120</v>
      </c>
      <c r="H2847" t="s">
        <v>1157</v>
      </c>
      <c r="I2847" t="s">
        <v>616</v>
      </c>
      <c r="J2847" t="s">
        <v>616</v>
      </c>
      <c r="K2847" t="s">
        <v>656</v>
      </c>
      <c r="L2847" t="s">
        <v>713</v>
      </c>
      <c r="M2847" t="s">
        <v>1122</v>
      </c>
      <c r="N2847" t="s">
        <v>619</v>
      </c>
      <c r="O2847" t="s">
        <v>292</v>
      </c>
      <c r="P2847" t="s">
        <v>619</v>
      </c>
      <c r="Q2847">
        <v>37</v>
      </c>
      <c r="R2847" t="s">
        <v>95</v>
      </c>
      <c r="S2847" t="s">
        <v>255</v>
      </c>
      <c r="T2847">
        <v>18</v>
      </c>
      <c r="U2847">
        <v>14</v>
      </c>
      <c r="V2847">
        <v>13</v>
      </c>
      <c r="W2847" t="s">
        <v>64</v>
      </c>
      <c r="X2847" t="s">
        <v>132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 t="e" vm="317">
        <f>_FV(0,"7027027027027027")</f>
        <v>#VALUE!</v>
      </c>
      <c r="AM2847" t="e" vm="383">
        <f>_FV(0,"5135135135135135")</f>
        <v>#VALUE!</v>
      </c>
      <c r="AN2847">
        <v>0</v>
      </c>
      <c r="AO2847" t="e" vm="1">
        <f>_FV(-3,"0")</f>
        <v>#VALUE!</v>
      </c>
      <c r="AP2847" t="s">
        <v>68</v>
      </c>
      <c r="AQ2847">
        <v>4</v>
      </c>
      <c r="AR2847">
        <v>4</v>
      </c>
      <c r="AS2847" t="s">
        <v>68</v>
      </c>
      <c r="AT2847" t="s">
        <v>68</v>
      </c>
      <c r="AU2847" t="s">
        <v>68</v>
      </c>
      <c r="AV2847" s="2">
        <v>43586</v>
      </c>
      <c r="AW2847" s="3">
        <v>41640</v>
      </c>
      <c r="AX2847">
        <v>1657</v>
      </c>
      <c r="AY2847">
        <v>1687</v>
      </c>
      <c r="AZ2847" t="s">
        <v>1445</v>
      </c>
      <c r="BA2847" s="2">
        <v>43549</v>
      </c>
      <c r="BB2847">
        <v>32</v>
      </c>
      <c r="BC2847" t="s">
        <v>3179</v>
      </c>
      <c r="BD2847" s="3">
        <v>27851</v>
      </c>
      <c r="BE2847" t="s">
        <v>1917</v>
      </c>
      <c r="BF2847" s="2">
        <v>43732</v>
      </c>
      <c r="BG2847">
        <v>16</v>
      </c>
      <c r="BH2847" t="s">
        <v>3176</v>
      </c>
      <c r="BI2847" s="3">
        <v>19572</v>
      </c>
    </row>
    <row r="2848" spans="1:61" x14ac:dyDescent="0.25">
      <c r="A2848" s="1">
        <v>43095</v>
      </c>
      <c r="B2848" t="s">
        <v>209</v>
      </c>
      <c r="C2848" t="s">
        <v>1917</v>
      </c>
      <c r="D2848" t="s">
        <v>62</v>
      </c>
      <c r="E2848" s="2">
        <v>43647</v>
      </c>
      <c r="F2848" t="s">
        <v>444</v>
      </c>
      <c r="G2848" t="s">
        <v>444</v>
      </c>
      <c r="H2848" s="3">
        <v>45658</v>
      </c>
      <c r="I2848" s="2">
        <v>43647</v>
      </c>
      <c r="J2848" t="s">
        <v>796</v>
      </c>
      <c r="K2848" t="s">
        <v>63</v>
      </c>
      <c r="L2848" t="s">
        <v>118</v>
      </c>
      <c r="M2848" t="s">
        <v>79</v>
      </c>
      <c r="N2848" t="s">
        <v>116</v>
      </c>
      <c r="O2848" t="s">
        <v>118</v>
      </c>
      <c r="P2848" t="s">
        <v>159</v>
      </c>
      <c r="Q2848">
        <v>20</v>
      </c>
      <c r="R2848" t="s">
        <v>84</v>
      </c>
      <c r="S2848" t="s">
        <v>255</v>
      </c>
      <c r="T2848">
        <v>18</v>
      </c>
      <c r="U2848">
        <v>5</v>
      </c>
      <c r="V2848">
        <v>13</v>
      </c>
      <c r="W2848" t="s">
        <v>120</v>
      </c>
      <c r="X2848" t="s">
        <v>84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 t="s">
        <v>124</v>
      </c>
      <c r="AM2848" t="e" vm="169">
        <f>_FV(0,"35")</f>
        <v>#VALUE!</v>
      </c>
      <c r="AN2848">
        <v>15</v>
      </c>
      <c r="AO2848" t="s">
        <v>85</v>
      </c>
      <c r="AP2848" t="e" vm="1">
        <f>_FV(-14,"0")</f>
        <v>#VALUE!</v>
      </c>
      <c r="AQ2848">
        <v>6</v>
      </c>
      <c r="AR2848">
        <v>3</v>
      </c>
      <c r="AS2848" t="s">
        <v>68</v>
      </c>
      <c r="AT2848" t="s">
        <v>468</v>
      </c>
      <c r="AU2848" t="s">
        <v>68</v>
      </c>
      <c r="AV2848" s="3">
        <v>45689</v>
      </c>
      <c r="AW2848" t="s">
        <v>3276</v>
      </c>
      <c r="AX2848">
        <v>1892</v>
      </c>
      <c r="AY2848">
        <v>1687</v>
      </c>
      <c r="AZ2848" t="s">
        <v>209</v>
      </c>
      <c r="BA2848" s="2">
        <v>43700</v>
      </c>
      <c r="BB2848">
        <v>22</v>
      </c>
      <c r="BC2848" t="s">
        <v>3180</v>
      </c>
      <c r="BD2848" t="s">
        <v>3181</v>
      </c>
      <c r="BE2848" t="s">
        <v>1917</v>
      </c>
      <c r="BF2848" s="2">
        <v>43732</v>
      </c>
      <c r="BG2848">
        <v>16</v>
      </c>
      <c r="BH2848" t="s">
        <v>3176</v>
      </c>
      <c r="BI2848" s="3">
        <v>19572</v>
      </c>
    </row>
    <row r="2849" spans="1:61" x14ac:dyDescent="0.25">
      <c r="A2849" s="1">
        <v>43113</v>
      </c>
      <c r="B2849" t="s">
        <v>2793</v>
      </c>
      <c r="C2849" t="s">
        <v>1917</v>
      </c>
      <c r="D2849" t="s">
        <v>101</v>
      </c>
      <c r="E2849" t="s">
        <v>500</v>
      </c>
      <c r="F2849" t="s">
        <v>498</v>
      </c>
      <c r="G2849" t="s">
        <v>1452</v>
      </c>
      <c r="H2849" t="s">
        <v>726</v>
      </c>
      <c r="I2849" t="s">
        <v>377</v>
      </c>
      <c r="J2849" t="s">
        <v>570</v>
      </c>
      <c r="K2849" t="s">
        <v>379</v>
      </c>
      <c r="L2849" t="s">
        <v>382</v>
      </c>
      <c r="M2849" t="s">
        <v>381</v>
      </c>
      <c r="N2849" t="s">
        <v>380</v>
      </c>
      <c r="O2849" t="s">
        <v>382</v>
      </c>
      <c r="P2849" t="s">
        <v>378</v>
      </c>
      <c r="Q2849">
        <v>23</v>
      </c>
      <c r="R2849" t="s">
        <v>119</v>
      </c>
      <c r="S2849" t="s">
        <v>255</v>
      </c>
      <c r="T2849">
        <v>18</v>
      </c>
      <c r="U2849">
        <v>10</v>
      </c>
      <c r="V2849">
        <v>17</v>
      </c>
      <c r="W2849" t="s">
        <v>84</v>
      </c>
      <c r="X2849" t="s">
        <v>64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 t="e" vm="216">
        <f>_FV(0,"391304347826087")</f>
        <v>#VALUE!</v>
      </c>
      <c r="AM2849" t="e" vm="375">
        <f>_FV(0,"4782608695652174")</f>
        <v>#VALUE!</v>
      </c>
      <c r="AN2849">
        <v>5</v>
      </c>
      <c r="AO2849" t="s">
        <v>68</v>
      </c>
      <c r="AP2849" t="e" vm="1">
        <f>_FV(-3,"0")</f>
        <v>#VALUE!</v>
      </c>
      <c r="AQ2849">
        <v>4</v>
      </c>
      <c r="AR2849">
        <v>4</v>
      </c>
      <c r="AS2849" t="s">
        <v>68</v>
      </c>
      <c r="AT2849" t="s">
        <v>68</v>
      </c>
      <c r="AU2849" t="s">
        <v>68</v>
      </c>
      <c r="AV2849" s="2">
        <v>43556</v>
      </c>
      <c r="AW2849" s="3">
        <v>46023</v>
      </c>
      <c r="AX2849">
        <v>1633</v>
      </c>
      <c r="AY2849">
        <v>1687</v>
      </c>
      <c r="AZ2849" t="s">
        <v>2793</v>
      </c>
      <c r="BA2849" s="2">
        <v>43733</v>
      </c>
      <c r="BB2849">
        <v>28</v>
      </c>
      <c r="BC2849" t="s">
        <v>3182</v>
      </c>
      <c r="BD2849" s="3">
        <v>19085</v>
      </c>
      <c r="BE2849" t="s">
        <v>1917</v>
      </c>
      <c r="BF2849" s="2">
        <v>43732</v>
      </c>
      <c r="BG2849">
        <v>16</v>
      </c>
      <c r="BH2849" t="s">
        <v>3176</v>
      </c>
      <c r="BI2849" s="3">
        <v>19572</v>
      </c>
    </row>
    <row r="2850" spans="1:61" x14ac:dyDescent="0.25">
      <c r="A2850" s="1">
        <v>43161</v>
      </c>
      <c r="B2850" t="s">
        <v>218</v>
      </c>
      <c r="C2850" t="s">
        <v>1917</v>
      </c>
      <c r="D2850" t="s">
        <v>151</v>
      </c>
      <c r="E2850" t="s">
        <v>1708</v>
      </c>
      <c r="F2850" t="s">
        <v>517</v>
      </c>
      <c r="G2850" t="s">
        <v>360</v>
      </c>
      <c r="H2850" t="s">
        <v>358</v>
      </c>
      <c r="I2850" t="s">
        <v>495</v>
      </c>
      <c r="J2850" t="s">
        <v>998</v>
      </c>
      <c r="K2850" t="s">
        <v>1085</v>
      </c>
      <c r="L2850" t="s">
        <v>238</v>
      </c>
      <c r="M2850" t="s">
        <v>520</v>
      </c>
      <c r="N2850" t="s">
        <v>237</v>
      </c>
      <c r="O2850" t="s">
        <v>520</v>
      </c>
      <c r="P2850" t="s">
        <v>520</v>
      </c>
      <c r="Q2850">
        <v>26</v>
      </c>
      <c r="R2850" t="s">
        <v>239</v>
      </c>
      <c r="S2850" t="s">
        <v>255</v>
      </c>
      <c r="T2850">
        <v>18</v>
      </c>
      <c r="U2850">
        <v>20</v>
      </c>
      <c r="V2850">
        <v>18</v>
      </c>
      <c r="W2850" t="s">
        <v>132</v>
      </c>
      <c r="X2850" t="s">
        <v>66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 t="e" vm="182">
        <f>_FV(0,"5769230769230769")</f>
        <v>#VALUE!</v>
      </c>
      <c r="AM2850" t="e" vm="181">
        <f>_FV(0,"4230769230769231")</f>
        <v>#VALUE!</v>
      </c>
      <c r="AN2850">
        <v>-3</v>
      </c>
      <c r="AO2850" t="s">
        <v>68</v>
      </c>
      <c r="AP2850" t="s">
        <v>84</v>
      </c>
      <c r="AQ2850">
        <v>3</v>
      </c>
      <c r="AR2850">
        <v>6</v>
      </c>
      <c r="AS2850" t="s">
        <v>68</v>
      </c>
      <c r="AT2850" t="s">
        <v>68</v>
      </c>
      <c r="AU2850" t="s">
        <v>68</v>
      </c>
      <c r="AV2850" t="s">
        <v>68</v>
      </c>
      <c r="AW2850" s="3">
        <v>44197</v>
      </c>
      <c r="AX2850">
        <v>1650</v>
      </c>
      <c r="AY2850">
        <v>1687</v>
      </c>
      <c r="AZ2850" t="s">
        <v>218</v>
      </c>
      <c r="BA2850" s="2">
        <v>43610</v>
      </c>
      <c r="BB2850">
        <v>17</v>
      </c>
      <c r="BC2850" t="s">
        <v>3183</v>
      </c>
      <c r="BD2850" s="2">
        <v>43501</v>
      </c>
      <c r="BE2850" t="s">
        <v>1917</v>
      </c>
      <c r="BF2850" s="2">
        <v>43732</v>
      </c>
      <c r="BG2850">
        <v>16</v>
      </c>
      <c r="BH2850" t="s">
        <v>3176</v>
      </c>
      <c r="BI2850" s="3">
        <v>19572</v>
      </c>
    </row>
    <row r="2851" spans="1:61" x14ac:dyDescent="0.25">
      <c r="A2851" s="1">
        <v>43190</v>
      </c>
      <c r="B2851" t="s">
        <v>228</v>
      </c>
      <c r="C2851" t="s">
        <v>1917</v>
      </c>
      <c r="D2851" t="s">
        <v>62</v>
      </c>
      <c r="E2851" t="s">
        <v>630</v>
      </c>
      <c r="F2851" t="s">
        <v>978</v>
      </c>
      <c r="G2851" t="s">
        <v>413</v>
      </c>
      <c r="H2851" t="s">
        <v>1984</v>
      </c>
      <c r="I2851" t="s">
        <v>411</v>
      </c>
      <c r="J2851" t="s">
        <v>400</v>
      </c>
      <c r="K2851" t="s">
        <v>79</v>
      </c>
      <c r="L2851" t="s">
        <v>1076</v>
      </c>
      <c r="M2851" t="s">
        <v>319</v>
      </c>
      <c r="N2851" t="s">
        <v>416</v>
      </c>
      <c r="O2851" t="s">
        <v>414</v>
      </c>
      <c r="P2851" t="s">
        <v>416</v>
      </c>
      <c r="Q2851">
        <v>32</v>
      </c>
      <c r="R2851" t="s">
        <v>191</v>
      </c>
      <c r="S2851" t="s">
        <v>255</v>
      </c>
      <c r="T2851">
        <v>18</v>
      </c>
      <c r="U2851">
        <v>13</v>
      </c>
      <c r="V2851">
        <v>16</v>
      </c>
      <c r="W2851" t="s">
        <v>96</v>
      </c>
      <c r="X2851" t="s">
        <v>64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 t="e" vm="121">
        <f>_FV(0,"5625")</f>
        <v>#VALUE!</v>
      </c>
      <c r="AM2851" t="e" vm="121">
        <f>_FV(0,"5625")</f>
        <v>#VALUE!</v>
      </c>
      <c r="AN2851">
        <v>5</v>
      </c>
      <c r="AO2851" t="s">
        <v>66</v>
      </c>
      <c r="AP2851" t="e" vm="1">
        <f>_FV(-4,"0")</f>
        <v>#VALUE!</v>
      </c>
      <c r="AQ2851">
        <v>3</v>
      </c>
      <c r="AR2851">
        <v>6</v>
      </c>
      <c r="AS2851" t="s">
        <v>68</v>
      </c>
      <c r="AT2851" t="s">
        <v>1174</v>
      </c>
      <c r="AU2851" t="s">
        <v>68</v>
      </c>
      <c r="AV2851" s="2">
        <v>43497</v>
      </c>
      <c r="AW2851" t="s">
        <v>3349</v>
      </c>
      <c r="AX2851">
        <v>1660</v>
      </c>
      <c r="AY2851">
        <v>1687</v>
      </c>
      <c r="AZ2851" t="s">
        <v>228</v>
      </c>
      <c r="BA2851" s="2">
        <v>43548</v>
      </c>
      <c r="BB2851">
        <v>23</v>
      </c>
      <c r="BC2851" t="s">
        <v>3184</v>
      </c>
      <c r="BD2851" s="3">
        <v>16954</v>
      </c>
      <c r="BE2851" t="s">
        <v>1917</v>
      </c>
      <c r="BF2851" s="2">
        <v>43732</v>
      </c>
      <c r="BG2851">
        <v>16</v>
      </c>
      <c r="BH2851" t="s">
        <v>3176</v>
      </c>
      <c r="BI2851" s="3">
        <v>19572</v>
      </c>
    </row>
    <row r="2852" spans="1:61" x14ac:dyDescent="0.25">
      <c r="A2852" s="1">
        <v>43212</v>
      </c>
      <c r="B2852" t="s">
        <v>60</v>
      </c>
      <c r="C2852" t="s">
        <v>228</v>
      </c>
      <c r="D2852" t="s">
        <v>62</v>
      </c>
      <c r="E2852" t="s">
        <v>2379</v>
      </c>
      <c r="F2852" s="2">
        <v>43497</v>
      </c>
      <c r="G2852" t="s">
        <v>1434</v>
      </c>
      <c r="H2852" s="2">
        <v>43678</v>
      </c>
      <c r="I2852" t="s">
        <v>971</v>
      </c>
      <c r="J2852" t="s">
        <v>68</v>
      </c>
      <c r="K2852" t="s">
        <v>1746</v>
      </c>
      <c r="L2852" t="s">
        <v>585</v>
      </c>
      <c r="M2852" t="s">
        <v>587</v>
      </c>
      <c r="N2852" t="s">
        <v>156</v>
      </c>
      <c r="O2852" t="s">
        <v>1095</v>
      </c>
      <c r="P2852" t="s">
        <v>587</v>
      </c>
      <c r="Q2852">
        <v>35</v>
      </c>
      <c r="R2852" t="s">
        <v>96</v>
      </c>
      <c r="S2852" t="s">
        <v>191</v>
      </c>
      <c r="T2852">
        <v>18</v>
      </c>
      <c r="U2852">
        <v>3</v>
      </c>
      <c r="V2852">
        <v>10</v>
      </c>
      <c r="W2852" t="s">
        <v>179</v>
      </c>
      <c r="X2852" t="s">
        <v>132</v>
      </c>
      <c r="Y2852">
        <v>0</v>
      </c>
      <c r="Z2852">
        <v>1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 t="s">
        <v>252</v>
      </c>
      <c r="AM2852" t="e" vm="25">
        <f>_FV(0,"6")</f>
        <v>#VALUE!</v>
      </c>
      <c r="AN2852">
        <v>22</v>
      </c>
      <c r="AO2852" t="s">
        <v>85</v>
      </c>
      <c r="AP2852" t="e" vm="1">
        <f>_FV(-7,"0")</f>
        <v>#VALUE!</v>
      </c>
      <c r="AQ2852">
        <v>7</v>
      </c>
      <c r="AR2852">
        <v>1</v>
      </c>
      <c r="AS2852" t="s">
        <v>589</v>
      </c>
      <c r="AT2852" t="s">
        <v>519</v>
      </c>
      <c r="AU2852" t="s">
        <v>563</v>
      </c>
      <c r="AV2852" t="s">
        <v>3350</v>
      </c>
      <c r="AW2852" t="s">
        <v>3351</v>
      </c>
      <c r="AX2852">
        <v>1845</v>
      </c>
      <c r="AY2852">
        <v>1660</v>
      </c>
      <c r="AZ2852" t="s">
        <v>60</v>
      </c>
      <c r="BA2852" s="2">
        <v>43700</v>
      </c>
      <c r="BB2852">
        <v>27</v>
      </c>
      <c r="BC2852" t="s">
        <v>3155</v>
      </c>
      <c r="BD2852" s="2">
        <v>43722</v>
      </c>
      <c r="BE2852" t="s">
        <v>228</v>
      </c>
      <c r="BF2852" s="2">
        <v>43548</v>
      </c>
      <c r="BG2852">
        <v>23</v>
      </c>
      <c r="BH2852" t="s">
        <v>3184</v>
      </c>
      <c r="BI2852" s="3">
        <v>16954</v>
      </c>
    </row>
    <row r="2853" spans="1:61" x14ac:dyDescent="0.25">
      <c r="A2853" s="1">
        <v>43095</v>
      </c>
      <c r="B2853" t="s">
        <v>2768</v>
      </c>
      <c r="C2853" t="s">
        <v>228</v>
      </c>
      <c r="D2853" t="s">
        <v>101</v>
      </c>
      <c r="E2853" t="s">
        <v>180</v>
      </c>
      <c r="F2853" t="s">
        <v>796</v>
      </c>
      <c r="G2853" s="2">
        <v>43556</v>
      </c>
      <c r="H2853" s="3">
        <v>27395</v>
      </c>
      <c r="I2853" t="s">
        <v>124</v>
      </c>
      <c r="J2853" t="s">
        <v>681</v>
      </c>
      <c r="K2853" t="s">
        <v>118</v>
      </c>
      <c r="L2853" t="s">
        <v>118</v>
      </c>
      <c r="M2853" t="s">
        <v>1130</v>
      </c>
      <c r="N2853" t="s">
        <v>63</v>
      </c>
      <c r="O2853" t="s">
        <v>118</v>
      </c>
      <c r="P2853" t="s">
        <v>79</v>
      </c>
      <c r="Q2853">
        <v>20</v>
      </c>
      <c r="R2853" t="s">
        <v>179</v>
      </c>
      <c r="S2853" t="s">
        <v>191</v>
      </c>
      <c r="T2853">
        <v>18</v>
      </c>
      <c r="U2853">
        <v>18</v>
      </c>
      <c r="V2853">
        <v>17</v>
      </c>
      <c r="W2853" t="s">
        <v>64</v>
      </c>
      <c r="X2853" t="s">
        <v>85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 t="e" vm="150">
        <f>_FV(0,"65")</f>
        <v>#VALUE!</v>
      </c>
      <c r="AM2853" t="e" vm="117">
        <f>_FV(0,"8")</f>
        <v>#VALUE!</v>
      </c>
      <c r="AN2853">
        <v>-1</v>
      </c>
      <c r="AO2853" t="e" vm="1">
        <f>_FV(-5,"0")</f>
        <v>#VALUE!</v>
      </c>
      <c r="AP2853" t="e" vm="1">
        <f>_FV(-1,"0")</f>
        <v>#VALUE!</v>
      </c>
      <c r="AQ2853">
        <v>3</v>
      </c>
      <c r="AR2853">
        <v>6</v>
      </c>
      <c r="AS2853" t="s">
        <v>678</v>
      </c>
      <c r="AT2853" t="s">
        <v>68</v>
      </c>
      <c r="AU2853" t="s">
        <v>2075</v>
      </c>
      <c r="AV2853" t="s">
        <v>3352</v>
      </c>
      <c r="AW2853" t="s">
        <v>3353</v>
      </c>
      <c r="AX2853">
        <v>1634</v>
      </c>
      <c r="AY2853">
        <v>1660</v>
      </c>
      <c r="AZ2853" t="s">
        <v>2768</v>
      </c>
      <c r="BA2853" t="s">
        <v>1398</v>
      </c>
      <c r="BB2853">
        <v>13</v>
      </c>
      <c r="BC2853" t="s">
        <v>3157</v>
      </c>
      <c r="BD2853" s="3">
        <v>11749</v>
      </c>
      <c r="BE2853" t="s">
        <v>228</v>
      </c>
      <c r="BF2853" s="2">
        <v>43548</v>
      </c>
      <c r="BG2853">
        <v>23</v>
      </c>
      <c r="BH2853" t="s">
        <v>3184</v>
      </c>
      <c r="BI2853" s="3">
        <v>16954</v>
      </c>
    </row>
    <row r="2854" spans="1:61" x14ac:dyDescent="0.25">
      <c r="A2854" s="1">
        <v>43161</v>
      </c>
      <c r="B2854" t="s">
        <v>3158</v>
      </c>
      <c r="C2854" t="s">
        <v>228</v>
      </c>
      <c r="D2854" t="s">
        <v>62</v>
      </c>
      <c r="E2854" t="s">
        <v>361</v>
      </c>
      <c r="F2854" t="s">
        <v>642</v>
      </c>
      <c r="G2854" t="s">
        <v>360</v>
      </c>
      <c r="H2854" t="s">
        <v>1083</v>
      </c>
      <c r="I2854" t="s">
        <v>496</v>
      </c>
      <c r="J2854" t="s">
        <v>516</v>
      </c>
      <c r="K2854" t="s">
        <v>519</v>
      </c>
      <c r="L2854" t="s">
        <v>363</v>
      </c>
      <c r="M2854" t="s">
        <v>520</v>
      </c>
      <c r="N2854" t="s">
        <v>237</v>
      </c>
      <c r="O2854" t="s">
        <v>522</v>
      </c>
      <c r="P2854" t="s">
        <v>522</v>
      </c>
      <c r="Q2854">
        <v>26</v>
      </c>
      <c r="R2854" t="s">
        <v>110</v>
      </c>
      <c r="S2854" t="s">
        <v>191</v>
      </c>
      <c r="T2854">
        <v>18</v>
      </c>
      <c r="U2854">
        <v>15</v>
      </c>
      <c r="V2854">
        <v>12</v>
      </c>
      <c r="W2854" t="s">
        <v>84</v>
      </c>
      <c r="X2854" t="s">
        <v>83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 t="e" vm="447">
        <f>_FV(0,"6153846153846154")</f>
        <v>#VALUE!</v>
      </c>
      <c r="AM2854" t="e" vm="253">
        <f>_FV(0,"46153846153846156")</f>
        <v>#VALUE!</v>
      </c>
      <c r="AN2854">
        <v>-3</v>
      </c>
      <c r="AO2854" t="e" vm="1">
        <f>_FV(-6,"0")</f>
        <v>#VALUE!</v>
      </c>
      <c r="AP2854" t="s">
        <v>64</v>
      </c>
      <c r="AQ2854">
        <v>3</v>
      </c>
      <c r="AR2854">
        <v>0</v>
      </c>
      <c r="AS2854" t="s">
        <v>68</v>
      </c>
      <c r="AT2854" t="s">
        <v>68</v>
      </c>
      <c r="AU2854" t="s">
        <v>68</v>
      </c>
      <c r="AV2854" t="s">
        <v>1463</v>
      </c>
      <c r="AW2854" s="3">
        <v>44197</v>
      </c>
      <c r="AX2854">
        <v>1589</v>
      </c>
      <c r="AY2854">
        <v>1660</v>
      </c>
      <c r="AZ2854" t="s">
        <v>3158</v>
      </c>
      <c r="BA2854" s="2">
        <v>43702</v>
      </c>
      <c r="BB2854">
        <v>26</v>
      </c>
      <c r="BC2854" t="s">
        <v>3159</v>
      </c>
      <c r="BD2854" s="3">
        <v>27061</v>
      </c>
      <c r="BE2854" t="s">
        <v>228</v>
      </c>
      <c r="BF2854" s="2">
        <v>43548</v>
      </c>
      <c r="BG2854">
        <v>23</v>
      </c>
      <c r="BH2854" t="s">
        <v>3184</v>
      </c>
      <c r="BI2854" s="3">
        <v>16954</v>
      </c>
    </row>
    <row r="2855" spans="1:61" x14ac:dyDescent="0.25">
      <c r="A2855" s="1">
        <v>43022</v>
      </c>
      <c r="B2855" t="s">
        <v>2531</v>
      </c>
      <c r="C2855" t="s">
        <v>228</v>
      </c>
      <c r="D2855" t="s">
        <v>101</v>
      </c>
      <c r="E2855" t="s">
        <v>400</v>
      </c>
      <c r="F2855" t="s">
        <v>400</v>
      </c>
      <c r="G2855" t="s">
        <v>625</v>
      </c>
      <c r="H2855" t="s">
        <v>318</v>
      </c>
      <c r="I2855" s="2">
        <v>43586</v>
      </c>
      <c r="J2855" t="s">
        <v>400</v>
      </c>
      <c r="K2855" t="s">
        <v>323</v>
      </c>
      <c r="L2855" t="s">
        <v>79</v>
      </c>
      <c r="M2855" t="s">
        <v>322</v>
      </c>
      <c r="N2855" t="s">
        <v>63</v>
      </c>
      <c r="O2855" t="s">
        <v>323</v>
      </c>
      <c r="P2855" t="s">
        <v>322</v>
      </c>
      <c r="Q2855">
        <v>8</v>
      </c>
      <c r="R2855" t="s">
        <v>85</v>
      </c>
      <c r="S2855" t="s">
        <v>191</v>
      </c>
      <c r="T2855">
        <v>18</v>
      </c>
      <c r="U2855">
        <v>6</v>
      </c>
      <c r="V2855">
        <v>15</v>
      </c>
      <c r="W2855" t="s">
        <v>83</v>
      </c>
      <c r="X2855" t="s">
        <v>85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 t="s">
        <v>79</v>
      </c>
      <c r="AM2855" t="e" vm="89">
        <f>_FV(0,"75")</f>
        <v>#VALUE!</v>
      </c>
      <c r="AN2855">
        <v>5</v>
      </c>
      <c r="AO2855" t="s">
        <v>64</v>
      </c>
      <c r="AP2855" t="e" vm="1">
        <f>_FV(-6,"0")</f>
        <v>#VALUE!</v>
      </c>
      <c r="AQ2855">
        <v>0</v>
      </c>
      <c r="AR2855">
        <v>9</v>
      </c>
      <c r="AS2855" t="s">
        <v>68</v>
      </c>
      <c r="AT2855" t="s">
        <v>68</v>
      </c>
      <c r="AU2855" t="s">
        <v>68</v>
      </c>
      <c r="AV2855" t="s">
        <v>63</v>
      </c>
      <c r="AW2855" s="3">
        <v>46388</v>
      </c>
      <c r="AX2855">
        <v>1659</v>
      </c>
      <c r="AY2855">
        <v>1660</v>
      </c>
      <c r="AZ2855" t="s">
        <v>2531</v>
      </c>
      <c r="BA2855" s="2">
        <v>43703</v>
      </c>
      <c r="BB2855">
        <v>16</v>
      </c>
      <c r="BC2855" t="s">
        <v>3160</v>
      </c>
      <c r="BD2855" s="3">
        <v>44986</v>
      </c>
      <c r="BE2855" t="s">
        <v>228</v>
      </c>
      <c r="BF2855" s="2">
        <v>43548</v>
      </c>
      <c r="BG2855">
        <v>23</v>
      </c>
      <c r="BH2855" t="s">
        <v>3184</v>
      </c>
      <c r="BI2855" s="3">
        <v>16954</v>
      </c>
    </row>
    <row r="2856" spans="1:61" x14ac:dyDescent="0.25">
      <c r="A2856" s="1">
        <v>43316</v>
      </c>
      <c r="B2856" t="s">
        <v>123</v>
      </c>
      <c r="C2856" t="s">
        <v>228</v>
      </c>
      <c r="D2856" t="s">
        <v>101</v>
      </c>
      <c r="E2856" t="s">
        <v>221</v>
      </c>
      <c r="F2856" t="s">
        <v>1136</v>
      </c>
      <c r="G2856" t="s">
        <v>1274</v>
      </c>
      <c r="H2856" t="s">
        <v>463</v>
      </c>
      <c r="I2856" t="s">
        <v>628</v>
      </c>
      <c r="J2856" t="s">
        <v>1403</v>
      </c>
      <c r="K2856" t="s">
        <v>646</v>
      </c>
      <c r="L2856" t="s">
        <v>469</v>
      </c>
      <c r="M2856" t="s">
        <v>223</v>
      </c>
      <c r="N2856" t="s">
        <v>472</v>
      </c>
      <c r="O2856" t="s">
        <v>226</v>
      </c>
      <c r="P2856" t="s">
        <v>471</v>
      </c>
      <c r="Q2856">
        <v>33</v>
      </c>
      <c r="R2856" t="s">
        <v>132</v>
      </c>
      <c r="S2856" t="s">
        <v>191</v>
      </c>
      <c r="T2856">
        <v>18</v>
      </c>
      <c r="U2856">
        <v>2</v>
      </c>
      <c r="V2856">
        <v>10</v>
      </c>
      <c r="W2856" t="s">
        <v>66</v>
      </c>
      <c r="X2856" t="s">
        <v>66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1</v>
      </c>
      <c r="AI2856">
        <v>0</v>
      </c>
      <c r="AJ2856">
        <v>0</v>
      </c>
      <c r="AK2856">
        <v>0</v>
      </c>
      <c r="AL2856" t="s">
        <v>2156</v>
      </c>
      <c r="AM2856" t="e" vm="79">
        <f>_FV(0,"5454545454545454")</f>
        <v>#VALUE!</v>
      </c>
      <c r="AN2856">
        <v>23</v>
      </c>
      <c r="AO2856" t="s">
        <v>65</v>
      </c>
      <c r="AP2856" t="e" vm="1">
        <f>_FV(-8,"0")</f>
        <v>#VALUE!</v>
      </c>
      <c r="AQ2856">
        <v>6</v>
      </c>
      <c r="AR2856">
        <v>3</v>
      </c>
      <c r="AS2856" t="s">
        <v>423</v>
      </c>
      <c r="AT2856" t="s">
        <v>68</v>
      </c>
      <c r="AU2856" t="s">
        <v>563</v>
      </c>
      <c r="AV2856" t="s">
        <v>3354</v>
      </c>
      <c r="AW2856" t="s">
        <v>3355</v>
      </c>
      <c r="AX2856">
        <v>1915</v>
      </c>
      <c r="AY2856">
        <v>1660</v>
      </c>
      <c r="AZ2856" t="s">
        <v>123</v>
      </c>
      <c r="BA2856" s="2">
        <v>43669</v>
      </c>
      <c r="BB2856">
        <v>33</v>
      </c>
      <c r="BC2856" t="s">
        <v>3161</v>
      </c>
      <c r="BD2856" s="2">
        <v>43813</v>
      </c>
      <c r="BE2856" t="s">
        <v>228</v>
      </c>
      <c r="BF2856" s="2">
        <v>43548</v>
      </c>
      <c r="BG2856">
        <v>23</v>
      </c>
      <c r="BH2856" t="s">
        <v>3184</v>
      </c>
      <c r="BI2856" s="3">
        <v>16954</v>
      </c>
    </row>
    <row r="2857" spans="1:61" x14ac:dyDescent="0.25">
      <c r="A2857" s="1">
        <v>43036</v>
      </c>
      <c r="B2857" t="s">
        <v>2233</v>
      </c>
      <c r="C2857" t="s">
        <v>228</v>
      </c>
      <c r="D2857" t="s">
        <v>101</v>
      </c>
      <c r="E2857" t="s">
        <v>118</v>
      </c>
      <c r="F2857" t="s">
        <v>124</v>
      </c>
      <c r="G2857" s="2">
        <v>43709</v>
      </c>
      <c r="H2857" s="2">
        <v>43647</v>
      </c>
      <c r="I2857" t="s">
        <v>266</v>
      </c>
      <c r="J2857" t="s">
        <v>124</v>
      </c>
      <c r="K2857" t="s">
        <v>325</v>
      </c>
      <c r="L2857" t="s">
        <v>118</v>
      </c>
      <c r="M2857" t="s">
        <v>124</v>
      </c>
      <c r="N2857" t="s">
        <v>63</v>
      </c>
      <c r="O2857" t="s">
        <v>65</v>
      </c>
      <c r="P2857" t="s">
        <v>118</v>
      </c>
      <c r="Q2857">
        <v>10</v>
      </c>
      <c r="R2857" t="s">
        <v>192</v>
      </c>
      <c r="S2857" t="s">
        <v>191</v>
      </c>
      <c r="T2857">
        <v>18</v>
      </c>
      <c r="U2857">
        <v>20</v>
      </c>
      <c r="V2857">
        <v>16</v>
      </c>
      <c r="W2857" t="s">
        <v>84</v>
      </c>
      <c r="X2857" t="s">
        <v>132</v>
      </c>
      <c r="Y2857">
        <v>0</v>
      </c>
      <c r="Z2857">
        <v>0</v>
      </c>
      <c r="AA2857">
        <v>0</v>
      </c>
      <c r="AB2857">
        <v>1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 t="e" vm="41">
        <f>_FV(-1,"7")</f>
        <v>#VALUE!</v>
      </c>
      <c r="AM2857" t="e" vm="125">
        <f>_FV(0,"9")</f>
        <v>#VALUE!</v>
      </c>
      <c r="AN2857">
        <v>-5</v>
      </c>
      <c r="AO2857" t="e" vm="1">
        <f>_FV(-2,"0")</f>
        <v>#VALUE!</v>
      </c>
      <c r="AP2857" t="e" vm="1">
        <f>_FV(-2,"0")</f>
        <v>#VALUE!</v>
      </c>
      <c r="AQ2857">
        <v>1</v>
      </c>
      <c r="AR2857">
        <v>7</v>
      </c>
      <c r="AS2857" t="s">
        <v>68</v>
      </c>
      <c r="AT2857" t="s">
        <v>68</v>
      </c>
      <c r="AU2857" t="s">
        <v>68</v>
      </c>
      <c r="AV2857" t="s">
        <v>63</v>
      </c>
      <c r="AW2857" s="3">
        <v>45292</v>
      </c>
      <c r="AX2857">
        <v>1595</v>
      </c>
      <c r="AY2857">
        <v>1660</v>
      </c>
      <c r="AZ2857" t="s">
        <v>2233</v>
      </c>
      <c r="BA2857" s="2">
        <v>43701</v>
      </c>
      <c r="BB2857">
        <v>22</v>
      </c>
      <c r="BC2857" t="s">
        <v>3162</v>
      </c>
      <c r="BD2857" s="3">
        <v>27120</v>
      </c>
      <c r="BE2857" t="s">
        <v>228</v>
      </c>
      <c r="BF2857" s="2">
        <v>43548</v>
      </c>
      <c r="BG2857">
        <v>23</v>
      </c>
      <c r="BH2857" t="s">
        <v>3184</v>
      </c>
      <c r="BI2857" s="3">
        <v>16954</v>
      </c>
    </row>
    <row r="2858" spans="1:61" x14ac:dyDescent="0.25">
      <c r="A2858" s="1">
        <v>43068</v>
      </c>
      <c r="B2858" t="s">
        <v>127</v>
      </c>
      <c r="C2858" t="s">
        <v>228</v>
      </c>
      <c r="D2858" t="s">
        <v>62</v>
      </c>
      <c r="E2858" t="s">
        <v>369</v>
      </c>
      <c r="F2858" t="s">
        <v>152</v>
      </c>
      <c r="G2858" t="s">
        <v>64</v>
      </c>
      <c r="H2858" t="s">
        <v>370</v>
      </c>
      <c r="I2858" t="s">
        <v>152</v>
      </c>
      <c r="J2858" t="s">
        <v>670</v>
      </c>
      <c r="K2858" t="s">
        <v>372</v>
      </c>
      <c r="L2858" t="s">
        <v>154</v>
      </c>
      <c r="M2858" t="s">
        <v>63</v>
      </c>
      <c r="N2858" t="s">
        <v>63</v>
      </c>
      <c r="O2858" t="s">
        <v>372</v>
      </c>
      <c r="P2858" t="s">
        <v>155</v>
      </c>
      <c r="Q2858">
        <v>14</v>
      </c>
      <c r="R2858" t="s">
        <v>121</v>
      </c>
      <c r="S2858" t="s">
        <v>191</v>
      </c>
      <c r="T2858">
        <v>18</v>
      </c>
      <c r="U2858">
        <v>16</v>
      </c>
      <c r="V2858">
        <v>18</v>
      </c>
      <c r="W2858" t="s">
        <v>66</v>
      </c>
      <c r="X2858" t="s">
        <v>64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 t="e" vm="376">
        <f>_FV(-1,"0714285714285714")</f>
        <v>#VALUE!</v>
      </c>
      <c r="AM2858" t="e" vm="1">
        <f>_FV(-1,"0")</f>
        <v>#VALUE!</v>
      </c>
      <c r="AN2858">
        <v>2</v>
      </c>
      <c r="AO2858" t="s">
        <v>64</v>
      </c>
      <c r="AP2858" t="e" vm="1">
        <f>_FV(-5,"0")</f>
        <v>#VALUE!</v>
      </c>
      <c r="AQ2858">
        <v>4</v>
      </c>
      <c r="AR2858">
        <v>4</v>
      </c>
      <c r="AS2858" t="s">
        <v>68</v>
      </c>
      <c r="AT2858" t="s">
        <v>986</v>
      </c>
      <c r="AU2858" t="s">
        <v>68</v>
      </c>
      <c r="AV2858" s="2">
        <v>43556</v>
      </c>
      <c r="AW2858" t="s">
        <v>3356</v>
      </c>
      <c r="AX2858">
        <v>1735</v>
      </c>
      <c r="AY2858">
        <v>1660</v>
      </c>
      <c r="AZ2858" t="s">
        <v>127</v>
      </c>
      <c r="BA2858" s="2">
        <v>43731</v>
      </c>
      <c r="BB2858">
        <v>27</v>
      </c>
      <c r="BC2858" t="s">
        <v>3164</v>
      </c>
      <c r="BD2858" s="3">
        <v>44743</v>
      </c>
      <c r="BE2858" t="s">
        <v>228</v>
      </c>
      <c r="BF2858" s="2">
        <v>43548</v>
      </c>
      <c r="BG2858">
        <v>23</v>
      </c>
      <c r="BH2858" t="s">
        <v>3184</v>
      </c>
      <c r="BI2858" s="3">
        <v>16954</v>
      </c>
    </row>
    <row r="2859" spans="1:61" x14ac:dyDescent="0.25">
      <c r="A2859" s="1">
        <v>43113</v>
      </c>
      <c r="B2859" t="s">
        <v>3165</v>
      </c>
      <c r="C2859" t="s">
        <v>228</v>
      </c>
      <c r="D2859" t="s">
        <v>151</v>
      </c>
      <c r="E2859" t="s">
        <v>1453</v>
      </c>
      <c r="F2859" t="s">
        <v>377</v>
      </c>
      <c r="G2859" t="s">
        <v>374</v>
      </c>
      <c r="H2859" t="s">
        <v>1452</v>
      </c>
      <c r="I2859" t="s">
        <v>901</v>
      </c>
      <c r="J2859" t="s">
        <v>566</v>
      </c>
      <c r="K2859" t="s">
        <v>572</v>
      </c>
      <c r="L2859" t="s">
        <v>571</v>
      </c>
      <c r="M2859" t="s">
        <v>380</v>
      </c>
      <c r="N2859" t="s">
        <v>380</v>
      </c>
      <c r="O2859" t="s">
        <v>572</v>
      </c>
      <c r="P2859" t="s">
        <v>379</v>
      </c>
      <c r="Q2859">
        <v>23</v>
      </c>
      <c r="R2859" t="s">
        <v>242</v>
      </c>
      <c r="S2859" t="s">
        <v>191</v>
      </c>
      <c r="T2859">
        <v>18</v>
      </c>
      <c r="U2859">
        <v>11</v>
      </c>
      <c r="V2859">
        <v>15</v>
      </c>
      <c r="W2859" t="s">
        <v>96</v>
      </c>
      <c r="X2859" t="s">
        <v>121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 t="e" vm="284">
        <f>_FV(0,"7391304347826086")</f>
        <v>#VALUE!</v>
      </c>
      <c r="AM2859" t="e" vm="115">
        <f>_FV(0,"6521739130434783")</f>
        <v>#VALUE!</v>
      </c>
      <c r="AN2859">
        <v>2</v>
      </c>
      <c r="AO2859" t="e" vm="1">
        <f>_FV(-2,"0")</f>
        <v>#VALUE!</v>
      </c>
      <c r="AP2859" t="s">
        <v>84</v>
      </c>
      <c r="AQ2859">
        <v>0</v>
      </c>
      <c r="AR2859">
        <v>3</v>
      </c>
      <c r="AS2859" t="s">
        <v>68</v>
      </c>
      <c r="AT2859" t="s">
        <v>68</v>
      </c>
      <c r="AU2859" t="s">
        <v>68</v>
      </c>
      <c r="AV2859" t="s">
        <v>68</v>
      </c>
      <c r="AW2859" s="3">
        <v>46023</v>
      </c>
      <c r="AX2859">
        <v>1516</v>
      </c>
      <c r="AY2859">
        <v>1660</v>
      </c>
      <c r="AZ2859" t="s">
        <v>3165</v>
      </c>
      <c r="BA2859" s="2">
        <v>43640</v>
      </c>
      <c r="BB2859">
        <v>18</v>
      </c>
      <c r="BC2859" t="s">
        <v>3166</v>
      </c>
      <c r="BD2859" s="3">
        <v>30682</v>
      </c>
      <c r="BE2859" t="s">
        <v>228</v>
      </c>
      <c r="BF2859" s="2">
        <v>43548</v>
      </c>
      <c r="BG2859">
        <v>23</v>
      </c>
      <c r="BH2859" t="s">
        <v>3184</v>
      </c>
      <c r="BI2859" s="3">
        <v>16954</v>
      </c>
    </row>
    <row r="2860" spans="1:61" x14ac:dyDescent="0.25">
      <c r="A2860" s="1">
        <v>43225</v>
      </c>
      <c r="B2860" t="s">
        <v>2538</v>
      </c>
      <c r="C2860" t="s">
        <v>228</v>
      </c>
      <c r="D2860" t="s">
        <v>151</v>
      </c>
      <c r="E2860" t="s">
        <v>503</v>
      </c>
      <c r="F2860" t="s">
        <v>434</v>
      </c>
      <c r="G2860" t="s">
        <v>89</v>
      </c>
      <c r="H2860" t="s">
        <v>2169</v>
      </c>
      <c r="I2860" t="s">
        <v>210</v>
      </c>
      <c r="J2860" t="s">
        <v>213</v>
      </c>
      <c r="K2860" t="s">
        <v>435</v>
      </c>
      <c r="L2860" t="s">
        <v>216</v>
      </c>
      <c r="M2860" t="s">
        <v>1194</v>
      </c>
      <c r="N2860" t="s">
        <v>94</v>
      </c>
      <c r="O2860" t="s">
        <v>435</v>
      </c>
      <c r="P2860" t="s">
        <v>435</v>
      </c>
      <c r="Q2860">
        <v>36</v>
      </c>
      <c r="R2860" t="s">
        <v>83</v>
      </c>
      <c r="S2860" t="s">
        <v>191</v>
      </c>
      <c r="T2860">
        <v>18</v>
      </c>
      <c r="U2860">
        <v>7</v>
      </c>
      <c r="V2860">
        <v>13</v>
      </c>
      <c r="W2860" t="s">
        <v>66</v>
      </c>
      <c r="X2860" t="s">
        <v>132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 t="e" vm="134">
        <f>_FV(0,"08333333333333333")</f>
        <v>#VALUE!</v>
      </c>
      <c r="AM2860" t="e" vm="35">
        <f>_FV(0,"6666666666666666")</f>
        <v>#VALUE!</v>
      </c>
      <c r="AN2860">
        <v>9</v>
      </c>
      <c r="AO2860" t="e" vm="1">
        <f>_FV(-1,"0")</f>
        <v>#VALUE!</v>
      </c>
      <c r="AP2860" t="e" vm="1">
        <f>_FV(-4,"0")</f>
        <v>#VALUE!</v>
      </c>
      <c r="AQ2860">
        <v>7</v>
      </c>
      <c r="AR2860">
        <v>1</v>
      </c>
      <c r="AS2860" t="s">
        <v>68</v>
      </c>
      <c r="AT2860" t="s">
        <v>68</v>
      </c>
      <c r="AU2860" t="s">
        <v>68</v>
      </c>
      <c r="AV2860" t="s">
        <v>124</v>
      </c>
      <c r="AW2860" s="3">
        <v>41640</v>
      </c>
      <c r="AX2860">
        <v>1711</v>
      </c>
      <c r="AY2860">
        <v>1660</v>
      </c>
      <c r="AZ2860" t="s">
        <v>2538</v>
      </c>
      <c r="BA2860" s="2">
        <v>43610</v>
      </c>
      <c r="BB2860">
        <v>21</v>
      </c>
      <c r="BC2860" t="s">
        <v>3156</v>
      </c>
      <c r="BD2860" s="3">
        <v>15158</v>
      </c>
      <c r="BE2860" t="s">
        <v>228</v>
      </c>
      <c r="BF2860" s="2">
        <v>43548</v>
      </c>
      <c r="BG2860">
        <v>23</v>
      </c>
      <c r="BH2860" t="s">
        <v>3184</v>
      </c>
      <c r="BI2860" s="3">
        <v>16954</v>
      </c>
    </row>
    <row r="2861" spans="1:61" x14ac:dyDescent="0.25">
      <c r="A2861" s="1">
        <v>43155</v>
      </c>
      <c r="B2861" t="s">
        <v>150</v>
      </c>
      <c r="C2861" t="s">
        <v>228</v>
      </c>
      <c r="D2861" t="s">
        <v>62</v>
      </c>
      <c r="E2861" t="s">
        <v>1330</v>
      </c>
      <c r="F2861" t="s">
        <v>408</v>
      </c>
      <c r="G2861" t="s">
        <v>407</v>
      </c>
      <c r="H2861" t="s">
        <v>247</v>
      </c>
      <c r="I2861" t="s">
        <v>2345</v>
      </c>
      <c r="J2861" t="s">
        <v>371</v>
      </c>
      <c r="K2861" t="s">
        <v>437</v>
      </c>
      <c r="L2861" t="s">
        <v>79</v>
      </c>
      <c r="M2861" t="s">
        <v>410</v>
      </c>
      <c r="N2861" t="s">
        <v>1304</v>
      </c>
      <c r="O2861" t="s">
        <v>251</v>
      </c>
      <c r="P2861" t="s">
        <v>251</v>
      </c>
      <c r="Q2861">
        <v>28</v>
      </c>
      <c r="R2861" t="s">
        <v>66</v>
      </c>
      <c r="S2861" t="s">
        <v>191</v>
      </c>
      <c r="T2861">
        <v>18</v>
      </c>
      <c r="U2861">
        <v>3</v>
      </c>
      <c r="V2861">
        <v>12</v>
      </c>
      <c r="W2861" t="s">
        <v>120</v>
      </c>
      <c r="X2861" t="s">
        <v>121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 t="s">
        <v>371</v>
      </c>
      <c r="AM2861" t="e" vm="12">
        <f>_FV(0,"42857142857142855")</f>
        <v>#VALUE!</v>
      </c>
      <c r="AN2861">
        <v>24</v>
      </c>
      <c r="AO2861" t="s">
        <v>64</v>
      </c>
      <c r="AP2861" t="e" vm="1">
        <f>_FV(-9,"0")</f>
        <v>#VALUE!</v>
      </c>
      <c r="AQ2861">
        <v>7</v>
      </c>
      <c r="AR2861">
        <v>1</v>
      </c>
      <c r="AS2861" t="s">
        <v>68</v>
      </c>
      <c r="AT2861" t="s">
        <v>65</v>
      </c>
      <c r="AU2861" t="s">
        <v>68</v>
      </c>
      <c r="AV2861" s="3">
        <v>45717</v>
      </c>
      <c r="AW2861" t="s">
        <v>65</v>
      </c>
      <c r="AX2861">
        <v>1842</v>
      </c>
      <c r="AY2861">
        <v>1660</v>
      </c>
      <c r="AZ2861" t="s">
        <v>150</v>
      </c>
      <c r="BA2861" t="s">
        <v>243</v>
      </c>
      <c r="BB2861">
        <v>21</v>
      </c>
      <c r="BC2861" t="s">
        <v>3167</v>
      </c>
      <c r="BD2861" t="s">
        <v>3168</v>
      </c>
      <c r="BE2861" t="s">
        <v>228</v>
      </c>
      <c r="BF2861" s="2">
        <v>43548</v>
      </c>
      <c r="BG2861">
        <v>23</v>
      </c>
      <c r="BH2861" t="s">
        <v>3184</v>
      </c>
      <c r="BI2861" s="3">
        <v>16954</v>
      </c>
    </row>
    <row r="2862" spans="1:61" x14ac:dyDescent="0.25">
      <c r="A2862" s="1">
        <v>42806</v>
      </c>
      <c r="B2862" t="s">
        <v>158</v>
      </c>
      <c r="C2862" t="s">
        <v>228</v>
      </c>
      <c r="D2862" t="s">
        <v>62</v>
      </c>
      <c r="E2862" t="s">
        <v>3357</v>
      </c>
      <c r="F2862" t="s">
        <v>124</v>
      </c>
      <c r="G2862" t="s">
        <v>97</v>
      </c>
      <c r="H2862" t="s">
        <v>64</v>
      </c>
      <c r="I2862" t="s">
        <v>1820</v>
      </c>
      <c r="J2862" t="s">
        <v>355</v>
      </c>
      <c r="K2862" t="s">
        <v>1251</v>
      </c>
      <c r="L2862" t="s">
        <v>115</v>
      </c>
      <c r="M2862" t="s">
        <v>65</v>
      </c>
      <c r="N2862" t="s">
        <v>484</v>
      </c>
      <c r="O2862" t="s">
        <v>268</v>
      </c>
      <c r="P2862" t="s">
        <v>386</v>
      </c>
      <c r="Q2862">
        <v>15</v>
      </c>
      <c r="R2862" t="s">
        <v>68</v>
      </c>
      <c r="S2862" t="s">
        <v>191</v>
      </c>
      <c r="T2862">
        <v>18</v>
      </c>
      <c r="U2862">
        <v>1</v>
      </c>
      <c r="V2862">
        <v>18</v>
      </c>
      <c r="W2862" t="s">
        <v>110</v>
      </c>
      <c r="X2862" t="s">
        <v>64</v>
      </c>
      <c r="Y2862">
        <v>1</v>
      </c>
      <c r="Z2862">
        <v>1</v>
      </c>
      <c r="AA2862">
        <v>1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 t="s">
        <v>365</v>
      </c>
      <c r="AM2862" t="e" vm="26">
        <f>_FV(-1,"2")</f>
        <v>#VALUE!</v>
      </c>
      <c r="AN2862">
        <v>30</v>
      </c>
      <c r="AO2862" t="s">
        <v>191</v>
      </c>
      <c r="AP2862" t="e" vm="1">
        <f>_FV(-12,"0")</f>
        <v>#VALUE!</v>
      </c>
      <c r="AQ2862">
        <v>7</v>
      </c>
      <c r="AR2862">
        <v>1</v>
      </c>
      <c r="AS2862" t="s">
        <v>2430</v>
      </c>
      <c r="AT2862" t="s">
        <v>2170</v>
      </c>
      <c r="AU2862" t="s">
        <v>2505</v>
      </c>
      <c r="AV2862" t="s">
        <v>3358</v>
      </c>
      <c r="AW2862" t="s">
        <v>3359</v>
      </c>
      <c r="AX2862">
        <v>1906</v>
      </c>
      <c r="AY2862">
        <v>1660</v>
      </c>
      <c r="AZ2862" t="s">
        <v>158</v>
      </c>
      <c r="BA2862" s="2">
        <v>43489</v>
      </c>
      <c r="BB2862">
        <v>21</v>
      </c>
      <c r="BC2862" t="s">
        <v>3171</v>
      </c>
      <c r="BD2862" t="s">
        <v>3172</v>
      </c>
      <c r="BE2862" t="s">
        <v>228</v>
      </c>
      <c r="BF2862" s="2">
        <v>43548</v>
      </c>
      <c r="BG2862">
        <v>23</v>
      </c>
      <c r="BH2862" t="s">
        <v>3184</v>
      </c>
      <c r="BI2862" s="3">
        <v>16954</v>
      </c>
    </row>
    <row r="2863" spans="1:61" x14ac:dyDescent="0.25">
      <c r="A2863" s="1">
        <v>42960</v>
      </c>
      <c r="B2863" t="s">
        <v>163</v>
      </c>
      <c r="C2863" t="s">
        <v>228</v>
      </c>
      <c r="D2863" t="s">
        <v>62</v>
      </c>
      <c r="E2863" t="s">
        <v>65</v>
      </c>
      <c r="F2863" t="s">
        <v>65</v>
      </c>
      <c r="G2863" t="s">
        <v>65</v>
      </c>
      <c r="H2863" t="s">
        <v>65</v>
      </c>
      <c r="I2863" t="s">
        <v>65</v>
      </c>
      <c r="J2863" t="s">
        <v>65</v>
      </c>
      <c r="K2863" t="s">
        <v>65</v>
      </c>
      <c r="L2863" t="s">
        <v>65</v>
      </c>
      <c r="M2863" t="s">
        <v>65</v>
      </c>
      <c r="N2863" t="s">
        <v>65</v>
      </c>
      <c r="O2863" t="s">
        <v>65</v>
      </c>
      <c r="P2863" t="s">
        <v>65</v>
      </c>
      <c r="Q2863">
        <v>1</v>
      </c>
      <c r="R2863" t="s">
        <v>64</v>
      </c>
      <c r="S2863" t="s">
        <v>191</v>
      </c>
      <c r="T2863">
        <v>18</v>
      </c>
      <c r="U2863">
        <v>9</v>
      </c>
      <c r="V2863">
        <v>19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 t="s">
        <v>65</v>
      </c>
      <c r="AM2863" t="s">
        <v>65</v>
      </c>
      <c r="AN2863">
        <v>0</v>
      </c>
      <c r="AP2863" t="e" vm="1">
        <f>_FV(-11,"0")</f>
        <v>#VALUE!</v>
      </c>
      <c r="AQ2863">
        <v>4</v>
      </c>
      <c r="AR2863">
        <v>4</v>
      </c>
      <c r="AS2863" t="s">
        <v>68</v>
      </c>
      <c r="AT2863" t="s">
        <v>68</v>
      </c>
      <c r="AU2863" t="s">
        <v>68</v>
      </c>
      <c r="AV2863" s="2">
        <v>43497</v>
      </c>
      <c r="AW2863" s="3">
        <v>43101</v>
      </c>
      <c r="AX2863">
        <v>1888</v>
      </c>
      <c r="AY2863">
        <v>1660</v>
      </c>
      <c r="AZ2863" t="s">
        <v>163</v>
      </c>
      <c r="BA2863" s="2">
        <v>43490</v>
      </c>
      <c r="BB2863">
        <v>22</v>
      </c>
      <c r="BC2863" t="s">
        <v>3173</v>
      </c>
      <c r="BD2863" t="s">
        <v>3174</v>
      </c>
      <c r="BE2863" t="s">
        <v>228</v>
      </c>
      <c r="BF2863" s="2">
        <v>43548</v>
      </c>
      <c r="BG2863">
        <v>23</v>
      </c>
      <c r="BH2863" t="s">
        <v>3184</v>
      </c>
      <c r="BI2863" s="3">
        <v>16954</v>
      </c>
    </row>
    <row r="2864" spans="1:61" x14ac:dyDescent="0.25">
      <c r="A2864" s="1">
        <v>42973</v>
      </c>
      <c r="B2864" t="s">
        <v>178</v>
      </c>
      <c r="C2864" t="s">
        <v>228</v>
      </c>
      <c r="D2864" t="s">
        <v>62</v>
      </c>
      <c r="E2864" t="s">
        <v>65</v>
      </c>
      <c r="F2864" t="s">
        <v>355</v>
      </c>
      <c r="G2864" t="s">
        <v>68</v>
      </c>
      <c r="H2864" t="s">
        <v>365</v>
      </c>
      <c r="I2864" t="s">
        <v>65</v>
      </c>
      <c r="J2864" t="s">
        <v>65</v>
      </c>
      <c r="K2864" t="s">
        <v>65</v>
      </c>
      <c r="L2864" t="s">
        <v>65</v>
      </c>
      <c r="M2864" t="s">
        <v>355</v>
      </c>
      <c r="N2864" t="s">
        <v>355</v>
      </c>
      <c r="O2864" t="s">
        <v>65</v>
      </c>
      <c r="P2864" t="s">
        <v>65</v>
      </c>
      <c r="Q2864">
        <v>3</v>
      </c>
      <c r="R2864" t="s">
        <v>120</v>
      </c>
      <c r="S2864" t="s">
        <v>191</v>
      </c>
      <c r="T2864">
        <v>18</v>
      </c>
      <c r="U2864">
        <v>17</v>
      </c>
      <c r="V2864">
        <v>20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 t="e" vm="1">
        <f>_FV(-1,"0")</f>
        <v>#VALUE!</v>
      </c>
      <c r="AM2864" t="e" vm="45">
        <f>_FV(-1,"6666666666666667")</f>
        <v>#VALUE!</v>
      </c>
      <c r="AN2864">
        <v>0</v>
      </c>
      <c r="AP2864" t="e" vm="1">
        <f>_FV(-3,"0")</f>
        <v>#VALUE!</v>
      </c>
      <c r="AQ2864">
        <v>6</v>
      </c>
      <c r="AR2864">
        <v>3</v>
      </c>
      <c r="AS2864" t="s">
        <v>593</v>
      </c>
      <c r="AT2864" t="s">
        <v>68</v>
      </c>
      <c r="AU2864" t="s">
        <v>65</v>
      </c>
      <c r="AV2864" t="s">
        <v>65</v>
      </c>
      <c r="AW2864" t="s">
        <v>3360</v>
      </c>
      <c r="AX2864">
        <v>1645</v>
      </c>
      <c r="AY2864">
        <v>1660</v>
      </c>
      <c r="AZ2864" t="s">
        <v>178</v>
      </c>
      <c r="BA2864" s="2">
        <v>43579</v>
      </c>
      <c r="BB2864">
        <v>25</v>
      </c>
      <c r="BC2864" t="s">
        <v>3175</v>
      </c>
      <c r="BD2864" s="3">
        <v>19085</v>
      </c>
      <c r="BE2864" t="s">
        <v>228</v>
      </c>
      <c r="BF2864" s="2">
        <v>43548</v>
      </c>
      <c r="BG2864">
        <v>23</v>
      </c>
      <c r="BH2864" t="s">
        <v>3184</v>
      </c>
      <c r="BI2864" s="3">
        <v>16954</v>
      </c>
    </row>
    <row r="2865" spans="1:61" x14ac:dyDescent="0.25">
      <c r="A2865" s="1">
        <v>42966</v>
      </c>
      <c r="B2865" t="s">
        <v>1917</v>
      </c>
      <c r="C2865" t="s">
        <v>228</v>
      </c>
      <c r="D2865" t="s">
        <v>62</v>
      </c>
      <c r="E2865" t="s">
        <v>65</v>
      </c>
      <c r="F2865" t="s">
        <v>65</v>
      </c>
      <c r="G2865" t="s">
        <v>65</v>
      </c>
      <c r="H2865" t="s">
        <v>64</v>
      </c>
      <c r="I2865" t="s">
        <v>63</v>
      </c>
      <c r="J2865" t="s">
        <v>65</v>
      </c>
      <c r="K2865" t="s">
        <v>65</v>
      </c>
      <c r="L2865" t="s">
        <v>65</v>
      </c>
      <c r="M2865" t="s">
        <v>65</v>
      </c>
      <c r="N2865" t="s">
        <v>63</v>
      </c>
      <c r="O2865" t="s">
        <v>63</v>
      </c>
      <c r="P2865" t="s">
        <v>65</v>
      </c>
      <c r="Q2865">
        <v>2</v>
      </c>
      <c r="R2865" t="s">
        <v>255</v>
      </c>
      <c r="S2865" t="s">
        <v>191</v>
      </c>
      <c r="T2865">
        <v>18</v>
      </c>
      <c r="U2865">
        <v>11</v>
      </c>
      <c r="V2865">
        <v>20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 t="s">
        <v>65</v>
      </c>
      <c r="AM2865" t="e" vm="1">
        <f>_FV(-2,"0")</f>
        <v>#VALUE!</v>
      </c>
      <c r="AN2865">
        <v>1</v>
      </c>
      <c r="AP2865" t="s">
        <v>66</v>
      </c>
      <c r="AQ2865">
        <v>6</v>
      </c>
      <c r="AR2865">
        <v>3</v>
      </c>
      <c r="AS2865" t="s">
        <v>68</v>
      </c>
      <c r="AT2865" t="s">
        <v>68</v>
      </c>
      <c r="AU2865" t="s">
        <v>68</v>
      </c>
      <c r="AV2865" t="s">
        <v>156</v>
      </c>
      <c r="AW2865" s="3">
        <v>44927</v>
      </c>
      <c r="AX2865">
        <v>1687</v>
      </c>
      <c r="AY2865">
        <v>1660</v>
      </c>
      <c r="AZ2865" t="s">
        <v>1917</v>
      </c>
      <c r="BA2865" s="2">
        <v>43732</v>
      </c>
      <c r="BB2865">
        <v>16</v>
      </c>
      <c r="BC2865" t="s">
        <v>3176</v>
      </c>
      <c r="BD2865" s="3">
        <v>19572</v>
      </c>
      <c r="BE2865" t="s">
        <v>228</v>
      </c>
      <c r="BF2865" s="2">
        <v>43548</v>
      </c>
      <c r="BG2865">
        <v>23</v>
      </c>
      <c r="BH2865" t="s">
        <v>3184</v>
      </c>
      <c r="BI2865" s="3">
        <v>16954</v>
      </c>
    </row>
    <row r="2866" spans="1:61" x14ac:dyDescent="0.25">
      <c r="A2866" s="1">
        <v>43085</v>
      </c>
      <c r="B2866" t="s">
        <v>182</v>
      </c>
      <c r="C2866" t="s">
        <v>228</v>
      </c>
      <c r="D2866" t="s">
        <v>151</v>
      </c>
      <c r="E2866" t="s">
        <v>430</v>
      </c>
      <c r="F2866" t="s">
        <v>91</v>
      </c>
      <c r="G2866" t="s">
        <v>64</v>
      </c>
      <c r="H2866" t="s">
        <v>811</v>
      </c>
      <c r="I2866" t="s">
        <v>88</v>
      </c>
      <c r="J2866" t="s">
        <v>91</v>
      </c>
      <c r="K2866" t="s">
        <v>216</v>
      </c>
      <c r="L2866" t="s">
        <v>82</v>
      </c>
      <c r="M2866" t="s">
        <v>63</v>
      </c>
      <c r="N2866" t="s">
        <v>63</v>
      </c>
      <c r="O2866" t="s">
        <v>216</v>
      </c>
      <c r="P2866" t="s">
        <v>341</v>
      </c>
      <c r="Q2866">
        <v>18</v>
      </c>
      <c r="R2866" t="s">
        <v>67</v>
      </c>
      <c r="S2866" t="s">
        <v>191</v>
      </c>
      <c r="T2866">
        <v>18</v>
      </c>
      <c r="U2866">
        <v>15</v>
      </c>
      <c r="V2866">
        <v>19</v>
      </c>
      <c r="W2866" t="s">
        <v>84</v>
      </c>
      <c r="X2866" t="s">
        <v>132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 t="e" vm="363">
        <f>_FV(0,"9444444444444444")</f>
        <v>#VALUE!</v>
      </c>
      <c r="AM2866" t="e" vm="1">
        <f>_FV(-1,"0")</f>
        <v>#VALUE!</v>
      </c>
      <c r="AN2866">
        <v>2</v>
      </c>
      <c r="AO2866" t="e" vm="1">
        <f>_FV(-2,"0")</f>
        <v>#VALUE!</v>
      </c>
      <c r="AP2866" t="s">
        <v>96</v>
      </c>
      <c r="AQ2866">
        <v>5</v>
      </c>
      <c r="AR2866">
        <v>2</v>
      </c>
      <c r="AS2866" t="s">
        <v>68</v>
      </c>
      <c r="AT2866" t="s">
        <v>68</v>
      </c>
      <c r="AU2866" t="s">
        <v>68</v>
      </c>
      <c r="AV2866" s="3">
        <v>45658</v>
      </c>
      <c r="AW2866" s="3">
        <v>42736</v>
      </c>
      <c r="AX2866">
        <v>1673</v>
      </c>
      <c r="AY2866">
        <v>1660</v>
      </c>
      <c r="AZ2866" t="s">
        <v>182</v>
      </c>
      <c r="BA2866" s="2">
        <v>43521</v>
      </c>
      <c r="BB2866">
        <v>27</v>
      </c>
      <c r="BC2866" t="s">
        <v>3178</v>
      </c>
      <c r="BD2866" s="2">
        <v>43682</v>
      </c>
      <c r="BE2866" t="s">
        <v>228</v>
      </c>
      <c r="BF2866" s="2">
        <v>43548</v>
      </c>
      <c r="BG2866">
        <v>23</v>
      </c>
      <c r="BH2866" t="s">
        <v>3184</v>
      </c>
      <c r="BI2866" s="3">
        <v>16954</v>
      </c>
    </row>
    <row r="2867" spans="1:61" x14ac:dyDescent="0.25">
      <c r="A2867" s="1">
        <v>43162</v>
      </c>
      <c r="B2867" t="s">
        <v>1445</v>
      </c>
      <c r="C2867" t="s">
        <v>228</v>
      </c>
      <c r="D2867" t="s">
        <v>62</v>
      </c>
      <c r="E2867" t="s">
        <v>1571</v>
      </c>
      <c r="F2867" t="s">
        <v>102</v>
      </c>
      <c r="G2867" t="s">
        <v>742</v>
      </c>
      <c r="H2867" t="s">
        <v>1002</v>
      </c>
      <c r="I2867" t="s">
        <v>475</v>
      </c>
      <c r="J2867" t="s">
        <v>1696</v>
      </c>
      <c r="K2867" t="s">
        <v>748</v>
      </c>
      <c r="L2867" t="s">
        <v>748</v>
      </c>
      <c r="M2867" t="s">
        <v>620</v>
      </c>
      <c r="N2867" t="s">
        <v>481</v>
      </c>
      <c r="O2867" t="s">
        <v>480</v>
      </c>
      <c r="P2867" t="s">
        <v>107</v>
      </c>
      <c r="Q2867">
        <v>29</v>
      </c>
      <c r="R2867" t="s">
        <v>95</v>
      </c>
      <c r="S2867" t="s">
        <v>191</v>
      </c>
      <c r="T2867">
        <v>18</v>
      </c>
      <c r="U2867">
        <v>18</v>
      </c>
      <c r="V2867">
        <v>13</v>
      </c>
      <c r="W2867" t="s">
        <v>120</v>
      </c>
      <c r="X2867" t="s">
        <v>132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 t="e" vm="205">
        <f>_FV(0,"6896551724137931")</f>
        <v>#VALUE!</v>
      </c>
      <c r="AM2867" t="e" vm="102">
        <f>_FV(0,"5172413793103449")</f>
        <v>#VALUE!</v>
      </c>
      <c r="AN2867">
        <v>-3</v>
      </c>
      <c r="AO2867" t="s">
        <v>132</v>
      </c>
      <c r="AP2867" t="s">
        <v>132</v>
      </c>
      <c r="AQ2867">
        <v>0</v>
      </c>
      <c r="AR2867">
        <v>9</v>
      </c>
      <c r="AS2867" t="s">
        <v>2433</v>
      </c>
      <c r="AT2867" t="s">
        <v>68</v>
      </c>
      <c r="AU2867" t="s">
        <v>452</v>
      </c>
      <c r="AV2867" t="s">
        <v>3361</v>
      </c>
      <c r="AW2867" t="s">
        <v>3362</v>
      </c>
      <c r="AX2867">
        <v>1657</v>
      </c>
      <c r="AY2867">
        <v>1660</v>
      </c>
      <c r="AZ2867" t="s">
        <v>1445</v>
      </c>
      <c r="BA2867" s="2">
        <v>43549</v>
      </c>
      <c r="BB2867">
        <v>32</v>
      </c>
      <c r="BC2867" t="s">
        <v>3179</v>
      </c>
      <c r="BD2867" s="3">
        <v>27851</v>
      </c>
      <c r="BE2867" t="s">
        <v>228</v>
      </c>
      <c r="BF2867" s="2">
        <v>43548</v>
      </c>
      <c r="BG2867">
        <v>23</v>
      </c>
      <c r="BH2867" t="s">
        <v>3184</v>
      </c>
      <c r="BI2867" s="3">
        <v>16954</v>
      </c>
    </row>
    <row r="2868" spans="1:61" x14ac:dyDescent="0.25">
      <c r="A2868" s="1">
        <v>43191</v>
      </c>
      <c r="B2868" t="s">
        <v>209</v>
      </c>
      <c r="C2868" t="s">
        <v>228</v>
      </c>
      <c r="D2868" t="s">
        <v>101</v>
      </c>
      <c r="E2868" t="s">
        <v>1106</v>
      </c>
      <c r="F2868" t="s">
        <v>539</v>
      </c>
      <c r="G2868" t="s">
        <v>537</v>
      </c>
      <c r="H2868" t="s">
        <v>161</v>
      </c>
      <c r="I2868" t="s">
        <v>629</v>
      </c>
      <c r="J2868" t="s">
        <v>802</v>
      </c>
      <c r="K2868" t="s">
        <v>468</v>
      </c>
      <c r="L2868" t="s">
        <v>339</v>
      </c>
      <c r="M2868" t="s">
        <v>339</v>
      </c>
      <c r="N2868" t="s">
        <v>337</v>
      </c>
      <c r="O2868" t="s">
        <v>226</v>
      </c>
      <c r="P2868" t="s">
        <v>223</v>
      </c>
      <c r="Q2868">
        <v>22</v>
      </c>
      <c r="R2868" t="s">
        <v>84</v>
      </c>
      <c r="S2868" t="s">
        <v>191</v>
      </c>
      <c r="T2868">
        <v>18</v>
      </c>
      <c r="U2868">
        <v>5</v>
      </c>
      <c r="V2868">
        <v>12</v>
      </c>
      <c r="W2868" t="s">
        <v>179</v>
      </c>
      <c r="X2868" t="s">
        <v>121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 t="s">
        <v>802</v>
      </c>
      <c r="AM2868" t="e" vm="109">
        <f>_FV(0,"6818181818181818")</f>
        <v>#VALUE!</v>
      </c>
      <c r="AN2868">
        <v>19</v>
      </c>
      <c r="AO2868" t="s">
        <v>66</v>
      </c>
      <c r="AP2868" t="e" vm="1">
        <f>_FV(-10,"0")</f>
        <v>#VALUE!</v>
      </c>
      <c r="AQ2868">
        <v>6</v>
      </c>
      <c r="AR2868">
        <v>3</v>
      </c>
      <c r="AS2868" t="s">
        <v>306</v>
      </c>
      <c r="AT2868" t="s">
        <v>2758</v>
      </c>
      <c r="AU2868" t="s">
        <v>310</v>
      </c>
      <c r="AV2868" t="s">
        <v>3363</v>
      </c>
      <c r="AW2868" t="s">
        <v>3364</v>
      </c>
      <c r="AX2868">
        <v>1892</v>
      </c>
      <c r="AY2868">
        <v>1660</v>
      </c>
      <c r="AZ2868" t="s">
        <v>209</v>
      </c>
      <c r="BA2868" s="2">
        <v>43700</v>
      </c>
      <c r="BB2868">
        <v>22</v>
      </c>
      <c r="BC2868" t="s">
        <v>3180</v>
      </c>
      <c r="BD2868" t="s">
        <v>3181</v>
      </c>
      <c r="BE2868" t="s">
        <v>228</v>
      </c>
      <c r="BF2868" s="2">
        <v>43548</v>
      </c>
      <c r="BG2868">
        <v>23</v>
      </c>
      <c r="BH2868" t="s">
        <v>3184</v>
      </c>
      <c r="BI2868" s="3">
        <v>16954</v>
      </c>
    </row>
    <row r="2869" spans="1:61" x14ac:dyDescent="0.25">
      <c r="A2869" s="1">
        <v>43058</v>
      </c>
      <c r="B2869" t="s">
        <v>2793</v>
      </c>
      <c r="C2869" t="s">
        <v>228</v>
      </c>
      <c r="D2869" t="s">
        <v>62</v>
      </c>
      <c r="E2869" t="s">
        <v>75</v>
      </c>
      <c r="F2869" t="s">
        <v>717</v>
      </c>
      <c r="G2869" s="3">
        <v>27395</v>
      </c>
      <c r="H2869" t="s">
        <v>77</v>
      </c>
      <c r="I2869" s="3">
        <v>45658</v>
      </c>
      <c r="J2869" t="s">
        <v>180</v>
      </c>
      <c r="K2869" t="s">
        <v>80</v>
      </c>
      <c r="L2869" t="s">
        <v>82</v>
      </c>
      <c r="M2869" t="s">
        <v>80</v>
      </c>
      <c r="N2869" t="s">
        <v>63</v>
      </c>
      <c r="O2869" t="s">
        <v>79</v>
      </c>
      <c r="P2869" t="s">
        <v>79</v>
      </c>
      <c r="Q2869">
        <v>12</v>
      </c>
      <c r="R2869" t="s">
        <v>119</v>
      </c>
      <c r="S2869" t="s">
        <v>191</v>
      </c>
      <c r="T2869">
        <v>18</v>
      </c>
      <c r="U2869">
        <v>9</v>
      </c>
      <c r="V2869">
        <v>18</v>
      </c>
      <c r="W2869" t="s">
        <v>66</v>
      </c>
      <c r="X2869" t="s">
        <v>132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 t="e" vm="2">
        <f>_FV(0,"3333333333333333")</f>
        <v>#VALUE!</v>
      </c>
      <c r="AM2869" t="e" vm="1">
        <f>_FV(-1,"0")</f>
        <v>#VALUE!</v>
      </c>
      <c r="AN2869">
        <v>6</v>
      </c>
      <c r="AO2869" t="e" vm="1">
        <f>_FV(-1,"0")</f>
        <v>#VALUE!</v>
      </c>
      <c r="AP2869" t="s">
        <v>68</v>
      </c>
      <c r="AQ2869">
        <v>4</v>
      </c>
      <c r="AR2869">
        <v>4</v>
      </c>
      <c r="AS2869" t="s">
        <v>68</v>
      </c>
      <c r="AT2869" t="s">
        <v>68</v>
      </c>
      <c r="AU2869" t="s">
        <v>68</v>
      </c>
      <c r="AV2869" t="s">
        <v>63</v>
      </c>
      <c r="AW2869" s="2">
        <v>43466</v>
      </c>
      <c r="AX2869">
        <v>1633</v>
      </c>
      <c r="AY2869">
        <v>1660</v>
      </c>
      <c r="AZ2869" t="s">
        <v>2793</v>
      </c>
      <c r="BA2869" s="2">
        <v>43733</v>
      </c>
      <c r="BB2869">
        <v>28</v>
      </c>
      <c r="BC2869" t="s">
        <v>3182</v>
      </c>
      <c r="BD2869" s="3">
        <v>19085</v>
      </c>
      <c r="BE2869" t="s">
        <v>228</v>
      </c>
      <c r="BF2869" s="2">
        <v>43548</v>
      </c>
      <c r="BG2869">
        <v>23</v>
      </c>
      <c r="BH2869" t="s">
        <v>3184</v>
      </c>
      <c r="BI2869" s="3">
        <v>16954</v>
      </c>
    </row>
    <row r="2870" spans="1:61" x14ac:dyDescent="0.25">
      <c r="A2870" s="1">
        <v>42994</v>
      </c>
      <c r="B2870" t="s">
        <v>218</v>
      </c>
      <c r="C2870" t="s">
        <v>228</v>
      </c>
      <c r="D2870" t="s">
        <v>101</v>
      </c>
      <c r="E2870" t="s">
        <v>124</v>
      </c>
      <c r="F2870" t="s">
        <v>124</v>
      </c>
      <c r="G2870" t="s">
        <v>124</v>
      </c>
      <c r="H2870" t="s">
        <v>64</v>
      </c>
      <c r="I2870" s="2">
        <v>43556</v>
      </c>
      <c r="J2870" t="s">
        <v>97</v>
      </c>
      <c r="K2870" t="s">
        <v>116</v>
      </c>
      <c r="L2870" t="s">
        <v>118</v>
      </c>
      <c r="M2870" t="s">
        <v>118</v>
      </c>
      <c r="N2870" t="s">
        <v>97</v>
      </c>
      <c r="O2870" t="s">
        <v>118</v>
      </c>
      <c r="P2870" t="s">
        <v>65</v>
      </c>
      <c r="Q2870">
        <v>5</v>
      </c>
      <c r="R2870" t="s">
        <v>239</v>
      </c>
      <c r="S2870" t="s">
        <v>191</v>
      </c>
      <c r="T2870">
        <v>18</v>
      </c>
      <c r="U2870">
        <v>9</v>
      </c>
      <c r="V2870">
        <v>18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 t="s">
        <v>65</v>
      </c>
      <c r="AM2870" t="e" vm="26">
        <f>_FV(-1,"2")</f>
        <v>#VALUE!</v>
      </c>
      <c r="AN2870">
        <v>4</v>
      </c>
      <c r="AP2870" t="s">
        <v>85</v>
      </c>
      <c r="AQ2870">
        <v>4</v>
      </c>
      <c r="AR2870">
        <v>4</v>
      </c>
      <c r="AS2870" t="s">
        <v>261</v>
      </c>
      <c r="AT2870" t="s">
        <v>68</v>
      </c>
      <c r="AU2870" t="s">
        <v>65</v>
      </c>
      <c r="AV2870" t="s">
        <v>65</v>
      </c>
      <c r="AW2870" t="s">
        <v>3209</v>
      </c>
      <c r="AX2870">
        <v>1650</v>
      </c>
      <c r="AY2870">
        <v>1660</v>
      </c>
      <c r="AZ2870" t="s">
        <v>218</v>
      </c>
      <c r="BA2870" s="2">
        <v>43610</v>
      </c>
      <c r="BB2870">
        <v>17</v>
      </c>
      <c r="BC2870" t="s">
        <v>3183</v>
      </c>
      <c r="BD2870" s="2">
        <v>43501</v>
      </c>
      <c r="BE2870" t="s">
        <v>228</v>
      </c>
      <c r="BF2870" s="2">
        <v>43548</v>
      </c>
      <c r="BG2870">
        <v>23</v>
      </c>
      <c r="BH2870" t="s">
        <v>3184</v>
      </c>
      <c r="BI2870" s="3">
        <v>16954</v>
      </c>
    </row>
    <row r="2871" spans="1:61" x14ac:dyDescent="0.25">
      <c r="A2871" s="1">
        <v>43256</v>
      </c>
      <c r="B2871" t="s">
        <v>60</v>
      </c>
      <c r="C2871" t="s">
        <v>2531</v>
      </c>
      <c r="D2871" t="s">
        <v>62</v>
      </c>
      <c r="E2871" t="s">
        <v>3050</v>
      </c>
      <c r="F2871" t="s">
        <v>2215</v>
      </c>
      <c r="G2871" t="s">
        <v>1517</v>
      </c>
      <c r="H2871" t="s">
        <v>2012</v>
      </c>
      <c r="I2871" t="s">
        <v>1833</v>
      </c>
      <c r="J2871" t="s">
        <v>757</v>
      </c>
      <c r="K2871" t="s">
        <v>294</v>
      </c>
      <c r="L2871" t="s">
        <v>295</v>
      </c>
      <c r="M2871" t="s">
        <v>293</v>
      </c>
      <c r="N2871" t="s">
        <v>296</v>
      </c>
      <c r="O2871" t="s">
        <v>713</v>
      </c>
      <c r="P2871" t="s">
        <v>293</v>
      </c>
      <c r="Q2871">
        <v>37</v>
      </c>
      <c r="R2871" t="s">
        <v>96</v>
      </c>
      <c r="S2871" t="s">
        <v>85</v>
      </c>
      <c r="T2871">
        <v>18</v>
      </c>
      <c r="U2871">
        <v>6</v>
      </c>
      <c r="V2871">
        <v>7</v>
      </c>
      <c r="W2871" t="s">
        <v>83</v>
      </c>
      <c r="X2871" t="s">
        <v>121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 t="s">
        <v>1618</v>
      </c>
      <c r="AM2871" t="s">
        <v>2293</v>
      </c>
      <c r="AN2871">
        <v>6</v>
      </c>
      <c r="AO2871" t="s">
        <v>68</v>
      </c>
      <c r="AP2871" t="e" vm="1">
        <f>_FV(-1,"0")</f>
        <v>#VALUE!</v>
      </c>
      <c r="AQ2871">
        <v>9</v>
      </c>
      <c r="AR2871">
        <v>0</v>
      </c>
      <c r="AS2871" t="s">
        <v>68</v>
      </c>
      <c r="AT2871" t="s">
        <v>68</v>
      </c>
      <c r="AU2871" t="s">
        <v>68</v>
      </c>
      <c r="AV2871" s="2">
        <v>43618</v>
      </c>
      <c r="AW2871" s="3">
        <v>41640</v>
      </c>
      <c r="AX2871">
        <v>1845</v>
      </c>
      <c r="AY2871">
        <v>1659</v>
      </c>
      <c r="AZ2871" t="s">
        <v>60</v>
      </c>
      <c r="BA2871" s="2">
        <v>43700</v>
      </c>
      <c r="BB2871">
        <v>27</v>
      </c>
      <c r="BC2871" t="s">
        <v>3155</v>
      </c>
      <c r="BD2871" s="2">
        <v>43722</v>
      </c>
      <c r="BE2871" t="s">
        <v>2531</v>
      </c>
      <c r="BF2871" s="2">
        <v>43703</v>
      </c>
      <c r="BG2871">
        <v>16</v>
      </c>
      <c r="BH2871" t="s">
        <v>3160</v>
      </c>
      <c r="BI2871" s="3">
        <v>44986</v>
      </c>
    </row>
    <row r="2872" spans="1:61" x14ac:dyDescent="0.25">
      <c r="A2872" s="1">
        <v>43068</v>
      </c>
      <c r="B2872" t="s">
        <v>2768</v>
      </c>
      <c r="C2872" t="s">
        <v>2531</v>
      </c>
      <c r="D2872" t="s">
        <v>151</v>
      </c>
      <c r="E2872" t="s">
        <v>575</v>
      </c>
      <c r="F2872" t="s">
        <v>152</v>
      </c>
      <c r="G2872" t="s">
        <v>68</v>
      </c>
      <c r="H2872" t="s">
        <v>670</v>
      </c>
      <c r="I2872" t="s">
        <v>68</v>
      </c>
      <c r="J2872" t="s">
        <v>352</v>
      </c>
      <c r="K2872" t="s">
        <v>155</v>
      </c>
      <c r="L2872" t="s">
        <v>156</v>
      </c>
      <c r="M2872" t="s">
        <v>63</v>
      </c>
      <c r="N2872" t="s">
        <v>372</v>
      </c>
      <c r="O2872" t="s">
        <v>154</v>
      </c>
      <c r="P2872" t="s">
        <v>155</v>
      </c>
      <c r="Q2872">
        <v>14</v>
      </c>
      <c r="R2872" t="s">
        <v>179</v>
      </c>
      <c r="S2872" t="s">
        <v>85</v>
      </c>
      <c r="T2872">
        <v>18</v>
      </c>
      <c r="U2872">
        <v>13</v>
      </c>
      <c r="V2872">
        <v>7</v>
      </c>
      <c r="W2872" t="s">
        <v>120</v>
      </c>
      <c r="X2872" t="s">
        <v>83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 t="e" vm="111">
        <f>_FV(0,"21428571428571427")</f>
        <v>#VALUE!</v>
      </c>
      <c r="AM2872" t="s">
        <v>154</v>
      </c>
      <c r="AN2872">
        <v>-8</v>
      </c>
      <c r="AO2872" t="s">
        <v>68</v>
      </c>
      <c r="AP2872" t="s">
        <v>132</v>
      </c>
      <c r="AQ2872">
        <v>3</v>
      </c>
      <c r="AR2872">
        <v>3</v>
      </c>
      <c r="AS2872" t="s">
        <v>708</v>
      </c>
      <c r="AT2872" t="s">
        <v>68</v>
      </c>
      <c r="AU2872" t="s">
        <v>3063</v>
      </c>
      <c r="AV2872" t="s">
        <v>3365</v>
      </c>
      <c r="AW2872" t="s">
        <v>3236</v>
      </c>
      <c r="AX2872">
        <v>1634</v>
      </c>
      <c r="AY2872">
        <v>1659</v>
      </c>
      <c r="AZ2872" t="s">
        <v>2768</v>
      </c>
      <c r="BA2872" t="s">
        <v>1398</v>
      </c>
      <c r="BB2872">
        <v>13</v>
      </c>
      <c r="BC2872" t="s">
        <v>3157</v>
      </c>
      <c r="BD2872" s="3">
        <v>11749</v>
      </c>
      <c r="BE2872" t="s">
        <v>2531</v>
      </c>
      <c r="BF2872" s="2">
        <v>43703</v>
      </c>
      <c r="BG2872">
        <v>16</v>
      </c>
      <c r="BH2872" t="s">
        <v>3160</v>
      </c>
      <c r="BI2872" s="3">
        <v>44986</v>
      </c>
    </row>
    <row r="2873" spans="1:61" x14ac:dyDescent="0.25">
      <c r="A2873" s="1">
        <v>43085</v>
      </c>
      <c r="B2873" t="s">
        <v>3158</v>
      </c>
      <c r="C2873" t="s">
        <v>2531</v>
      </c>
      <c r="D2873" t="s">
        <v>101</v>
      </c>
      <c r="E2873" t="s">
        <v>91</v>
      </c>
      <c r="F2873" t="s">
        <v>88</v>
      </c>
      <c r="G2873" t="s">
        <v>1193</v>
      </c>
      <c r="H2873" t="s">
        <v>355</v>
      </c>
      <c r="I2873" t="s">
        <v>433</v>
      </c>
      <c r="J2873" t="s">
        <v>718</v>
      </c>
      <c r="K2873" t="s">
        <v>216</v>
      </c>
      <c r="L2873" t="s">
        <v>63</v>
      </c>
      <c r="M2873" t="s">
        <v>94</v>
      </c>
      <c r="N2873" t="s">
        <v>216</v>
      </c>
      <c r="O2873" t="s">
        <v>341</v>
      </c>
      <c r="P2873" t="s">
        <v>216</v>
      </c>
      <c r="Q2873">
        <v>18</v>
      </c>
      <c r="R2873" t="s">
        <v>110</v>
      </c>
      <c r="S2873" t="s">
        <v>85</v>
      </c>
      <c r="T2873">
        <v>18</v>
      </c>
      <c r="U2873">
        <v>13</v>
      </c>
      <c r="V2873">
        <v>6</v>
      </c>
      <c r="W2873" t="s">
        <v>68</v>
      </c>
      <c r="X2873" t="s">
        <v>83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 t="e" vm="3">
        <f>_FV(0,"5")</f>
        <v>#VALUE!</v>
      </c>
      <c r="AM2873" t="s">
        <v>216</v>
      </c>
      <c r="AN2873">
        <v>-14</v>
      </c>
      <c r="AO2873" t="e" vm="1">
        <f>_FV(-8,"0")</f>
        <v>#VALUE!</v>
      </c>
      <c r="AP2873" t="s">
        <v>121</v>
      </c>
      <c r="AQ2873">
        <v>1</v>
      </c>
      <c r="AR2873">
        <v>1</v>
      </c>
      <c r="AS2873" t="s">
        <v>1854</v>
      </c>
      <c r="AT2873" t="s">
        <v>68</v>
      </c>
      <c r="AU2873" t="s">
        <v>3366</v>
      </c>
      <c r="AV2873" t="s">
        <v>3367</v>
      </c>
      <c r="AW2873" t="s">
        <v>3237</v>
      </c>
      <c r="AX2873">
        <v>1589</v>
      </c>
      <c r="AY2873">
        <v>1659</v>
      </c>
      <c r="AZ2873" t="s">
        <v>3158</v>
      </c>
      <c r="BA2873" s="2">
        <v>43702</v>
      </c>
      <c r="BB2873">
        <v>26</v>
      </c>
      <c r="BC2873" t="s">
        <v>3159</v>
      </c>
      <c r="BD2873" s="3">
        <v>27061</v>
      </c>
      <c r="BE2873" t="s">
        <v>2531</v>
      </c>
      <c r="BF2873" s="2">
        <v>43703</v>
      </c>
      <c r="BG2873">
        <v>16</v>
      </c>
      <c r="BH2873" t="s">
        <v>3160</v>
      </c>
      <c r="BI2873" s="3">
        <v>44986</v>
      </c>
    </row>
    <row r="2874" spans="1:61" x14ac:dyDescent="0.25">
      <c r="A2874" s="1">
        <v>43077</v>
      </c>
      <c r="B2874" t="s">
        <v>123</v>
      </c>
      <c r="C2874" t="s">
        <v>2531</v>
      </c>
      <c r="D2874" t="s">
        <v>151</v>
      </c>
      <c r="E2874" t="s">
        <v>65</v>
      </c>
      <c r="F2874" t="s">
        <v>65</v>
      </c>
      <c r="G2874" t="s">
        <v>65</v>
      </c>
      <c r="H2874" t="s">
        <v>65</v>
      </c>
      <c r="I2874" t="s">
        <v>65</v>
      </c>
      <c r="J2874" t="s">
        <v>65</v>
      </c>
      <c r="K2874" t="s">
        <v>65</v>
      </c>
      <c r="L2874" t="s">
        <v>65</v>
      </c>
      <c r="M2874" t="s">
        <v>65</v>
      </c>
      <c r="N2874" t="s">
        <v>65</v>
      </c>
      <c r="O2874" t="s">
        <v>65</v>
      </c>
      <c r="P2874" t="s">
        <v>65</v>
      </c>
      <c r="Q2874">
        <v>1</v>
      </c>
      <c r="R2874" t="s">
        <v>132</v>
      </c>
      <c r="S2874" t="s">
        <v>85</v>
      </c>
      <c r="T2874">
        <v>18</v>
      </c>
      <c r="U2874">
        <v>3</v>
      </c>
      <c r="V2874">
        <v>13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 t="s">
        <v>65</v>
      </c>
      <c r="AM2874" t="s">
        <v>65</v>
      </c>
      <c r="AN2874">
        <v>0</v>
      </c>
      <c r="AP2874" t="e" vm="1">
        <f>_FV(-2,"0")</f>
        <v>#VALUE!</v>
      </c>
      <c r="AQ2874">
        <v>5</v>
      </c>
      <c r="AR2874">
        <v>2</v>
      </c>
      <c r="AS2874" t="s">
        <v>68</v>
      </c>
      <c r="AT2874" t="s">
        <v>68</v>
      </c>
      <c r="AU2874" t="s">
        <v>68</v>
      </c>
      <c r="AV2874" t="s">
        <v>3368</v>
      </c>
      <c r="AW2874" s="3">
        <v>43101</v>
      </c>
      <c r="AX2874">
        <v>1915</v>
      </c>
      <c r="AY2874">
        <v>1659</v>
      </c>
      <c r="AZ2874" t="s">
        <v>123</v>
      </c>
      <c r="BA2874" s="2">
        <v>43669</v>
      </c>
      <c r="BB2874">
        <v>33</v>
      </c>
      <c r="BC2874" t="s">
        <v>3161</v>
      </c>
      <c r="BD2874" s="2">
        <v>43813</v>
      </c>
      <c r="BE2874" t="s">
        <v>2531</v>
      </c>
      <c r="BF2874" s="2">
        <v>43703</v>
      </c>
      <c r="BG2874">
        <v>16</v>
      </c>
      <c r="BH2874" t="s">
        <v>3160</v>
      </c>
      <c r="BI2874" s="3">
        <v>44986</v>
      </c>
    </row>
    <row r="2875" spans="1:61" x14ac:dyDescent="0.25">
      <c r="A2875" s="1">
        <v>43113</v>
      </c>
      <c r="B2875" t="s">
        <v>2233</v>
      </c>
      <c r="C2875" t="s">
        <v>2531</v>
      </c>
      <c r="D2875" t="s">
        <v>62</v>
      </c>
      <c r="E2875" t="s">
        <v>570</v>
      </c>
      <c r="F2875" t="s">
        <v>499</v>
      </c>
      <c r="G2875" t="s">
        <v>902</v>
      </c>
      <c r="H2875" t="s">
        <v>499</v>
      </c>
      <c r="I2875" t="s">
        <v>566</v>
      </c>
      <c r="J2875" t="s">
        <v>966</v>
      </c>
      <c r="K2875" t="s">
        <v>571</v>
      </c>
      <c r="L2875" t="s">
        <v>502</v>
      </c>
      <c r="M2875" t="s">
        <v>380</v>
      </c>
      <c r="N2875" t="s">
        <v>572</v>
      </c>
      <c r="O2875" t="s">
        <v>379</v>
      </c>
      <c r="P2875" t="s">
        <v>379</v>
      </c>
      <c r="Q2875">
        <v>23</v>
      </c>
      <c r="R2875" t="s">
        <v>192</v>
      </c>
      <c r="S2875" t="s">
        <v>85</v>
      </c>
      <c r="T2875">
        <v>18</v>
      </c>
      <c r="U2875">
        <v>14</v>
      </c>
      <c r="V2875">
        <v>7</v>
      </c>
      <c r="W2875" t="s">
        <v>121</v>
      </c>
      <c r="X2875" t="s">
        <v>84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 t="e" vm="440">
        <f>_FV(0,"5652173913043478")</f>
        <v>#VALUE!</v>
      </c>
      <c r="AM2875" t="s">
        <v>65</v>
      </c>
      <c r="AN2875">
        <v>-12</v>
      </c>
      <c r="AO2875" t="s">
        <v>132</v>
      </c>
      <c r="AP2875" t="s">
        <v>66</v>
      </c>
      <c r="AQ2875">
        <v>0</v>
      </c>
      <c r="AR2875">
        <v>9</v>
      </c>
      <c r="AS2875" t="s">
        <v>68</v>
      </c>
      <c r="AT2875" t="s">
        <v>68</v>
      </c>
      <c r="AU2875" t="s">
        <v>68</v>
      </c>
      <c r="AV2875" t="s">
        <v>952</v>
      </c>
      <c r="AW2875" s="3">
        <v>46023</v>
      </c>
      <c r="AX2875">
        <v>1595</v>
      </c>
      <c r="AY2875">
        <v>1659</v>
      </c>
      <c r="AZ2875" t="s">
        <v>2233</v>
      </c>
      <c r="BA2875" s="2">
        <v>43701</v>
      </c>
      <c r="BB2875">
        <v>22</v>
      </c>
      <c r="BC2875" t="s">
        <v>3162</v>
      </c>
      <c r="BD2875" s="3">
        <v>27120</v>
      </c>
      <c r="BE2875" t="s">
        <v>2531</v>
      </c>
      <c r="BF2875" s="2">
        <v>43703</v>
      </c>
      <c r="BG2875">
        <v>16</v>
      </c>
      <c r="BH2875" t="s">
        <v>3160</v>
      </c>
      <c r="BI2875" s="3">
        <v>44986</v>
      </c>
    </row>
    <row r="2876" spans="1:61" x14ac:dyDescent="0.25">
      <c r="A2876" s="1">
        <v>42745</v>
      </c>
      <c r="B2876" t="s">
        <v>127</v>
      </c>
      <c r="C2876" t="s">
        <v>2531</v>
      </c>
      <c r="D2876" t="s">
        <v>151</v>
      </c>
      <c r="E2876" t="s">
        <v>252</v>
      </c>
      <c r="F2876" t="s">
        <v>152</v>
      </c>
      <c r="G2876" t="s">
        <v>352</v>
      </c>
      <c r="H2876" t="s">
        <v>670</v>
      </c>
      <c r="I2876" t="s">
        <v>68</v>
      </c>
      <c r="J2876" t="s">
        <v>153</v>
      </c>
      <c r="K2876" t="s">
        <v>155</v>
      </c>
      <c r="L2876" t="s">
        <v>155</v>
      </c>
      <c r="M2876" t="s">
        <v>156</v>
      </c>
      <c r="N2876" t="s">
        <v>154</v>
      </c>
      <c r="O2876" t="s">
        <v>154</v>
      </c>
      <c r="P2876" t="s">
        <v>156</v>
      </c>
      <c r="Q2876">
        <v>7</v>
      </c>
      <c r="R2876" t="s">
        <v>121</v>
      </c>
      <c r="S2876" t="s">
        <v>85</v>
      </c>
      <c r="T2876">
        <v>18</v>
      </c>
      <c r="U2876">
        <v>14</v>
      </c>
      <c r="V2876">
        <v>10</v>
      </c>
      <c r="W2876" t="s">
        <v>66</v>
      </c>
      <c r="X2876" t="s">
        <v>96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 t="e" vm="1">
        <f>_FV(-1,"0")</f>
        <v>#VALUE!</v>
      </c>
      <c r="AM2876" t="s">
        <v>154</v>
      </c>
      <c r="AN2876">
        <v>-2</v>
      </c>
      <c r="AO2876" t="e" vm="1">
        <f>_FV(-2,"0")</f>
        <v>#VALUE!</v>
      </c>
      <c r="AP2876" t="s">
        <v>68</v>
      </c>
      <c r="AQ2876">
        <v>6</v>
      </c>
      <c r="AR2876">
        <v>3</v>
      </c>
      <c r="AS2876" t="s">
        <v>65</v>
      </c>
      <c r="AT2876" t="s">
        <v>68</v>
      </c>
      <c r="AU2876" t="s">
        <v>2181</v>
      </c>
      <c r="AV2876" t="s">
        <v>2181</v>
      </c>
      <c r="AW2876" t="s">
        <v>65</v>
      </c>
      <c r="AX2876">
        <v>1735</v>
      </c>
      <c r="AY2876">
        <v>1659</v>
      </c>
      <c r="AZ2876" t="s">
        <v>127</v>
      </c>
      <c r="BA2876" s="2">
        <v>43731</v>
      </c>
      <c r="BB2876">
        <v>27</v>
      </c>
      <c r="BC2876" t="s">
        <v>3164</v>
      </c>
      <c r="BD2876" s="3">
        <v>44743</v>
      </c>
      <c r="BE2876" t="s">
        <v>2531</v>
      </c>
      <c r="BF2876" s="2">
        <v>43703</v>
      </c>
      <c r="BG2876">
        <v>16</v>
      </c>
      <c r="BH2876" t="s">
        <v>3160</v>
      </c>
      <c r="BI2876" s="3">
        <v>44986</v>
      </c>
    </row>
    <row r="2877" spans="1:61" x14ac:dyDescent="0.25">
      <c r="A2877" s="1">
        <v>43099</v>
      </c>
      <c r="B2877" t="s">
        <v>3165</v>
      </c>
      <c r="C2877" t="s">
        <v>2531</v>
      </c>
      <c r="D2877" t="s">
        <v>101</v>
      </c>
      <c r="E2877" t="s">
        <v>152</v>
      </c>
      <c r="F2877" t="s">
        <v>152</v>
      </c>
      <c r="G2877" t="s">
        <v>892</v>
      </c>
      <c r="H2877" t="s">
        <v>595</v>
      </c>
      <c r="I2877" t="s">
        <v>707</v>
      </c>
      <c r="J2877" t="s">
        <v>352</v>
      </c>
      <c r="K2877" t="s">
        <v>155</v>
      </c>
      <c r="L2877" t="s">
        <v>156</v>
      </c>
      <c r="M2877" t="s">
        <v>156</v>
      </c>
      <c r="N2877" t="s">
        <v>889</v>
      </c>
      <c r="O2877" t="s">
        <v>889</v>
      </c>
      <c r="P2877" t="s">
        <v>155</v>
      </c>
      <c r="Q2877">
        <v>21</v>
      </c>
      <c r="R2877" t="s">
        <v>242</v>
      </c>
      <c r="S2877" t="s">
        <v>85</v>
      </c>
      <c r="T2877">
        <v>18</v>
      </c>
      <c r="U2877">
        <v>10</v>
      </c>
      <c r="V2877">
        <v>6</v>
      </c>
      <c r="W2877" t="s">
        <v>121</v>
      </c>
      <c r="X2877" t="s">
        <v>121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 t="e" vm="35">
        <f>_FV(0,"6666666666666666")</f>
        <v>#VALUE!</v>
      </c>
      <c r="AM2877" t="s">
        <v>1168</v>
      </c>
      <c r="AN2877">
        <v>-10</v>
      </c>
      <c r="AO2877" t="s">
        <v>65</v>
      </c>
      <c r="AP2877" t="s">
        <v>83</v>
      </c>
      <c r="AQ2877">
        <v>1</v>
      </c>
      <c r="AR2877">
        <v>1</v>
      </c>
      <c r="AS2877" t="s">
        <v>596</v>
      </c>
      <c r="AT2877" t="s">
        <v>68</v>
      </c>
      <c r="AU2877" t="s">
        <v>899</v>
      </c>
      <c r="AV2877" t="s">
        <v>3369</v>
      </c>
      <c r="AW2877" t="s">
        <v>3370</v>
      </c>
      <c r="AX2877">
        <v>1516</v>
      </c>
      <c r="AY2877">
        <v>1659</v>
      </c>
      <c r="AZ2877" t="s">
        <v>3165</v>
      </c>
      <c r="BA2877" s="2">
        <v>43640</v>
      </c>
      <c r="BB2877">
        <v>18</v>
      </c>
      <c r="BC2877" t="s">
        <v>3166</v>
      </c>
      <c r="BD2877" s="3">
        <v>30682</v>
      </c>
      <c r="BE2877" t="s">
        <v>2531</v>
      </c>
      <c r="BF2877" s="2">
        <v>43703</v>
      </c>
      <c r="BG2877">
        <v>16</v>
      </c>
      <c r="BH2877" t="s">
        <v>3160</v>
      </c>
      <c r="BI2877" s="3">
        <v>44986</v>
      </c>
    </row>
    <row r="2878" spans="1:61" x14ac:dyDescent="0.25">
      <c r="A2878" s="1">
        <v>42778</v>
      </c>
      <c r="B2878" t="s">
        <v>2538</v>
      </c>
      <c r="C2878" t="s">
        <v>2531</v>
      </c>
      <c r="D2878" t="s">
        <v>62</v>
      </c>
      <c r="E2878" t="s">
        <v>672</v>
      </c>
      <c r="F2878" t="s">
        <v>263</v>
      </c>
      <c r="G2878" t="s">
        <v>90</v>
      </c>
      <c r="H2878" t="s">
        <v>951</v>
      </c>
      <c r="I2878" t="s">
        <v>483</v>
      </c>
      <c r="J2878" t="s">
        <v>340</v>
      </c>
      <c r="K2878" t="s">
        <v>386</v>
      </c>
      <c r="L2878" t="s">
        <v>117</v>
      </c>
      <c r="M2878" t="s">
        <v>80</v>
      </c>
      <c r="N2878" t="s">
        <v>118</v>
      </c>
      <c r="O2878" t="s">
        <v>80</v>
      </c>
      <c r="P2878" t="s">
        <v>386</v>
      </c>
      <c r="Q2878">
        <v>15</v>
      </c>
      <c r="R2878" t="s">
        <v>83</v>
      </c>
      <c r="S2878" t="s">
        <v>85</v>
      </c>
      <c r="T2878">
        <v>18</v>
      </c>
      <c r="U2878">
        <v>9</v>
      </c>
      <c r="V2878">
        <v>6</v>
      </c>
      <c r="W2878" t="s">
        <v>121</v>
      </c>
      <c r="X2878" t="s">
        <v>179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1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 t="e" vm="168">
        <f>_FV(0,"06666666666666667")</f>
        <v>#VALUE!</v>
      </c>
      <c r="AM2878" t="s">
        <v>118</v>
      </c>
      <c r="AN2878">
        <v>-8</v>
      </c>
      <c r="AO2878" t="e" vm="1">
        <f>_FV(-4,"0")</f>
        <v>#VALUE!</v>
      </c>
      <c r="AP2878" t="s">
        <v>64</v>
      </c>
      <c r="AQ2878">
        <v>6</v>
      </c>
      <c r="AR2878">
        <v>3</v>
      </c>
      <c r="AS2878" t="s">
        <v>427</v>
      </c>
      <c r="AT2878" t="s">
        <v>68</v>
      </c>
      <c r="AU2878" t="s">
        <v>2621</v>
      </c>
      <c r="AV2878" t="s">
        <v>3371</v>
      </c>
      <c r="AW2878" t="s">
        <v>3372</v>
      </c>
      <c r="AX2878">
        <v>1711</v>
      </c>
      <c r="AY2878">
        <v>1659</v>
      </c>
      <c r="AZ2878" t="s">
        <v>2538</v>
      </c>
      <c r="BA2878" s="2">
        <v>43610</v>
      </c>
      <c r="BB2878">
        <v>21</v>
      </c>
      <c r="BC2878" t="s">
        <v>3156</v>
      </c>
      <c r="BD2878" s="3">
        <v>15158</v>
      </c>
      <c r="BE2878" t="s">
        <v>2531</v>
      </c>
      <c r="BF2878" s="2">
        <v>43703</v>
      </c>
      <c r="BG2878">
        <v>16</v>
      </c>
      <c r="BH2878" t="s">
        <v>3160</v>
      </c>
      <c r="BI2878" s="3">
        <v>44986</v>
      </c>
    </row>
    <row r="2879" spans="1:61" x14ac:dyDescent="0.25">
      <c r="A2879" s="1">
        <v>42994</v>
      </c>
      <c r="B2879" t="s">
        <v>150</v>
      </c>
      <c r="C2879" t="s">
        <v>2531</v>
      </c>
      <c r="D2879" t="s">
        <v>101</v>
      </c>
      <c r="E2879" s="2">
        <v>43617</v>
      </c>
      <c r="F2879" t="s">
        <v>68</v>
      </c>
      <c r="G2879" s="2">
        <v>43617</v>
      </c>
      <c r="H2879" t="s">
        <v>124</v>
      </c>
      <c r="I2879" s="2">
        <v>43556</v>
      </c>
      <c r="J2879" s="2">
        <v>43556</v>
      </c>
      <c r="K2879" t="s">
        <v>116</v>
      </c>
      <c r="L2879" t="s">
        <v>116</v>
      </c>
      <c r="M2879" t="s">
        <v>118</v>
      </c>
      <c r="N2879" t="s">
        <v>118</v>
      </c>
      <c r="O2879" t="s">
        <v>118</v>
      </c>
      <c r="P2879" t="s">
        <v>118</v>
      </c>
      <c r="Q2879">
        <v>5</v>
      </c>
      <c r="R2879" t="s">
        <v>66</v>
      </c>
      <c r="S2879" t="s">
        <v>85</v>
      </c>
      <c r="T2879">
        <v>18</v>
      </c>
      <c r="U2879">
        <v>8</v>
      </c>
      <c r="V2879">
        <v>7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 t="s">
        <v>65</v>
      </c>
      <c r="AM2879" t="s">
        <v>118</v>
      </c>
      <c r="AN2879">
        <v>0</v>
      </c>
      <c r="AP2879" t="e" vm="1">
        <f>_FV(-3,"0")</f>
        <v>#VALUE!</v>
      </c>
      <c r="AQ2879">
        <v>6</v>
      </c>
      <c r="AR2879">
        <v>3</v>
      </c>
      <c r="AS2879" t="s">
        <v>68</v>
      </c>
      <c r="AT2879" t="s">
        <v>68</v>
      </c>
      <c r="AU2879" t="s">
        <v>68</v>
      </c>
      <c r="AV2879" s="2">
        <v>43678</v>
      </c>
      <c r="AW2879" s="3">
        <v>43466</v>
      </c>
      <c r="AX2879">
        <v>1842</v>
      </c>
      <c r="AY2879">
        <v>1659</v>
      </c>
      <c r="AZ2879" t="s">
        <v>150</v>
      </c>
      <c r="BA2879" t="s">
        <v>243</v>
      </c>
      <c r="BB2879">
        <v>21</v>
      </c>
      <c r="BC2879" t="s">
        <v>3167</v>
      </c>
      <c r="BD2879" t="s">
        <v>3168</v>
      </c>
      <c r="BE2879" t="s">
        <v>2531</v>
      </c>
      <c r="BF2879" s="2">
        <v>43703</v>
      </c>
      <c r="BG2879">
        <v>16</v>
      </c>
      <c r="BH2879" t="s">
        <v>3160</v>
      </c>
      <c r="BI2879" s="3">
        <v>44986</v>
      </c>
    </row>
    <row r="2880" spans="1:61" x14ac:dyDescent="0.25">
      <c r="A2880" s="1">
        <v>43029</v>
      </c>
      <c r="B2880" t="s">
        <v>158</v>
      </c>
      <c r="C2880" t="s">
        <v>2531</v>
      </c>
      <c r="D2880" t="s">
        <v>62</v>
      </c>
      <c r="E2880" t="s">
        <v>3373</v>
      </c>
      <c r="F2880" t="s">
        <v>88</v>
      </c>
      <c r="G2880" t="s">
        <v>94</v>
      </c>
      <c r="H2880" t="s">
        <v>355</v>
      </c>
      <c r="I2880" t="s">
        <v>1509</v>
      </c>
      <c r="J2880" t="s">
        <v>89</v>
      </c>
      <c r="K2880" t="s">
        <v>91</v>
      </c>
      <c r="L2880" t="s">
        <v>80</v>
      </c>
      <c r="M2880" t="s">
        <v>65</v>
      </c>
      <c r="N2880" t="s">
        <v>93</v>
      </c>
      <c r="O2880" t="s">
        <v>93</v>
      </c>
      <c r="P2880" t="s">
        <v>94</v>
      </c>
      <c r="Q2880">
        <v>9</v>
      </c>
      <c r="R2880" t="s">
        <v>68</v>
      </c>
      <c r="S2880" t="s">
        <v>85</v>
      </c>
      <c r="T2880">
        <v>18</v>
      </c>
      <c r="U2880">
        <v>1</v>
      </c>
      <c r="V2880">
        <v>7</v>
      </c>
      <c r="W2880" t="s">
        <v>110</v>
      </c>
      <c r="X2880" t="s">
        <v>83</v>
      </c>
      <c r="Y2880">
        <v>1</v>
      </c>
      <c r="Z2880">
        <v>1</v>
      </c>
      <c r="AA2880">
        <v>1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 t="s">
        <v>735</v>
      </c>
      <c r="AM2880" t="s">
        <v>216</v>
      </c>
      <c r="AN2880">
        <v>9</v>
      </c>
      <c r="AO2880" t="s">
        <v>96</v>
      </c>
      <c r="AP2880" t="e" vm="1">
        <f>_FV(-6,"0")</f>
        <v>#VALUE!</v>
      </c>
      <c r="AQ2880">
        <v>6</v>
      </c>
      <c r="AR2880">
        <v>3</v>
      </c>
      <c r="AS2880" t="s">
        <v>65</v>
      </c>
      <c r="AT2880" t="s">
        <v>68</v>
      </c>
      <c r="AU2880" t="s">
        <v>3374</v>
      </c>
      <c r="AV2880" t="s">
        <v>3375</v>
      </c>
      <c r="AW2880" t="s">
        <v>65</v>
      </c>
      <c r="AX2880">
        <v>1906</v>
      </c>
      <c r="AY2880">
        <v>1659</v>
      </c>
      <c r="AZ2880" t="s">
        <v>158</v>
      </c>
      <c r="BA2880" s="2">
        <v>43489</v>
      </c>
      <c r="BB2880">
        <v>21</v>
      </c>
      <c r="BC2880" t="s">
        <v>3171</v>
      </c>
      <c r="BD2880" t="s">
        <v>3172</v>
      </c>
      <c r="BE2880" t="s">
        <v>2531</v>
      </c>
      <c r="BF2880" s="2">
        <v>43703</v>
      </c>
      <c r="BG2880">
        <v>16</v>
      </c>
      <c r="BH2880" t="s">
        <v>3160</v>
      </c>
      <c r="BI2880" s="3">
        <v>44986</v>
      </c>
    </row>
    <row r="2881" spans="1:61" x14ac:dyDescent="0.25">
      <c r="A2881" s="1">
        <v>43095</v>
      </c>
      <c r="B2881" t="s">
        <v>163</v>
      </c>
      <c r="C2881" t="s">
        <v>2531</v>
      </c>
      <c r="D2881" t="s">
        <v>101</v>
      </c>
      <c r="E2881" s="2">
        <v>43587</v>
      </c>
      <c r="F2881" t="s">
        <v>124</v>
      </c>
      <c r="G2881" t="s">
        <v>534</v>
      </c>
      <c r="H2881" t="s">
        <v>180</v>
      </c>
      <c r="I2881" s="2">
        <v>43467</v>
      </c>
      <c r="J2881" s="2">
        <v>43617</v>
      </c>
      <c r="K2881" t="s">
        <v>1478</v>
      </c>
      <c r="L2881" t="s">
        <v>682</v>
      </c>
      <c r="M2881" t="s">
        <v>797</v>
      </c>
      <c r="N2881" t="s">
        <v>79</v>
      </c>
      <c r="O2881" t="s">
        <v>797</v>
      </c>
      <c r="P2881" t="s">
        <v>79</v>
      </c>
      <c r="Q2881">
        <v>20</v>
      </c>
      <c r="R2881" t="s">
        <v>64</v>
      </c>
      <c r="S2881" t="s">
        <v>85</v>
      </c>
      <c r="T2881">
        <v>18</v>
      </c>
      <c r="U2881">
        <v>2</v>
      </c>
      <c r="V2881">
        <v>7</v>
      </c>
      <c r="W2881" t="s">
        <v>120</v>
      </c>
      <c r="X2881" t="s">
        <v>85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 s="3">
        <v>12785</v>
      </c>
      <c r="AM2881" t="s">
        <v>1254</v>
      </c>
      <c r="AN2881">
        <v>10</v>
      </c>
      <c r="AO2881" t="s">
        <v>84</v>
      </c>
      <c r="AP2881" t="e" vm="1">
        <f>_FV(-5,"0")</f>
        <v>#VALUE!</v>
      </c>
      <c r="AQ2881">
        <v>7</v>
      </c>
      <c r="AR2881">
        <v>1</v>
      </c>
      <c r="AS2881" t="s">
        <v>68</v>
      </c>
      <c r="AT2881" t="s">
        <v>339</v>
      </c>
      <c r="AU2881" t="s">
        <v>68</v>
      </c>
      <c r="AV2881" s="2">
        <v>43617</v>
      </c>
      <c r="AW2881" t="s">
        <v>3376</v>
      </c>
      <c r="AX2881">
        <v>1888</v>
      </c>
      <c r="AY2881">
        <v>1659</v>
      </c>
      <c r="AZ2881" t="s">
        <v>163</v>
      </c>
      <c r="BA2881" s="2">
        <v>43490</v>
      </c>
      <c r="BB2881">
        <v>22</v>
      </c>
      <c r="BC2881" t="s">
        <v>3173</v>
      </c>
      <c r="BD2881" t="s">
        <v>3174</v>
      </c>
      <c r="BE2881" t="s">
        <v>2531</v>
      </c>
      <c r="BF2881" s="2">
        <v>43703</v>
      </c>
      <c r="BG2881">
        <v>16</v>
      </c>
      <c r="BH2881" t="s">
        <v>3160</v>
      </c>
      <c r="BI2881" s="3">
        <v>44986</v>
      </c>
    </row>
    <row r="2882" spans="1:61" x14ac:dyDescent="0.25">
      <c r="A2882" s="1">
        <v>43131</v>
      </c>
      <c r="B2882" t="s">
        <v>178</v>
      </c>
      <c r="C2882" t="s">
        <v>2531</v>
      </c>
      <c r="D2882" t="s">
        <v>101</v>
      </c>
      <c r="E2882" t="s">
        <v>2425</v>
      </c>
      <c r="F2882" t="s">
        <v>1764</v>
      </c>
      <c r="G2882" s="3">
        <v>13150</v>
      </c>
      <c r="H2882" t="s">
        <v>552</v>
      </c>
      <c r="I2882" t="s">
        <v>1536</v>
      </c>
      <c r="J2882" s="3">
        <v>13150</v>
      </c>
      <c r="K2882" t="s">
        <v>397</v>
      </c>
      <c r="L2882" t="s">
        <v>347</v>
      </c>
      <c r="M2882" t="s">
        <v>396</v>
      </c>
      <c r="N2882" t="s">
        <v>128</v>
      </c>
      <c r="O2882" t="s">
        <v>118</v>
      </c>
      <c r="P2882" t="s">
        <v>129</v>
      </c>
      <c r="Q2882">
        <v>25</v>
      </c>
      <c r="R2882" t="s">
        <v>120</v>
      </c>
      <c r="S2882" t="s">
        <v>85</v>
      </c>
      <c r="T2882">
        <v>18</v>
      </c>
      <c r="U2882">
        <v>15</v>
      </c>
      <c r="V2882">
        <v>8</v>
      </c>
      <c r="W2882" t="s">
        <v>132</v>
      </c>
      <c r="X2882" t="s">
        <v>64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 t="e" vm="293">
        <f>_FV(0,"48")</f>
        <v>#VALUE!</v>
      </c>
      <c r="AM2882" t="e" vm="155">
        <f>_FV(0,"08")</f>
        <v>#VALUE!</v>
      </c>
      <c r="AN2882">
        <v>-11</v>
      </c>
      <c r="AO2882" t="s">
        <v>84</v>
      </c>
      <c r="AP2882" t="s">
        <v>84</v>
      </c>
      <c r="AQ2882">
        <v>2</v>
      </c>
      <c r="AR2882">
        <v>5</v>
      </c>
      <c r="AS2882" t="s">
        <v>65</v>
      </c>
      <c r="AT2882" t="s">
        <v>68</v>
      </c>
      <c r="AU2882" t="s">
        <v>1390</v>
      </c>
      <c r="AV2882" t="s">
        <v>2306</v>
      </c>
      <c r="AW2882" t="s">
        <v>65</v>
      </c>
      <c r="AX2882">
        <v>1645</v>
      </c>
      <c r="AY2882">
        <v>1659</v>
      </c>
      <c r="AZ2882" t="s">
        <v>178</v>
      </c>
      <c r="BA2882" s="2">
        <v>43579</v>
      </c>
      <c r="BB2882">
        <v>25</v>
      </c>
      <c r="BC2882" t="s">
        <v>3175</v>
      </c>
      <c r="BD2882" s="3">
        <v>19085</v>
      </c>
      <c r="BE2882" t="s">
        <v>2531</v>
      </c>
      <c r="BF2882" s="2">
        <v>43703</v>
      </c>
      <c r="BG2882">
        <v>16</v>
      </c>
      <c r="BH2882" t="s">
        <v>3160</v>
      </c>
      <c r="BI2882" s="3">
        <v>44986</v>
      </c>
    </row>
    <row r="2883" spans="1:61" x14ac:dyDescent="0.25">
      <c r="A2883" s="1">
        <v>42836</v>
      </c>
      <c r="B2883" t="s">
        <v>1917</v>
      </c>
      <c r="C2883" t="s">
        <v>2531</v>
      </c>
      <c r="D2883" t="s">
        <v>151</v>
      </c>
      <c r="E2883" t="s">
        <v>801</v>
      </c>
      <c r="F2883" t="s">
        <v>801</v>
      </c>
      <c r="G2883" t="s">
        <v>537</v>
      </c>
      <c r="H2883" t="s">
        <v>801</v>
      </c>
      <c r="I2883" t="s">
        <v>219</v>
      </c>
      <c r="J2883" t="s">
        <v>644</v>
      </c>
      <c r="K2883" t="s">
        <v>223</v>
      </c>
      <c r="L2883" t="s">
        <v>224</v>
      </c>
      <c r="M2883" t="s">
        <v>223</v>
      </c>
      <c r="N2883" t="s">
        <v>226</v>
      </c>
      <c r="O2883" t="s">
        <v>224</v>
      </c>
      <c r="P2883" t="s">
        <v>224</v>
      </c>
      <c r="Q2883">
        <v>11</v>
      </c>
      <c r="R2883" t="s">
        <v>255</v>
      </c>
      <c r="S2883" t="s">
        <v>85</v>
      </c>
      <c r="T2883">
        <v>18</v>
      </c>
      <c r="U2883">
        <v>10</v>
      </c>
      <c r="V2883">
        <v>7</v>
      </c>
      <c r="W2883" t="s">
        <v>132</v>
      </c>
      <c r="X2883" t="s">
        <v>121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 t="e" vm="100">
        <f>_FV(0,"09090909090909091")</f>
        <v>#VALUE!</v>
      </c>
      <c r="AM2883" t="s">
        <v>65</v>
      </c>
      <c r="AN2883">
        <v>-3</v>
      </c>
      <c r="AO2883" t="e" vm="1">
        <f>_FV(-3,"0")</f>
        <v>#VALUE!</v>
      </c>
      <c r="AP2883" t="s">
        <v>120</v>
      </c>
      <c r="AQ2883">
        <v>6</v>
      </c>
      <c r="AR2883">
        <v>3</v>
      </c>
      <c r="AS2883" t="s">
        <v>3377</v>
      </c>
      <c r="AT2883" t="s">
        <v>68</v>
      </c>
      <c r="AU2883" t="s">
        <v>2020</v>
      </c>
      <c r="AV2883" t="s">
        <v>3378</v>
      </c>
      <c r="AW2883" t="s">
        <v>3379</v>
      </c>
      <c r="AX2883">
        <v>1687</v>
      </c>
      <c r="AY2883">
        <v>1659</v>
      </c>
      <c r="AZ2883" t="s">
        <v>1917</v>
      </c>
      <c r="BA2883" s="2">
        <v>43732</v>
      </c>
      <c r="BB2883">
        <v>16</v>
      </c>
      <c r="BC2883" t="s">
        <v>3176</v>
      </c>
      <c r="BD2883" s="3">
        <v>19572</v>
      </c>
      <c r="BE2883" t="s">
        <v>2531</v>
      </c>
      <c r="BF2883" s="2">
        <v>43703</v>
      </c>
      <c r="BG2883">
        <v>16</v>
      </c>
      <c r="BH2883" t="s">
        <v>3160</v>
      </c>
      <c r="BI2883" s="3">
        <v>44986</v>
      </c>
    </row>
    <row r="2884" spans="1:61" x14ac:dyDescent="0.25">
      <c r="A2884" s="1">
        <v>43212</v>
      </c>
      <c r="B2884" t="s">
        <v>182</v>
      </c>
      <c r="C2884" t="s">
        <v>2531</v>
      </c>
      <c r="D2884" t="s">
        <v>101</v>
      </c>
      <c r="E2884" t="s">
        <v>580</v>
      </c>
      <c r="F2884" t="s">
        <v>970</v>
      </c>
      <c r="G2884" t="s">
        <v>701</v>
      </c>
      <c r="H2884" t="s">
        <v>580</v>
      </c>
      <c r="I2884" t="s">
        <v>124</v>
      </c>
      <c r="J2884" t="s">
        <v>663</v>
      </c>
      <c r="K2884" t="s">
        <v>1095</v>
      </c>
      <c r="L2884" t="s">
        <v>116</v>
      </c>
      <c r="M2884" t="s">
        <v>584</v>
      </c>
      <c r="N2884" t="s">
        <v>155</v>
      </c>
      <c r="O2884" t="s">
        <v>155</v>
      </c>
      <c r="P2884" t="s">
        <v>155</v>
      </c>
      <c r="Q2884">
        <v>35</v>
      </c>
      <c r="R2884" t="s">
        <v>67</v>
      </c>
      <c r="S2884" t="s">
        <v>85</v>
      </c>
      <c r="T2884">
        <v>18</v>
      </c>
      <c r="U2884">
        <v>15</v>
      </c>
      <c r="V2884">
        <v>4</v>
      </c>
      <c r="W2884" t="s">
        <v>68</v>
      </c>
      <c r="X2884" t="s">
        <v>179</v>
      </c>
      <c r="Y2884">
        <v>0</v>
      </c>
      <c r="Z2884">
        <v>0</v>
      </c>
      <c r="AA2884">
        <v>0</v>
      </c>
      <c r="AB2884">
        <v>1</v>
      </c>
      <c r="AC2884">
        <v>0</v>
      </c>
      <c r="AD2884">
        <v>0</v>
      </c>
      <c r="AE2884">
        <v>0</v>
      </c>
      <c r="AF2884">
        <v>1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 t="e" vm="470">
        <f>_FV(0,"9428571428571428")</f>
        <v>#VALUE!</v>
      </c>
      <c r="AM2884" t="s">
        <v>1314</v>
      </c>
      <c r="AN2884">
        <v>-24</v>
      </c>
      <c r="AO2884" t="e" vm="1">
        <f>_FV(-11,"0")</f>
        <v>#VALUE!</v>
      </c>
      <c r="AP2884" t="s">
        <v>179</v>
      </c>
      <c r="AQ2884">
        <v>3</v>
      </c>
      <c r="AR2884">
        <v>6</v>
      </c>
      <c r="AS2884" t="s">
        <v>1315</v>
      </c>
      <c r="AT2884" t="s">
        <v>494</v>
      </c>
      <c r="AU2884" t="s">
        <v>2625</v>
      </c>
      <c r="AV2884" t="s">
        <v>3380</v>
      </c>
      <c r="AW2884" t="s">
        <v>3381</v>
      </c>
      <c r="AX2884">
        <v>1673</v>
      </c>
      <c r="AY2884">
        <v>1659</v>
      </c>
      <c r="AZ2884" t="s">
        <v>182</v>
      </c>
      <c r="BA2884" s="2">
        <v>43521</v>
      </c>
      <c r="BB2884">
        <v>27</v>
      </c>
      <c r="BC2884" t="s">
        <v>3178</v>
      </c>
      <c r="BD2884" s="2">
        <v>43682</v>
      </c>
      <c r="BE2884" t="s">
        <v>2531</v>
      </c>
      <c r="BF2884" s="2">
        <v>43703</v>
      </c>
      <c r="BG2884">
        <v>16</v>
      </c>
      <c r="BH2884" t="s">
        <v>3160</v>
      </c>
      <c r="BI2884" s="3">
        <v>44986</v>
      </c>
    </row>
    <row r="2885" spans="1:61" x14ac:dyDescent="0.25">
      <c r="A2885" s="1">
        <v>43375</v>
      </c>
      <c r="B2885" t="s">
        <v>1445</v>
      </c>
      <c r="C2885" t="s">
        <v>2531</v>
      </c>
      <c r="D2885" t="s">
        <v>62</v>
      </c>
      <c r="E2885" t="s">
        <v>1480</v>
      </c>
      <c r="F2885" t="s">
        <v>91</v>
      </c>
      <c r="G2885" t="s">
        <v>694</v>
      </c>
      <c r="H2885" t="s">
        <v>1466</v>
      </c>
      <c r="I2885" t="s">
        <v>88</v>
      </c>
      <c r="J2885" t="s">
        <v>90</v>
      </c>
      <c r="K2885" t="s">
        <v>216</v>
      </c>
      <c r="L2885" t="s">
        <v>80</v>
      </c>
      <c r="M2885" t="s">
        <v>1468</v>
      </c>
      <c r="N2885" t="s">
        <v>637</v>
      </c>
      <c r="O2885" t="s">
        <v>216</v>
      </c>
      <c r="P2885" t="s">
        <v>80</v>
      </c>
      <c r="Q2885">
        <v>27</v>
      </c>
      <c r="R2885" t="s">
        <v>95</v>
      </c>
      <c r="S2885" t="s">
        <v>85</v>
      </c>
      <c r="T2885">
        <v>18</v>
      </c>
      <c r="U2885">
        <v>17</v>
      </c>
      <c r="V2885">
        <v>7</v>
      </c>
      <c r="W2885" t="s">
        <v>121</v>
      </c>
      <c r="X2885" t="s">
        <v>64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1</v>
      </c>
      <c r="AI2885">
        <v>0</v>
      </c>
      <c r="AJ2885">
        <v>0</v>
      </c>
      <c r="AK2885">
        <v>0</v>
      </c>
      <c r="AL2885" t="e" vm="35">
        <f>_FV(0,"6666666666666666")</f>
        <v>#VALUE!</v>
      </c>
      <c r="AM2885" t="e" vm="152">
        <f>_FV(0,"07407407407407407")</f>
        <v>#VALUE!</v>
      </c>
      <c r="AN2885">
        <v>-12</v>
      </c>
      <c r="AO2885" t="s">
        <v>96</v>
      </c>
      <c r="AP2885" t="s">
        <v>192</v>
      </c>
      <c r="AQ2885">
        <v>6</v>
      </c>
      <c r="AR2885">
        <v>3</v>
      </c>
      <c r="AS2885" t="s">
        <v>68</v>
      </c>
      <c r="AT2885" t="s">
        <v>68</v>
      </c>
      <c r="AU2885" t="s">
        <v>68</v>
      </c>
      <c r="AV2885" t="s">
        <v>68</v>
      </c>
      <c r="AW2885" s="3">
        <v>44927</v>
      </c>
      <c r="AX2885">
        <v>1657</v>
      </c>
      <c r="AY2885">
        <v>1659</v>
      </c>
      <c r="AZ2885" t="s">
        <v>1445</v>
      </c>
      <c r="BA2885" s="2">
        <v>43549</v>
      </c>
      <c r="BB2885">
        <v>32</v>
      </c>
      <c r="BC2885" t="s">
        <v>3179</v>
      </c>
      <c r="BD2885" s="3">
        <v>27851</v>
      </c>
      <c r="BE2885" t="s">
        <v>2531</v>
      </c>
      <c r="BF2885" s="2">
        <v>43703</v>
      </c>
      <c r="BG2885">
        <v>16</v>
      </c>
      <c r="BH2885" t="s">
        <v>3160</v>
      </c>
      <c r="BI2885" s="3">
        <v>44986</v>
      </c>
    </row>
    <row r="2886" spans="1:61" x14ac:dyDescent="0.25">
      <c r="A2886" s="1">
        <v>42974</v>
      </c>
      <c r="B2886" t="s">
        <v>209</v>
      </c>
      <c r="C2886" t="s">
        <v>2531</v>
      </c>
      <c r="D2886" t="s">
        <v>101</v>
      </c>
      <c r="E2886" t="s">
        <v>68</v>
      </c>
      <c r="F2886" t="s">
        <v>68</v>
      </c>
      <c r="G2886" t="s">
        <v>355</v>
      </c>
      <c r="H2886" t="s">
        <v>68</v>
      </c>
      <c r="I2886" t="s">
        <v>68</v>
      </c>
      <c r="J2886" t="s">
        <v>68</v>
      </c>
      <c r="K2886" t="s">
        <v>80</v>
      </c>
      <c r="L2886" t="s">
        <v>80</v>
      </c>
      <c r="M2886" t="s">
        <v>80</v>
      </c>
      <c r="N2886" t="s">
        <v>80</v>
      </c>
      <c r="O2886" t="s">
        <v>65</v>
      </c>
      <c r="P2886" t="s">
        <v>65</v>
      </c>
      <c r="Q2886">
        <v>3</v>
      </c>
      <c r="R2886" t="s">
        <v>84</v>
      </c>
      <c r="S2886" t="s">
        <v>85</v>
      </c>
      <c r="T2886">
        <v>18</v>
      </c>
      <c r="U2886">
        <v>10</v>
      </c>
      <c r="V2886">
        <v>13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 t="s">
        <v>80</v>
      </c>
      <c r="AM2886" t="s">
        <v>65</v>
      </c>
      <c r="AN2886">
        <v>0</v>
      </c>
      <c r="AP2886" t="e" vm="1">
        <f>_FV(-4,"0")</f>
        <v>#VALUE!</v>
      </c>
      <c r="AQ2886">
        <v>7</v>
      </c>
      <c r="AR2886">
        <v>1</v>
      </c>
      <c r="AS2886" t="s">
        <v>65</v>
      </c>
      <c r="AT2886" t="s">
        <v>68</v>
      </c>
      <c r="AU2886" t="s">
        <v>629</v>
      </c>
      <c r="AV2886" t="s">
        <v>3382</v>
      </c>
      <c r="AW2886" t="s">
        <v>65</v>
      </c>
      <c r="AX2886">
        <v>1892</v>
      </c>
      <c r="AY2886">
        <v>1659</v>
      </c>
      <c r="AZ2886" t="s">
        <v>209</v>
      </c>
      <c r="BA2886" s="2">
        <v>43700</v>
      </c>
      <c r="BB2886">
        <v>22</v>
      </c>
      <c r="BC2886" t="s">
        <v>3180</v>
      </c>
      <c r="BD2886" t="s">
        <v>3181</v>
      </c>
      <c r="BE2886" t="s">
        <v>2531</v>
      </c>
      <c r="BF2886" s="2">
        <v>43703</v>
      </c>
      <c r="BG2886">
        <v>16</v>
      </c>
      <c r="BH2886" t="s">
        <v>3160</v>
      </c>
      <c r="BI2886" s="3">
        <v>44986</v>
      </c>
    </row>
    <row r="2887" spans="1:61" x14ac:dyDescent="0.25">
      <c r="A2887" s="1">
        <v>43285</v>
      </c>
      <c r="B2887" t="s">
        <v>2793</v>
      </c>
      <c r="C2887" t="s">
        <v>2531</v>
      </c>
      <c r="D2887" t="s">
        <v>151</v>
      </c>
      <c r="E2887" t="s">
        <v>1241</v>
      </c>
      <c r="F2887" t="s">
        <v>1274</v>
      </c>
      <c r="G2887" t="s">
        <v>628</v>
      </c>
      <c r="H2887" t="s">
        <v>1404</v>
      </c>
      <c r="I2887" t="s">
        <v>1138</v>
      </c>
      <c r="J2887" t="s">
        <v>1567</v>
      </c>
      <c r="K2887" t="s">
        <v>471</v>
      </c>
      <c r="L2887" t="s">
        <v>647</v>
      </c>
      <c r="M2887" t="s">
        <v>337</v>
      </c>
      <c r="N2887" t="s">
        <v>223</v>
      </c>
      <c r="O2887" t="s">
        <v>470</v>
      </c>
      <c r="P2887" t="s">
        <v>471</v>
      </c>
      <c r="Q2887">
        <v>33</v>
      </c>
      <c r="R2887" t="s">
        <v>119</v>
      </c>
      <c r="S2887" t="s">
        <v>85</v>
      </c>
      <c r="T2887">
        <v>18</v>
      </c>
      <c r="U2887">
        <v>8</v>
      </c>
      <c r="V2887">
        <v>4</v>
      </c>
      <c r="W2887" t="s">
        <v>85</v>
      </c>
      <c r="X2887" t="s">
        <v>191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 t="e" vm="341">
        <f>_FV(0,"48484848484848486")</f>
        <v>#VALUE!</v>
      </c>
      <c r="AM2887" t="s">
        <v>540</v>
      </c>
      <c r="AN2887">
        <v>-12</v>
      </c>
      <c r="AO2887" t="e" vm="1">
        <f>_FV(-6,"0")</f>
        <v>#VALUE!</v>
      </c>
      <c r="AP2887" t="s">
        <v>85</v>
      </c>
      <c r="AQ2887">
        <v>3</v>
      </c>
      <c r="AR2887">
        <v>6</v>
      </c>
      <c r="AS2887" t="s">
        <v>808</v>
      </c>
      <c r="AT2887" t="s">
        <v>68</v>
      </c>
      <c r="AU2887" t="s">
        <v>2590</v>
      </c>
      <c r="AV2887" t="s">
        <v>3383</v>
      </c>
      <c r="AW2887" t="s">
        <v>3384</v>
      </c>
      <c r="AX2887">
        <v>1633</v>
      </c>
      <c r="AY2887">
        <v>1659</v>
      </c>
      <c r="AZ2887" t="s">
        <v>2793</v>
      </c>
      <c r="BA2887" s="2">
        <v>43733</v>
      </c>
      <c r="BB2887">
        <v>28</v>
      </c>
      <c r="BC2887" t="s">
        <v>3182</v>
      </c>
      <c r="BD2887" s="3">
        <v>19085</v>
      </c>
      <c r="BE2887" t="s">
        <v>2531</v>
      </c>
      <c r="BF2887" s="2">
        <v>43703</v>
      </c>
      <c r="BG2887">
        <v>16</v>
      </c>
      <c r="BH2887" t="s">
        <v>3160</v>
      </c>
      <c r="BI2887" s="3">
        <v>44986</v>
      </c>
    </row>
    <row r="2888" spans="1:61" x14ac:dyDescent="0.25">
      <c r="A2888" s="1">
        <v>43190</v>
      </c>
      <c r="B2888" t="s">
        <v>218</v>
      </c>
      <c r="C2888" t="s">
        <v>2531</v>
      </c>
      <c r="D2888" t="s">
        <v>151</v>
      </c>
      <c r="E2888" t="s">
        <v>180</v>
      </c>
      <c r="F2888" t="s">
        <v>978</v>
      </c>
      <c r="G2888" t="s">
        <v>1609</v>
      </c>
      <c r="H2888" t="s">
        <v>931</v>
      </c>
      <c r="I2888" t="s">
        <v>625</v>
      </c>
      <c r="J2888" s="3">
        <v>903977</v>
      </c>
      <c r="K2888" t="s">
        <v>783</v>
      </c>
      <c r="L2888" t="s">
        <v>323</v>
      </c>
      <c r="M2888" t="s">
        <v>991</v>
      </c>
      <c r="N2888" t="s">
        <v>414</v>
      </c>
      <c r="O2888" t="s">
        <v>415</v>
      </c>
      <c r="P2888" t="s">
        <v>320</v>
      </c>
      <c r="Q2888">
        <v>32</v>
      </c>
      <c r="R2888" t="s">
        <v>239</v>
      </c>
      <c r="S2888" t="s">
        <v>85</v>
      </c>
      <c r="T2888">
        <v>18</v>
      </c>
      <c r="U2888">
        <v>18</v>
      </c>
      <c r="V2888">
        <v>7</v>
      </c>
      <c r="W2888" t="s">
        <v>65</v>
      </c>
      <c r="X2888" t="s">
        <v>120</v>
      </c>
      <c r="Y2888">
        <v>0</v>
      </c>
      <c r="Z2888">
        <v>0</v>
      </c>
      <c r="AA2888">
        <v>0</v>
      </c>
      <c r="AB2888">
        <v>1</v>
      </c>
      <c r="AC2888">
        <v>1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 t="e" vm="323">
        <f>_FV(0,"78125")</f>
        <v>#VALUE!</v>
      </c>
      <c r="AM2888" t="s">
        <v>600</v>
      </c>
      <c r="AN2888">
        <v>-26</v>
      </c>
      <c r="AO2888" t="e" vm="1">
        <f>_FV(-10,"0")</f>
        <v>#VALUE!</v>
      </c>
      <c r="AP2888" t="s">
        <v>191</v>
      </c>
      <c r="AQ2888">
        <v>7</v>
      </c>
      <c r="AR2888">
        <v>1</v>
      </c>
      <c r="AS2888" t="s">
        <v>68</v>
      </c>
      <c r="AT2888" t="s">
        <v>68</v>
      </c>
      <c r="AU2888" t="s">
        <v>68</v>
      </c>
      <c r="AV2888" s="2">
        <v>43586</v>
      </c>
      <c r="AW2888" s="3">
        <v>41275</v>
      </c>
      <c r="AX2888">
        <v>1650</v>
      </c>
      <c r="AY2888">
        <v>1659</v>
      </c>
      <c r="AZ2888" t="s">
        <v>218</v>
      </c>
      <c r="BA2888" s="2">
        <v>43610</v>
      </c>
      <c r="BB2888">
        <v>17</v>
      </c>
      <c r="BC2888" t="s">
        <v>3183</v>
      </c>
      <c r="BD2888" s="2">
        <v>43501</v>
      </c>
      <c r="BE2888" t="s">
        <v>2531</v>
      </c>
      <c r="BF2888" s="2">
        <v>43703</v>
      </c>
      <c r="BG2888">
        <v>16</v>
      </c>
      <c r="BH2888" t="s">
        <v>3160</v>
      </c>
      <c r="BI2888" s="3">
        <v>44986</v>
      </c>
    </row>
    <row r="2889" spans="1:61" x14ac:dyDescent="0.25">
      <c r="A2889" s="1">
        <v>43376</v>
      </c>
      <c r="B2889" t="s">
        <v>228</v>
      </c>
      <c r="C2889" t="s">
        <v>2531</v>
      </c>
      <c r="D2889" t="s">
        <v>151</v>
      </c>
      <c r="E2889" s="2">
        <v>43497</v>
      </c>
      <c r="F2889" t="s">
        <v>124</v>
      </c>
      <c r="G2889" s="2">
        <v>43678</v>
      </c>
      <c r="H2889" t="s">
        <v>1251</v>
      </c>
      <c r="I2889" t="s">
        <v>68</v>
      </c>
      <c r="J2889" t="s">
        <v>90</v>
      </c>
      <c r="K2889" t="s">
        <v>603</v>
      </c>
      <c r="L2889" t="s">
        <v>80</v>
      </c>
      <c r="M2889" t="s">
        <v>267</v>
      </c>
      <c r="N2889" t="s">
        <v>266</v>
      </c>
      <c r="O2889" t="s">
        <v>266</v>
      </c>
      <c r="P2889" t="s">
        <v>80</v>
      </c>
      <c r="Q2889">
        <v>30</v>
      </c>
      <c r="R2889" t="s">
        <v>191</v>
      </c>
      <c r="S2889" t="s">
        <v>85</v>
      </c>
      <c r="T2889">
        <v>18</v>
      </c>
      <c r="U2889">
        <v>14</v>
      </c>
      <c r="V2889">
        <v>7</v>
      </c>
      <c r="W2889" t="s">
        <v>66</v>
      </c>
      <c r="X2889" t="s">
        <v>96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 t="e" vm="25">
        <f>_FV(0,"6")</f>
        <v>#VALUE!</v>
      </c>
      <c r="AM2889" t="e" vm="168">
        <f>_FV(0,"06666666666666667")</f>
        <v>#VALUE!</v>
      </c>
      <c r="AN2889">
        <v>-10</v>
      </c>
      <c r="AO2889" t="e" vm="1">
        <f>_FV(-2,"0")</f>
        <v>#VALUE!</v>
      </c>
      <c r="AP2889" t="s">
        <v>96</v>
      </c>
      <c r="AQ2889">
        <v>7</v>
      </c>
      <c r="AR2889">
        <v>1</v>
      </c>
      <c r="AS2889" t="s">
        <v>767</v>
      </c>
      <c r="AT2889" t="s">
        <v>68</v>
      </c>
      <c r="AU2889" t="s">
        <v>1009</v>
      </c>
      <c r="AV2889" t="s">
        <v>3385</v>
      </c>
      <c r="AW2889" t="s">
        <v>3196</v>
      </c>
      <c r="AX2889">
        <v>1660</v>
      </c>
      <c r="AY2889">
        <v>1659</v>
      </c>
      <c r="AZ2889" t="s">
        <v>228</v>
      </c>
      <c r="BA2889" s="2">
        <v>43548</v>
      </c>
      <c r="BB2889">
        <v>23</v>
      </c>
      <c r="BC2889" t="s">
        <v>3184</v>
      </c>
      <c r="BD2889" s="3">
        <v>16954</v>
      </c>
      <c r="BE2889" t="s">
        <v>2531</v>
      </c>
      <c r="BF2889" s="2">
        <v>43703</v>
      </c>
      <c r="BG2889">
        <v>16</v>
      </c>
      <c r="BH2889" t="s">
        <v>3160</v>
      </c>
      <c r="BI2889" s="3">
        <v>44986</v>
      </c>
    </row>
    <row r="2890" spans="1:61" x14ac:dyDescent="0.25">
      <c r="A2890" s="1">
        <v>43442</v>
      </c>
      <c r="B2890" t="s">
        <v>60</v>
      </c>
      <c r="C2890" t="s">
        <v>158</v>
      </c>
      <c r="D2890" t="s">
        <v>151</v>
      </c>
      <c r="E2890" t="s">
        <v>65</v>
      </c>
      <c r="F2890" t="s">
        <v>65</v>
      </c>
      <c r="G2890" t="s">
        <v>65</v>
      </c>
      <c r="H2890" t="s">
        <v>65</v>
      </c>
      <c r="I2890" t="s">
        <v>65</v>
      </c>
      <c r="J2890" t="s">
        <v>65</v>
      </c>
      <c r="K2890" t="s">
        <v>65</v>
      </c>
      <c r="L2890" t="s">
        <v>65</v>
      </c>
      <c r="M2890" t="s">
        <v>65</v>
      </c>
      <c r="N2890" t="s">
        <v>65</v>
      </c>
      <c r="O2890" t="s">
        <v>65</v>
      </c>
      <c r="P2890" t="s">
        <v>65</v>
      </c>
      <c r="Q2890">
        <v>1</v>
      </c>
      <c r="R2890" t="s">
        <v>132</v>
      </c>
      <c r="S2890" t="s">
        <v>68</v>
      </c>
      <c r="T2890">
        <v>19</v>
      </c>
      <c r="U2890">
        <v>8</v>
      </c>
      <c r="V2890">
        <v>18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 t="s">
        <v>65</v>
      </c>
      <c r="AM2890" t="s">
        <v>65</v>
      </c>
      <c r="AN2890">
        <v>0</v>
      </c>
      <c r="AP2890" t="s">
        <v>66</v>
      </c>
      <c r="AQ2890">
        <v>1</v>
      </c>
      <c r="AR2890">
        <v>7</v>
      </c>
      <c r="AS2890" t="s">
        <v>68</v>
      </c>
      <c r="AT2890" t="s">
        <v>68</v>
      </c>
      <c r="AU2890" t="s">
        <v>68</v>
      </c>
      <c r="AV2890" s="2">
        <v>43619</v>
      </c>
      <c r="AW2890" s="2">
        <v>43466</v>
      </c>
      <c r="AX2890">
        <v>1812</v>
      </c>
      <c r="AY2890">
        <v>1954</v>
      </c>
      <c r="AZ2890" t="s">
        <v>60</v>
      </c>
      <c r="BA2890" s="2">
        <v>43731</v>
      </c>
      <c r="BB2890">
        <v>28</v>
      </c>
      <c r="BC2890" t="s">
        <v>3386</v>
      </c>
      <c r="BD2890" t="s">
        <v>3387</v>
      </c>
      <c r="BE2890" t="s">
        <v>158</v>
      </c>
      <c r="BF2890" s="2">
        <v>43547</v>
      </c>
      <c r="BG2890">
        <v>33</v>
      </c>
      <c r="BH2890" t="s">
        <v>3388</v>
      </c>
      <c r="BI2890" t="s">
        <v>3389</v>
      </c>
    </row>
    <row r="2891" spans="1:61" x14ac:dyDescent="0.25">
      <c r="A2891" s="1">
        <v>43499</v>
      </c>
      <c r="B2891" t="s">
        <v>2768</v>
      </c>
      <c r="C2891" t="s">
        <v>158</v>
      </c>
      <c r="D2891" t="s">
        <v>151</v>
      </c>
      <c r="E2891" t="s">
        <v>327</v>
      </c>
      <c r="F2891" t="s">
        <v>2495</v>
      </c>
      <c r="G2891" t="s">
        <v>391</v>
      </c>
      <c r="H2891" t="s">
        <v>670</v>
      </c>
      <c r="I2891" t="s">
        <v>408</v>
      </c>
      <c r="J2891" t="s">
        <v>3390</v>
      </c>
      <c r="K2891" t="s">
        <v>329</v>
      </c>
      <c r="L2891" t="s">
        <v>180</v>
      </c>
      <c r="M2891" t="s">
        <v>253</v>
      </c>
      <c r="N2891" t="s">
        <v>154</v>
      </c>
      <c r="O2891" t="s">
        <v>154</v>
      </c>
      <c r="P2891" t="s">
        <v>577</v>
      </c>
      <c r="Q2891">
        <v>28</v>
      </c>
      <c r="R2891" t="s">
        <v>119</v>
      </c>
      <c r="S2891" t="s">
        <v>68</v>
      </c>
      <c r="T2891">
        <v>19</v>
      </c>
      <c r="U2891">
        <v>10</v>
      </c>
      <c r="V2891">
        <v>2</v>
      </c>
      <c r="W2891" t="s">
        <v>85</v>
      </c>
      <c r="X2891" t="s">
        <v>179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 t="e" vm="315">
        <f>_FV(0,"35714285714285715")</f>
        <v>#VALUE!</v>
      </c>
      <c r="AM2891" t="s">
        <v>2345</v>
      </c>
      <c r="AN2891">
        <v>-31</v>
      </c>
      <c r="AO2891" t="e" vm="1">
        <f>_FV(-5,"0")</f>
        <v>#VALUE!</v>
      </c>
      <c r="AP2891" t="s">
        <v>191</v>
      </c>
      <c r="AQ2891">
        <v>0</v>
      </c>
      <c r="AR2891">
        <v>9</v>
      </c>
      <c r="AS2891" t="s">
        <v>68</v>
      </c>
      <c r="AT2891" t="s">
        <v>68</v>
      </c>
      <c r="AU2891" t="s">
        <v>68</v>
      </c>
      <c r="AV2891" s="2">
        <v>43557</v>
      </c>
      <c r="AW2891" s="3">
        <v>11689</v>
      </c>
      <c r="AX2891">
        <v>1682</v>
      </c>
      <c r="AY2891">
        <v>1954</v>
      </c>
      <c r="AZ2891" t="s">
        <v>2768</v>
      </c>
      <c r="BA2891" s="2">
        <v>43670</v>
      </c>
      <c r="BB2891">
        <v>16</v>
      </c>
      <c r="BC2891" t="s">
        <v>3391</v>
      </c>
      <c r="BD2891" s="3">
        <v>24563</v>
      </c>
      <c r="BE2891" t="s">
        <v>158</v>
      </c>
      <c r="BF2891" s="2">
        <v>43547</v>
      </c>
      <c r="BG2891">
        <v>33</v>
      </c>
      <c r="BH2891" t="s">
        <v>3388</v>
      </c>
      <c r="BI2891" t="s">
        <v>3389</v>
      </c>
    </row>
    <row r="2892" spans="1:61" x14ac:dyDescent="0.25">
      <c r="A2892" s="1">
        <v>43804</v>
      </c>
      <c r="B2892" t="s">
        <v>3158</v>
      </c>
      <c r="C2892" t="s">
        <v>158</v>
      </c>
      <c r="D2892" t="s">
        <v>151</v>
      </c>
      <c r="E2892" t="s">
        <v>305</v>
      </c>
      <c r="F2892" t="s">
        <v>3392</v>
      </c>
      <c r="G2892" t="s">
        <v>512</v>
      </c>
      <c r="H2892" t="s">
        <v>169</v>
      </c>
      <c r="I2892" t="s">
        <v>198</v>
      </c>
      <c r="J2892" s="2">
        <v>43587</v>
      </c>
      <c r="K2892" t="s">
        <v>174</v>
      </c>
      <c r="L2892" t="s">
        <v>1702</v>
      </c>
      <c r="M2892" t="s">
        <v>63</v>
      </c>
      <c r="N2892" t="s">
        <v>171</v>
      </c>
      <c r="O2892" t="s">
        <v>174</v>
      </c>
      <c r="P2892" t="s">
        <v>789</v>
      </c>
      <c r="Q2892">
        <v>38</v>
      </c>
      <c r="R2892" t="s">
        <v>255</v>
      </c>
      <c r="S2892" t="s">
        <v>68</v>
      </c>
      <c r="T2892">
        <v>19</v>
      </c>
      <c r="U2892">
        <v>17</v>
      </c>
      <c r="V2892">
        <v>1</v>
      </c>
      <c r="W2892" t="s">
        <v>84</v>
      </c>
      <c r="X2892" t="s">
        <v>110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1</v>
      </c>
      <c r="AG2892">
        <v>1</v>
      </c>
      <c r="AH2892">
        <v>0</v>
      </c>
      <c r="AI2892">
        <v>0</v>
      </c>
      <c r="AJ2892">
        <v>0</v>
      </c>
      <c r="AK2892">
        <v>0</v>
      </c>
      <c r="AL2892" t="e" vm="128">
        <f>_FV(0,"5789473684210527")</f>
        <v>#VALUE!</v>
      </c>
      <c r="AM2892" t="s">
        <v>839</v>
      </c>
      <c r="AN2892">
        <v>-59</v>
      </c>
      <c r="AO2892" t="e" vm="1">
        <f>_FV(-12,"0")</f>
        <v>#VALUE!</v>
      </c>
      <c r="AP2892" t="s">
        <v>242</v>
      </c>
      <c r="AQ2892">
        <v>0</v>
      </c>
      <c r="AR2892">
        <v>9</v>
      </c>
      <c r="AS2892" t="s">
        <v>921</v>
      </c>
      <c r="AT2892" t="s">
        <v>68</v>
      </c>
      <c r="AU2892" t="s">
        <v>923</v>
      </c>
      <c r="AV2892" t="s">
        <v>3393</v>
      </c>
      <c r="AW2892" t="s">
        <v>3394</v>
      </c>
      <c r="AX2892">
        <v>1625</v>
      </c>
      <c r="AY2892">
        <v>1954</v>
      </c>
      <c r="AZ2892" t="s">
        <v>3158</v>
      </c>
      <c r="BA2892" s="2">
        <v>43701</v>
      </c>
      <c r="BB2892">
        <v>29</v>
      </c>
      <c r="BC2892" t="s">
        <v>3395</v>
      </c>
      <c r="BD2892" s="3">
        <v>44287</v>
      </c>
      <c r="BE2892" t="s">
        <v>158</v>
      </c>
      <c r="BF2892" s="2">
        <v>43547</v>
      </c>
      <c r="BG2892">
        <v>33</v>
      </c>
      <c r="BH2892" t="s">
        <v>3388</v>
      </c>
      <c r="BI2892" t="s">
        <v>3389</v>
      </c>
    </row>
    <row r="2893" spans="1:61" x14ac:dyDescent="0.25">
      <c r="A2893" s="1">
        <v>43583</v>
      </c>
      <c r="B2893" t="s">
        <v>2531</v>
      </c>
      <c r="C2893" t="s">
        <v>158</v>
      </c>
      <c r="D2893" t="s">
        <v>151</v>
      </c>
      <c r="E2893" t="s">
        <v>210</v>
      </c>
      <c r="F2893" t="s">
        <v>3396</v>
      </c>
      <c r="G2893" t="s">
        <v>718</v>
      </c>
      <c r="H2893" t="s">
        <v>950</v>
      </c>
      <c r="I2893" t="s">
        <v>92</v>
      </c>
      <c r="J2893" t="s">
        <v>3396</v>
      </c>
      <c r="K2893" t="s">
        <v>435</v>
      </c>
      <c r="L2893" t="s">
        <v>2992</v>
      </c>
      <c r="M2893" t="s">
        <v>1265</v>
      </c>
      <c r="N2893" t="s">
        <v>93</v>
      </c>
      <c r="O2893" t="s">
        <v>215</v>
      </c>
      <c r="P2893" t="s">
        <v>949</v>
      </c>
      <c r="Q2893">
        <v>36</v>
      </c>
      <c r="R2893" t="s">
        <v>110</v>
      </c>
      <c r="S2893" t="s">
        <v>68</v>
      </c>
      <c r="T2893">
        <v>19</v>
      </c>
      <c r="U2893">
        <v>15</v>
      </c>
      <c r="V2893">
        <v>1</v>
      </c>
      <c r="W2893" t="s">
        <v>120</v>
      </c>
      <c r="X2893" t="s">
        <v>110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1</v>
      </c>
      <c r="AG2893">
        <v>1</v>
      </c>
      <c r="AH2893">
        <v>0</v>
      </c>
      <c r="AI2893">
        <v>0</v>
      </c>
      <c r="AJ2893">
        <v>0</v>
      </c>
      <c r="AK2893">
        <v>0</v>
      </c>
      <c r="AL2893" t="e" vm="3">
        <f>_FV(0,"5")</f>
        <v>#VALUE!</v>
      </c>
      <c r="AM2893" t="s">
        <v>2169</v>
      </c>
      <c r="AN2893">
        <v>-49</v>
      </c>
      <c r="AO2893" t="e" vm="1">
        <f>_FV(-5,"0")</f>
        <v>#VALUE!</v>
      </c>
      <c r="AP2893" t="s">
        <v>119</v>
      </c>
      <c r="AQ2893">
        <v>1</v>
      </c>
      <c r="AR2893">
        <v>7</v>
      </c>
      <c r="AS2893" t="s">
        <v>68</v>
      </c>
      <c r="AT2893" t="s">
        <v>1332</v>
      </c>
      <c r="AU2893" t="s">
        <v>68</v>
      </c>
      <c r="AV2893" s="2">
        <v>43617</v>
      </c>
      <c r="AW2893" s="3">
        <v>20121</v>
      </c>
      <c r="AX2893">
        <v>1630</v>
      </c>
      <c r="AY2893">
        <v>1954</v>
      </c>
      <c r="AZ2893" t="s">
        <v>2531</v>
      </c>
      <c r="BA2893" s="2">
        <v>43492</v>
      </c>
      <c r="BB2893">
        <v>14</v>
      </c>
      <c r="BC2893" t="s">
        <v>3397</v>
      </c>
      <c r="BD2893" s="3">
        <v>23132</v>
      </c>
      <c r="BE2893" t="s">
        <v>158</v>
      </c>
      <c r="BF2893" s="2">
        <v>43547</v>
      </c>
      <c r="BG2893">
        <v>33</v>
      </c>
      <c r="BH2893" t="s">
        <v>3388</v>
      </c>
      <c r="BI2893" t="s">
        <v>3389</v>
      </c>
    </row>
    <row r="2894" spans="1:61" x14ac:dyDescent="0.25">
      <c r="A2894" s="1">
        <v>43365</v>
      </c>
      <c r="B2894" t="s">
        <v>2230</v>
      </c>
      <c r="C2894" t="s">
        <v>158</v>
      </c>
      <c r="D2894" t="s">
        <v>151</v>
      </c>
      <c r="E2894" t="s">
        <v>63</v>
      </c>
      <c r="F2894" t="s">
        <v>365</v>
      </c>
      <c r="G2894" s="2">
        <v>43586</v>
      </c>
      <c r="H2894" t="s">
        <v>63</v>
      </c>
      <c r="I2894" t="s">
        <v>80</v>
      </c>
      <c r="J2894" t="s">
        <v>657</v>
      </c>
      <c r="K2894" t="s">
        <v>65</v>
      </c>
      <c r="L2894" t="s">
        <v>355</v>
      </c>
      <c r="M2894" t="s">
        <v>63</v>
      </c>
      <c r="N2894" t="s">
        <v>65</v>
      </c>
      <c r="O2894" t="s">
        <v>80</v>
      </c>
      <c r="P2894" t="s">
        <v>82</v>
      </c>
      <c r="Q2894">
        <v>6</v>
      </c>
      <c r="R2894" t="s">
        <v>95</v>
      </c>
      <c r="S2894" t="s">
        <v>68</v>
      </c>
      <c r="T2894">
        <v>19</v>
      </c>
      <c r="U2894">
        <v>17</v>
      </c>
      <c r="V2894">
        <v>3</v>
      </c>
      <c r="W2894" t="s">
        <v>64</v>
      </c>
      <c r="X2894" t="s">
        <v>191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 t="e" vm="1">
        <f>_FV(-1,"0")</f>
        <v>#VALUE!</v>
      </c>
      <c r="AM2894" t="s">
        <v>366</v>
      </c>
      <c r="AN2894">
        <v>-11</v>
      </c>
      <c r="AO2894" t="e" vm="1">
        <f>_FV(-11,"0")</f>
        <v>#VALUE!</v>
      </c>
      <c r="AP2894" t="s">
        <v>255</v>
      </c>
      <c r="AQ2894">
        <v>3</v>
      </c>
      <c r="AR2894">
        <v>3</v>
      </c>
      <c r="AS2894" t="s">
        <v>459</v>
      </c>
      <c r="AT2894" t="s">
        <v>68</v>
      </c>
      <c r="AU2894" t="s">
        <v>65</v>
      </c>
      <c r="AV2894" t="s">
        <v>65</v>
      </c>
      <c r="AW2894" t="s">
        <v>457</v>
      </c>
      <c r="AX2894">
        <v>1556</v>
      </c>
      <c r="AY2894">
        <v>1954</v>
      </c>
      <c r="AZ2894" t="s">
        <v>2230</v>
      </c>
      <c r="BA2894" s="2">
        <v>43550</v>
      </c>
      <c r="BB2894">
        <v>32</v>
      </c>
      <c r="BC2894" t="s">
        <v>3398</v>
      </c>
      <c r="BD2894" s="3">
        <v>42767</v>
      </c>
      <c r="BE2894" t="s">
        <v>158</v>
      </c>
      <c r="BF2894" s="2">
        <v>43547</v>
      </c>
      <c r="BG2894">
        <v>33</v>
      </c>
      <c r="BH2894" t="s">
        <v>3388</v>
      </c>
      <c r="BI2894" t="s">
        <v>3389</v>
      </c>
    </row>
    <row r="2895" spans="1:61" x14ac:dyDescent="0.25">
      <c r="A2895" s="1">
        <v>43324</v>
      </c>
      <c r="B2895" t="s">
        <v>123</v>
      </c>
      <c r="C2895" t="s">
        <v>158</v>
      </c>
      <c r="D2895" t="s">
        <v>62</v>
      </c>
      <c r="E2895" s="3">
        <v>2730190</v>
      </c>
      <c r="F2895" s="3">
        <v>2273668</v>
      </c>
      <c r="G2895" t="s">
        <v>1400</v>
      </c>
      <c r="H2895" t="s">
        <v>319</v>
      </c>
      <c r="I2895" s="3">
        <v>2730190</v>
      </c>
      <c r="J2895" s="3">
        <v>1360562</v>
      </c>
      <c r="K2895" t="s">
        <v>751</v>
      </c>
      <c r="L2895" t="s">
        <v>1400</v>
      </c>
      <c r="M2895" t="s">
        <v>322</v>
      </c>
      <c r="N2895" t="s">
        <v>65</v>
      </c>
      <c r="O2895" t="s">
        <v>79</v>
      </c>
      <c r="P2895" t="s">
        <v>322</v>
      </c>
      <c r="Q2895">
        <v>16</v>
      </c>
      <c r="R2895" t="s">
        <v>84</v>
      </c>
      <c r="S2895" t="s">
        <v>68</v>
      </c>
      <c r="T2895">
        <v>19</v>
      </c>
      <c r="U2895">
        <v>4</v>
      </c>
      <c r="V2895">
        <v>1</v>
      </c>
      <c r="W2895" t="s">
        <v>85</v>
      </c>
      <c r="X2895" t="s">
        <v>110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1</v>
      </c>
      <c r="AG2895">
        <v>1</v>
      </c>
      <c r="AH2895">
        <v>0</v>
      </c>
      <c r="AI2895">
        <v>0</v>
      </c>
      <c r="AJ2895">
        <v>0</v>
      </c>
      <c r="AK2895">
        <v>0</v>
      </c>
      <c r="AL2895" t="s">
        <v>399</v>
      </c>
      <c r="AM2895" t="s">
        <v>1657</v>
      </c>
      <c r="AN2895">
        <v>-10</v>
      </c>
      <c r="AO2895" t="e" vm="1">
        <f>_FV(-8,"0")</f>
        <v>#VALUE!</v>
      </c>
      <c r="AP2895" t="s">
        <v>64</v>
      </c>
      <c r="AQ2895">
        <v>3</v>
      </c>
      <c r="AR2895">
        <v>6</v>
      </c>
      <c r="AS2895" t="s">
        <v>273</v>
      </c>
      <c r="AT2895" t="s">
        <v>65</v>
      </c>
      <c r="AU2895" t="s">
        <v>753</v>
      </c>
      <c r="AV2895" t="s">
        <v>1957</v>
      </c>
      <c r="AW2895" t="s">
        <v>65</v>
      </c>
      <c r="AX2895">
        <v>1850</v>
      </c>
      <c r="AY2895">
        <v>1954</v>
      </c>
      <c r="AZ2895" t="s">
        <v>123</v>
      </c>
      <c r="BA2895" s="2">
        <v>43640</v>
      </c>
      <c r="BB2895">
        <v>40</v>
      </c>
      <c r="BC2895" t="s">
        <v>3388</v>
      </c>
      <c r="BD2895" t="s">
        <v>3399</v>
      </c>
      <c r="BE2895" t="s">
        <v>158</v>
      </c>
      <c r="BF2895" s="2">
        <v>43547</v>
      </c>
      <c r="BG2895">
        <v>33</v>
      </c>
      <c r="BH2895" t="s">
        <v>3388</v>
      </c>
      <c r="BI2895" t="s">
        <v>3389</v>
      </c>
    </row>
    <row r="2896" spans="1:61" x14ac:dyDescent="0.25">
      <c r="A2896" s="1">
        <v>43569</v>
      </c>
      <c r="B2896" t="s">
        <v>2233</v>
      </c>
      <c r="C2896" t="s">
        <v>158</v>
      </c>
      <c r="D2896" t="s">
        <v>151</v>
      </c>
      <c r="E2896" t="s">
        <v>311</v>
      </c>
      <c r="F2896" t="s">
        <v>3400</v>
      </c>
      <c r="G2896" t="s">
        <v>1115</v>
      </c>
      <c r="H2896" t="s">
        <v>877</v>
      </c>
      <c r="I2896" t="s">
        <v>311</v>
      </c>
      <c r="J2896" t="s">
        <v>3401</v>
      </c>
      <c r="K2896" t="s">
        <v>279</v>
      </c>
      <c r="L2896" t="s">
        <v>2355</v>
      </c>
      <c r="M2896" t="s">
        <v>278</v>
      </c>
      <c r="N2896" t="s">
        <v>281</v>
      </c>
      <c r="O2896" t="s">
        <v>189</v>
      </c>
      <c r="P2896" t="s">
        <v>1292</v>
      </c>
      <c r="Q2896">
        <v>34</v>
      </c>
      <c r="R2896" t="s">
        <v>179</v>
      </c>
      <c r="S2896" t="s">
        <v>68</v>
      </c>
      <c r="T2896">
        <v>19</v>
      </c>
      <c r="U2896">
        <v>8</v>
      </c>
      <c r="V2896">
        <v>1</v>
      </c>
      <c r="W2896" t="s">
        <v>83</v>
      </c>
      <c r="X2896" t="s">
        <v>110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1</v>
      </c>
      <c r="AG2896">
        <v>1</v>
      </c>
      <c r="AH2896">
        <v>0</v>
      </c>
      <c r="AI2896">
        <v>0</v>
      </c>
      <c r="AJ2896">
        <v>0</v>
      </c>
      <c r="AK2896">
        <v>0</v>
      </c>
      <c r="AL2896" t="e" vm="74">
        <f>_FV(0,"11764705882352941")</f>
        <v>#VALUE!</v>
      </c>
      <c r="AM2896" t="s">
        <v>1831</v>
      </c>
      <c r="AN2896">
        <v>-44</v>
      </c>
      <c r="AO2896" t="e" vm="1">
        <f>_FV(-6,"0")</f>
        <v>#VALUE!</v>
      </c>
      <c r="AP2896" t="s">
        <v>192</v>
      </c>
      <c r="AQ2896">
        <v>4</v>
      </c>
      <c r="AR2896">
        <v>4</v>
      </c>
      <c r="AS2896" t="s">
        <v>68</v>
      </c>
      <c r="AT2896" t="s">
        <v>68</v>
      </c>
      <c r="AU2896" t="s">
        <v>68</v>
      </c>
      <c r="AV2896" s="2">
        <v>43556</v>
      </c>
      <c r="AW2896" s="2">
        <v>43800</v>
      </c>
      <c r="AX2896">
        <v>1672</v>
      </c>
      <c r="AY2896">
        <v>1954</v>
      </c>
      <c r="AZ2896" t="s">
        <v>2233</v>
      </c>
      <c r="BA2896" s="2">
        <v>43580</v>
      </c>
      <c r="BB2896">
        <v>20</v>
      </c>
      <c r="BC2896" t="s">
        <v>3402</v>
      </c>
      <c r="BD2896" s="3">
        <v>47300</v>
      </c>
      <c r="BE2896" t="s">
        <v>158</v>
      </c>
      <c r="BF2896" s="2">
        <v>43547</v>
      </c>
      <c r="BG2896">
        <v>33</v>
      </c>
      <c r="BH2896" t="s">
        <v>3388</v>
      </c>
      <c r="BI2896" t="s">
        <v>3389</v>
      </c>
    </row>
    <row r="2897" spans="1:61" x14ac:dyDescent="0.25">
      <c r="A2897" s="1">
        <v>43618</v>
      </c>
      <c r="B2897" t="s">
        <v>127</v>
      </c>
      <c r="C2897" t="s">
        <v>158</v>
      </c>
      <c r="D2897" t="s">
        <v>151</v>
      </c>
      <c r="E2897" t="s">
        <v>358</v>
      </c>
      <c r="F2897" t="s">
        <v>3300</v>
      </c>
      <c r="G2897" t="s">
        <v>358</v>
      </c>
      <c r="H2897" t="s">
        <v>495</v>
      </c>
      <c r="I2897" t="s">
        <v>518</v>
      </c>
      <c r="J2897" t="s">
        <v>2608</v>
      </c>
      <c r="K2897" t="s">
        <v>522</v>
      </c>
      <c r="L2897" t="s">
        <v>1708</v>
      </c>
      <c r="M2897" t="s">
        <v>237</v>
      </c>
      <c r="N2897" t="s">
        <v>238</v>
      </c>
      <c r="O2897" t="s">
        <v>363</v>
      </c>
      <c r="P2897" t="s">
        <v>234</v>
      </c>
      <c r="Q2897">
        <v>26</v>
      </c>
      <c r="R2897" t="s">
        <v>121</v>
      </c>
      <c r="S2897" t="s">
        <v>68</v>
      </c>
      <c r="T2897">
        <v>19</v>
      </c>
      <c r="U2897">
        <v>8</v>
      </c>
      <c r="V2897">
        <v>2</v>
      </c>
      <c r="W2897" t="s">
        <v>96</v>
      </c>
      <c r="X2897" t="s">
        <v>179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1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 t="s">
        <v>65</v>
      </c>
      <c r="AM2897" t="s">
        <v>942</v>
      </c>
      <c r="AN2897">
        <v>-26</v>
      </c>
      <c r="AO2897" t="e" vm="1">
        <f>_FV(-6,"0")</f>
        <v>#VALUE!</v>
      </c>
      <c r="AP2897" t="s">
        <v>85</v>
      </c>
      <c r="AQ2897">
        <v>1</v>
      </c>
      <c r="AR2897">
        <v>7</v>
      </c>
      <c r="AS2897" t="s">
        <v>945</v>
      </c>
      <c r="AT2897" t="s">
        <v>2063</v>
      </c>
      <c r="AU2897" s="3">
        <v>45658</v>
      </c>
      <c r="AV2897" s="3">
        <v>27395</v>
      </c>
      <c r="AW2897" t="s">
        <v>3403</v>
      </c>
      <c r="AX2897">
        <v>1674</v>
      </c>
      <c r="AY2897">
        <v>1954</v>
      </c>
      <c r="AZ2897" t="s">
        <v>127</v>
      </c>
      <c r="BA2897" t="s">
        <v>1398</v>
      </c>
      <c r="BB2897">
        <v>25</v>
      </c>
      <c r="BC2897" t="s">
        <v>3404</v>
      </c>
      <c r="BD2897" s="3">
        <v>27303</v>
      </c>
      <c r="BE2897" t="s">
        <v>158</v>
      </c>
      <c r="BF2897" s="2">
        <v>43547</v>
      </c>
      <c r="BG2897">
        <v>33</v>
      </c>
      <c r="BH2897" t="s">
        <v>3388</v>
      </c>
      <c r="BI2897" t="s">
        <v>3389</v>
      </c>
    </row>
    <row r="2898" spans="1:61" x14ac:dyDescent="0.25">
      <c r="A2898" s="1">
        <v>43554</v>
      </c>
      <c r="B2898" t="s">
        <v>136</v>
      </c>
      <c r="C2898" t="s">
        <v>158</v>
      </c>
      <c r="D2898" t="s">
        <v>151</v>
      </c>
      <c r="E2898" t="s">
        <v>1666</v>
      </c>
      <c r="F2898" t="s">
        <v>3405</v>
      </c>
      <c r="G2898" t="s">
        <v>3246</v>
      </c>
      <c r="H2898" t="s">
        <v>2475</v>
      </c>
      <c r="I2898" t="s">
        <v>1941</v>
      </c>
      <c r="J2898" t="s">
        <v>1665</v>
      </c>
      <c r="K2898" t="s">
        <v>870</v>
      </c>
      <c r="L2898" t="s">
        <v>2856</v>
      </c>
      <c r="M2898" t="s">
        <v>2475</v>
      </c>
      <c r="N2898" t="s">
        <v>870</v>
      </c>
      <c r="O2898" t="s">
        <v>1112</v>
      </c>
      <c r="P2898" t="s">
        <v>1428</v>
      </c>
      <c r="Q2898">
        <v>31</v>
      </c>
      <c r="R2898" t="s">
        <v>67</v>
      </c>
      <c r="S2898" t="s">
        <v>68</v>
      </c>
      <c r="T2898">
        <v>19</v>
      </c>
      <c r="U2898">
        <v>15</v>
      </c>
      <c r="V2898">
        <v>1</v>
      </c>
      <c r="W2898" t="s">
        <v>65</v>
      </c>
      <c r="X2898" t="s">
        <v>110</v>
      </c>
      <c r="Y2898">
        <v>0</v>
      </c>
      <c r="Z2898">
        <v>0</v>
      </c>
      <c r="AA2898">
        <v>0</v>
      </c>
      <c r="AB2898">
        <v>1</v>
      </c>
      <c r="AC2898">
        <v>1</v>
      </c>
      <c r="AD2898">
        <v>0</v>
      </c>
      <c r="AE2898">
        <v>0</v>
      </c>
      <c r="AF2898">
        <v>1</v>
      </c>
      <c r="AG2898">
        <v>1</v>
      </c>
      <c r="AH2898">
        <v>0</v>
      </c>
      <c r="AI2898">
        <v>0</v>
      </c>
      <c r="AJ2898">
        <v>0</v>
      </c>
      <c r="AK2898">
        <v>0</v>
      </c>
      <c r="AL2898" t="e" vm="312">
        <f>_FV(-1,"2903225806451613")</f>
        <v>#VALUE!</v>
      </c>
      <c r="AM2898" t="s">
        <v>2857</v>
      </c>
      <c r="AN2898">
        <v>-57</v>
      </c>
      <c r="AO2898" t="e" vm="1">
        <f>_FV(-15,"0")</f>
        <v>#VALUE!</v>
      </c>
      <c r="AP2898" t="s">
        <v>95</v>
      </c>
      <c r="AQ2898">
        <v>0</v>
      </c>
      <c r="AR2898">
        <v>9</v>
      </c>
      <c r="AS2898" t="s">
        <v>871</v>
      </c>
      <c r="AT2898" t="s">
        <v>146</v>
      </c>
      <c r="AU2898" t="s">
        <v>1113</v>
      </c>
      <c r="AV2898" t="s">
        <v>353</v>
      </c>
      <c r="AW2898" t="s">
        <v>3406</v>
      </c>
      <c r="AX2898">
        <v>1621</v>
      </c>
      <c r="AY2898">
        <v>1954</v>
      </c>
      <c r="AZ2898" t="s">
        <v>136</v>
      </c>
      <c r="BA2898" s="2">
        <v>43609</v>
      </c>
      <c r="BB2898">
        <v>18</v>
      </c>
      <c r="BC2898" t="s">
        <v>3407</v>
      </c>
      <c r="BD2898" s="2">
        <v>43652</v>
      </c>
      <c r="BE2898" t="s">
        <v>158</v>
      </c>
      <c r="BF2898" s="2">
        <v>43547</v>
      </c>
      <c r="BG2898">
        <v>33</v>
      </c>
      <c r="BH2898" t="s">
        <v>3388</v>
      </c>
      <c r="BI2898" t="s">
        <v>3389</v>
      </c>
    </row>
    <row r="2899" spans="1:61" x14ac:dyDescent="0.25">
      <c r="A2899" s="1">
        <v>43485</v>
      </c>
      <c r="B2899" t="s">
        <v>3165</v>
      </c>
      <c r="C2899" t="s">
        <v>158</v>
      </c>
      <c r="D2899" t="s">
        <v>151</v>
      </c>
      <c r="E2899" t="s">
        <v>501</v>
      </c>
      <c r="F2899" t="s">
        <v>3408</v>
      </c>
      <c r="G2899" t="s">
        <v>727</v>
      </c>
      <c r="H2899" t="s">
        <v>907</v>
      </c>
      <c r="I2899" t="s">
        <v>381</v>
      </c>
      <c r="J2899" t="s">
        <v>2372</v>
      </c>
      <c r="K2899" t="s">
        <v>1151</v>
      </c>
      <c r="L2899" t="s">
        <v>907</v>
      </c>
      <c r="M2899" t="s">
        <v>1852</v>
      </c>
      <c r="N2899" t="s">
        <v>728</v>
      </c>
      <c r="O2899" t="s">
        <v>571</v>
      </c>
      <c r="P2899" t="s">
        <v>1151</v>
      </c>
      <c r="Q2899">
        <v>23</v>
      </c>
      <c r="R2899" t="s">
        <v>239</v>
      </c>
      <c r="S2899" t="s">
        <v>68</v>
      </c>
      <c r="T2899">
        <v>19</v>
      </c>
      <c r="U2899">
        <v>20</v>
      </c>
      <c r="V2899">
        <v>2</v>
      </c>
      <c r="W2899" t="s">
        <v>68</v>
      </c>
      <c r="X2899" t="s">
        <v>83</v>
      </c>
      <c r="Y2899">
        <v>0</v>
      </c>
      <c r="Z2899">
        <v>0</v>
      </c>
      <c r="AA2899">
        <v>0</v>
      </c>
      <c r="AB2899">
        <v>1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 t="e" vm="471">
        <f>_FV(-1,"0434782608695652")</f>
        <v>#VALUE!</v>
      </c>
      <c r="AM2899" t="s">
        <v>905</v>
      </c>
      <c r="AN2899">
        <v>-42</v>
      </c>
      <c r="AO2899" t="e" vm="1">
        <f>_FV(-8,"0")</f>
        <v>#VALUE!</v>
      </c>
      <c r="AP2899" t="s">
        <v>67</v>
      </c>
      <c r="AQ2899">
        <v>1</v>
      </c>
      <c r="AR2899">
        <v>7</v>
      </c>
      <c r="AS2899" t="s">
        <v>68</v>
      </c>
      <c r="AT2899" t="s">
        <v>68</v>
      </c>
      <c r="AU2899" t="s">
        <v>68</v>
      </c>
      <c r="AV2899" t="s">
        <v>180</v>
      </c>
      <c r="AW2899" s="3">
        <v>13881</v>
      </c>
      <c r="AX2899">
        <v>1546</v>
      </c>
      <c r="AY2899">
        <v>1954</v>
      </c>
      <c r="AZ2899" t="s">
        <v>3165</v>
      </c>
      <c r="BA2899" s="2">
        <v>43548</v>
      </c>
      <c r="BB2899">
        <v>21</v>
      </c>
      <c r="BC2899" t="s">
        <v>3409</v>
      </c>
      <c r="BD2899" s="3">
        <v>15766</v>
      </c>
      <c r="BE2899" t="s">
        <v>158</v>
      </c>
      <c r="BF2899" s="2">
        <v>43547</v>
      </c>
      <c r="BG2899">
        <v>33</v>
      </c>
      <c r="BH2899" t="s">
        <v>3388</v>
      </c>
      <c r="BI2899" t="s">
        <v>3389</v>
      </c>
    </row>
    <row r="2900" spans="1:61" x14ac:dyDescent="0.25">
      <c r="A2900" s="1">
        <v>43460</v>
      </c>
      <c r="B2900" t="s">
        <v>2538</v>
      </c>
      <c r="C2900" t="s">
        <v>158</v>
      </c>
      <c r="D2900" t="s">
        <v>62</v>
      </c>
      <c r="E2900" t="s">
        <v>680</v>
      </c>
      <c r="F2900" t="s">
        <v>2508</v>
      </c>
      <c r="G2900" t="s">
        <v>196</v>
      </c>
      <c r="H2900" t="s">
        <v>1068</v>
      </c>
      <c r="I2900" t="s">
        <v>201</v>
      </c>
      <c r="J2900" t="s">
        <v>1688</v>
      </c>
      <c r="K2900" t="s">
        <v>203</v>
      </c>
      <c r="L2900" t="s">
        <v>1625</v>
      </c>
      <c r="M2900" t="s">
        <v>203</v>
      </c>
      <c r="N2900" t="s">
        <v>171</v>
      </c>
      <c r="O2900" t="s">
        <v>205</v>
      </c>
      <c r="P2900" t="s">
        <v>171</v>
      </c>
      <c r="Q2900">
        <v>19</v>
      </c>
      <c r="R2900" t="s">
        <v>83</v>
      </c>
      <c r="S2900" t="s">
        <v>68</v>
      </c>
      <c r="T2900">
        <v>19</v>
      </c>
      <c r="U2900">
        <v>9</v>
      </c>
      <c r="V2900">
        <v>2</v>
      </c>
      <c r="W2900" t="s">
        <v>85</v>
      </c>
      <c r="X2900" t="s">
        <v>83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 t="s">
        <v>789</v>
      </c>
      <c r="AM2900" t="s">
        <v>164</v>
      </c>
      <c r="AN2900">
        <v>-19</v>
      </c>
      <c r="AO2900" t="e" vm="1">
        <f>_FV(-2,"0")</f>
        <v>#VALUE!</v>
      </c>
      <c r="AP2900" t="s">
        <v>121</v>
      </c>
      <c r="AQ2900">
        <v>0</v>
      </c>
      <c r="AR2900">
        <v>9</v>
      </c>
      <c r="AS2900" t="s">
        <v>68</v>
      </c>
      <c r="AT2900" t="s">
        <v>68</v>
      </c>
      <c r="AU2900" t="s">
        <v>68</v>
      </c>
      <c r="AV2900" t="s">
        <v>180</v>
      </c>
      <c r="AW2900" s="3">
        <v>11324</v>
      </c>
      <c r="AX2900">
        <v>1685</v>
      </c>
      <c r="AY2900">
        <v>1954</v>
      </c>
      <c r="AZ2900" t="s">
        <v>2538</v>
      </c>
      <c r="BA2900" s="2">
        <v>43580</v>
      </c>
      <c r="BB2900">
        <v>27</v>
      </c>
      <c r="BC2900" t="s">
        <v>3410</v>
      </c>
      <c r="BD2900" s="3">
        <v>24320</v>
      </c>
      <c r="BE2900" t="s">
        <v>158</v>
      </c>
      <c r="BF2900" s="2">
        <v>43547</v>
      </c>
      <c r="BG2900">
        <v>33</v>
      </c>
      <c r="BH2900" t="s">
        <v>3388</v>
      </c>
      <c r="BI2900" t="s">
        <v>3389</v>
      </c>
    </row>
    <row r="2901" spans="1:61" x14ac:dyDescent="0.25">
      <c r="A2901" s="1">
        <v>43291</v>
      </c>
      <c r="B2901" t="s">
        <v>150</v>
      </c>
      <c r="C2901" t="s">
        <v>158</v>
      </c>
      <c r="D2901" t="s">
        <v>101</v>
      </c>
      <c r="E2901" t="s">
        <v>908</v>
      </c>
      <c r="F2901" t="s">
        <v>816</v>
      </c>
      <c r="G2901" t="s">
        <v>323</v>
      </c>
      <c r="H2901" t="s">
        <v>323</v>
      </c>
      <c r="I2901" t="s">
        <v>1657</v>
      </c>
      <c r="J2901" t="s">
        <v>1657</v>
      </c>
      <c r="K2901" t="s">
        <v>180</v>
      </c>
      <c r="L2901" t="s">
        <v>180</v>
      </c>
      <c r="M2901" t="s">
        <v>65</v>
      </c>
      <c r="N2901" t="s">
        <v>65</v>
      </c>
      <c r="O2901" t="s">
        <v>322</v>
      </c>
      <c r="P2901" t="s">
        <v>322</v>
      </c>
      <c r="Q2901">
        <v>8</v>
      </c>
      <c r="R2901" t="s">
        <v>64</v>
      </c>
      <c r="S2901" t="s">
        <v>68</v>
      </c>
      <c r="T2901">
        <v>19</v>
      </c>
      <c r="U2901">
        <v>2</v>
      </c>
      <c r="V2901">
        <v>1</v>
      </c>
      <c r="W2901" t="s">
        <v>191</v>
      </c>
      <c r="X2901" t="s">
        <v>191</v>
      </c>
      <c r="Y2901">
        <v>0</v>
      </c>
      <c r="Z2901">
        <v>1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 s="2">
        <v>43586</v>
      </c>
      <c r="AM2901" s="3">
        <v>45689</v>
      </c>
      <c r="AN2901">
        <v>0</v>
      </c>
      <c r="AO2901" t="s">
        <v>65</v>
      </c>
      <c r="AP2901" t="s">
        <v>68</v>
      </c>
      <c r="AQ2901">
        <v>4</v>
      </c>
      <c r="AR2901">
        <v>4</v>
      </c>
      <c r="AS2901" t="s">
        <v>817</v>
      </c>
      <c r="AT2901" t="s">
        <v>68</v>
      </c>
      <c r="AU2901" t="s">
        <v>916</v>
      </c>
      <c r="AV2901" t="s">
        <v>3411</v>
      </c>
      <c r="AW2901" t="s">
        <v>3412</v>
      </c>
      <c r="AX2901">
        <v>1937</v>
      </c>
      <c r="AY2901">
        <v>1954</v>
      </c>
      <c r="AZ2901" t="s">
        <v>150</v>
      </c>
      <c r="BA2901" s="2">
        <v>43700</v>
      </c>
      <c r="BB2901">
        <v>25</v>
      </c>
      <c r="BC2901" t="s">
        <v>3413</v>
      </c>
      <c r="BD2901" s="2">
        <v>43700</v>
      </c>
      <c r="BE2901" t="s">
        <v>158</v>
      </c>
      <c r="BF2901" s="2">
        <v>43547</v>
      </c>
      <c r="BG2901">
        <v>33</v>
      </c>
      <c r="BH2901" t="s">
        <v>3388</v>
      </c>
      <c r="BI2901" t="s">
        <v>3389</v>
      </c>
    </row>
    <row r="2902" spans="1:61" x14ac:dyDescent="0.25">
      <c r="A2902" s="1">
        <v>43579</v>
      </c>
      <c r="B2902" t="s">
        <v>163</v>
      </c>
      <c r="C2902" t="s">
        <v>158</v>
      </c>
      <c r="D2902" t="s">
        <v>151</v>
      </c>
      <c r="E2902" s="2">
        <v>43678</v>
      </c>
      <c r="F2902" t="s">
        <v>3414</v>
      </c>
      <c r="G2902" t="s">
        <v>662</v>
      </c>
      <c r="H2902" t="s">
        <v>588</v>
      </c>
      <c r="I2902" t="s">
        <v>701</v>
      </c>
      <c r="J2902" t="s">
        <v>3415</v>
      </c>
      <c r="K2902" t="s">
        <v>1094</v>
      </c>
      <c r="L2902" t="s">
        <v>124</v>
      </c>
      <c r="M2902" t="s">
        <v>585</v>
      </c>
      <c r="N2902" t="s">
        <v>794</v>
      </c>
      <c r="O2902" t="s">
        <v>118</v>
      </c>
      <c r="P2902" t="s">
        <v>2028</v>
      </c>
      <c r="Q2902">
        <v>35</v>
      </c>
      <c r="R2902" t="s">
        <v>96</v>
      </c>
      <c r="S2902" t="s">
        <v>68</v>
      </c>
      <c r="T2902">
        <v>19</v>
      </c>
      <c r="U2902">
        <v>6</v>
      </c>
      <c r="V2902">
        <v>1</v>
      </c>
      <c r="W2902" t="s">
        <v>96</v>
      </c>
      <c r="X2902" t="s">
        <v>110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1</v>
      </c>
      <c r="AG2902">
        <v>1</v>
      </c>
      <c r="AH2902">
        <v>0</v>
      </c>
      <c r="AI2902">
        <v>0</v>
      </c>
      <c r="AJ2902">
        <v>0</v>
      </c>
      <c r="AK2902">
        <v>0</v>
      </c>
      <c r="AL2902" t="s">
        <v>156</v>
      </c>
      <c r="AM2902" t="s">
        <v>370</v>
      </c>
      <c r="AN2902">
        <v>-22</v>
      </c>
      <c r="AO2902" t="e" vm="1">
        <f>_FV(-9,"0")</f>
        <v>#VALUE!</v>
      </c>
      <c r="AP2902" t="s">
        <v>132</v>
      </c>
      <c r="AQ2902">
        <v>3</v>
      </c>
      <c r="AR2902">
        <v>6</v>
      </c>
      <c r="AS2902" t="s">
        <v>1828</v>
      </c>
      <c r="AT2902" t="s">
        <v>68</v>
      </c>
      <c r="AU2902" t="s">
        <v>1405</v>
      </c>
      <c r="AV2902" t="s">
        <v>1515</v>
      </c>
      <c r="AW2902" t="s">
        <v>3416</v>
      </c>
      <c r="AX2902">
        <v>1870</v>
      </c>
      <c r="AY2902">
        <v>1954</v>
      </c>
      <c r="AZ2902" t="s">
        <v>163</v>
      </c>
      <c r="BA2902" s="2">
        <v>43640</v>
      </c>
      <c r="BB2902">
        <v>22</v>
      </c>
      <c r="BC2902" t="s">
        <v>3417</v>
      </c>
      <c r="BD2902" s="2">
        <v>43700</v>
      </c>
      <c r="BE2902" t="s">
        <v>158</v>
      </c>
      <c r="BF2902" s="2">
        <v>43547</v>
      </c>
      <c r="BG2902">
        <v>33</v>
      </c>
      <c r="BH2902" t="s">
        <v>3388</v>
      </c>
      <c r="BI2902" t="s">
        <v>3389</v>
      </c>
    </row>
    <row r="2903" spans="1:61" x14ac:dyDescent="0.25">
      <c r="A2903" s="1">
        <v>43494</v>
      </c>
      <c r="B2903" t="s">
        <v>178</v>
      </c>
      <c r="C2903" t="s">
        <v>158</v>
      </c>
      <c r="D2903" t="s">
        <v>62</v>
      </c>
      <c r="E2903" t="s">
        <v>831</v>
      </c>
      <c r="F2903" t="s">
        <v>1762</v>
      </c>
      <c r="G2903" t="s">
        <v>770</v>
      </c>
      <c r="H2903" t="s">
        <v>1580</v>
      </c>
      <c r="I2903" t="s">
        <v>400</v>
      </c>
      <c r="J2903" t="s">
        <v>365</v>
      </c>
      <c r="K2903" t="s">
        <v>693</v>
      </c>
      <c r="L2903" t="s">
        <v>180</v>
      </c>
      <c r="M2903" t="s">
        <v>63</v>
      </c>
      <c r="N2903" t="s">
        <v>322</v>
      </c>
      <c r="O2903" t="s">
        <v>79</v>
      </c>
      <c r="P2903" t="s">
        <v>308</v>
      </c>
      <c r="Q2903">
        <v>24</v>
      </c>
      <c r="R2903" t="s">
        <v>191</v>
      </c>
      <c r="S2903" t="s">
        <v>68</v>
      </c>
      <c r="T2903">
        <v>19</v>
      </c>
      <c r="U2903">
        <v>17</v>
      </c>
      <c r="V2903">
        <v>2</v>
      </c>
      <c r="W2903" t="s">
        <v>66</v>
      </c>
      <c r="X2903" t="s">
        <v>179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 t="e" vm="3">
        <f>_FV(0,"5")</f>
        <v>#VALUE!</v>
      </c>
      <c r="AM2903" t="s">
        <v>908</v>
      </c>
      <c r="AN2903">
        <v>-35</v>
      </c>
      <c r="AO2903" t="e" vm="1">
        <f>_FV(-8,"0")</f>
        <v>#VALUE!</v>
      </c>
      <c r="AP2903" t="s">
        <v>179</v>
      </c>
      <c r="AQ2903">
        <v>0</v>
      </c>
      <c r="AR2903">
        <v>9</v>
      </c>
      <c r="AS2903" t="s">
        <v>910</v>
      </c>
      <c r="AT2903" t="s">
        <v>68</v>
      </c>
      <c r="AU2903" t="s">
        <v>772</v>
      </c>
      <c r="AV2903" t="s">
        <v>911</v>
      </c>
      <c r="AW2903" t="s">
        <v>3418</v>
      </c>
      <c r="AX2903">
        <v>1644</v>
      </c>
      <c r="AY2903">
        <v>1954</v>
      </c>
      <c r="AZ2903" t="s">
        <v>178</v>
      </c>
      <c r="BA2903" t="s">
        <v>1398</v>
      </c>
      <c r="BB2903">
        <v>22</v>
      </c>
      <c r="BC2903" t="s">
        <v>3419</v>
      </c>
      <c r="BD2903" s="3">
        <v>15097</v>
      </c>
      <c r="BE2903" t="s">
        <v>158</v>
      </c>
      <c r="BF2903" s="2">
        <v>43547</v>
      </c>
      <c r="BG2903">
        <v>33</v>
      </c>
      <c r="BH2903" t="s">
        <v>3388</v>
      </c>
      <c r="BI2903" t="s">
        <v>3389</v>
      </c>
    </row>
    <row r="2904" spans="1:61" x14ac:dyDescent="0.25">
      <c r="A2904" s="1">
        <v>43464</v>
      </c>
      <c r="B2904" t="s">
        <v>1917</v>
      </c>
      <c r="C2904" t="s">
        <v>158</v>
      </c>
      <c r="D2904" t="s">
        <v>151</v>
      </c>
      <c r="E2904" t="s">
        <v>68</v>
      </c>
      <c r="F2904" s="3">
        <v>20121</v>
      </c>
      <c r="G2904" s="3">
        <v>27395</v>
      </c>
      <c r="H2904" t="s">
        <v>180</v>
      </c>
      <c r="I2904" t="s">
        <v>180</v>
      </c>
      <c r="J2904" s="2">
        <v>43498</v>
      </c>
      <c r="K2904" t="s">
        <v>797</v>
      </c>
      <c r="L2904" t="s">
        <v>534</v>
      </c>
      <c r="M2904" t="s">
        <v>63</v>
      </c>
      <c r="N2904" t="s">
        <v>797</v>
      </c>
      <c r="O2904" t="s">
        <v>266</v>
      </c>
      <c r="P2904" t="s">
        <v>325</v>
      </c>
      <c r="Q2904">
        <v>20</v>
      </c>
      <c r="R2904" t="s">
        <v>242</v>
      </c>
      <c r="S2904" t="s">
        <v>68</v>
      </c>
      <c r="T2904">
        <v>19</v>
      </c>
      <c r="U2904">
        <v>16</v>
      </c>
      <c r="V2904">
        <v>3</v>
      </c>
      <c r="W2904" t="s">
        <v>96</v>
      </c>
      <c r="X2904" t="s">
        <v>96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 t="e" vm="89">
        <f>_FV(0,"75")</f>
        <v>#VALUE!</v>
      </c>
      <c r="AM2904" s="2">
        <v>43678</v>
      </c>
      <c r="AN2904">
        <v>-29</v>
      </c>
      <c r="AO2904" t="s">
        <v>65</v>
      </c>
      <c r="AP2904" t="s">
        <v>110</v>
      </c>
      <c r="AQ2904">
        <v>0</v>
      </c>
      <c r="AR2904">
        <v>9</v>
      </c>
      <c r="AS2904" t="s">
        <v>1057</v>
      </c>
      <c r="AT2904" t="s">
        <v>68</v>
      </c>
      <c r="AU2904" t="s">
        <v>2051</v>
      </c>
      <c r="AV2904" t="s">
        <v>1059</v>
      </c>
      <c r="AW2904" t="s">
        <v>3420</v>
      </c>
      <c r="AX2904">
        <v>1642</v>
      </c>
      <c r="AY2904">
        <v>1954</v>
      </c>
      <c r="AZ2904" t="s">
        <v>1917</v>
      </c>
      <c r="BA2904" s="2">
        <v>43731</v>
      </c>
      <c r="BB2904">
        <v>18</v>
      </c>
      <c r="BC2904" t="s">
        <v>3421</v>
      </c>
      <c r="BD2904" s="3">
        <v>27912</v>
      </c>
      <c r="BE2904" t="s">
        <v>158</v>
      </c>
      <c r="BF2904" s="2">
        <v>43547</v>
      </c>
      <c r="BG2904">
        <v>33</v>
      </c>
      <c r="BH2904" t="s">
        <v>3388</v>
      </c>
      <c r="BI2904" t="s">
        <v>3389</v>
      </c>
    </row>
    <row r="2905" spans="1:61" x14ac:dyDescent="0.25">
      <c r="A2905" s="1">
        <v>43402</v>
      </c>
      <c r="B2905" t="s">
        <v>209</v>
      </c>
      <c r="C2905" t="s">
        <v>158</v>
      </c>
      <c r="D2905" t="s">
        <v>151</v>
      </c>
      <c r="E2905" s="2">
        <v>43617</v>
      </c>
      <c r="F2905" s="2">
        <v>43618</v>
      </c>
      <c r="G2905" t="s">
        <v>534</v>
      </c>
      <c r="H2905" t="s">
        <v>266</v>
      </c>
      <c r="I2905" s="2">
        <v>43467</v>
      </c>
      <c r="J2905" s="2">
        <v>43526</v>
      </c>
      <c r="K2905" t="s">
        <v>534</v>
      </c>
      <c r="L2905" t="s">
        <v>534</v>
      </c>
      <c r="M2905" t="s">
        <v>118</v>
      </c>
      <c r="N2905" t="s">
        <v>65</v>
      </c>
      <c r="O2905" t="s">
        <v>65</v>
      </c>
      <c r="P2905" t="s">
        <v>118</v>
      </c>
      <c r="Q2905">
        <v>10</v>
      </c>
      <c r="R2905" t="s">
        <v>66</v>
      </c>
      <c r="S2905" t="s">
        <v>68</v>
      </c>
      <c r="T2905">
        <v>19</v>
      </c>
      <c r="U2905">
        <v>5</v>
      </c>
      <c r="V2905">
        <v>1</v>
      </c>
      <c r="W2905" t="s">
        <v>179</v>
      </c>
      <c r="X2905" t="s">
        <v>191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1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 t="s">
        <v>444</v>
      </c>
      <c r="AM2905" s="2">
        <v>43526</v>
      </c>
      <c r="AN2905">
        <v>-2</v>
      </c>
      <c r="AO2905" t="e" vm="1">
        <f>_FV(-1,"0")</f>
        <v>#VALUE!</v>
      </c>
      <c r="AP2905" t="s">
        <v>84</v>
      </c>
      <c r="AQ2905">
        <v>1</v>
      </c>
      <c r="AR2905">
        <v>7</v>
      </c>
      <c r="AS2905" t="s">
        <v>68</v>
      </c>
      <c r="AT2905" t="s">
        <v>963</v>
      </c>
      <c r="AU2905" t="s">
        <v>68</v>
      </c>
      <c r="AV2905" s="2">
        <v>43587</v>
      </c>
      <c r="AW2905" t="s">
        <v>1867</v>
      </c>
      <c r="AX2905">
        <v>1893</v>
      </c>
      <c r="AY2905">
        <v>1954</v>
      </c>
      <c r="AZ2905" t="s">
        <v>209</v>
      </c>
      <c r="BA2905" s="2">
        <v>43609</v>
      </c>
      <c r="BB2905">
        <v>20</v>
      </c>
      <c r="BC2905" t="s">
        <v>3422</v>
      </c>
      <c r="BD2905" s="2">
        <v>43793</v>
      </c>
      <c r="BE2905" t="s">
        <v>158</v>
      </c>
      <c r="BF2905" s="2">
        <v>43547</v>
      </c>
      <c r="BG2905">
        <v>33</v>
      </c>
      <c r="BH2905" t="s">
        <v>3388</v>
      </c>
      <c r="BI2905" t="s">
        <v>3389</v>
      </c>
    </row>
    <row r="2906" spans="1:61" x14ac:dyDescent="0.25">
      <c r="A2906" s="1">
        <v>43202</v>
      </c>
      <c r="B2906" t="s">
        <v>2793</v>
      </c>
      <c r="C2906" t="s">
        <v>158</v>
      </c>
      <c r="D2906" t="s">
        <v>151</v>
      </c>
      <c r="E2906" t="s">
        <v>483</v>
      </c>
      <c r="F2906" t="s">
        <v>3423</v>
      </c>
      <c r="G2906" t="s">
        <v>672</v>
      </c>
      <c r="H2906" t="s">
        <v>116</v>
      </c>
      <c r="I2906" t="s">
        <v>90</v>
      </c>
      <c r="J2906" t="s">
        <v>1799</v>
      </c>
      <c r="K2906" t="s">
        <v>116</v>
      </c>
      <c r="L2906" t="s">
        <v>124</v>
      </c>
      <c r="M2906" t="s">
        <v>116</v>
      </c>
      <c r="N2906" t="s">
        <v>65</v>
      </c>
      <c r="O2906" t="s">
        <v>115</v>
      </c>
      <c r="P2906" t="s">
        <v>115</v>
      </c>
      <c r="Q2906">
        <v>15</v>
      </c>
      <c r="R2906" t="s">
        <v>192</v>
      </c>
      <c r="S2906" t="s">
        <v>68</v>
      </c>
      <c r="T2906">
        <v>19</v>
      </c>
      <c r="U2906">
        <v>10</v>
      </c>
      <c r="V2906">
        <v>1</v>
      </c>
      <c r="W2906" t="s">
        <v>66</v>
      </c>
      <c r="X2906" t="s">
        <v>110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1</v>
      </c>
      <c r="AG2906">
        <v>1</v>
      </c>
      <c r="AH2906">
        <v>0</v>
      </c>
      <c r="AI2906">
        <v>0</v>
      </c>
      <c r="AJ2906">
        <v>0</v>
      </c>
      <c r="AK2906">
        <v>0</v>
      </c>
      <c r="AL2906" t="e" vm="62">
        <f>_FV(0,"13333333333333333")</f>
        <v>#VALUE!</v>
      </c>
      <c r="AM2906" t="s">
        <v>3424</v>
      </c>
      <c r="AN2906">
        <v>-18</v>
      </c>
      <c r="AO2906" t="e" vm="1">
        <f>_FV(-11,"0")</f>
        <v>#VALUE!</v>
      </c>
      <c r="AP2906" t="s">
        <v>120</v>
      </c>
      <c r="AQ2906">
        <v>0</v>
      </c>
      <c r="AR2906">
        <v>9</v>
      </c>
      <c r="AS2906" t="s">
        <v>68</v>
      </c>
      <c r="AT2906" t="s">
        <v>68</v>
      </c>
      <c r="AU2906" t="s">
        <v>68</v>
      </c>
      <c r="AV2906" t="s">
        <v>68</v>
      </c>
      <c r="AW2906" s="3">
        <v>44562</v>
      </c>
      <c r="AX2906">
        <v>1657</v>
      </c>
      <c r="AY2906">
        <v>1954</v>
      </c>
      <c r="AZ2906" t="s">
        <v>2793</v>
      </c>
      <c r="BA2906" s="2">
        <v>43521</v>
      </c>
      <c r="BB2906">
        <v>31</v>
      </c>
      <c r="BC2906" t="s">
        <v>3425</v>
      </c>
      <c r="BD2906" s="3">
        <v>13606</v>
      </c>
      <c r="BE2906" t="s">
        <v>158</v>
      </c>
      <c r="BF2906" s="2">
        <v>43547</v>
      </c>
      <c r="BG2906">
        <v>33</v>
      </c>
      <c r="BH2906" t="s">
        <v>3388</v>
      </c>
      <c r="BI2906" t="s">
        <v>3389</v>
      </c>
    </row>
    <row r="2907" spans="1:61" x14ac:dyDescent="0.25">
      <c r="A2907" s="1">
        <v>43428</v>
      </c>
      <c r="B2907" t="s">
        <v>228</v>
      </c>
      <c r="C2907" t="s">
        <v>158</v>
      </c>
      <c r="D2907" t="s">
        <v>151</v>
      </c>
      <c r="E2907" t="s">
        <v>233</v>
      </c>
      <c r="F2907" t="s">
        <v>3426</v>
      </c>
      <c r="G2907" t="s">
        <v>358</v>
      </c>
      <c r="H2907" t="s">
        <v>237</v>
      </c>
      <c r="I2907" t="s">
        <v>496</v>
      </c>
      <c r="J2907" t="s">
        <v>1707</v>
      </c>
      <c r="K2907" t="s">
        <v>363</v>
      </c>
      <c r="L2907" t="s">
        <v>495</v>
      </c>
      <c r="M2907" t="s">
        <v>236</v>
      </c>
      <c r="N2907" t="s">
        <v>65</v>
      </c>
      <c r="O2907" t="s">
        <v>363</v>
      </c>
      <c r="P2907" t="s">
        <v>238</v>
      </c>
      <c r="Q2907">
        <v>13</v>
      </c>
      <c r="R2907" t="s">
        <v>120</v>
      </c>
      <c r="S2907" t="s">
        <v>68</v>
      </c>
      <c r="T2907">
        <v>19</v>
      </c>
      <c r="U2907">
        <v>13</v>
      </c>
      <c r="V2907">
        <v>1</v>
      </c>
      <c r="W2907" t="s">
        <v>132</v>
      </c>
      <c r="X2907" t="s">
        <v>191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 t="e" vm="71">
        <f>_FV(0,"3076923076923077")</f>
        <v>#VALUE!</v>
      </c>
      <c r="AM2907" t="s">
        <v>1804</v>
      </c>
      <c r="AN2907">
        <v>-20</v>
      </c>
      <c r="AO2907" t="e" vm="1">
        <f>_FV(-8,"0")</f>
        <v>#VALUE!</v>
      </c>
      <c r="AP2907" t="s">
        <v>83</v>
      </c>
      <c r="AQ2907">
        <v>0</v>
      </c>
      <c r="AR2907">
        <v>9</v>
      </c>
      <c r="AS2907" t="s">
        <v>752</v>
      </c>
      <c r="AT2907" t="s">
        <v>68</v>
      </c>
      <c r="AU2907" t="s">
        <v>232</v>
      </c>
      <c r="AV2907" t="s">
        <v>2798</v>
      </c>
      <c r="AW2907" t="s">
        <v>2031</v>
      </c>
      <c r="AX2907">
        <v>1650</v>
      </c>
      <c r="AY2907">
        <v>1954</v>
      </c>
      <c r="AZ2907" t="s">
        <v>228</v>
      </c>
      <c r="BA2907" s="2">
        <v>43671</v>
      </c>
      <c r="BB2907">
        <v>22</v>
      </c>
      <c r="BC2907" t="s">
        <v>3427</v>
      </c>
      <c r="BD2907" s="3">
        <v>13728</v>
      </c>
      <c r="BE2907" t="s">
        <v>158</v>
      </c>
      <c r="BF2907" s="2">
        <v>43547</v>
      </c>
      <c r="BG2907">
        <v>33</v>
      </c>
      <c r="BH2907" t="s">
        <v>3388</v>
      </c>
      <c r="BI2907" t="s">
        <v>3389</v>
      </c>
    </row>
    <row r="2908" spans="1:61" x14ac:dyDescent="0.25">
      <c r="A2908" s="1">
        <v>43337</v>
      </c>
      <c r="B2908" t="s">
        <v>245</v>
      </c>
      <c r="C2908" t="s">
        <v>158</v>
      </c>
      <c r="D2908" t="s">
        <v>101</v>
      </c>
      <c r="E2908" t="s">
        <v>355</v>
      </c>
      <c r="F2908" t="s">
        <v>1820</v>
      </c>
      <c r="G2908" t="s">
        <v>90</v>
      </c>
      <c r="H2908" t="s">
        <v>80</v>
      </c>
      <c r="I2908" t="s">
        <v>80</v>
      </c>
      <c r="J2908" t="s">
        <v>64</v>
      </c>
      <c r="K2908" t="s">
        <v>65</v>
      </c>
      <c r="L2908" t="s">
        <v>355</v>
      </c>
      <c r="M2908" t="s">
        <v>80</v>
      </c>
      <c r="N2908" t="s">
        <v>65</v>
      </c>
      <c r="O2908" t="s">
        <v>80</v>
      </c>
      <c r="P2908" t="s">
        <v>65</v>
      </c>
      <c r="Q2908">
        <v>3</v>
      </c>
      <c r="R2908" t="s">
        <v>85</v>
      </c>
      <c r="S2908" t="s">
        <v>68</v>
      </c>
      <c r="T2908">
        <v>19</v>
      </c>
      <c r="U2908">
        <v>14</v>
      </c>
      <c r="V2908">
        <v>1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 t="e" vm="35">
        <f>_FV(0,"6666666666666666")</f>
        <v>#VALUE!</v>
      </c>
      <c r="AM2908" t="s">
        <v>365</v>
      </c>
      <c r="AN2908">
        <v>-5</v>
      </c>
      <c r="AP2908" t="s">
        <v>96</v>
      </c>
      <c r="AQ2908">
        <v>0</v>
      </c>
      <c r="AR2908">
        <v>9</v>
      </c>
      <c r="AS2908" t="s">
        <v>68</v>
      </c>
      <c r="AT2908" t="s">
        <v>68</v>
      </c>
      <c r="AU2908" t="s">
        <v>68</v>
      </c>
      <c r="AV2908" t="s">
        <v>64</v>
      </c>
      <c r="AW2908" s="3">
        <v>41640</v>
      </c>
      <c r="AX2908">
        <v>1604</v>
      </c>
      <c r="AY2908">
        <v>1954</v>
      </c>
      <c r="AZ2908" t="s">
        <v>245</v>
      </c>
      <c r="BA2908" s="2">
        <v>43488</v>
      </c>
      <c r="BB2908">
        <v>26</v>
      </c>
      <c r="BC2908" t="s">
        <v>3428</v>
      </c>
      <c r="BD2908" s="2">
        <v>43469</v>
      </c>
      <c r="BE2908" t="s">
        <v>158</v>
      </c>
      <c r="BF2908" s="2">
        <v>43547</v>
      </c>
      <c r="BG2908">
        <v>33</v>
      </c>
      <c r="BH2908" t="s">
        <v>3388</v>
      </c>
      <c r="BI2908" t="s">
        <v>3389</v>
      </c>
    </row>
    <row r="2909" spans="1:61" x14ac:dyDescent="0.25">
      <c r="A2909" s="1">
        <v>43337</v>
      </c>
      <c r="B2909" t="s">
        <v>60</v>
      </c>
      <c r="C2909" t="s">
        <v>228</v>
      </c>
      <c r="D2909" t="s">
        <v>62</v>
      </c>
      <c r="E2909" t="s">
        <v>355</v>
      </c>
      <c r="F2909" t="s">
        <v>80</v>
      </c>
      <c r="G2909" t="s">
        <v>340</v>
      </c>
      <c r="H2909" t="s">
        <v>64</v>
      </c>
      <c r="I2909" t="s">
        <v>65</v>
      </c>
      <c r="J2909" t="s">
        <v>65</v>
      </c>
      <c r="K2909" t="s">
        <v>65</v>
      </c>
      <c r="L2909" t="s">
        <v>65</v>
      </c>
      <c r="M2909" t="s">
        <v>355</v>
      </c>
      <c r="N2909" t="s">
        <v>355</v>
      </c>
      <c r="O2909" t="s">
        <v>65</v>
      </c>
      <c r="P2909" t="s">
        <v>65</v>
      </c>
      <c r="Q2909">
        <v>3</v>
      </c>
      <c r="R2909" t="s">
        <v>132</v>
      </c>
      <c r="S2909" t="s">
        <v>120</v>
      </c>
      <c r="T2909">
        <v>19</v>
      </c>
      <c r="U2909">
        <v>17</v>
      </c>
      <c r="V2909">
        <v>19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 t="e" vm="1">
        <f>_FV(-1,"0")</f>
        <v>#VALUE!</v>
      </c>
      <c r="AM2909" t="e" vm="45">
        <f>_FV(-1,"6666666666666667")</f>
        <v>#VALUE!</v>
      </c>
      <c r="AN2909">
        <v>0</v>
      </c>
      <c r="AP2909" t="e" vm="1">
        <f>_FV(-5,"0")</f>
        <v>#VALUE!</v>
      </c>
      <c r="AQ2909">
        <v>7</v>
      </c>
      <c r="AR2909">
        <v>1</v>
      </c>
      <c r="AS2909" t="s">
        <v>593</v>
      </c>
      <c r="AT2909" t="s">
        <v>68</v>
      </c>
      <c r="AU2909" t="s">
        <v>65</v>
      </c>
      <c r="AV2909" t="s">
        <v>65</v>
      </c>
      <c r="AW2909" t="s">
        <v>3429</v>
      </c>
      <c r="AX2909">
        <v>1812</v>
      </c>
      <c r="AY2909">
        <v>1650</v>
      </c>
      <c r="AZ2909" t="s">
        <v>60</v>
      </c>
      <c r="BA2909" s="2">
        <v>43731</v>
      </c>
      <c r="BB2909">
        <v>28</v>
      </c>
      <c r="BC2909" t="s">
        <v>3386</v>
      </c>
      <c r="BD2909" t="s">
        <v>3387</v>
      </c>
      <c r="BE2909" t="s">
        <v>228</v>
      </c>
      <c r="BF2909" s="2">
        <v>43671</v>
      </c>
      <c r="BG2909">
        <v>22</v>
      </c>
      <c r="BH2909" t="s">
        <v>3427</v>
      </c>
      <c r="BI2909" s="3">
        <v>13728</v>
      </c>
    </row>
    <row r="2910" spans="1:61" x14ac:dyDescent="0.25">
      <c r="A2910" s="1">
        <v>43484</v>
      </c>
      <c r="B2910" t="s">
        <v>2768</v>
      </c>
      <c r="C2910" t="s">
        <v>228</v>
      </c>
      <c r="D2910" t="s">
        <v>62</v>
      </c>
      <c r="E2910" t="s">
        <v>500</v>
      </c>
      <c r="F2910" t="s">
        <v>1150</v>
      </c>
      <c r="G2910" t="s">
        <v>905</v>
      </c>
      <c r="H2910" t="s">
        <v>726</v>
      </c>
      <c r="I2910" t="s">
        <v>567</v>
      </c>
      <c r="J2910" t="s">
        <v>500</v>
      </c>
      <c r="K2910" t="s">
        <v>378</v>
      </c>
      <c r="L2910" t="s">
        <v>502</v>
      </c>
      <c r="M2910" t="s">
        <v>381</v>
      </c>
      <c r="N2910" t="s">
        <v>502</v>
      </c>
      <c r="O2910" t="s">
        <v>728</v>
      </c>
      <c r="P2910" t="s">
        <v>382</v>
      </c>
      <c r="Q2910">
        <v>23</v>
      </c>
      <c r="R2910" t="s">
        <v>119</v>
      </c>
      <c r="S2910" t="s">
        <v>120</v>
      </c>
      <c r="T2910">
        <v>19</v>
      </c>
      <c r="U2910">
        <v>12</v>
      </c>
      <c r="V2910">
        <v>9</v>
      </c>
      <c r="W2910" t="s">
        <v>66</v>
      </c>
      <c r="X2910" t="s">
        <v>85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 t="e" vm="375">
        <f>_FV(0,"4782608695652174")</f>
        <v>#VALUE!</v>
      </c>
      <c r="AM2910" t="e" vm="80">
        <f>_FV(0,"08695652173913043")</f>
        <v>#VALUE!</v>
      </c>
      <c r="AN2910">
        <v>-4</v>
      </c>
      <c r="AO2910" t="e" vm="1">
        <f>_FV(-3,"0")</f>
        <v>#VALUE!</v>
      </c>
      <c r="AP2910" t="s">
        <v>66</v>
      </c>
      <c r="AQ2910">
        <v>5</v>
      </c>
      <c r="AR2910">
        <v>2</v>
      </c>
      <c r="AS2910" t="s">
        <v>68</v>
      </c>
      <c r="AT2910" t="s">
        <v>68</v>
      </c>
      <c r="AU2910" t="s">
        <v>68</v>
      </c>
      <c r="AV2910" s="2">
        <v>43617</v>
      </c>
      <c r="AW2910" s="3">
        <v>13881</v>
      </c>
      <c r="AX2910">
        <v>1682</v>
      </c>
      <c r="AY2910">
        <v>1650</v>
      </c>
      <c r="AZ2910" t="s">
        <v>2768</v>
      </c>
      <c r="BA2910" s="2">
        <v>43670</v>
      </c>
      <c r="BB2910">
        <v>16</v>
      </c>
      <c r="BC2910" t="s">
        <v>3391</v>
      </c>
      <c r="BD2910" s="3">
        <v>24563</v>
      </c>
      <c r="BE2910" t="s">
        <v>228</v>
      </c>
      <c r="BF2910" s="2">
        <v>43671</v>
      </c>
      <c r="BG2910">
        <v>22</v>
      </c>
      <c r="BH2910" t="s">
        <v>3427</v>
      </c>
      <c r="BI2910" s="3">
        <v>13728</v>
      </c>
    </row>
    <row r="2911" spans="1:61" x14ac:dyDescent="0.25">
      <c r="A2911" s="1">
        <v>43230</v>
      </c>
      <c r="B2911" t="s">
        <v>3158</v>
      </c>
      <c r="C2911" t="s">
        <v>228</v>
      </c>
      <c r="D2911" t="s">
        <v>62</v>
      </c>
      <c r="E2911" t="s">
        <v>68</v>
      </c>
      <c r="F2911" t="s">
        <v>68</v>
      </c>
      <c r="G2911" t="s">
        <v>318</v>
      </c>
      <c r="H2911" s="2">
        <v>43586</v>
      </c>
      <c r="I2911" t="s">
        <v>625</v>
      </c>
      <c r="J2911" t="s">
        <v>400</v>
      </c>
      <c r="K2911" t="s">
        <v>322</v>
      </c>
      <c r="L2911" t="s">
        <v>79</v>
      </c>
      <c r="M2911" t="s">
        <v>63</v>
      </c>
      <c r="N2911" t="s">
        <v>63</v>
      </c>
      <c r="O2911" t="s">
        <v>79</v>
      </c>
      <c r="P2911" t="s">
        <v>322</v>
      </c>
      <c r="Q2911">
        <v>8</v>
      </c>
      <c r="R2911" t="s">
        <v>255</v>
      </c>
      <c r="S2911" t="s">
        <v>120</v>
      </c>
      <c r="T2911">
        <v>19</v>
      </c>
      <c r="U2911">
        <v>15</v>
      </c>
      <c r="V2911">
        <v>14</v>
      </c>
      <c r="W2911" t="s">
        <v>64</v>
      </c>
      <c r="X2911" t="s">
        <v>85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 t="e" vm="92">
        <f>_FV(0,"625")</f>
        <v>#VALUE!</v>
      </c>
      <c r="AM2911" t="e" vm="3">
        <f>_FV(0,"5")</f>
        <v>#VALUE!</v>
      </c>
      <c r="AN2911">
        <v>-2</v>
      </c>
      <c r="AO2911" t="e" vm="1">
        <f>_FV(-5,"0")</f>
        <v>#VALUE!</v>
      </c>
      <c r="AP2911" t="s">
        <v>85</v>
      </c>
      <c r="AQ2911">
        <v>6</v>
      </c>
      <c r="AR2911">
        <v>0</v>
      </c>
      <c r="AS2911" t="s">
        <v>68</v>
      </c>
      <c r="AT2911" t="s">
        <v>68</v>
      </c>
      <c r="AU2911" t="s">
        <v>68</v>
      </c>
      <c r="AV2911" s="3">
        <v>27395</v>
      </c>
      <c r="AW2911" s="3">
        <v>42370</v>
      </c>
      <c r="AX2911">
        <v>1625</v>
      </c>
      <c r="AY2911">
        <v>1650</v>
      </c>
      <c r="AZ2911" t="s">
        <v>3158</v>
      </c>
      <c r="BA2911" s="2">
        <v>43701</v>
      </c>
      <c r="BB2911">
        <v>29</v>
      </c>
      <c r="BC2911" t="s">
        <v>3395</v>
      </c>
      <c r="BD2911" s="3">
        <v>44287</v>
      </c>
      <c r="BE2911" t="s">
        <v>228</v>
      </c>
      <c r="BF2911" s="2">
        <v>43671</v>
      </c>
      <c r="BG2911">
        <v>22</v>
      </c>
      <c r="BH2911" t="s">
        <v>3427</v>
      </c>
      <c r="BI2911" s="3">
        <v>13728</v>
      </c>
    </row>
    <row r="2912" spans="1:61" x14ac:dyDescent="0.25">
      <c r="A2912" s="1">
        <v>43464</v>
      </c>
      <c r="B2912" t="s">
        <v>2531</v>
      </c>
      <c r="C2912" t="s">
        <v>228</v>
      </c>
      <c r="D2912" t="s">
        <v>62</v>
      </c>
      <c r="E2912" t="s">
        <v>681</v>
      </c>
      <c r="F2912" s="3">
        <v>12785</v>
      </c>
      <c r="G2912" s="2">
        <v>43587</v>
      </c>
      <c r="H2912" s="2">
        <v>43556</v>
      </c>
      <c r="I2912" t="s">
        <v>97</v>
      </c>
      <c r="J2912" s="3">
        <v>12785</v>
      </c>
      <c r="K2912" t="s">
        <v>797</v>
      </c>
      <c r="L2912" t="s">
        <v>116</v>
      </c>
      <c r="M2912" t="s">
        <v>1478</v>
      </c>
      <c r="N2912" t="s">
        <v>116</v>
      </c>
      <c r="O2912" t="s">
        <v>797</v>
      </c>
      <c r="P2912" t="s">
        <v>797</v>
      </c>
      <c r="Q2912">
        <v>20</v>
      </c>
      <c r="R2912" t="s">
        <v>110</v>
      </c>
      <c r="S2912" t="s">
        <v>120</v>
      </c>
      <c r="T2912">
        <v>19</v>
      </c>
      <c r="U2912">
        <v>18</v>
      </c>
      <c r="V2912">
        <v>9</v>
      </c>
      <c r="W2912" t="s">
        <v>84</v>
      </c>
      <c r="X2912" t="s">
        <v>179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1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 t="e" vm="26">
        <f>_FV(-1,"2")</f>
        <v>#VALUE!</v>
      </c>
      <c r="AM2912" t="e" vm="31">
        <f>_FV(0,"05")</f>
        <v>#VALUE!</v>
      </c>
      <c r="AN2912">
        <v>-15</v>
      </c>
      <c r="AO2912" t="e" vm="1">
        <f>_FV(-9,"0")</f>
        <v>#VALUE!</v>
      </c>
      <c r="AP2912" t="s">
        <v>132</v>
      </c>
      <c r="AQ2912">
        <v>4</v>
      </c>
      <c r="AR2912">
        <v>4</v>
      </c>
      <c r="AS2912" t="s">
        <v>678</v>
      </c>
      <c r="AT2912" t="s">
        <v>68</v>
      </c>
      <c r="AU2912" t="s">
        <v>2075</v>
      </c>
      <c r="AV2912" t="s">
        <v>3430</v>
      </c>
      <c r="AW2912" t="s">
        <v>1781</v>
      </c>
      <c r="AX2912">
        <v>1630</v>
      </c>
      <c r="AY2912">
        <v>1650</v>
      </c>
      <c r="AZ2912" t="s">
        <v>2531</v>
      </c>
      <c r="BA2912" s="2">
        <v>43492</v>
      </c>
      <c r="BB2912">
        <v>14</v>
      </c>
      <c r="BC2912" t="s">
        <v>3397</v>
      </c>
      <c r="BD2912" s="3">
        <v>23132</v>
      </c>
      <c r="BE2912" t="s">
        <v>228</v>
      </c>
      <c r="BF2912" s="2">
        <v>43671</v>
      </c>
      <c r="BG2912">
        <v>22</v>
      </c>
      <c r="BH2912" t="s">
        <v>3427</v>
      </c>
      <c r="BI2912" s="3">
        <v>13728</v>
      </c>
    </row>
    <row r="2913" spans="1:61" x14ac:dyDescent="0.25">
      <c r="A2913" s="1">
        <v>43711</v>
      </c>
      <c r="B2913" t="s">
        <v>2230</v>
      </c>
      <c r="C2913" t="s">
        <v>228</v>
      </c>
      <c r="D2913" t="s">
        <v>62</v>
      </c>
      <c r="E2913" t="s">
        <v>1000</v>
      </c>
      <c r="F2913" t="s">
        <v>102</v>
      </c>
      <c r="G2913" t="s">
        <v>105</v>
      </c>
      <c r="H2913" t="s">
        <v>742</v>
      </c>
      <c r="I2913" t="s">
        <v>1000</v>
      </c>
      <c r="J2913" t="s">
        <v>477</v>
      </c>
      <c r="K2913" t="s">
        <v>748</v>
      </c>
      <c r="L2913" t="s">
        <v>573</v>
      </c>
      <c r="M2913" t="s">
        <v>1340</v>
      </c>
      <c r="N2913" t="s">
        <v>481</v>
      </c>
      <c r="O2913" t="s">
        <v>747</v>
      </c>
      <c r="P2913" t="s">
        <v>480</v>
      </c>
      <c r="Q2913">
        <v>29</v>
      </c>
      <c r="R2913" t="s">
        <v>95</v>
      </c>
      <c r="S2913" t="s">
        <v>120</v>
      </c>
      <c r="T2913">
        <v>19</v>
      </c>
      <c r="U2913">
        <v>16</v>
      </c>
      <c r="V2913">
        <v>9</v>
      </c>
      <c r="W2913" t="s">
        <v>96</v>
      </c>
      <c r="X2913" t="s">
        <v>132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 t="e" vm="359">
        <f>_FV(-1,"0344827586206897")</f>
        <v>#VALUE!</v>
      </c>
      <c r="AM2913" t="e" vm="278">
        <f>_FV(0,"20689655172413793")</f>
        <v>#VALUE!</v>
      </c>
      <c r="AN2913">
        <v>-11</v>
      </c>
      <c r="AO2913" t="s">
        <v>68</v>
      </c>
      <c r="AP2913" t="s">
        <v>121</v>
      </c>
      <c r="AQ2913">
        <v>0</v>
      </c>
      <c r="AR2913">
        <v>9</v>
      </c>
      <c r="AS2913" t="s">
        <v>2433</v>
      </c>
      <c r="AT2913" t="s">
        <v>68</v>
      </c>
      <c r="AU2913" t="s">
        <v>452</v>
      </c>
      <c r="AV2913" t="s">
        <v>3431</v>
      </c>
      <c r="AW2913" t="s">
        <v>3432</v>
      </c>
      <c r="AX2913">
        <v>1556</v>
      </c>
      <c r="AY2913">
        <v>1650</v>
      </c>
      <c r="AZ2913" t="s">
        <v>2230</v>
      </c>
      <c r="BA2913" s="2">
        <v>43550</v>
      </c>
      <c r="BB2913">
        <v>32</v>
      </c>
      <c r="BC2913" t="s">
        <v>3398</v>
      </c>
      <c r="BD2913" s="3">
        <v>42767</v>
      </c>
      <c r="BE2913" t="s">
        <v>228</v>
      </c>
      <c r="BF2913" s="2">
        <v>43671</v>
      </c>
      <c r="BG2913">
        <v>22</v>
      </c>
      <c r="BH2913" t="s">
        <v>3427</v>
      </c>
      <c r="BI2913" s="3">
        <v>13728</v>
      </c>
    </row>
    <row r="2914" spans="1:61" x14ac:dyDescent="0.25">
      <c r="A2914" s="1">
        <v>43681</v>
      </c>
      <c r="B2914" t="s">
        <v>123</v>
      </c>
      <c r="C2914" t="s">
        <v>228</v>
      </c>
      <c r="D2914" t="s">
        <v>62</v>
      </c>
      <c r="E2914" t="s">
        <v>340</v>
      </c>
      <c r="F2914" t="s">
        <v>1241</v>
      </c>
      <c r="G2914" t="s">
        <v>1403</v>
      </c>
      <c r="H2914" t="s">
        <v>644</v>
      </c>
      <c r="I2914" t="s">
        <v>1037</v>
      </c>
      <c r="J2914" t="s">
        <v>222</v>
      </c>
      <c r="K2914" t="s">
        <v>2157</v>
      </c>
      <c r="L2914" t="s">
        <v>224</v>
      </c>
      <c r="M2914" t="s">
        <v>470</v>
      </c>
      <c r="N2914" t="s">
        <v>472</v>
      </c>
      <c r="O2914" t="s">
        <v>226</v>
      </c>
      <c r="P2914" t="s">
        <v>226</v>
      </c>
      <c r="Q2914">
        <v>33</v>
      </c>
      <c r="R2914" t="s">
        <v>84</v>
      </c>
      <c r="S2914" t="s">
        <v>120</v>
      </c>
      <c r="T2914">
        <v>19</v>
      </c>
      <c r="U2914">
        <v>2</v>
      </c>
      <c r="V2914">
        <v>6</v>
      </c>
      <c r="W2914" t="s">
        <v>120</v>
      </c>
      <c r="X2914" t="s">
        <v>96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 t="s">
        <v>538</v>
      </c>
      <c r="AM2914" t="e" vm="259">
        <f>_FV(0,"21212121212121213")</f>
        <v>#VALUE!</v>
      </c>
      <c r="AN2914">
        <v>21</v>
      </c>
      <c r="AO2914" t="s">
        <v>66</v>
      </c>
      <c r="AP2914" t="e" vm="1">
        <f>_FV(-7,"0")</f>
        <v>#VALUE!</v>
      </c>
      <c r="AQ2914">
        <v>2</v>
      </c>
      <c r="AR2914">
        <v>5</v>
      </c>
      <c r="AS2914" t="s">
        <v>423</v>
      </c>
      <c r="AT2914" t="s">
        <v>68</v>
      </c>
      <c r="AU2914" t="s">
        <v>563</v>
      </c>
      <c r="AV2914" t="s">
        <v>3433</v>
      </c>
      <c r="AW2914" t="s">
        <v>2711</v>
      </c>
      <c r="AX2914">
        <v>1850</v>
      </c>
      <c r="AY2914">
        <v>1650</v>
      </c>
      <c r="AZ2914" t="s">
        <v>123</v>
      </c>
      <c r="BA2914" s="2">
        <v>43640</v>
      </c>
      <c r="BB2914">
        <v>40</v>
      </c>
      <c r="BC2914" t="s">
        <v>3388</v>
      </c>
      <c r="BD2914" t="s">
        <v>3399</v>
      </c>
      <c r="BE2914" t="s">
        <v>228</v>
      </c>
      <c r="BF2914" s="2">
        <v>43671</v>
      </c>
      <c r="BG2914">
        <v>22</v>
      </c>
      <c r="BH2914" t="s">
        <v>3427</v>
      </c>
      <c r="BI2914" s="3">
        <v>13728</v>
      </c>
    </row>
    <row r="2915" spans="1:61" x14ac:dyDescent="0.25">
      <c r="A2915" s="1">
        <v>43710</v>
      </c>
      <c r="B2915" t="s">
        <v>2233</v>
      </c>
      <c r="C2915" t="s">
        <v>228</v>
      </c>
      <c r="D2915" t="s">
        <v>101</v>
      </c>
      <c r="E2915" t="s">
        <v>68</v>
      </c>
      <c r="F2915" t="s">
        <v>642</v>
      </c>
      <c r="G2915" t="s">
        <v>518</v>
      </c>
      <c r="H2915" t="s">
        <v>230</v>
      </c>
      <c r="I2915" t="s">
        <v>68</v>
      </c>
      <c r="J2915" t="s">
        <v>362</v>
      </c>
      <c r="K2915" t="s">
        <v>521</v>
      </c>
      <c r="L2915" t="s">
        <v>522</v>
      </c>
      <c r="M2915" t="s">
        <v>63</v>
      </c>
      <c r="N2915" t="s">
        <v>520</v>
      </c>
      <c r="O2915" t="s">
        <v>519</v>
      </c>
      <c r="P2915" t="s">
        <v>519</v>
      </c>
      <c r="Q2915">
        <v>26</v>
      </c>
      <c r="R2915" t="s">
        <v>179</v>
      </c>
      <c r="S2915" t="s">
        <v>120</v>
      </c>
      <c r="T2915">
        <v>19</v>
      </c>
      <c r="U2915">
        <v>13</v>
      </c>
      <c r="V2915">
        <v>11</v>
      </c>
      <c r="W2915" t="s">
        <v>85</v>
      </c>
      <c r="X2915" t="s">
        <v>132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 t="e" vm="95">
        <f>_FV(0,"2692307692307692")</f>
        <v>#VALUE!</v>
      </c>
      <c r="AM2915" t="e" vm="95">
        <f>_FV(0,"2692307692307692")</f>
        <v>#VALUE!</v>
      </c>
      <c r="AN2915">
        <v>-6</v>
      </c>
      <c r="AO2915" t="s">
        <v>64</v>
      </c>
      <c r="AP2915" t="s">
        <v>64</v>
      </c>
      <c r="AQ2915">
        <v>2</v>
      </c>
      <c r="AR2915">
        <v>5</v>
      </c>
      <c r="AS2915" t="s">
        <v>68</v>
      </c>
      <c r="AT2915" t="s">
        <v>68</v>
      </c>
      <c r="AU2915" t="s">
        <v>68</v>
      </c>
      <c r="AV2915" t="s">
        <v>124</v>
      </c>
      <c r="AW2915" s="3">
        <v>46023</v>
      </c>
      <c r="AX2915">
        <v>1672</v>
      </c>
      <c r="AY2915">
        <v>1650</v>
      </c>
      <c r="AZ2915" t="s">
        <v>2233</v>
      </c>
      <c r="BA2915" s="2">
        <v>43580</v>
      </c>
      <c r="BB2915">
        <v>20</v>
      </c>
      <c r="BC2915" t="s">
        <v>3402</v>
      </c>
      <c r="BD2915" s="3">
        <v>47300</v>
      </c>
      <c r="BE2915" t="s">
        <v>228</v>
      </c>
      <c r="BF2915" s="2">
        <v>43671</v>
      </c>
      <c r="BG2915">
        <v>22</v>
      </c>
      <c r="BH2915" t="s">
        <v>3427</v>
      </c>
      <c r="BI2915" s="3">
        <v>13728</v>
      </c>
    </row>
    <row r="2916" spans="1:61" x14ac:dyDescent="0.25">
      <c r="A2916" s="1">
        <v>43359</v>
      </c>
      <c r="B2916" t="s">
        <v>127</v>
      </c>
      <c r="C2916" t="s">
        <v>228</v>
      </c>
      <c r="D2916" t="s">
        <v>151</v>
      </c>
      <c r="E2916" s="2">
        <v>43556</v>
      </c>
      <c r="F2916" t="s">
        <v>116</v>
      </c>
      <c r="G2916" s="2">
        <v>43497</v>
      </c>
      <c r="H2916" t="s">
        <v>64</v>
      </c>
      <c r="I2916" s="2">
        <v>43497</v>
      </c>
      <c r="J2916" t="s">
        <v>65</v>
      </c>
      <c r="K2916" t="s">
        <v>118</v>
      </c>
      <c r="L2916" t="s">
        <v>65</v>
      </c>
      <c r="M2916" t="s">
        <v>65</v>
      </c>
      <c r="N2916" t="s">
        <v>124</v>
      </c>
      <c r="O2916" t="s">
        <v>97</v>
      </c>
      <c r="P2916" t="s">
        <v>65</v>
      </c>
      <c r="Q2916">
        <v>5</v>
      </c>
      <c r="R2916" t="s">
        <v>121</v>
      </c>
      <c r="S2916" t="s">
        <v>120</v>
      </c>
      <c r="T2916">
        <v>19</v>
      </c>
      <c r="U2916">
        <v>7</v>
      </c>
      <c r="V2916">
        <v>20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 t="s">
        <v>118</v>
      </c>
      <c r="AM2916" t="e" vm="25">
        <f>_FV(-1,"6")</f>
        <v>#VALUE!</v>
      </c>
      <c r="AN2916">
        <v>6</v>
      </c>
      <c r="AP2916" t="e" vm="1">
        <f>_FV(-2,"0")</f>
        <v>#VALUE!</v>
      </c>
      <c r="AQ2916">
        <v>4</v>
      </c>
      <c r="AR2916">
        <v>4</v>
      </c>
      <c r="AS2916" t="s">
        <v>261</v>
      </c>
      <c r="AT2916" t="s">
        <v>68</v>
      </c>
      <c r="AU2916" t="s">
        <v>65</v>
      </c>
      <c r="AV2916" t="s">
        <v>65</v>
      </c>
      <c r="AW2916" t="s">
        <v>1978</v>
      </c>
      <c r="AX2916">
        <v>1674</v>
      </c>
      <c r="AY2916">
        <v>1650</v>
      </c>
      <c r="AZ2916" t="s">
        <v>127</v>
      </c>
      <c r="BA2916" t="s">
        <v>1398</v>
      </c>
      <c r="BB2916">
        <v>25</v>
      </c>
      <c r="BC2916" t="s">
        <v>3404</v>
      </c>
      <c r="BD2916" s="3">
        <v>27303</v>
      </c>
      <c r="BE2916" t="s">
        <v>228</v>
      </c>
      <c r="BF2916" s="2">
        <v>43671</v>
      </c>
      <c r="BG2916">
        <v>22</v>
      </c>
      <c r="BH2916" t="s">
        <v>3427</v>
      </c>
      <c r="BI2916" s="3">
        <v>13728</v>
      </c>
    </row>
    <row r="2917" spans="1:61" x14ac:dyDescent="0.25">
      <c r="A2917" s="1">
        <v>43449</v>
      </c>
      <c r="B2917" t="s">
        <v>136</v>
      </c>
      <c r="C2917" t="s">
        <v>228</v>
      </c>
      <c r="D2917" t="s">
        <v>151</v>
      </c>
      <c r="E2917" t="s">
        <v>1018</v>
      </c>
      <c r="F2917" t="s">
        <v>276</v>
      </c>
      <c r="G2917" t="s">
        <v>1353</v>
      </c>
      <c r="H2917" t="s">
        <v>546</v>
      </c>
      <c r="I2917" t="s">
        <v>533</v>
      </c>
      <c r="J2917" t="s">
        <v>183</v>
      </c>
      <c r="K2917" t="s">
        <v>281</v>
      </c>
      <c r="L2917" t="s">
        <v>187</v>
      </c>
      <c r="M2917" t="s">
        <v>877</v>
      </c>
      <c r="N2917" t="s">
        <v>188</v>
      </c>
      <c r="O2917" t="s">
        <v>189</v>
      </c>
      <c r="P2917" t="s">
        <v>189</v>
      </c>
      <c r="Q2917">
        <v>17</v>
      </c>
      <c r="R2917" t="s">
        <v>67</v>
      </c>
      <c r="S2917" t="s">
        <v>120</v>
      </c>
      <c r="T2917">
        <v>19</v>
      </c>
      <c r="U2917">
        <v>20</v>
      </c>
      <c r="V2917">
        <v>11</v>
      </c>
      <c r="W2917" t="s">
        <v>66</v>
      </c>
      <c r="X2917" t="s">
        <v>120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 t="e" vm="473">
        <f>_FV(-1,"411764705882353")</f>
        <v>#VALUE!</v>
      </c>
      <c r="AM2917" t="e" vm="74">
        <f>_FV(0,"11764705882352941")</f>
        <v>#VALUE!</v>
      </c>
      <c r="AN2917">
        <v>-12</v>
      </c>
      <c r="AO2917" t="e" vm="1">
        <f>_FV(-6,"0")</f>
        <v>#VALUE!</v>
      </c>
      <c r="AP2917" t="s">
        <v>83</v>
      </c>
      <c r="AQ2917">
        <v>6</v>
      </c>
      <c r="AR2917">
        <v>3</v>
      </c>
      <c r="AS2917" t="s">
        <v>547</v>
      </c>
      <c r="AT2917" t="s">
        <v>68</v>
      </c>
      <c r="AU2917" t="s">
        <v>549</v>
      </c>
      <c r="AV2917" t="s">
        <v>2573</v>
      </c>
      <c r="AW2917" t="s">
        <v>2789</v>
      </c>
      <c r="AX2917">
        <v>1621</v>
      </c>
      <c r="AY2917">
        <v>1650</v>
      </c>
      <c r="AZ2917" t="s">
        <v>136</v>
      </c>
      <c r="BA2917" s="2">
        <v>43609</v>
      </c>
      <c r="BB2917">
        <v>18</v>
      </c>
      <c r="BC2917" t="s">
        <v>3407</v>
      </c>
      <c r="BD2917" s="2">
        <v>43652</v>
      </c>
      <c r="BE2917" t="s">
        <v>228</v>
      </c>
      <c r="BF2917" s="2">
        <v>43671</v>
      </c>
      <c r="BG2917">
        <v>22</v>
      </c>
      <c r="BH2917" t="s">
        <v>3427</v>
      </c>
      <c r="BI2917" s="3">
        <v>13728</v>
      </c>
    </row>
    <row r="2918" spans="1:61" x14ac:dyDescent="0.25">
      <c r="A2918" s="1">
        <v>43384</v>
      </c>
      <c r="B2918" t="s">
        <v>3165</v>
      </c>
      <c r="C2918" t="s">
        <v>228</v>
      </c>
      <c r="D2918" t="s">
        <v>101</v>
      </c>
      <c r="E2918" t="s">
        <v>81</v>
      </c>
      <c r="F2918" t="s">
        <v>78</v>
      </c>
      <c r="G2918" s="3">
        <v>27395</v>
      </c>
      <c r="H2918" t="s">
        <v>75</v>
      </c>
      <c r="I2918" t="s">
        <v>63</v>
      </c>
      <c r="J2918" t="s">
        <v>717</v>
      </c>
      <c r="K2918" t="s">
        <v>308</v>
      </c>
      <c r="L2918" t="s">
        <v>79</v>
      </c>
      <c r="M2918" t="s">
        <v>426</v>
      </c>
      <c r="N2918" t="s">
        <v>63</v>
      </c>
      <c r="O2918" t="s">
        <v>79</v>
      </c>
      <c r="P2918" t="s">
        <v>82</v>
      </c>
      <c r="Q2918">
        <v>12</v>
      </c>
      <c r="R2918" t="s">
        <v>239</v>
      </c>
      <c r="S2918" t="s">
        <v>120</v>
      </c>
      <c r="T2918">
        <v>19</v>
      </c>
      <c r="U2918">
        <v>18</v>
      </c>
      <c r="V2918">
        <v>13</v>
      </c>
      <c r="W2918" t="s">
        <v>66</v>
      </c>
      <c r="X2918" t="s">
        <v>85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 t="e" vm="2">
        <f>_FV(-1,"3333333333333333")</f>
        <v>#VALUE!</v>
      </c>
      <c r="AM2918" t="e" vm="2">
        <f>_FV(0,"3333333333333333")</f>
        <v>#VALUE!</v>
      </c>
      <c r="AN2918">
        <v>-5</v>
      </c>
      <c r="AO2918" t="e" vm="1">
        <f>_FV(-3,"0")</f>
        <v>#VALUE!</v>
      </c>
      <c r="AP2918" t="s">
        <v>120</v>
      </c>
      <c r="AQ2918">
        <v>0</v>
      </c>
      <c r="AR2918">
        <v>6</v>
      </c>
      <c r="AS2918" t="s">
        <v>68</v>
      </c>
      <c r="AT2918" t="s">
        <v>68</v>
      </c>
      <c r="AU2918" t="s">
        <v>68</v>
      </c>
      <c r="AV2918" t="s">
        <v>3434</v>
      </c>
      <c r="AW2918" s="2">
        <v>43525</v>
      </c>
      <c r="AX2918">
        <v>1546</v>
      </c>
      <c r="AY2918">
        <v>1650</v>
      </c>
      <c r="AZ2918" t="s">
        <v>3165</v>
      </c>
      <c r="BA2918" s="2">
        <v>43548</v>
      </c>
      <c r="BB2918">
        <v>21</v>
      </c>
      <c r="BC2918" t="s">
        <v>3409</v>
      </c>
      <c r="BD2918" s="3">
        <v>15766</v>
      </c>
      <c r="BE2918" t="s">
        <v>228</v>
      </c>
      <c r="BF2918" s="2">
        <v>43671</v>
      </c>
      <c r="BG2918">
        <v>22</v>
      </c>
      <c r="BH2918" t="s">
        <v>3427</v>
      </c>
      <c r="BI2918" s="3">
        <v>13728</v>
      </c>
    </row>
    <row r="2919" spans="1:61" x14ac:dyDescent="0.25">
      <c r="A2919" s="1">
        <v>43400</v>
      </c>
      <c r="B2919" t="s">
        <v>2538</v>
      </c>
      <c r="C2919" t="s">
        <v>228</v>
      </c>
      <c r="D2919" t="s">
        <v>101</v>
      </c>
      <c r="E2919" s="2">
        <v>43586</v>
      </c>
      <c r="F2919" t="s">
        <v>124</v>
      </c>
      <c r="G2919" s="2">
        <v>43586</v>
      </c>
      <c r="H2919" s="2">
        <v>43556</v>
      </c>
      <c r="I2919" s="2">
        <v>43497</v>
      </c>
      <c r="J2919" t="s">
        <v>534</v>
      </c>
      <c r="K2919" t="s">
        <v>116</v>
      </c>
      <c r="L2919" t="s">
        <v>118</v>
      </c>
      <c r="M2919" t="s">
        <v>63</v>
      </c>
      <c r="N2919" t="s">
        <v>97</v>
      </c>
      <c r="O2919" t="s">
        <v>65</v>
      </c>
      <c r="P2919" t="s">
        <v>325</v>
      </c>
      <c r="Q2919">
        <v>10</v>
      </c>
      <c r="R2919" t="s">
        <v>83</v>
      </c>
      <c r="S2919" t="s">
        <v>120</v>
      </c>
      <c r="T2919">
        <v>19</v>
      </c>
      <c r="U2919">
        <v>11</v>
      </c>
      <c r="V2919">
        <v>14</v>
      </c>
      <c r="W2919" t="s">
        <v>96</v>
      </c>
      <c r="X2919" t="s">
        <v>85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 t="s">
        <v>65</v>
      </c>
      <c r="AM2919" t="e" vm="25">
        <f>_FV(0,"6")</f>
        <v>#VALUE!</v>
      </c>
      <c r="AN2919">
        <v>5</v>
      </c>
      <c r="AO2919" t="e" vm="1">
        <f>_FV(-1,"0")</f>
        <v>#VALUE!</v>
      </c>
      <c r="AP2919" t="e" vm="1">
        <f>_FV(-1,"0")</f>
        <v>#VALUE!</v>
      </c>
      <c r="AQ2919">
        <v>4</v>
      </c>
      <c r="AR2919">
        <v>4</v>
      </c>
      <c r="AS2919" t="s">
        <v>68</v>
      </c>
      <c r="AT2919" t="s">
        <v>68</v>
      </c>
      <c r="AU2919" t="s">
        <v>68</v>
      </c>
      <c r="AV2919" t="s">
        <v>749</v>
      </c>
      <c r="AW2919" s="3">
        <v>46753</v>
      </c>
      <c r="AX2919">
        <v>1685</v>
      </c>
      <c r="AY2919">
        <v>1650</v>
      </c>
      <c r="AZ2919" t="s">
        <v>2538</v>
      </c>
      <c r="BA2919" s="2">
        <v>43580</v>
      </c>
      <c r="BB2919">
        <v>27</v>
      </c>
      <c r="BC2919" t="s">
        <v>3410</v>
      </c>
      <c r="BD2919" s="3">
        <v>24320</v>
      </c>
      <c r="BE2919" t="s">
        <v>228</v>
      </c>
      <c r="BF2919" s="2">
        <v>43671</v>
      </c>
      <c r="BG2919">
        <v>22</v>
      </c>
      <c r="BH2919" t="s">
        <v>3427</v>
      </c>
      <c r="BI2919" s="3">
        <v>13728</v>
      </c>
    </row>
    <row r="2920" spans="1:61" x14ac:dyDescent="0.25">
      <c r="A2920" s="1">
        <v>43442</v>
      </c>
      <c r="B2920" t="s">
        <v>150</v>
      </c>
      <c r="C2920" t="s">
        <v>228</v>
      </c>
      <c r="D2920" t="s">
        <v>62</v>
      </c>
      <c r="E2920" t="s">
        <v>65</v>
      </c>
      <c r="F2920" t="s">
        <v>65</v>
      </c>
      <c r="G2920" t="s">
        <v>65</v>
      </c>
      <c r="H2920" t="s">
        <v>65</v>
      </c>
      <c r="I2920" t="s">
        <v>65</v>
      </c>
      <c r="J2920" t="s">
        <v>65</v>
      </c>
      <c r="K2920" t="s">
        <v>65</v>
      </c>
      <c r="L2920" t="s">
        <v>65</v>
      </c>
      <c r="M2920" t="s">
        <v>65</v>
      </c>
      <c r="N2920" t="s">
        <v>65</v>
      </c>
      <c r="O2920" t="s">
        <v>65</v>
      </c>
      <c r="P2920" t="s">
        <v>65</v>
      </c>
      <c r="Q2920">
        <v>1</v>
      </c>
      <c r="R2920" t="s">
        <v>64</v>
      </c>
      <c r="S2920" t="s">
        <v>120</v>
      </c>
      <c r="T2920">
        <v>19</v>
      </c>
      <c r="U2920">
        <v>9</v>
      </c>
      <c r="V2920">
        <v>19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 t="s">
        <v>65</v>
      </c>
      <c r="AM2920" t="s">
        <v>65</v>
      </c>
      <c r="AN2920">
        <v>0</v>
      </c>
      <c r="AP2920" t="e" vm="1">
        <f>_FV(-8,"0")</f>
        <v>#VALUE!</v>
      </c>
      <c r="AQ2920">
        <v>9</v>
      </c>
      <c r="AR2920">
        <v>0</v>
      </c>
      <c r="AS2920" t="s">
        <v>68</v>
      </c>
      <c r="AT2920" t="s">
        <v>68</v>
      </c>
      <c r="AU2920" t="s">
        <v>68</v>
      </c>
      <c r="AV2920" s="2">
        <v>43679</v>
      </c>
      <c r="AW2920" s="2">
        <v>43466</v>
      </c>
      <c r="AX2920">
        <v>1937</v>
      </c>
      <c r="AY2920">
        <v>1650</v>
      </c>
      <c r="AZ2920" t="s">
        <v>150</v>
      </c>
      <c r="BA2920" s="2">
        <v>43700</v>
      </c>
      <c r="BB2920">
        <v>25</v>
      </c>
      <c r="BC2920" t="s">
        <v>3413</v>
      </c>
      <c r="BD2920" s="2">
        <v>43700</v>
      </c>
      <c r="BE2920" t="s">
        <v>228</v>
      </c>
      <c r="BF2920" s="2">
        <v>43671</v>
      </c>
      <c r="BG2920">
        <v>22</v>
      </c>
      <c r="BH2920" t="s">
        <v>3427</v>
      </c>
      <c r="BI2920" s="3">
        <v>13728</v>
      </c>
    </row>
    <row r="2921" spans="1:61" x14ac:dyDescent="0.25">
      <c r="A2921" s="1">
        <v>43523</v>
      </c>
      <c r="B2921" t="s">
        <v>158</v>
      </c>
      <c r="C2921" t="s">
        <v>228</v>
      </c>
      <c r="D2921" t="s">
        <v>62</v>
      </c>
      <c r="E2921" t="s">
        <v>2495</v>
      </c>
      <c r="F2921" s="3">
        <v>45658</v>
      </c>
      <c r="G2921" t="s">
        <v>670</v>
      </c>
      <c r="H2921" t="s">
        <v>353</v>
      </c>
      <c r="I2921" t="s">
        <v>3390</v>
      </c>
      <c r="J2921" t="s">
        <v>153</v>
      </c>
      <c r="K2921" t="s">
        <v>180</v>
      </c>
      <c r="L2921" t="s">
        <v>329</v>
      </c>
      <c r="M2921" t="s">
        <v>154</v>
      </c>
      <c r="N2921" t="s">
        <v>1304</v>
      </c>
      <c r="O2921" t="s">
        <v>577</v>
      </c>
      <c r="P2921" t="s">
        <v>372</v>
      </c>
      <c r="Q2921">
        <v>28</v>
      </c>
      <c r="R2921" t="s">
        <v>68</v>
      </c>
      <c r="S2921" t="s">
        <v>120</v>
      </c>
      <c r="T2921">
        <v>19</v>
      </c>
      <c r="U2921">
        <v>2</v>
      </c>
      <c r="V2921">
        <v>9</v>
      </c>
      <c r="W2921" t="s">
        <v>179</v>
      </c>
      <c r="X2921" t="s">
        <v>132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 t="s">
        <v>2345</v>
      </c>
      <c r="AM2921" t="e" vm="302">
        <f>_FV(0,"17857142857142858")</f>
        <v>#VALUE!</v>
      </c>
      <c r="AN2921">
        <v>29</v>
      </c>
      <c r="AO2921" t="s">
        <v>85</v>
      </c>
      <c r="AP2921" t="e" vm="1">
        <f>_FV(-9,"0")</f>
        <v>#VALUE!</v>
      </c>
      <c r="AQ2921">
        <v>9</v>
      </c>
      <c r="AR2921">
        <v>0</v>
      </c>
      <c r="AS2921" t="s">
        <v>68</v>
      </c>
      <c r="AT2921" t="s">
        <v>68</v>
      </c>
      <c r="AU2921" t="s">
        <v>68</v>
      </c>
      <c r="AV2921" s="2">
        <v>43499</v>
      </c>
      <c r="AW2921" s="3">
        <v>11689</v>
      </c>
      <c r="AX2921">
        <v>1954</v>
      </c>
      <c r="AY2921">
        <v>1650</v>
      </c>
      <c r="AZ2921" t="s">
        <v>158</v>
      </c>
      <c r="BA2921" s="2">
        <v>43547</v>
      </c>
      <c r="BB2921">
        <v>33</v>
      </c>
      <c r="BC2921" t="s">
        <v>3388</v>
      </c>
      <c r="BD2921" t="s">
        <v>3389</v>
      </c>
      <c r="BE2921" t="s">
        <v>228</v>
      </c>
      <c r="BF2921" s="2">
        <v>43671</v>
      </c>
      <c r="BG2921">
        <v>22</v>
      </c>
      <c r="BH2921" t="s">
        <v>3427</v>
      </c>
      <c r="BI2921" s="3">
        <v>13728</v>
      </c>
    </row>
    <row r="2922" spans="1:61" x14ac:dyDescent="0.25">
      <c r="A2922" s="1">
        <v>43568</v>
      </c>
      <c r="B2922" t="s">
        <v>163</v>
      </c>
      <c r="C2922" t="s">
        <v>228</v>
      </c>
      <c r="D2922" t="s">
        <v>62</v>
      </c>
      <c r="E2922" t="s">
        <v>466</v>
      </c>
      <c r="F2922" t="s">
        <v>1241</v>
      </c>
      <c r="G2922" t="s">
        <v>465</v>
      </c>
      <c r="H2922" t="s">
        <v>644</v>
      </c>
      <c r="I2922" t="s">
        <v>466</v>
      </c>
      <c r="J2922" t="s">
        <v>222</v>
      </c>
      <c r="K2922" t="s">
        <v>468</v>
      </c>
      <c r="L2922" t="s">
        <v>224</v>
      </c>
      <c r="M2922" t="s">
        <v>470</v>
      </c>
      <c r="N2922" t="s">
        <v>472</v>
      </c>
      <c r="O2922" t="s">
        <v>470</v>
      </c>
      <c r="P2922" t="s">
        <v>226</v>
      </c>
      <c r="Q2922">
        <v>33</v>
      </c>
      <c r="R2922" t="s">
        <v>96</v>
      </c>
      <c r="S2922" t="s">
        <v>120</v>
      </c>
      <c r="T2922">
        <v>19</v>
      </c>
      <c r="U2922">
        <v>3</v>
      </c>
      <c r="V2922">
        <v>6</v>
      </c>
      <c r="W2922" t="s">
        <v>83</v>
      </c>
      <c r="X2922" t="s">
        <v>96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 t="s">
        <v>468</v>
      </c>
      <c r="AM2922" t="e" vm="259">
        <f>_FV(0,"21212121212121213")</f>
        <v>#VALUE!</v>
      </c>
      <c r="AN2922">
        <v>19</v>
      </c>
      <c r="AO2922" t="s">
        <v>84</v>
      </c>
      <c r="AP2922" t="e" vm="1">
        <f>_FV(-4,"0")</f>
        <v>#VALUE!</v>
      </c>
      <c r="AQ2922">
        <v>4</v>
      </c>
      <c r="AR2922">
        <v>4</v>
      </c>
      <c r="AS2922" t="s">
        <v>423</v>
      </c>
      <c r="AT2922" t="s">
        <v>1275</v>
      </c>
      <c r="AU2922" t="s">
        <v>563</v>
      </c>
      <c r="AV2922" t="s">
        <v>2078</v>
      </c>
      <c r="AW2922" t="s">
        <v>3435</v>
      </c>
      <c r="AX2922">
        <v>1870</v>
      </c>
      <c r="AY2922">
        <v>1650</v>
      </c>
      <c r="AZ2922" t="s">
        <v>163</v>
      </c>
      <c r="BA2922" s="2">
        <v>43640</v>
      </c>
      <c r="BB2922">
        <v>22</v>
      </c>
      <c r="BC2922" t="s">
        <v>3417</v>
      </c>
      <c r="BD2922" s="2">
        <v>43700</v>
      </c>
      <c r="BE2922" t="s">
        <v>228</v>
      </c>
      <c r="BF2922" s="2">
        <v>43671</v>
      </c>
      <c r="BG2922">
        <v>22</v>
      </c>
      <c r="BH2922" t="s">
        <v>3427</v>
      </c>
      <c r="BI2922" s="3">
        <v>13728</v>
      </c>
    </row>
    <row r="2923" spans="1:61" x14ac:dyDescent="0.25">
      <c r="A2923" s="1">
        <v>43112</v>
      </c>
      <c r="B2923" t="s">
        <v>178</v>
      </c>
      <c r="C2923" t="s">
        <v>228</v>
      </c>
      <c r="D2923" t="s">
        <v>151</v>
      </c>
      <c r="E2923" t="s">
        <v>575</v>
      </c>
      <c r="F2923" t="s">
        <v>68</v>
      </c>
      <c r="G2923" t="s">
        <v>250</v>
      </c>
      <c r="H2923" t="s">
        <v>352</v>
      </c>
      <c r="I2923" t="s">
        <v>152</v>
      </c>
      <c r="J2923" t="s">
        <v>152</v>
      </c>
      <c r="K2923" t="s">
        <v>372</v>
      </c>
      <c r="L2923" t="s">
        <v>372</v>
      </c>
      <c r="M2923" t="s">
        <v>63</v>
      </c>
      <c r="N2923" t="s">
        <v>63</v>
      </c>
      <c r="O2923" t="s">
        <v>372</v>
      </c>
      <c r="P2923" t="s">
        <v>372</v>
      </c>
      <c r="Q2923">
        <v>14</v>
      </c>
      <c r="R2923" t="s">
        <v>191</v>
      </c>
      <c r="S2923" t="s">
        <v>120</v>
      </c>
      <c r="T2923">
        <v>19</v>
      </c>
      <c r="U2923">
        <v>13</v>
      </c>
      <c r="V2923">
        <v>14</v>
      </c>
      <c r="W2923" t="s">
        <v>120</v>
      </c>
      <c r="X2923" t="s">
        <v>132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 t="e" vm="315">
        <f>_FV(0,"35714285714285715")</f>
        <v>#VALUE!</v>
      </c>
      <c r="AM2923" t="e" vm="151">
        <f>_FV(0,"5714285714285714")</f>
        <v>#VALUE!</v>
      </c>
      <c r="AN2923">
        <v>0</v>
      </c>
      <c r="AO2923" t="s">
        <v>132</v>
      </c>
      <c r="AP2923" t="s">
        <v>84</v>
      </c>
      <c r="AQ2923">
        <v>9</v>
      </c>
      <c r="AR2923">
        <v>0</v>
      </c>
      <c r="AS2923" t="s">
        <v>68</v>
      </c>
      <c r="AT2923" t="s">
        <v>68</v>
      </c>
      <c r="AU2923" t="s">
        <v>68</v>
      </c>
      <c r="AV2923" t="s">
        <v>124</v>
      </c>
      <c r="AW2923" s="3">
        <v>46023</v>
      </c>
      <c r="AX2923">
        <v>1644</v>
      </c>
      <c r="AY2923">
        <v>1650</v>
      </c>
      <c r="AZ2923" t="s">
        <v>178</v>
      </c>
      <c r="BA2923" t="s">
        <v>1398</v>
      </c>
      <c r="BB2923">
        <v>22</v>
      </c>
      <c r="BC2923" t="s">
        <v>3419</v>
      </c>
      <c r="BD2923" s="3">
        <v>15097</v>
      </c>
      <c r="BE2923" t="s">
        <v>228</v>
      </c>
      <c r="BF2923" s="2">
        <v>43671</v>
      </c>
      <c r="BG2923">
        <v>22</v>
      </c>
      <c r="BH2923" t="s">
        <v>3427</v>
      </c>
      <c r="BI2923" s="3">
        <v>13728</v>
      </c>
    </row>
    <row r="2924" spans="1:61" x14ac:dyDescent="0.25">
      <c r="A2924" s="1">
        <v>43461</v>
      </c>
      <c r="B2924" t="s">
        <v>1917</v>
      </c>
      <c r="C2924" t="s">
        <v>228</v>
      </c>
      <c r="D2924" t="s">
        <v>151</v>
      </c>
      <c r="E2924" t="s">
        <v>68</v>
      </c>
      <c r="F2924" t="s">
        <v>201</v>
      </c>
      <c r="G2924" t="s">
        <v>1583</v>
      </c>
      <c r="H2924" t="s">
        <v>200</v>
      </c>
      <c r="I2924" t="s">
        <v>302</v>
      </c>
      <c r="J2924" t="s">
        <v>786</v>
      </c>
      <c r="K2924" t="s">
        <v>204</v>
      </c>
      <c r="L2924" t="s">
        <v>203</v>
      </c>
      <c r="M2924" t="s">
        <v>172</v>
      </c>
      <c r="N2924" t="s">
        <v>304</v>
      </c>
      <c r="O2924" t="s">
        <v>202</v>
      </c>
      <c r="P2924" t="s">
        <v>204</v>
      </c>
      <c r="Q2924">
        <v>19</v>
      </c>
      <c r="R2924" t="s">
        <v>242</v>
      </c>
      <c r="S2924" t="s">
        <v>120</v>
      </c>
      <c r="T2924">
        <v>19</v>
      </c>
      <c r="U2924">
        <v>16</v>
      </c>
      <c r="V2924">
        <v>12</v>
      </c>
      <c r="W2924" t="s">
        <v>85</v>
      </c>
      <c r="X2924" t="s">
        <v>179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1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 t="e" vm="239">
        <f>_FV(0,"7368421052631579")</f>
        <v>#VALUE!</v>
      </c>
      <c r="AM2924" t="e" vm="142">
        <f>_FV(0,"10526315789473684")</f>
        <v>#VALUE!</v>
      </c>
      <c r="AN2924">
        <v>-9</v>
      </c>
      <c r="AO2924" t="e" vm="1">
        <f>_FV(-5,"0")</f>
        <v>#VALUE!</v>
      </c>
      <c r="AP2924" t="s">
        <v>96</v>
      </c>
      <c r="AQ2924">
        <v>3</v>
      </c>
      <c r="AR2924">
        <v>6</v>
      </c>
      <c r="AS2924" t="s">
        <v>68</v>
      </c>
      <c r="AT2924" t="s">
        <v>68</v>
      </c>
      <c r="AU2924" t="s">
        <v>68</v>
      </c>
      <c r="AV2924" s="2">
        <v>43586</v>
      </c>
      <c r="AW2924" s="3">
        <v>11324</v>
      </c>
      <c r="AX2924">
        <v>1642</v>
      </c>
      <c r="AY2924">
        <v>1650</v>
      </c>
      <c r="AZ2924" t="s">
        <v>1917</v>
      </c>
      <c r="BA2924" s="2">
        <v>43731</v>
      </c>
      <c r="BB2924">
        <v>18</v>
      </c>
      <c r="BC2924" t="s">
        <v>3421</v>
      </c>
      <c r="BD2924" s="3">
        <v>27912</v>
      </c>
      <c r="BE2924" t="s">
        <v>228</v>
      </c>
      <c r="BF2924" s="2">
        <v>43671</v>
      </c>
      <c r="BG2924">
        <v>22</v>
      </c>
      <c r="BH2924" t="s">
        <v>3427</v>
      </c>
      <c r="BI2924" s="3">
        <v>13728</v>
      </c>
    </row>
    <row r="2925" spans="1:61" x14ac:dyDescent="0.25">
      <c r="A2925" s="1">
        <v>43582</v>
      </c>
      <c r="B2925" t="s">
        <v>209</v>
      </c>
      <c r="C2925" t="s">
        <v>228</v>
      </c>
      <c r="D2925" t="s">
        <v>151</v>
      </c>
      <c r="E2925" t="s">
        <v>432</v>
      </c>
      <c r="F2925" t="s">
        <v>210</v>
      </c>
      <c r="G2925" t="s">
        <v>213</v>
      </c>
      <c r="H2925" s="2">
        <v>43586</v>
      </c>
      <c r="I2925" t="s">
        <v>211</v>
      </c>
      <c r="J2925" t="s">
        <v>434</v>
      </c>
      <c r="K2925" t="s">
        <v>1640</v>
      </c>
      <c r="L2925" t="s">
        <v>80</v>
      </c>
      <c r="M2925" t="s">
        <v>435</v>
      </c>
      <c r="N2925" t="s">
        <v>94</v>
      </c>
      <c r="O2925" t="s">
        <v>2025</v>
      </c>
      <c r="P2925" t="s">
        <v>215</v>
      </c>
      <c r="Q2925">
        <v>36</v>
      </c>
      <c r="R2925" t="s">
        <v>66</v>
      </c>
      <c r="S2925" t="s">
        <v>120</v>
      </c>
      <c r="T2925">
        <v>19</v>
      </c>
      <c r="U2925">
        <v>3</v>
      </c>
      <c r="V2925">
        <v>11</v>
      </c>
      <c r="W2925" t="s">
        <v>83</v>
      </c>
      <c r="X2925" t="s">
        <v>66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 t="s">
        <v>74</v>
      </c>
      <c r="AM2925" t="e" vm="42">
        <f>_FV(0,"2777777777777778")</f>
        <v>#VALUE!</v>
      </c>
      <c r="AN2925">
        <v>27</v>
      </c>
      <c r="AO2925" t="s">
        <v>132</v>
      </c>
      <c r="AP2925" t="e" vm="1">
        <f>_FV(-6,"0")</f>
        <v>#VALUE!</v>
      </c>
      <c r="AQ2925">
        <v>7</v>
      </c>
      <c r="AR2925">
        <v>1</v>
      </c>
      <c r="AS2925" t="s">
        <v>68</v>
      </c>
      <c r="AT2925" t="s">
        <v>68</v>
      </c>
      <c r="AU2925" t="s">
        <v>68</v>
      </c>
      <c r="AV2925" s="2">
        <v>43498</v>
      </c>
      <c r="AW2925" s="3">
        <v>43466</v>
      </c>
      <c r="AX2925">
        <v>1893</v>
      </c>
      <c r="AY2925">
        <v>1650</v>
      </c>
      <c r="AZ2925" t="s">
        <v>209</v>
      </c>
      <c r="BA2925" s="2">
        <v>43609</v>
      </c>
      <c r="BB2925">
        <v>20</v>
      </c>
      <c r="BC2925" t="s">
        <v>3422</v>
      </c>
      <c r="BD2925" s="2">
        <v>43793</v>
      </c>
      <c r="BE2925" t="s">
        <v>228</v>
      </c>
      <c r="BF2925" s="2">
        <v>43671</v>
      </c>
      <c r="BG2925">
        <v>22</v>
      </c>
      <c r="BH2925" t="s">
        <v>3427</v>
      </c>
      <c r="BI2925" s="3">
        <v>13728</v>
      </c>
    </row>
    <row r="2926" spans="1:61" x14ac:dyDescent="0.25">
      <c r="A2926" s="1">
        <v>43804</v>
      </c>
      <c r="B2926" t="s">
        <v>2793</v>
      </c>
      <c r="C2926" t="s">
        <v>228</v>
      </c>
      <c r="D2926" t="s">
        <v>151</v>
      </c>
      <c r="E2926" t="s">
        <v>840</v>
      </c>
      <c r="F2926" t="s">
        <v>786</v>
      </c>
      <c r="G2926" t="s">
        <v>1689</v>
      </c>
      <c r="H2926" t="s">
        <v>200</v>
      </c>
      <c r="I2926" t="s">
        <v>201</v>
      </c>
      <c r="J2926" t="s">
        <v>1588</v>
      </c>
      <c r="K2926" t="s">
        <v>203</v>
      </c>
      <c r="L2926" t="s">
        <v>203</v>
      </c>
      <c r="M2926" t="s">
        <v>406</v>
      </c>
      <c r="N2926" t="s">
        <v>304</v>
      </c>
      <c r="O2926" t="s">
        <v>205</v>
      </c>
      <c r="P2926" t="s">
        <v>1014</v>
      </c>
      <c r="Q2926">
        <v>38</v>
      </c>
      <c r="R2926" t="s">
        <v>192</v>
      </c>
      <c r="S2926" t="s">
        <v>120</v>
      </c>
      <c r="T2926">
        <v>19</v>
      </c>
      <c r="U2926">
        <v>10</v>
      </c>
      <c r="V2926">
        <v>11</v>
      </c>
      <c r="W2926" t="s">
        <v>66</v>
      </c>
      <c r="X2926" t="s">
        <v>85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 t="e" vm="142">
        <f>_FV(0,"10526315789473684")</f>
        <v>#VALUE!</v>
      </c>
      <c r="AM2926" t="e" vm="176">
        <f>_FV(0,"15789473684210525")</f>
        <v>#VALUE!</v>
      </c>
      <c r="AN2926">
        <v>1</v>
      </c>
      <c r="AO2926" t="e" vm="1">
        <f>_FV(-3,"0")</f>
        <v>#VALUE!</v>
      </c>
      <c r="AP2926" t="s">
        <v>68</v>
      </c>
      <c r="AQ2926">
        <v>6</v>
      </c>
      <c r="AR2926">
        <v>3</v>
      </c>
      <c r="AS2926" t="s">
        <v>68</v>
      </c>
      <c r="AT2926" t="s">
        <v>68</v>
      </c>
      <c r="AU2926" t="s">
        <v>68</v>
      </c>
      <c r="AV2926" s="2">
        <v>43617</v>
      </c>
      <c r="AW2926" s="2">
        <v>43617</v>
      </c>
      <c r="AX2926">
        <v>1657</v>
      </c>
      <c r="AY2926">
        <v>1650</v>
      </c>
      <c r="AZ2926" t="s">
        <v>2793</v>
      </c>
      <c r="BA2926" s="2">
        <v>43521</v>
      </c>
      <c r="BB2926">
        <v>31</v>
      </c>
      <c r="BC2926" t="s">
        <v>3425</v>
      </c>
      <c r="BD2926" s="3">
        <v>13606</v>
      </c>
      <c r="BE2926" t="s">
        <v>228</v>
      </c>
      <c r="BF2926" s="2">
        <v>43671</v>
      </c>
      <c r="BG2926">
        <v>22</v>
      </c>
      <c r="BH2926" t="s">
        <v>3427</v>
      </c>
      <c r="BI2926" s="3">
        <v>13728</v>
      </c>
    </row>
    <row r="2927" spans="1:61" x14ac:dyDescent="0.25">
      <c r="A2927" s="1">
        <v>43494</v>
      </c>
      <c r="B2927" t="s">
        <v>245</v>
      </c>
      <c r="C2927" t="s">
        <v>228</v>
      </c>
      <c r="D2927" t="s">
        <v>62</v>
      </c>
      <c r="E2927" t="s">
        <v>399</v>
      </c>
      <c r="F2927" s="3">
        <v>45658</v>
      </c>
      <c r="G2927" t="s">
        <v>770</v>
      </c>
      <c r="H2927" t="s">
        <v>75</v>
      </c>
      <c r="I2927" t="s">
        <v>90</v>
      </c>
      <c r="J2927" t="s">
        <v>770</v>
      </c>
      <c r="K2927" t="s">
        <v>323</v>
      </c>
      <c r="L2927" t="s">
        <v>323</v>
      </c>
      <c r="M2927" t="s">
        <v>323</v>
      </c>
      <c r="N2927" t="s">
        <v>81</v>
      </c>
      <c r="O2927" t="s">
        <v>693</v>
      </c>
      <c r="P2927" t="s">
        <v>82</v>
      </c>
      <c r="Q2927">
        <v>24</v>
      </c>
      <c r="R2927" t="s">
        <v>85</v>
      </c>
      <c r="S2927" t="s">
        <v>120</v>
      </c>
      <c r="T2927">
        <v>19</v>
      </c>
      <c r="U2927">
        <v>8</v>
      </c>
      <c r="V2927">
        <v>10</v>
      </c>
      <c r="W2927" t="s">
        <v>85</v>
      </c>
      <c r="X2927" t="s">
        <v>85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 t="e" vm="68">
        <f>_FV(0,"16666666666666666")</f>
        <v>#VALUE!</v>
      </c>
      <c r="AM2927" t="e" vm="68">
        <f>_FV(0,"16666666666666666")</f>
        <v>#VALUE!</v>
      </c>
      <c r="AN2927">
        <v>1</v>
      </c>
      <c r="AO2927" t="s">
        <v>65</v>
      </c>
      <c r="AP2927" t="e" vm="1">
        <f>_FV(-3,"0")</f>
        <v>#VALUE!</v>
      </c>
      <c r="AQ2927">
        <v>4</v>
      </c>
      <c r="AR2927">
        <v>4</v>
      </c>
      <c r="AS2927" t="s">
        <v>524</v>
      </c>
      <c r="AT2927" t="s">
        <v>68</v>
      </c>
      <c r="AU2927" t="s">
        <v>537</v>
      </c>
      <c r="AV2927" t="s">
        <v>644</v>
      </c>
      <c r="AW2927" t="s">
        <v>3436</v>
      </c>
      <c r="AX2927">
        <v>1604</v>
      </c>
      <c r="AY2927">
        <v>1650</v>
      </c>
      <c r="AZ2927" t="s">
        <v>245</v>
      </c>
      <c r="BA2927" s="2">
        <v>43488</v>
      </c>
      <c r="BB2927">
        <v>26</v>
      </c>
      <c r="BC2927" t="s">
        <v>3428</v>
      </c>
      <c r="BD2927" s="2">
        <v>43469</v>
      </c>
      <c r="BE2927" t="s">
        <v>228</v>
      </c>
      <c r="BF2927" s="2">
        <v>43671</v>
      </c>
      <c r="BG2927">
        <v>22</v>
      </c>
      <c r="BH2927" t="s">
        <v>3427</v>
      </c>
      <c r="BI2927" s="3">
        <v>13728</v>
      </c>
    </row>
    <row r="2928" spans="1:61" x14ac:dyDescent="0.25">
      <c r="A2928" s="1">
        <v>43366</v>
      </c>
      <c r="B2928" t="s">
        <v>60</v>
      </c>
      <c r="C2928" t="s">
        <v>127</v>
      </c>
      <c r="D2928" t="s">
        <v>62</v>
      </c>
      <c r="E2928" t="s">
        <v>340</v>
      </c>
      <c r="F2928" t="s">
        <v>90</v>
      </c>
      <c r="G2928" s="2">
        <v>43586</v>
      </c>
      <c r="H2928" s="2">
        <v>43586</v>
      </c>
      <c r="I2928" s="2">
        <v>43586</v>
      </c>
      <c r="J2928" t="s">
        <v>68</v>
      </c>
      <c r="K2928" t="s">
        <v>63</v>
      </c>
      <c r="L2928" t="s">
        <v>82</v>
      </c>
      <c r="M2928" t="s">
        <v>80</v>
      </c>
      <c r="N2928" t="s">
        <v>82</v>
      </c>
      <c r="O2928" t="s">
        <v>65</v>
      </c>
      <c r="P2928" t="s">
        <v>63</v>
      </c>
      <c r="Q2928">
        <v>6</v>
      </c>
      <c r="R2928" t="s">
        <v>132</v>
      </c>
      <c r="S2928" t="s">
        <v>121</v>
      </c>
      <c r="T2928">
        <v>19</v>
      </c>
      <c r="U2928">
        <v>7</v>
      </c>
      <c r="V2928">
        <v>11</v>
      </c>
      <c r="W2928" t="s">
        <v>83</v>
      </c>
      <c r="X2928" t="s">
        <v>96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 t="s">
        <v>82</v>
      </c>
      <c r="AM2928" t="e" vm="68">
        <f>_FV(0,"16666666666666666")</f>
        <v>#VALUE!</v>
      </c>
      <c r="AN2928">
        <v>3</v>
      </c>
      <c r="AO2928" t="s">
        <v>84</v>
      </c>
      <c r="AP2928" t="e" vm="1">
        <f>_FV(-3,"0")</f>
        <v>#VALUE!</v>
      </c>
      <c r="AQ2928">
        <v>9</v>
      </c>
      <c r="AR2928">
        <v>0</v>
      </c>
      <c r="AS2928" t="s">
        <v>68</v>
      </c>
      <c r="AT2928" t="s">
        <v>68</v>
      </c>
      <c r="AU2928" t="s">
        <v>68</v>
      </c>
      <c r="AV2928" t="s">
        <v>84</v>
      </c>
      <c r="AW2928" s="3">
        <v>42370</v>
      </c>
      <c r="AX2928">
        <v>1812</v>
      </c>
      <c r="AY2928">
        <v>1674</v>
      </c>
      <c r="AZ2928" t="s">
        <v>60</v>
      </c>
      <c r="BA2928" s="2">
        <v>43731</v>
      </c>
      <c r="BB2928">
        <v>28</v>
      </c>
      <c r="BC2928" t="s">
        <v>3386</v>
      </c>
      <c r="BD2928" t="s">
        <v>3387</v>
      </c>
      <c r="BE2928" t="s">
        <v>127</v>
      </c>
      <c r="BF2928" t="s">
        <v>1398</v>
      </c>
      <c r="BG2928">
        <v>25</v>
      </c>
      <c r="BH2928" t="s">
        <v>3404</v>
      </c>
      <c r="BI2928" s="3">
        <v>27303</v>
      </c>
    </row>
    <row r="2929" spans="1:61" x14ac:dyDescent="0.25">
      <c r="A2929" s="1">
        <v>43337</v>
      </c>
      <c r="B2929" t="s">
        <v>2768</v>
      </c>
      <c r="C2929" t="s">
        <v>127</v>
      </c>
      <c r="D2929" t="s">
        <v>101</v>
      </c>
      <c r="E2929" t="s">
        <v>90</v>
      </c>
      <c r="F2929" t="s">
        <v>90</v>
      </c>
      <c r="G2929" t="s">
        <v>80</v>
      </c>
      <c r="H2929" t="s">
        <v>68</v>
      </c>
      <c r="I2929" t="s">
        <v>64</v>
      </c>
      <c r="J2929" t="s">
        <v>90</v>
      </c>
      <c r="K2929" t="s">
        <v>355</v>
      </c>
      <c r="L2929" t="s">
        <v>80</v>
      </c>
      <c r="M2929" t="s">
        <v>65</v>
      </c>
      <c r="N2929" t="s">
        <v>65</v>
      </c>
      <c r="O2929" t="s">
        <v>65</v>
      </c>
      <c r="P2929" t="s">
        <v>80</v>
      </c>
      <c r="Q2929">
        <v>3</v>
      </c>
      <c r="R2929" t="s">
        <v>119</v>
      </c>
      <c r="S2929" t="s">
        <v>121</v>
      </c>
      <c r="T2929">
        <v>19</v>
      </c>
      <c r="U2929">
        <v>6</v>
      </c>
      <c r="V2929">
        <v>7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 t="s">
        <v>68</v>
      </c>
      <c r="AM2929" t="s">
        <v>80</v>
      </c>
      <c r="AN2929">
        <v>2</v>
      </c>
      <c r="AP2929" t="s">
        <v>96</v>
      </c>
      <c r="AQ2929">
        <v>3</v>
      </c>
      <c r="AR2929">
        <v>6</v>
      </c>
      <c r="AS2929" s="2">
        <v>43525</v>
      </c>
      <c r="AT2929" t="s">
        <v>68</v>
      </c>
      <c r="AU2929" s="2">
        <v>43466</v>
      </c>
      <c r="AV2929" s="3">
        <v>19725</v>
      </c>
      <c r="AW2929" t="s">
        <v>3437</v>
      </c>
      <c r="AX2929">
        <v>1682</v>
      </c>
      <c r="AY2929">
        <v>1674</v>
      </c>
      <c r="AZ2929" t="s">
        <v>2768</v>
      </c>
      <c r="BA2929" s="2">
        <v>43670</v>
      </c>
      <c r="BB2929">
        <v>16</v>
      </c>
      <c r="BC2929" t="s">
        <v>3391</v>
      </c>
      <c r="BD2929" s="3">
        <v>24563</v>
      </c>
      <c r="BE2929" t="s">
        <v>127</v>
      </c>
      <c r="BF2929" t="s">
        <v>1398</v>
      </c>
      <c r="BG2929">
        <v>25</v>
      </c>
      <c r="BH2929" t="s">
        <v>3404</v>
      </c>
      <c r="BI2929" s="3">
        <v>27303</v>
      </c>
    </row>
    <row r="2930" spans="1:61" x14ac:dyDescent="0.25">
      <c r="A2930" s="1">
        <v>43463</v>
      </c>
      <c r="B2930" t="s">
        <v>3158</v>
      </c>
      <c r="C2930" t="s">
        <v>127</v>
      </c>
      <c r="D2930" t="s">
        <v>62</v>
      </c>
      <c r="E2930" s="2">
        <v>43586</v>
      </c>
      <c r="F2930" s="3">
        <v>20090</v>
      </c>
      <c r="G2930" s="3">
        <v>12785</v>
      </c>
      <c r="H2930" s="3">
        <v>16438</v>
      </c>
      <c r="I2930" s="2">
        <v>43466</v>
      </c>
      <c r="J2930" s="3">
        <v>12785</v>
      </c>
      <c r="K2930" t="s">
        <v>266</v>
      </c>
      <c r="L2930" t="s">
        <v>159</v>
      </c>
      <c r="M2930" t="s">
        <v>682</v>
      </c>
      <c r="N2930" t="s">
        <v>266</v>
      </c>
      <c r="O2930" t="s">
        <v>118</v>
      </c>
      <c r="P2930" t="s">
        <v>266</v>
      </c>
      <c r="Q2930">
        <v>20</v>
      </c>
      <c r="R2930" t="s">
        <v>255</v>
      </c>
      <c r="S2930" t="s">
        <v>121</v>
      </c>
      <c r="T2930">
        <v>19</v>
      </c>
      <c r="U2930">
        <v>13</v>
      </c>
      <c r="V2930">
        <v>8</v>
      </c>
      <c r="W2930" t="s">
        <v>66</v>
      </c>
      <c r="X2930" t="s">
        <v>132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 t="e" vm="154">
        <f>_FV(0,"3")</f>
        <v>#VALUE!</v>
      </c>
      <c r="AM2930" t="s">
        <v>325</v>
      </c>
      <c r="AN2930">
        <v>-5</v>
      </c>
      <c r="AO2930" t="e" vm="1">
        <f>_FV(-1,"0")</f>
        <v>#VALUE!</v>
      </c>
      <c r="AP2930" t="s">
        <v>83</v>
      </c>
      <c r="AQ2930">
        <v>1</v>
      </c>
      <c r="AR2930">
        <v>7</v>
      </c>
      <c r="AS2930" t="s">
        <v>160</v>
      </c>
      <c r="AT2930" t="s">
        <v>68</v>
      </c>
      <c r="AU2930" t="s">
        <v>1058</v>
      </c>
      <c r="AV2930" t="s">
        <v>3438</v>
      </c>
      <c r="AW2930" t="s">
        <v>1402</v>
      </c>
      <c r="AX2930">
        <v>1625</v>
      </c>
      <c r="AY2930">
        <v>1674</v>
      </c>
      <c r="AZ2930" t="s">
        <v>3158</v>
      </c>
      <c r="BA2930" s="2">
        <v>43701</v>
      </c>
      <c r="BB2930">
        <v>29</v>
      </c>
      <c r="BC2930" t="s">
        <v>3395</v>
      </c>
      <c r="BD2930" s="3">
        <v>44287</v>
      </c>
      <c r="BE2930" t="s">
        <v>127</v>
      </c>
      <c r="BF2930" t="s">
        <v>1398</v>
      </c>
      <c r="BG2930">
        <v>25</v>
      </c>
      <c r="BH2930" t="s">
        <v>3404</v>
      </c>
      <c r="BI2930" s="3">
        <v>27303</v>
      </c>
    </row>
    <row r="2931" spans="1:61" x14ac:dyDescent="0.25">
      <c r="A2931" s="1">
        <v>43460</v>
      </c>
      <c r="B2931" t="s">
        <v>2531</v>
      </c>
      <c r="C2931" t="s">
        <v>127</v>
      </c>
      <c r="D2931" t="s">
        <v>151</v>
      </c>
      <c r="E2931" t="s">
        <v>787</v>
      </c>
      <c r="F2931" t="s">
        <v>197</v>
      </c>
      <c r="G2931" t="s">
        <v>1771</v>
      </c>
      <c r="H2931" t="s">
        <v>512</v>
      </c>
      <c r="I2931" t="s">
        <v>1624</v>
      </c>
      <c r="J2931" t="s">
        <v>786</v>
      </c>
      <c r="K2931" t="s">
        <v>204</v>
      </c>
      <c r="L2931" t="s">
        <v>202</v>
      </c>
      <c r="M2931" t="s">
        <v>1624</v>
      </c>
      <c r="N2931" t="s">
        <v>202</v>
      </c>
      <c r="O2931" t="s">
        <v>204</v>
      </c>
      <c r="P2931" t="s">
        <v>202</v>
      </c>
      <c r="Q2931">
        <v>19</v>
      </c>
      <c r="R2931" t="s">
        <v>110</v>
      </c>
      <c r="S2931" t="s">
        <v>121</v>
      </c>
      <c r="T2931">
        <v>19</v>
      </c>
      <c r="U2931">
        <v>18</v>
      </c>
      <c r="V2931">
        <v>11</v>
      </c>
      <c r="W2931" t="s">
        <v>84</v>
      </c>
      <c r="X2931" t="s">
        <v>64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 t="e" vm="270">
        <f>_FV(-1,"0526315789473684")</f>
        <v>#VALUE!</v>
      </c>
      <c r="AM2931" t="e" vm="142">
        <f>_FV(0,"10526315789473684")</f>
        <v>#VALUE!</v>
      </c>
      <c r="AN2931">
        <v>-12</v>
      </c>
      <c r="AO2931" t="s">
        <v>68</v>
      </c>
      <c r="AP2931" t="s">
        <v>85</v>
      </c>
      <c r="AQ2931">
        <v>6</v>
      </c>
      <c r="AR2931">
        <v>3</v>
      </c>
      <c r="AS2931" t="s">
        <v>1069</v>
      </c>
      <c r="AT2931" t="s">
        <v>68</v>
      </c>
      <c r="AU2931" t="s">
        <v>663</v>
      </c>
      <c r="AV2931" t="s">
        <v>579</v>
      </c>
      <c r="AW2931" t="s">
        <v>3439</v>
      </c>
      <c r="AX2931">
        <v>1630</v>
      </c>
      <c r="AY2931">
        <v>1674</v>
      </c>
      <c r="AZ2931" t="s">
        <v>2531</v>
      </c>
      <c r="BA2931" s="2">
        <v>43492</v>
      </c>
      <c r="BB2931">
        <v>14</v>
      </c>
      <c r="BC2931" t="s">
        <v>3397</v>
      </c>
      <c r="BD2931" s="3">
        <v>23132</v>
      </c>
      <c r="BE2931" t="s">
        <v>127</v>
      </c>
      <c r="BF2931" t="s">
        <v>1398</v>
      </c>
      <c r="BG2931">
        <v>25</v>
      </c>
      <c r="BH2931" t="s">
        <v>3404</v>
      </c>
      <c r="BI2931" s="3">
        <v>27303</v>
      </c>
    </row>
    <row r="2932" spans="1:61" x14ac:dyDescent="0.25">
      <c r="A2932" s="1">
        <v>43522</v>
      </c>
      <c r="B2932" t="s">
        <v>2230</v>
      </c>
      <c r="C2932" t="s">
        <v>127</v>
      </c>
      <c r="D2932" t="s">
        <v>151</v>
      </c>
      <c r="E2932" t="s">
        <v>88</v>
      </c>
      <c r="F2932" t="s">
        <v>90</v>
      </c>
      <c r="G2932" t="s">
        <v>698</v>
      </c>
      <c r="H2932" t="s">
        <v>635</v>
      </c>
      <c r="I2932" t="s">
        <v>632</v>
      </c>
      <c r="J2932" t="s">
        <v>210</v>
      </c>
      <c r="K2932" t="s">
        <v>607</v>
      </c>
      <c r="L2932" t="s">
        <v>80</v>
      </c>
      <c r="M2932" t="s">
        <v>356</v>
      </c>
      <c r="N2932" t="s">
        <v>1232</v>
      </c>
      <c r="O2932" t="s">
        <v>1233</v>
      </c>
      <c r="P2932" t="s">
        <v>216</v>
      </c>
      <c r="Q2932">
        <v>27</v>
      </c>
      <c r="R2932" t="s">
        <v>95</v>
      </c>
      <c r="S2932" t="s">
        <v>121</v>
      </c>
      <c r="T2932">
        <v>19</v>
      </c>
      <c r="U2932">
        <v>14</v>
      </c>
      <c r="V2932">
        <v>7</v>
      </c>
      <c r="W2932" t="s">
        <v>85</v>
      </c>
      <c r="X2932" t="s">
        <v>96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 t="e" vm="398">
        <f>_FV(0,"8518518518518519")</f>
        <v>#VALUE!</v>
      </c>
      <c r="AM2932" t="e" vm="152">
        <f>_FV(0,"07407407407407407")</f>
        <v>#VALUE!</v>
      </c>
      <c r="AN2932">
        <v>-8</v>
      </c>
      <c r="AO2932" t="s">
        <v>68</v>
      </c>
      <c r="AP2932" t="s">
        <v>120</v>
      </c>
      <c r="AQ2932">
        <v>1</v>
      </c>
      <c r="AR2932">
        <v>7</v>
      </c>
      <c r="AS2932" t="s">
        <v>68</v>
      </c>
      <c r="AT2932" t="s">
        <v>68</v>
      </c>
      <c r="AU2932" t="s">
        <v>68</v>
      </c>
      <c r="AV2932" t="s">
        <v>180</v>
      </c>
      <c r="AW2932" s="3">
        <v>46388</v>
      </c>
      <c r="AX2932">
        <v>1556</v>
      </c>
      <c r="AY2932">
        <v>1674</v>
      </c>
      <c r="AZ2932" t="s">
        <v>2230</v>
      </c>
      <c r="BA2932" s="2">
        <v>43550</v>
      </c>
      <c r="BB2932">
        <v>32</v>
      </c>
      <c r="BC2932" t="s">
        <v>3398</v>
      </c>
      <c r="BD2932" s="3">
        <v>42767</v>
      </c>
      <c r="BE2932" t="s">
        <v>127</v>
      </c>
      <c r="BF2932" t="s">
        <v>1398</v>
      </c>
      <c r="BG2932">
        <v>25</v>
      </c>
      <c r="BH2932" t="s">
        <v>3404</v>
      </c>
      <c r="BI2932" s="3">
        <v>27303</v>
      </c>
    </row>
    <row r="2933" spans="1:61" x14ac:dyDescent="0.25">
      <c r="A2933" s="1">
        <v>43415</v>
      </c>
      <c r="B2933" t="s">
        <v>123</v>
      </c>
      <c r="C2933" t="s">
        <v>127</v>
      </c>
      <c r="D2933" t="s">
        <v>101</v>
      </c>
      <c r="E2933" s="3">
        <v>45689</v>
      </c>
      <c r="F2933" t="s">
        <v>425</v>
      </c>
      <c r="G2933" t="s">
        <v>355</v>
      </c>
      <c r="H2933" s="3">
        <v>45658</v>
      </c>
      <c r="I2933" s="3">
        <v>45689</v>
      </c>
      <c r="J2933" s="2">
        <v>43586</v>
      </c>
      <c r="K2933" t="s">
        <v>355</v>
      </c>
      <c r="L2933" t="s">
        <v>81</v>
      </c>
      <c r="M2933" t="s">
        <v>65</v>
      </c>
      <c r="N2933" t="s">
        <v>79</v>
      </c>
      <c r="O2933" t="s">
        <v>79</v>
      </c>
      <c r="P2933" t="s">
        <v>79</v>
      </c>
      <c r="Q2933">
        <v>12</v>
      </c>
      <c r="R2933" t="s">
        <v>84</v>
      </c>
      <c r="S2933" t="s">
        <v>121</v>
      </c>
      <c r="T2933">
        <v>19</v>
      </c>
      <c r="U2933">
        <v>2</v>
      </c>
      <c r="V2933">
        <v>9</v>
      </c>
      <c r="W2933" t="s">
        <v>192</v>
      </c>
      <c r="X2933" t="s">
        <v>179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1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 t="s">
        <v>425</v>
      </c>
      <c r="AM2933" t="s">
        <v>80</v>
      </c>
      <c r="AN2933">
        <v>9</v>
      </c>
      <c r="AO2933" t="e" vm="1">
        <f>_FV(-1,"0")</f>
        <v>#VALUE!</v>
      </c>
      <c r="AP2933" t="e" vm="1">
        <f>_FV(-5,"0")</f>
        <v>#VALUE!</v>
      </c>
      <c r="AQ2933">
        <v>7</v>
      </c>
      <c r="AR2933">
        <v>1</v>
      </c>
      <c r="AS2933" t="s">
        <v>387</v>
      </c>
      <c r="AT2933" t="s">
        <v>65</v>
      </c>
      <c r="AU2933" t="s">
        <v>2172</v>
      </c>
      <c r="AV2933" t="s">
        <v>3440</v>
      </c>
      <c r="AW2933" t="s">
        <v>65</v>
      </c>
      <c r="AX2933">
        <v>1850</v>
      </c>
      <c r="AY2933">
        <v>1674</v>
      </c>
      <c r="AZ2933" t="s">
        <v>123</v>
      </c>
      <c r="BA2933" s="2">
        <v>43640</v>
      </c>
      <c r="BB2933">
        <v>40</v>
      </c>
      <c r="BC2933" t="s">
        <v>3388</v>
      </c>
      <c r="BD2933" t="s">
        <v>3399</v>
      </c>
      <c r="BE2933" t="s">
        <v>127</v>
      </c>
      <c r="BF2933" t="s">
        <v>1398</v>
      </c>
      <c r="BG2933">
        <v>25</v>
      </c>
      <c r="BH2933" t="s">
        <v>3404</v>
      </c>
      <c r="BI2933" s="3">
        <v>27303</v>
      </c>
    </row>
    <row r="2934" spans="1:61" x14ac:dyDescent="0.25">
      <c r="A2934" s="1">
        <v>43582</v>
      </c>
      <c r="B2934" t="s">
        <v>2233</v>
      </c>
      <c r="C2934" t="s">
        <v>127</v>
      </c>
      <c r="D2934" t="s">
        <v>101</v>
      </c>
      <c r="E2934" t="s">
        <v>434</v>
      </c>
      <c r="F2934" t="s">
        <v>685</v>
      </c>
      <c r="G2934" t="s">
        <v>90</v>
      </c>
      <c r="H2934" t="s">
        <v>210</v>
      </c>
      <c r="I2934" t="s">
        <v>76</v>
      </c>
      <c r="J2934" t="s">
        <v>503</v>
      </c>
      <c r="K2934" t="s">
        <v>80</v>
      </c>
      <c r="L2934" t="s">
        <v>214</v>
      </c>
      <c r="M2934" t="s">
        <v>1265</v>
      </c>
      <c r="N2934" t="s">
        <v>214</v>
      </c>
      <c r="O2934" t="s">
        <v>82</v>
      </c>
      <c r="P2934" t="s">
        <v>215</v>
      </c>
      <c r="Q2934">
        <v>36</v>
      </c>
      <c r="R2934" t="s">
        <v>179</v>
      </c>
      <c r="S2934" t="s">
        <v>121</v>
      </c>
      <c r="T2934">
        <v>19</v>
      </c>
      <c r="U2934">
        <v>12</v>
      </c>
      <c r="V2934">
        <v>9</v>
      </c>
      <c r="W2934" t="s">
        <v>83</v>
      </c>
      <c r="X2934" t="s">
        <v>179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1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 t="e" vm="386">
        <f>_FV(0,"1388888888888889")</f>
        <v>#VALUE!</v>
      </c>
      <c r="AM2934" t="s">
        <v>82</v>
      </c>
      <c r="AN2934">
        <v>-7</v>
      </c>
      <c r="AO2934" t="e" vm="1">
        <f>_FV(-3,"0")</f>
        <v>#VALUE!</v>
      </c>
      <c r="AP2934" t="s">
        <v>66</v>
      </c>
      <c r="AQ2934">
        <v>1</v>
      </c>
      <c r="AR2934">
        <v>7</v>
      </c>
      <c r="AS2934" t="s">
        <v>68</v>
      </c>
      <c r="AT2934" t="s">
        <v>68</v>
      </c>
      <c r="AU2934" t="s">
        <v>68</v>
      </c>
      <c r="AV2934" s="2">
        <v>43497</v>
      </c>
      <c r="AW2934" s="3">
        <v>43466</v>
      </c>
      <c r="AX2934">
        <v>1672</v>
      </c>
      <c r="AY2934">
        <v>1674</v>
      </c>
      <c r="AZ2934" t="s">
        <v>2233</v>
      </c>
      <c r="BA2934" s="2">
        <v>43580</v>
      </c>
      <c r="BB2934">
        <v>20</v>
      </c>
      <c r="BC2934" t="s">
        <v>3402</v>
      </c>
      <c r="BD2934" s="3">
        <v>47300</v>
      </c>
      <c r="BE2934" t="s">
        <v>127</v>
      </c>
      <c r="BF2934" t="s">
        <v>1398</v>
      </c>
      <c r="BG2934">
        <v>25</v>
      </c>
      <c r="BH2934" t="s">
        <v>3404</v>
      </c>
      <c r="BI2934" s="3">
        <v>27303</v>
      </c>
    </row>
    <row r="2935" spans="1:61" x14ac:dyDescent="0.25">
      <c r="A2935" s="1">
        <v>43568</v>
      </c>
      <c r="B2935" t="s">
        <v>136</v>
      </c>
      <c r="C2935" t="s">
        <v>127</v>
      </c>
      <c r="D2935" t="s">
        <v>62</v>
      </c>
      <c r="E2935" t="s">
        <v>1488</v>
      </c>
      <c r="F2935" t="s">
        <v>678</v>
      </c>
      <c r="G2935" t="s">
        <v>853</v>
      </c>
      <c r="H2935" t="s">
        <v>222</v>
      </c>
      <c r="I2935" t="s">
        <v>646</v>
      </c>
      <c r="J2935" t="s">
        <v>465</v>
      </c>
      <c r="K2935" t="s">
        <v>1244</v>
      </c>
      <c r="L2935" t="s">
        <v>224</v>
      </c>
      <c r="M2935" t="s">
        <v>2156</v>
      </c>
      <c r="N2935" t="s">
        <v>647</v>
      </c>
      <c r="O2935" t="s">
        <v>1140</v>
      </c>
      <c r="P2935" t="s">
        <v>470</v>
      </c>
      <c r="Q2935">
        <v>33</v>
      </c>
      <c r="R2935" t="s">
        <v>67</v>
      </c>
      <c r="S2935" t="s">
        <v>121</v>
      </c>
      <c r="T2935">
        <v>19</v>
      </c>
      <c r="U2935">
        <v>13</v>
      </c>
      <c r="V2935">
        <v>5</v>
      </c>
      <c r="W2935" t="s">
        <v>65</v>
      </c>
      <c r="X2935" t="s">
        <v>120</v>
      </c>
      <c r="Y2935">
        <v>0</v>
      </c>
      <c r="Z2935">
        <v>0</v>
      </c>
      <c r="AA2935">
        <v>0</v>
      </c>
      <c r="AB2935">
        <v>1</v>
      </c>
      <c r="AC2935">
        <v>1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 t="e" vm="474">
        <f>_FV(-1,"303030303030303")</f>
        <v>#VALUE!</v>
      </c>
      <c r="AM2935" t="s">
        <v>540</v>
      </c>
      <c r="AN2935">
        <v>-26</v>
      </c>
      <c r="AO2935" t="e" vm="1">
        <f>_FV(-10,"0")</f>
        <v>#VALUE!</v>
      </c>
      <c r="AP2935" t="s">
        <v>192</v>
      </c>
      <c r="AQ2935">
        <v>0</v>
      </c>
      <c r="AR2935">
        <v>9</v>
      </c>
      <c r="AS2935" t="s">
        <v>68</v>
      </c>
      <c r="AT2935" t="s">
        <v>491</v>
      </c>
      <c r="AU2935" t="s">
        <v>68</v>
      </c>
      <c r="AV2935" t="s">
        <v>76</v>
      </c>
      <c r="AW2935" t="s">
        <v>3441</v>
      </c>
      <c r="AX2935">
        <v>1621</v>
      </c>
      <c r="AY2935">
        <v>1674</v>
      </c>
      <c r="AZ2935" t="s">
        <v>136</v>
      </c>
      <c r="BA2935" s="2">
        <v>43609</v>
      </c>
      <c r="BB2935">
        <v>18</v>
      </c>
      <c r="BC2935" t="s">
        <v>3407</v>
      </c>
      <c r="BD2935" s="2">
        <v>43652</v>
      </c>
      <c r="BE2935" t="s">
        <v>127</v>
      </c>
      <c r="BF2935" t="s">
        <v>1398</v>
      </c>
      <c r="BG2935">
        <v>25</v>
      </c>
      <c r="BH2935" t="s">
        <v>3404</v>
      </c>
      <c r="BI2935" s="3">
        <v>27303</v>
      </c>
    </row>
    <row r="2936" spans="1:61" x14ac:dyDescent="0.25">
      <c r="A2936" s="1">
        <v>43494</v>
      </c>
      <c r="B2936" t="s">
        <v>3165</v>
      </c>
      <c r="C2936" t="s">
        <v>127</v>
      </c>
      <c r="D2936" t="s">
        <v>151</v>
      </c>
      <c r="E2936" t="s">
        <v>909</v>
      </c>
      <c r="F2936" t="s">
        <v>75</v>
      </c>
      <c r="G2936" t="s">
        <v>340</v>
      </c>
      <c r="H2936" t="s">
        <v>317</v>
      </c>
      <c r="I2936" t="s">
        <v>692</v>
      </c>
      <c r="J2936" s="3">
        <v>45658</v>
      </c>
      <c r="K2936" t="s">
        <v>308</v>
      </c>
      <c r="L2936" t="s">
        <v>80</v>
      </c>
      <c r="M2936" t="s">
        <v>355</v>
      </c>
      <c r="N2936" t="s">
        <v>323</v>
      </c>
      <c r="O2936" t="s">
        <v>693</v>
      </c>
      <c r="P2936" t="s">
        <v>79</v>
      </c>
      <c r="Q2936">
        <v>24</v>
      </c>
      <c r="R2936" t="s">
        <v>239</v>
      </c>
      <c r="S2936" t="s">
        <v>121</v>
      </c>
      <c r="T2936">
        <v>19</v>
      </c>
      <c r="U2936">
        <v>20</v>
      </c>
      <c r="V2936">
        <v>11</v>
      </c>
      <c r="W2936" t="s">
        <v>68</v>
      </c>
      <c r="X2936" t="s">
        <v>96</v>
      </c>
      <c r="Y2936">
        <v>0</v>
      </c>
      <c r="Z2936">
        <v>0</v>
      </c>
      <c r="AA2936">
        <v>0</v>
      </c>
      <c r="AB2936">
        <v>1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 t="e" vm="93">
        <f>_FV(-1,"125")</f>
        <v>#VALUE!</v>
      </c>
      <c r="AM2936" t="s">
        <v>2024</v>
      </c>
      <c r="AN2936">
        <v>-19</v>
      </c>
      <c r="AO2936" t="e" vm="1">
        <f>_FV(-5,"0")</f>
        <v>#VALUE!</v>
      </c>
      <c r="AP2936" t="s">
        <v>179</v>
      </c>
      <c r="AQ2936">
        <v>1</v>
      </c>
      <c r="AR2936">
        <v>7</v>
      </c>
      <c r="AS2936" t="s">
        <v>1028</v>
      </c>
      <c r="AT2936" t="s">
        <v>68</v>
      </c>
      <c r="AU2936" t="s">
        <v>1029</v>
      </c>
      <c r="AV2936" t="s">
        <v>1777</v>
      </c>
      <c r="AW2936" t="s">
        <v>3442</v>
      </c>
      <c r="AX2936">
        <v>1546</v>
      </c>
      <c r="AY2936">
        <v>1674</v>
      </c>
      <c r="AZ2936" t="s">
        <v>3165</v>
      </c>
      <c r="BA2936" s="2">
        <v>43548</v>
      </c>
      <c r="BB2936">
        <v>21</v>
      </c>
      <c r="BC2936" t="s">
        <v>3409</v>
      </c>
      <c r="BD2936" s="3">
        <v>15766</v>
      </c>
      <c r="BE2936" t="s">
        <v>127</v>
      </c>
      <c r="BF2936" t="s">
        <v>1398</v>
      </c>
      <c r="BG2936">
        <v>25</v>
      </c>
      <c r="BH2936" t="s">
        <v>3404</v>
      </c>
      <c r="BI2936" s="3">
        <v>27303</v>
      </c>
    </row>
    <row r="2937" spans="1:61" x14ac:dyDescent="0.25">
      <c r="A2937" s="1">
        <v>43261</v>
      </c>
      <c r="B2937" t="s">
        <v>2538</v>
      </c>
      <c r="C2937" t="s">
        <v>127</v>
      </c>
      <c r="D2937" t="s">
        <v>151</v>
      </c>
      <c r="E2937" t="s">
        <v>318</v>
      </c>
      <c r="F2937" t="s">
        <v>317</v>
      </c>
      <c r="G2937" s="3">
        <v>45658</v>
      </c>
      <c r="H2937" t="s">
        <v>317</v>
      </c>
      <c r="I2937" s="2">
        <v>43586</v>
      </c>
      <c r="J2937" t="s">
        <v>399</v>
      </c>
      <c r="K2937" t="s">
        <v>63</v>
      </c>
      <c r="L2937" t="s">
        <v>79</v>
      </c>
      <c r="M2937" t="s">
        <v>323</v>
      </c>
      <c r="N2937" t="s">
        <v>79</v>
      </c>
      <c r="O2937" t="s">
        <v>65</v>
      </c>
      <c r="P2937" t="s">
        <v>323</v>
      </c>
      <c r="Q2937">
        <v>8</v>
      </c>
      <c r="R2937" t="s">
        <v>83</v>
      </c>
      <c r="S2937" t="s">
        <v>121</v>
      </c>
      <c r="T2937">
        <v>19</v>
      </c>
      <c r="U2937">
        <v>8</v>
      </c>
      <c r="V2937">
        <v>11</v>
      </c>
      <c r="W2937" t="s">
        <v>83</v>
      </c>
      <c r="X2937" t="s">
        <v>132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 t="s">
        <v>323</v>
      </c>
      <c r="AM2937" t="s">
        <v>65</v>
      </c>
      <c r="AN2937">
        <v>3</v>
      </c>
      <c r="AO2937" t="s">
        <v>66</v>
      </c>
      <c r="AP2937" t="s">
        <v>68</v>
      </c>
      <c r="AQ2937">
        <v>3</v>
      </c>
      <c r="AR2937">
        <v>6</v>
      </c>
      <c r="AS2937" t="s">
        <v>68</v>
      </c>
      <c r="AT2937" t="s">
        <v>68</v>
      </c>
      <c r="AU2937" t="s">
        <v>68</v>
      </c>
      <c r="AV2937" t="s">
        <v>147</v>
      </c>
      <c r="AW2937" s="3">
        <v>42370</v>
      </c>
      <c r="AX2937">
        <v>1685</v>
      </c>
      <c r="AY2937">
        <v>1674</v>
      </c>
      <c r="AZ2937" t="s">
        <v>2538</v>
      </c>
      <c r="BA2937" s="2">
        <v>43580</v>
      </c>
      <c r="BB2937">
        <v>27</v>
      </c>
      <c r="BC2937" t="s">
        <v>3410</v>
      </c>
      <c r="BD2937" s="3">
        <v>24320</v>
      </c>
      <c r="BE2937" t="s">
        <v>127</v>
      </c>
      <c r="BF2937" t="s">
        <v>1398</v>
      </c>
      <c r="BG2937">
        <v>25</v>
      </c>
      <c r="BH2937" t="s">
        <v>3404</v>
      </c>
      <c r="BI2937" s="3">
        <v>27303</v>
      </c>
    </row>
    <row r="2938" spans="1:61" x14ac:dyDescent="0.25">
      <c r="A2938" s="1">
        <v>43143</v>
      </c>
      <c r="B2938" t="s">
        <v>150</v>
      </c>
      <c r="C2938" t="s">
        <v>127</v>
      </c>
      <c r="D2938" t="s">
        <v>62</v>
      </c>
      <c r="E2938" t="s">
        <v>370</v>
      </c>
      <c r="F2938" t="s">
        <v>353</v>
      </c>
      <c r="G2938" t="s">
        <v>329</v>
      </c>
      <c r="H2938" t="s">
        <v>371</v>
      </c>
      <c r="I2938" t="s">
        <v>1568</v>
      </c>
      <c r="J2938" t="s">
        <v>352</v>
      </c>
      <c r="K2938" t="s">
        <v>670</v>
      </c>
      <c r="L2938" t="s">
        <v>156</v>
      </c>
      <c r="M2938" t="s">
        <v>65</v>
      </c>
      <c r="N2938" t="s">
        <v>372</v>
      </c>
      <c r="O2938" t="s">
        <v>372</v>
      </c>
      <c r="P2938" t="s">
        <v>155</v>
      </c>
      <c r="Q2938">
        <v>14</v>
      </c>
      <c r="R2938" t="s">
        <v>64</v>
      </c>
      <c r="S2938" t="s">
        <v>121</v>
      </c>
      <c r="T2938">
        <v>19</v>
      </c>
      <c r="U2938">
        <v>2</v>
      </c>
      <c r="V2938">
        <v>6</v>
      </c>
      <c r="W2938" t="s">
        <v>191</v>
      </c>
      <c r="X2938" t="s">
        <v>120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 s="2">
        <v>43586</v>
      </c>
      <c r="AM2938" t="s">
        <v>329</v>
      </c>
      <c r="AN2938">
        <v>11</v>
      </c>
      <c r="AO2938" t="s">
        <v>84</v>
      </c>
      <c r="AP2938" t="e" vm="1">
        <f>_FV(-6,"0")</f>
        <v>#VALUE!</v>
      </c>
      <c r="AQ2938">
        <v>5</v>
      </c>
      <c r="AR2938">
        <v>2</v>
      </c>
      <c r="AS2938" t="s">
        <v>68</v>
      </c>
      <c r="AT2938" t="s">
        <v>68</v>
      </c>
      <c r="AU2938" t="s">
        <v>68</v>
      </c>
      <c r="AV2938" s="3">
        <v>45689</v>
      </c>
      <c r="AW2938" s="3">
        <v>46023</v>
      </c>
      <c r="AX2938">
        <v>1937</v>
      </c>
      <c r="AY2938">
        <v>1674</v>
      </c>
      <c r="AZ2938" t="s">
        <v>150</v>
      </c>
      <c r="BA2938" s="2">
        <v>43700</v>
      </c>
      <c r="BB2938">
        <v>25</v>
      </c>
      <c r="BC2938" t="s">
        <v>3413</v>
      </c>
      <c r="BD2938" s="2">
        <v>43700</v>
      </c>
      <c r="BE2938" t="s">
        <v>127</v>
      </c>
      <c r="BF2938" t="s">
        <v>1398</v>
      </c>
      <c r="BG2938">
        <v>25</v>
      </c>
      <c r="BH2938" t="s">
        <v>3404</v>
      </c>
      <c r="BI2938" s="3">
        <v>27303</v>
      </c>
    </row>
    <row r="2939" spans="1:61" x14ac:dyDescent="0.25">
      <c r="A2939" s="1">
        <v>43449</v>
      </c>
      <c r="B2939" t="s">
        <v>158</v>
      </c>
      <c r="C2939" t="s">
        <v>127</v>
      </c>
      <c r="D2939" t="s">
        <v>62</v>
      </c>
      <c r="E2939" t="s">
        <v>2485</v>
      </c>
      <c r="F2939" t="s">
        <v>276</v>
      </c>
      <c r="G2939" t="s">
        <v>533</v>
      </c>
      <c r="H2939" t="s">
        <v>489</v>
      </c>
      <c r="I2939" t="s">
        <v>1538</v>
      </c>
      <c r="J2939" t="s">
        <v>184</v>
      </c>
      <c r="K2939" t="s">
        <v>993</v>
      </c>
      <c r="L2939" t="s">
        <v>187</v>
      </c>
      <c r="M2939" t="s">
        <v>1292</v>
      </c>
      <c r="N2939" t="s">
        <v>190</v>
      </c>
      <c r="O2939" t="s">
        <v>281</v>
      </c>
      <c r="P2939" t="s">
        <v>187</v>
      </c>
      <c r="Q2939">
        <v>17</v>
      </c>
      <c r="R2939" t="s">
        <v>68</v>
      </c>
      <c r="S2939" t="s">
        <v>121</v>
      </c>
      <c r="T2939">
        <v>19</v>
      </c>
      <c r="U2939">
        <v>2</v>
      </c>
      <c r="V2939">
        <v>7</v>
      </c>
      <c r="W2939" t="s">
        <v>179</v>
      </c>
      <c r="X2939" t="s">
        <v>96</v>
      </c>
      <c r="Y2939">
        <v>0</v>
      </c>
      <c r="Z2939">
        <v>1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 t="s">
        <v>1845</v>
      </c>
      <c r="AM2939" t="s">
        <v>190</v>
      </c>
      <c r="AN2939">
        <v>17</v>
      </c>
      <c r="AO2939" t="s">
        <v>96</v>
      </c>
      <c r="AP2939" t="e" vm="1">
        <f>_FV(-7,"0")</f>
        <v>#VALUE!</v>
      </c>
      <c r="AQ2939">
        <v>4</v>
      </c>
      <c r="AR2939">
        <v>4</v>
      </c>
      <c r="AS2939" t="s">
        <v>68</v>
      </c>
      <c r="AT2939" t="s">
        <v>68</v>
      </c>
      <c r="AU2939" t="s">
        <v>68</v>
      </c>
      <c r="AV2939" s="2">
        <v>43680</v>
      </c>
      <c r="AW2939" s="3">
        <v>45292</v>
      </c>
      <c r="AX2939">
        <v>1954</v>
      </c>
      <c r="AY2939">
        <v>1674</v>
      </c>
      <c r="AZ2939" t="s">
        <v>158</v>
      </c>
      <c r="BA2939" s="2">
        <v>43547</v>
      </c>
      <c r="BB2939">
        <v>33</v>
      </c>
      <c r="BC2939" t="s">
        <v>3388</v>
      </c>
      <c r="BD2939" t="s">
        <v>3389</v>
      </c>
      <c r="BE2939" t="s">
        <v>127</v>
      </c>
      <c r="BF2939" t="s">
        <v>1398</v>
      </c>
      <c r="BG2939">
        <v>25</v>
      </c>
      <c r="BH2939" t="s">
        <v>3404</v>
      </c>
      <c r="BI2939" s="3">
        <v>27303</v>
      </c>
    </row>
    <row r="2940" spans="1:61" x14ac:dyDescent="0.25">
      <c r="A2940" s="1">
        <v>43401</v>
      </c>
      <c r="B2940" t="s">
        <v>163</v>
      </c>
      <c r="C2940" t="s">
        <v>127</v>
      </c>
      <c r="D2940" t="s">
        <v>62</v>
      </c>
      <c r="E2940" s="2">
        <v>43586</v>
      </c>
      <c r="F2940" s="2">
        <v>43586</v>
      </c>
      <c r="G2940" s="2">
        <v>43617</v>
      </c>
      <c r="H2940" s="2">
        <v>43497</v>
      </c>
      <c r="I2940" s="2">
        <v>43556</v>
      </c>
      <c r="J2940" s="2">
        <v>43586</v>
      </c>
      <c r="K2940" t="s">
        <v>116</v>
      </c>
      <c r="L2940" t="s">
        <v>116</v>
      </c>
      <c r="M2940" t="s">
        <v>266</v>
      </c>
      <c r="N2940" t="s">
        <v>118</v>
      </c>
      <c r="O2940" t="s">
        <v>118</v>
      </c>
      <c r="P2940" t="s">
        <v>266</v>
      </c>
      <c r="Q2940">
        <v>10</v>
      </c>
      <c r="R2940" t="s">
        <v>96</v>
      </c>
      <c r="S2940" t="s">
        <v>121</v>
      </c>
      <c r="T2940">
        <v>19</v>
      </c>
      <c r="U2940">
        <v>10</v>
      </c>
      <c r="V2940">
        <v>8</v>
      </c>
      <c r="W2940" t="s">
        <v>121</v>
      </c>
      <c r="X2940" t="s">
        <v>83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 t="e" vm="124">
        <f>_FV(0,"1")</f>
        <v>#VALUE!</v>
      </c>
      <c r="AM2940" t="s">
        <v>266</v>
      </c>
      <c r="AN2940">
        <v>-1</v>
      </c>
      <c r="AO2940" t="e" vm="1">
        <f>_FV(-1,"0")</f>
        <v>#VALUE!</v>
      </c>
      <c r="AP2940" t="e" vm="1">
        <f>_FV(-2,"0")</f>
        <v>#VALUE!</v>
      </c>
      <c r="AQ2940">
        <v>7</v>
      </c>
      <c r="AR2940">
        <v>1</v>
      </c>
      <c r="AS2940" t="s">
        <v>468</v>
      </c>
      <c r="AT2940" t="s">
        <v>68</v>
      </c>
      <c r="AU2940" t="s">
        <v>1779</v>
      </c>
      <c r="AV2940" t="s">
        <v>826</v>
      </c>
      <c r="AW2940" t="s">
        <v>3010</v>
      </c>
      <c r="AX2940">
        <v>1870</v>
      </c>
      <c r="AY2940">
        <v>1674</v>
      </c>
      <c r="AZ2940" t="s">
        <v>163</v>
      </c>
      <c r="BA2940" s="2">
        <v>43640</v>
      </c>
      <c r="BB2940">
        <v>22</v>
      </c>
      <c r="BC2940" t="s">
        <v>3417</v>
      </c>
      <c r="BD2940" s="2">
        <v>43700</v>
      </c>
      <c r="BE2940" t="s">
        <v>127</v>
      </c>
      <c r="BF2940" t="s">
        <v>1398</v>
      </c>
      <c r="BG2940">
        <v>25</v>
      </c>
      <c r="BH2940" t="s">
        <v>3404</v>
      </c>
      <c r="BI2940" s="3">
        <v>27303</v>
      </c>
    </row>
    <row r="2941" spans="1:61" x14ac:dyDescent="0.25">
      <c r="A2941" s="1">
        <v>43711</v>
      </c>
      <c r="B2941" t="s">
        <v>178</v>
      </c>
      <c r="C2941" t="s">
        <v>127</v>
      </c>
      <c r="D2941" t="s">
        <v>62</v>
      </c>
      <c r="E2941" t="s">
        <v>1251</v>
      </c>
      <c r="F2941" s="2">
        <v>43525</v>
      </c>
      <c r="G2941" s="2">
        <v>43497</v>
      </c>
      <c r="H2941" s="2">
        <v>43525</v>
      </c>
      <c r="I2941" t="s">
        <v>265</v>
      </c>
      <c r="J2941" t="s">
        <v>765</v>
      </c>
      <c r="K2941" t="s">
        <v>386</v>
      </c>
      <c r="L2941" t="s">
        <v>80</v>
      </c>
      <c r="M2941" t="s">
        <v>117</v>
      </c>
      <c r="N2941" t="s">
        <v>116</v>
      </c>
      <c r="O2941" t="s">
        <v>603</v>
      </c>
      <c r="P2941" t="s">
        <v>603</v>
      </c>
      <c r="Q2941">
        <v>30</v>
      </c>
      <c r="R2941" t="s">
        <v>191</v>
      </c>
      <c r="S2941" t="s">
        <v>121</v>
      </c>
      <c r="T2941">
        <v>19</v>
      </c>
      <c r="U2941">
        <v>14</v>
      </c>
      <c r="V2941">
        <v>9</v>
      </c>
      <c r="W2941" t="s">
        <v>85</v>
      </c>
      <c r="X2941" t="s">
        <v>66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1</v>
      </c>
      <c r="AI2941">
        <v>0</v>
      </c>
      <c r="AJ2941">
        <v>0</v>
      </c>
      <c r="AK2941">
        <v>0</v>
      </c>
      <c r="AL2941" t="e" vm="2">
        <f>_FV(0,"3333333333333333")</f>
        <v>#VALUE!</v>
      </c>
      <c r="AM2941" t="s">
        <v>65</v>
      </c>
      <c r="AN2941">
        <v>-6</v>
      </c>
      <c r="AO2941" t="s">
        <v>84</v>
      </c>
      <c r="AP2941" t="s">
        <v>132</v>
      </c>
      <c r="AQ2941">
        <v>1</v>
      </c>
      <c r="AR2941">
        <v>7</v>
      </c>
      <c r="AS2941" t="s">
        <v>68</v>
      </c>
      <c r="AT2941" t="s">
        <v>68</v>
      </c>
      <c r="AU2941" t="s">
        <v>68</v>
      </c>
      <c r="AV2941" s="2">
        <v>43678</v>
      </c>
      <c r="AW2941" s="2">
        <v>43770</v>
      </c>
      <c r="AX2941">
        <v>1644</v>
      </c>
      <c r="AY2941">
        <v>1674</v>
      </c>
      <c r="AZ2941" t="s">
        <v>178</v>
      </c>
      <c r="BA2941" t="s">
        <v>1398</v>
      </c>
      <c r="BB2941">
        <v>22</v>
      </c>
      <c r="BC2941" t="s">
        <v>3419</v>
      </c>
      <c r="BD2941" s="3">
        <v>15097</v>
      </c>
      <c r="BE2941" t="s">
        <v>127</v>
      </c>
      <c r="BF2941" t="s">
        <v>1398</v>
      </c>
      <c r="BG2941">
        <v>25</v>
      </c>
      <c r="BH2941" t="s">
        <v>3404</v>
      </c>
      <c r="BI2941" s="3">
        <v>27303</v>
      </c>
    </row>
    <row r="2942" spans="1:61" x14ac:dyDescent="0.25">
      <c r="A2942" s="1">
        <v>43484</v>
      </c>
      <c r="B2942" t="s">
        <v>1917</v>
      </c>
      <c r="C2942" t="s">
        <v>127</v>
      </c>
      <c r="D2942" t="s">
        <v>62</v>
      </c>
      <c r="E2942" t="s">
        <v>68</v>
      </c>
      <c r="F2942" t="s">
        <v>902</v>
      </c>
      <c r="G2942" t="s">
        <v>903</v>
      </c>
      <c r="H2942" t="s">
        <v>500</v>
      </c>
      <c r="I2942" t="s">
        <v>499</v>
      </c>
      <c r="J2942" t="s">
        <v>1150</v>
      </c>
      <c r="K2942" t="s">
        <v>382</v>
      </c>
      <c r="L2942" t="s">
        <v>378</v>
      </c>
      <c r="M2942" t="s">
        <v>381</v>
      </c>
      <c r="N2942" t="s">
        <v>378</v>
      </c>
      <c r="O2942" t="s">
        <v>379</v>
      </c>
      <c r="P2942" t="s">
        <v>572</v>
      </c>
      <c r="Q2942">
        <v>23</v>
      </c>
      <c r="R2942" t="s">
        <v>242</v>
      </c>
      <c r="S2942" t="s">
        <v>121</v>
      </c>
      <c r="T2942">
        <v>19</v>
      </c>
      <c r="U2942">
        <v>16</v>
      </c>
      <c r="V2942">
        <v>10</v>
      </c>
      <c r="W2942" t="s">
        <v>85</v>
      </c>
      <c r="X2942" t="s">
        <v>96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 t="e" vm="81">
        <f>_FV(0,"6956521739130435")</f>
        <v>#VALUE!</v>
      </c>
      <c r="AM2942" t="s">
        <v>1151</v>
      </c>
      <c r="AN2942">
        <v>-11</v>
      </c>
      <c r="AO2942" t="s">
        <v>68</v>
      </c>
      <c r="AP2942" t="s">
        <v>121</v>
      </c>
      <c r="AQ2942">
        <v>4</v>
      </c>
      <c r="AR2942">
        <v>4</v>
      </c>
      <c r="AS2942" t="s">
        <v>835</v>
      </c>
      <c r="AT2942" t="s">
        <v>68</v>
      </c>
      <c r="AU2942" t="s">
        <v>1355</v>
      </c>
      <c r="AV2942" t="s">
        <v>3443</v>
      </c>
      <c r="AW2942" t="s">
        <v>3444</v>
      </c>
      <c r="AX2942">
        <v>1642</v>
      </c>
      <c r="AY2942">
        <v>1674</v>
      </c>
      <c r="AZ2942" t="s">
        <v>1917</v>
      </c>
      <c r="BA2942" s="2">
        <v>43731</v>
      </c>
      <c r="BB2942">
        <v>18</v>
      </c>
      <c r="BC2942" t="s">
        <v>3421</v>
      </c>
      <c r="BD2942" s="3">
        <v>27912</v>
      </c>
      <c r="BE2942" t="s">
        <v>127</v>
      </c>
      <c r="BF2942" t="s">
        <v>1398</v>
      </c>
      <c r="BG2942">
        <v>25</v>
      </c>
      <c r="BH2942" t="s">
        <v>3404</v>
      </c>
      <c r="BI2942" s="3">
        <v>27303</v>
      </c>
    </row>
    <row r="2943" spans="1:61" x14ac:dyDescent="0.25">
      <c r="A2943" s="1">
        <v>43804</v>
      </c>
      <c r="B2943" t="s">
        <v>209</v>
      </c>
      <c r="C2943" t="s">
        <v>127</v>
      </c>
      <c r="D2943" t="s">
        <v>101</v>
      </c>
      <c r="E2943" t="s">
        <v>1761</v>
      </c>
      <c r="F2943" t="s">
        <v>197</v>
      </c>
      <c r="G2943" t="s">
        <v>844</v>
      </c>
      <c r="H2943" t="s">
        <v>680</v>
      </c>
      <c r="I2943" t="s">
        <v>1748</v>
      </c>
      <c r="J2943" t="s">
        <v>165</v>
      </c>
      <c r="K2943" t="s">
        <v>1589</v>
      </c>
      <c r="L2943" t="s">
        <v>406</v>
      </c>
      <c r="M2943" t="s">
        <v>1012</v>
      </c>
      <c r="N2943" t="s">
        <v>203</v>
      </c>
      <c r="O2943" t="s">
        <v>2261</v>
      </c>
      <c r="P2943" t="s">
        <v>205</v>
      </c>
      <c r="Q2943">
        <v>38</v>
      </c>
      <c r="R2943" t="s">
        <v>66</v>
      </c>
      <c r="S2943" t="s">
        <v>121</v>
      </c>
      <c r="T2943">
        <v>19</v>
      </c>
      <c r="U2943">
        <v>4</v>
      </c>
      <c r="V2943">
        <v>8</v>
      </c>
      <c r="W2943" t="s">
        <v>96</v>
      </c>
      <c r="X2943" t="s">
        <v>120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 t="s">
        <v>1625</v>
      </c>
      <c r="AM2943" t="s">
        <v>205</v>
      </c>
      <c r="AN2943">
        <v>17</v>
      </c>
      <c r="AO2943" t="e" vm="1">
        <f>_FV(-4,"0")</f>
        <v>#VALUE!</v>
      </c>
      <c r="AP2943" t="e" vm="1">
        <f>_FV(-4,"0")</f>
        <v>#VALUE!</v>
      </c>
      <c r="AQ2943">
        <v>9</v>
      </c>
      <c r="AR2943">
        <v>0</v>
      </c>
      <c r="AS2943" t="s">
        <v>68</v>
      </c>
      <c r="AT2943" t="s">
        <v>68</v>
      </c>
      <c r="AU2943" t="s">
        <v>68</v>
      </c>
      <c r="AV2943" s="2">
        <v>43617</v>
      </c>
      <c r="AW2943" s="2">
        <v>43617</v>
      </c>
      <c r="AX2943">
        <v>1893</v>
      </c>
      <c r="AY2943">
        <v>1674</v>
      </c>
      <c r="AZ2943" t="s">
        <v>209</v>
      </c>
      <c r="BA2943" s="2">
        <v>43609</v>
      </c>
      <c r="BB2943">
        <v>20</v>
      </c>
      <c r="BC2943" t="s">
        <v>3422</v>
      </c>
      <c r="BD2943" s="2">
        <v>43793</v>
      </c>
      <c r="BE2943" t="s">
        <v>127</v>
      </c>
      <c r="BF2943" t="s">
        <v>1398</v>
      </c>
      <c r="BG2943">
        <v>25</v>
      </c>
      <c r="BH2943" t="s">
        <v>3404</v>
      </c>
      <c r="BI2943" s="3">
        <v>27303</v>
      </c>
    </row>
    <row r="2944" spans="1:61" x14ac:dyDescent="0.25">
      <c r="A2944" s="1">
        <v>43710</v>
      </c>
      <c r="B2944" t="s">
        <v>2793</v>
      </c>
      <c r="C2944" t="s">
        <v>127</v>
      </c>
      <c r="D2944" t="s">
        <v>62</v>
      </c>
      <c r="E2944" t="s">
        <v>518</v>
      </c>
      <c r="F2944" t="s">
        <v>358</v>
      </c>
      <c r="G2944" t="s">
        <v>360</v>
      </c>
      <c r="H2944" t="s">
        <v>358</v>
      </c>
      <c r="I2944" t="s">
        <v>360</v>
      </c>
      <c r="J2944" t="s">
        <v>518</v>
      </c>
      <c r="K2944" t="s">
        <v>522</v>
      </c>
      <c r="L2944" t="s">
        <v>522</v>
      </c>
      <c r="M2944" t="s">
        <v>522</v>
      </c>
      <c r="N2944" t="s">
        <v>237</v>
      </c>
      <c r="O2944" t="s">
        <v>521</v>
      </c>
      <c r="P2944" t="s">
        <v>363</v>
      </c>
      <c r="Q2944">
        <v>26</v>
      </c>
      <c r="R2944" t="s">
        <v>192</v>
      </c>
      <c r="S2944" t="s">
        <v>121</v>
      </c>
      <c r="T2944">
        <v>19</v>
      </c>
      <c r="U2944">
        <v>7</v>
      </c>
      <c r="V2944">
        <v>8</v>
      </c>
      <c r="W2944" t="s">
        <v>96</v>
      </c>
      <c r="X2944" t="s">
        <v>96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 t="e" vm="153">
        <f>_FV(0,"038461538461538464")</f>
        <v>#VALUE!</v>
      </c>
      <c r="AM2944" t="s">
        <v>65</v>
      </c>
      <c r="AN2944">
        <v>1</v>
      </c>
      <c r="AO2944" t="s">
        <v>65</v>
      </c>
      <c r="AP2944" t="s">
        <v>84</v>
      </c>
      <c r="AQ2944">
        <v>4</v>
      </c>
      <c r="AR2944">
        <v>4</v>
      </c>
      <c r="AS2944" t="s">
        <v>68</v>
      </c>
      <c r="AT2944" t="s">
        <v>68</v>
      </c>
      <c r="AU2944" t="s">
        <v>68</v>
      </c>
      <c r="AV2944" s="3">
        <v>45658</v>
      </c>
      <c r="AW2944" s="3">
        <v>46023</v>
      </c>
      <c r="AX2944">
        <v>1657</v>
      </c>
      <c r="AY2944">
        <v>1674</v>
      </c>
      <c r="AZ2944" t="s">
        <v>2793</v>
      </c>
      <c r="BA2944" s="2">
        <v>43521</v>
      </c>
      <c r="BB2944">
        <v>31</v>
      </c>
      <c r="BC2944" t="s">
        <v>3425</v>
      </c>
      <c r="BD2944" s="3">
        <v>13606</v>
      </c>
      <c r="BE2944" t="s">
        <v>127</v>
      </c>
      <c r="BF2944" t="s">
        <v>1398</v>
      </c>
      <c r="BG2944">
        <v>25</v>
      </c>
      <c r="BH2944" t="s">
        <v>3404</v>
      </c>
      <c r="BI2944" s="3">
        <v>27303</v>
      </c>
    </row>
    <row r="2945" spans="1:61" x14ac:dyDescent="0.25">
      <c r="A2945" s="1">
        <v>43554</v>
      </c>
      <c r="B2945" t="s">
        <v>228</v>
      </c>
      <c r="C2945" t="s">
        <v>127</v>
      </c>
      <c r="D2945" t="s">
        <v>151</v>
      </c>
      <c r="E2945" t="s">
        <v>1075</v>
      </c>
      <c r="F2945" t="s">
        <v>412</v>
      </c>
      <c r="G2945" s="3">
        <v>903977</v>
      </c>
      <c r="H2945" s="3">
        <v>447424</v>
      </c>
      <c r="I2945" s="3">
        <v>447424</v>
      </c>
      <c r="J2945" s="3">
        <v>45658</v>
      </c>
      <c r="K2945" t="s">
        <v>323</v>
      </c>
      <c r="L2945" t="s">
        <v>415</v>
      </c>
      <c r="M2945" t="s">
        <v>416</v>
      </c>
      <c r="N2945" t="s">
        <v>416</v>
      </c>
      <c r="O2945" t="s">
        <v>321</v>
      </c>
      <c r="P2945" t="s">
        <v>933</v>
      </c>
      <c r="Q2945">
        <v>32</v>
      </c>
      <c r="R2945" t="s">
        <v>120</v>
      </c>
      <c r="S2945" t="s">
        <v>121</v>
      </c>
      <c r="T2945">
        <v>19</v>
      </c>
      <c r="U2945">
        <v>9</v>
      </c>
      <c r="V2945">
        <v>10</v>
      </c>
      <c r="W2945" t="s">
        <v>83</v>
      </c>
      <c r="X2945" t="s">
        <v>85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 t="e" vm="475">
        <f>_FV(0,"15625")</f>
        <v>#VALUE!</v>
      </c>
      <c r="AM2945" t="s">
        <v>1077</v>
      </c>
      <c r="AN2945">
        <v>2</v>
      </c>
      <c r="AO2945" t="s">
        <v>64</v>
      </c>
      <c r="AP2945" t="s">
        <v>64</v>
      </c>
      <c r="AQ2945">
        <v>6</v>
      </c>
      <c r="AR2945">
        <v>3</v>
      </c>
      <c r="AS2945" t="s">
        <v>1078</v>
      </c>
      <c r="AT2945" t="s">
        <v>1174</v>
      </c>
      <c r="AU2945" t="s">
        <v>1080</v>
      </c>
      <c r="AV2945" t="s">
        <v>2939</v>
      </c>
      <c r="AW2945" t="s">
        <v>3445</v>
      </c>
      <c r="AX2945">
        <v>1650</v>
      </c>
      <c r="AY2945">
        <v>1674</v>
      </c>
      <c r="AZ2945" t="s">
        <v>228</v>
      </c>
      <c r="BA2945" s="2">
        <v>43671</v>
      </c>
      <c r="BB2945">
        <v>22</v>
      </c>
      <c r="BC2945" t="s">
        <v>3427</v>
      </c>
      <c r="BD2945" s="3">
        <v>13728</v>
      </c>
      <c r="BE2945" t="s">
        <v>127</v>
      </c>
      <c r="BF2945" t="s">
        <v>1398</v>
      </c>
      <c r="BG2945">
        <v>25</v>
      </c>
      <c r="BH2945" t="s">
        <v>3404</v>
      </c>
      <c r="BI2945" s="3">
        <v>27303</v>
      </c>
    </row>
    <row r="2946" spans="1:61" x14ac:dyDescent="0.25">
      <c r="A2946" s="1">
        <v>43412</v>
      </c>
      <c r="B2946" t="s">
        <v>245</v>
      </c>
      <c r="C2946" t="s">
        <v>127</v>
      </c>
      <c r="D2946" t="s">
        <v>101</v>
      </c>
      <c r="E2946" t="s">
        <v>65</v>
      </c>
      <c r="F2946" t="s">
        <v>65</v>
      </c>
      <c r="G2946" t="s">
        <v>65</v>
      </c>
      <c r="H2946" t="s">
        <v>65</v>
      </c>
      <c r="I2946" t="s">
        <v>65</v>
      </c>
      <c r="J2946" t="s">
        <v>65</v>
      </c>
      <c r="K2946" t="s">
        <v>65</v>
      </c>
      <c r="L2946" t="s">
        <v>65</v>
      </c>
      <c r="M2946" t="s">
        <v>65</v>
      </c>
      <c r="N2946" t="s">
        <v>65</v>
      </c>
      <c r="O2946" t="s">
        <v>65</v>
      </c>
      <c r="P2946" t="s">
        <v>65</v>
      </c>
      <c r="Q2946">
        <v>1</v>
      </c>
      <c r="R2946" t="s">
        <v>85</v>
      </c>
      <c r="S2946" t="s">
        <v>121</v>
      </c>
      <c r="T2946">
        <v>19</v>
      </c>
      <c r="U2946">
        <v>7</v>
      </c>
      <c r="V2946">
        <v>17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 t="s">
        <v>65</v>
      </c>
      <c r="AM2946" t="s">
        <v>65</v>
      </c>
      <c r="AN2946">
        <v>0</v>
      </c>
      <c r="AP2946" t="e" vm="1">
        <f>_FV(-1,"0")</f>
        <v>#VALUE!</v>
      </c>
      <c r="AQ2946">
        <v>1</v>
      </c>
      <c r="AR2946">
        <v>7</v>
      </c>
      <c r="AS2946" t="s">
        <v>68</v>
      </c>
      <c r="AT2946" t="s">
        <v>68</v>
      </c>
      <c r="AU2946" t="s">
        <v>68</v>
      </c>
      <c r="AV2946" s="3">
        <v>329117</v>
      </c>
      <c r="AW2946" s="2">
        <v>43466</v>
      </c>
      <c r="AX2946">
        <v>1604</v>
      </c>
      <c r="AY2946">
        <v>1674</v>
      </c>
      <c r="AZ2946" t="s">
        <v>245</v>
      </c>
      <c r="BA2946" s="2">
        <v>43488</v>
      </c>
      <c r="BB2946">
        <v>26</v>
      </c>
      <c r="BC2946" t="s">
        <v>3428</v>
      </c>
      <c r="BD2946" s="2">
        <v>43469</v>
      </c>
      <c r="BE2946" t="s">
        <v>127</v>
      </c>
      <c r="BF2946" t="s">
        <v>1398</v>
      </c>
      <c r="BG2946">
        <v>25</v>
      </c>
      <c r="BH2946" t="s">
        <v>3404</v>
      </c>
      <c r="BI2946" s="3">
        <v>27303</v>
      </c>
    </row>
    <row r="2947" spans="1:61" x14ac:dyDescent="0.25">
      <c r="A2947" s="1">
        <v>43372</v>
      </c>
      <c r="B2947" t="s">
        <v>60</v>
      </c>
      <c r="C2947" t="s">
        <v>2793</v>
      </c>
      <c r="D2947" t="s">
        <v>62</v>
      </c>
      <c r="E2947" t="s">
        <v>391</v>
      </c>
      <c r="F2947" t="s">
        <v>352</v>
      </c>
      <c r="G2947" t="s">
        <v>153</v>
      </c>
      <c r="H2947" t="s">
        <v>152</v>
      </c>
      <c r="I2947" t="s">
        <v>391</v>
      </c>
      <c r="J2947" t="s">
        <v>370</v>
      </c>
      <c r="K2947" t="s">
        <v>252</v>
      </c>
      <c r="L2947" t="s">
        <v>252</v>
      </c>
      <c r="M2947" t="s">
        <v>155</v>
      </c>
      <c r="N2947" t="s">
        <v>154</v>
      </c>
      <c r="O2947" t="s">
        <v>65</v>
      </c>
      <c r="P2947" t="s">
        <v>154</v>
      </c>
      <c r="Q2947">
        <v>7</v>
      </c>
      <c r="R2947" t="s">
        <v>132</v>
      </c>
      <c r="S2947" t="s">
        <v>192</v>
      </c>
      <c r="T2947">
        <v>19</v>
      </c>
      <c r="U2947">
        <v>6</v>
      </c>
      <c r="V2947">
        <v>4</v>
      </c>
      <c r="W2947" t="s">
        <v>179</v>
      </c>
      <c r="X2947" t="s">
        <v>120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1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 t="s">
        <v>156</v>
      </c>
      <c r="AM2947" t="s">
        <v>670</v>
      </c>
      <c r="AN2947">
        <v>-1</v>
      </c>
      <c r="AO2947" t="s">
        <v>64</v>
      </c>
      <c r="AP2947" t="e" vm="1">
        <f>_FV(-6,"0")</f>
        <v>#VALUE!</v>
      </c>
      <c r="AQ2947">
        <v>3</v>
      </c>
      <c r="AR2947">
        <v>6</v>
      </c>
      <c r="AS2947" t="s">
        <v>68</v>
      </c>
      <c r="AT2947" t="s">
        <v>68</v>
      </c>
      <c r="AU2947" t="s">
        <v>68</v>
      </c>
      <c r="AV2947" s="2">
        <v>43679</v>
      </c>
      <c r="AW2947" s="3">
        <v>41275</v>
      </c>
      <c r="AX2947">
        <v>1812</v>
      </c>
      <c r="AY2947">
        <v>1657</v>
      </c>
      <c r="AZ2947" t="s">
        <v>60</v>
      </c>
      <c r="BA2947" s="2">
        <v>43731</v>
      </c>
      <c r="BB2947">
        <v>28</v>
      </c>
      <c r="BC2947" t="s">
        <v>3386</v>
      </c>
      <c r="BD2947" t="s">
        <v>3387</v>
      </c>
      <c r="BE2947" t="s">
        <v>2793</v>
      </c>
      <c r="BF2947" s="2">
        <v>43521</v>
      </c>
      <c r="BG2947">
        <v>31</v>
      </c>
      <c r="BH2947" t="s">
        <v>3425</v>
      </c>
      <c r="BI2947" s="3">
        <v>13606</v>
      </c>
    </row>
    <row r="2948" spans="1:61" x14ac:dyDescent="0.25">
      <c r="A2948" s="1">
        <v>43497</v>
      </c>
      <c r="B2948" t="s">
        <v>2768</v>
      </c>
      <c r="C2948" t="s">
        <v>2793</v>
      </c>
      <c r="D2948" t="s">
        <v>101</v>
      </c>
      <c r="E2948" t="s">
        <v>90</v>
      </c>
      <c r="F2948" t="s">
        <v>153</v>
      </c>
      <c r="G2948" t="s">
        <v>1186</v>
      </c>
      <c r="H2948" t="s">
        <v>90</v>
      </c>
      <c r="I2948" t="s">
        <v>390</v>
      </c>
      <c r="J2948" t="s">
        <v>90</v>
      </c>
      <c r="K2948" t="s">
        <v>460</v>
      </c>
      <c r="L2948" t="s">
        <v>460</v>
      </c>
      <c r="M2948" t="s">
        <v>393</v>
      </c>
      <c r="N2948" t="s">
        <v>460</v>
      </c>
      <c r="O2948" t="s">
        <v>1823</v>
      </c>
      <c r="P2948" t="s">
        <v>394</v>
      </c>
      <c r="Q2948">
        <v>21</v>
      </c>
      <c r="R2948" t="s">
        <v>119</v>
      </c>
      <c r="S2948" t="s">
        <v>192</v>
      </c>
      <c r="T2948">
        <v>19</v>
      </c>
      <c r="U2948">
        <v>12</v>
      </c>
      <c r="V2948">
        <v>9</v>
      </c>
      <c r="W2948" t="s">
        <v>84</v>
      </c>
      <c r="X2948" t="s">
        <v>121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 t="e" vm="12">
        <f>_FV(0,"42857142857142855")</f>
        <v>#VALUE!</v>
      </c>
      <c r="AM2948" t="e" vm="160">
        <f>_FV(0,"047619047619047616")</f>
        <v>#VALUE!</v>
      </c>
      <c r="AN2948">
        <v>-2</v>
      </c>
      <c r="AO2948" t="e" vm="1">
        <f>_FV(-5,"0")</f>
        <v>#VALUE!</v>
      </c>
      <c r="AP2948" t="s">
        <v>84</v>
      </c>
      <c r="AQ2948">
        <v>4</v>
      </c>
      <c r="AR2948">
        <v>4</v>
      </c>
      <c r="AS2948" t="s">
        <v>68</v>
      </c>
      <c r="AT2948" t="s">
        <v>68</v>
      </c>
      <c r="AU2948" t="s">
        <v>68</v>
      </c>
      <c r="AV2948" s="2">
        <v>43497</v>
      </c>
      <c r="AW2948" s="3">
        <v>11689</v>
      </c>
      <c r="AX2948">
        <v>1682</v>
      </c>
      <c r="AY2948">
        <v>1657</v>
      </c>
      <c r="AZ2948" t="s">
        <v>2768</v>
      </c>
      <c r="BA2948" s="2">
        <v>43670</v>
      </c>
      <c r="BB2948">
        <v>16</v>
      </c>
      <c r="BC2948" t="s">
        <v>3391</v>
      </c>
      <c r="BD2948" s="3">
        <v>24563</v>
      </c>
      <c r="BE2948" t="s">
        <v>2793</v>
      </c>
      <c r="BF2948" s="2">
        <v>43521</v>
      </c>
      <c r="BG2948">
        <v>31</v>
      </c>
      <c r="BH2948" t="s">
        <v>3425</v>
      </c>
      <c r="BI2948" s="3">
        <v>13606</v>
      </c>
    </row>
    <row r="2949" spans="1:61" x14ac:dyDescent="0.25">
      <c r="A2949" s="1">
        <v>43498</v>
      </c>
      <c r="B2949" t="s">
        <v>3158</v>
      </c>
      <c r="C2949" t="s">
        <v>2793</v>
      </c>
      <c r="D2949" t="s">
        <v>101</v>
      </c>
      <c r="E2949" s="2">
        <v>43678</v>
      </c>
      <c r="F2949" s="3">
        <v>11689</v>
      </c>
      <c r="G2949" s="3">
        <v>16072</v>
      </c>
      <c r="H2949" s="3">
        <v>13150</v>
      </c>
      <c r="I2949" s="2">
        <v>43556</v>
      </c>
      <c r="J2949" s="3">
        <v>11689</v>
      </c>
      <c r="K2949" t="s">
        <v>129</v>
      </c>
      <c r="L2949" t="s">
        <v>347</v>
      </c>
      <c r="M2949" t="s">
        <v>130</v>
      </c>
      <c r="N2949" t="s">
        <v>347</v>
      </c>
      <c r="O2949" t="s">
        <v>118</v>
      </c>
      <c r="P2949" t="s">
        <v>397</v>
      </c>
      <c r="Q2949">
        <v>25</v>
      </c>
      <c r="R2949" t="s">
        <v>255</v>
      </c>
      <c r="S2949" t="s">
        <v>192</v>
      </c>
      <c r="T2949">
        <v>19</v>
      </c>
      <c r="U2949">
        <v>13</v>
      </c>
      <c r="V2949">
        <v>9</v>
      </c>
      <c r="W2949" t="s">
        <v>66</v>
      </c>
      <c r="X2949" t="s">
        <v>96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 t="e" vm="10">
        <f>_FV(0,"36")</f>
        <v>#VALUE!</v>
      </c>
      <c r="AM2949" t="e" vm="32">
        <f>_FV(0,"04")</f>
        <v>#VALUE!</v>
      </c>
      <c r="AN2949">
        <v>-7</v>
      </c>
      <c r="AO2949" t="e" vm="1">
        <f>_FV(-2,"0")</f>
        <v>#VALUE!</v>
      </c>
      <c r="AP2949" t="s">
        <v>96</v>
      </c>
      <c r="AQ2949">
        <v>4</v>
      </c>
      <c r="AR2949">
        <v>4</v>
      </c>
      <c r="AS2949" t="s">
        <v>68</v>
      </c>
      <c r="AT2949" t="s">
        <v>68</v>
      </c>
      <c r="AU2949" t="s">
        <v>68</v>
      </c>
      <c r="AV2949" s="2">
        <v>43497</v>
      </c>
      <c r="AW2949" s="3">
        <v>12055</v>
      </c>
      <c r="AX2949">
        <v>1625</v>
      </c>
      <c r="AY2949">
        <v>1657</v>
      </c>
      <c r="AZ2949" t="s">
        <v>3158</v>
      </c>
      <c r="BA2949" s="2">
        <v>43701</v>
      </c>
      <c r="BB2949">
        <v>29</v>
      </c>
      <c r="BC2949" t="s">
        <v>3395</v>
      </c>
      <c r="BD2949" s="3">
        <v>44287</v>
      </c>
      <c r="BE2949" t="s">
        <v>2793</v>
      </c>
      <c r="BF2949" s="2">
        <v>43521</v>
      </c>
      <c r="BG2949">
        <v>31</v>
      </c>
      <c r="BH2949" t="s">
        <v>3425</v>
      </c>
      <c r="BI2949" s="3">
        <v>13606</v>
      </c>
    </row>
    <row r="2950" spans="1:61" x14ac:dyDescent="0.25">
      <c r="A2950" s="1">
        <v>43331</v>
      </c>
      <c r="B2950" t="s">
        <v>2531</v>
      </c>
      <c r="C2950" t="s">
        <v>2793</v>
      </c>
      <c r="D2950" t="s">
        <v>151</v>
      </c>
      <c r="E2950" t="s">
        <v>65</v>
      </c>
      <c r="F2950" t="s">
        <v>68</v>
      </c>
      <c r="G2950" t="s">
        <v>65</v>
      </c>
      <c r="H2950" t="s">
        <v>65</v>
      </c>
      <c r="I2950" t="s">
        <v>63</v>
      </c>
      <c r="J2950" s="2">
        <v>43586</v>
      </c>
      <c r="K2950" t="s">
        <v>65</v>
      </c>
      <c r="L2950" t="s">
        <v>63</v>
      </c>
      <c r="M2950" t="s">
        <v>65</v>
      </c>
      <c r="N2950" t="s">
        <v>65</v>
      </c>
      <c r="O2950" t="s">
        <v>63</v>
      </c>
      <c r="P2950" t="s">
        <v>65</v>
      </c>
      <c r="Q2950">
        <v>2</v>
      </c>
      <c r="R2950" t="s">
        <v>110</v>
      </c>
      <c r="S2950" t="s">
        <v>192</v>
      </c>
      <c r="T2950">
        <v>19</v>
      </c>
      <c r="U2950">
        <v>11</v>
      </c>
      <c r="V2950">
        <v>6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 t="s">
        <v>65</v>
      </c>
      <c r="AM2950" t="s">
        <v>68</v>
      </c>
      <c r="AN2950">
        <v>-2</v>
      </c>
      <c r="AP2950" t="s">
        <v>66</v>
      </c>
      <c r="AQ2950">
        <v>6</v>
      </c>
      <c r="AR2950">
        <v>3</v>
      </c>
      <c r="AS2950" t="s">
        <v>68</v>
      </c>
      <c r="AT2950" s="2">
        <v>43617</v>
      </c>
      <c r="AU2950" t="s">
        <v>68</v>
      </c>
      <c r="AV2950" t="s">
        <v>68</v>
      </c>
      <c r="AW2950" t="s">
        <v>3446</v>
      </c>
      <c r="AX2950">
        <v>1630</v>
      </c>
      <c r="AY2950">
        <v>1657</v>
      </c>
      <c r="AZ2950" t="s">
        <v>2531</v>
      </c>
      <c r="BA2950" s="2">
        <v>43492</v>
      </c>
      <c r="BB2950">
        <v>14</v>
      </c>
      <c r="BC2950" t="s">
        <v>3397</v>
      </c>
      <c r="BD2950" s="3">
        <v>23132</v>
      </c>
      <c r="BE2950" t="s">
        <v>2793</v>
      </c>
      <c r="BF2950" s="2">
        <v>43521</v>
      </c>
      <c r="BG2950">
        <v>31</v>
      </c>
      <c r="BH2950" t="s">
        <v>3425</v>
      </c>
      <c r="BI2950" s="3">
        <v>13606</v>
      </c>
    </row>
    <row r="2951" spans="1:61" x14ac:dyDescent="0.25">
      <c r="A2951" s="1">
        <v>43518</v>
      </c>
      <c r="B2951" t="s">
        <v>2230</v>
      </c>
      <c r="C2951" t="s">
        <v>2793</v>
      </c>
      <c r="D2951" t="s">
        <v>151</v>
      </c>
      <c r="E2951" t="s">
        <v>88</v>
      </c>
      <c r="F2951" t="s">
        <v>605</v>
      </c>
      <c r="G2951" t="s">
        <v>698</v>
      </c>
      <c r="H2951" t="s">
        <v>605</v>
      </c>
      <c r="I2951" t="s">
        <v>632</v>
      </c>
      <c r="J2951" t="s">
        <v>694</v>
      </c>
      <c r="K2951" t="s">
        <v>607</v>
      </c>
      <c r="L2951" t="s">
        <v>638</v>
      </c>
      <c r="M2951" t="s">
        <v>356</v>
      </c>
      <c r="N2951" t="s">
        <v>80</v>
      </c>
      <c r="O2951" t="s">
        <v>1233</v>
      </c>
      <c r="P2951" t="s">
        <v>607</v>
      </c>
      <c r="Q2951">
        <v>27</v>
      </c>
      <c r="R2951" t="s">
        <v>95</v>
      </c>
      <c r="S2951" t="s">
        <v>192</v>
      </c>
      <c r="T2951">
        <v>19</v>
      </c>
      <c r="U2951">
        <v>14</v>
      </c>
      <c r="V2951">
        <v>6</v>
      </c>
      <c r="W2951" t="s">
        <v>85</v>
      </c>
      <c r="X2951" t="s">
        <v>121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 t="e" vm="398">
        <f>_FV(0,"8518518518518519")</f>
        <v>#VALUE!</v>
      </c>
      <c r="AM2951" t="s">
        <v>65</v>
      </c>
      <c r="AN2951">
        <v>-12</v>
      </c>
      <c r="AO2951" t="e" vm="1">
        <f>_FV(-1,"0")</f>
        <v>#VALUE!</v>
      </c>
      <c r="AP2951" t="s">
        <v>85</v>
      </c>
      <c r="AQ2951">
        <v>0</v>
      </c>
      <c r="AR2951">
        <v>3</v>
      </c>
      <c r="AS2951" t="s">
        <v>68</v>
      </c>
      <c r="AT2951" t="s">
        <v>68</v>
      </c>
      <c r="AU2951" t="s">
        <v>68</v>
      </c>
      <c r="AV2951" t="s">
        <v>180</v>
      </c>
      <c r="AW2951" s="3">
        <v>46388</v>
      </c>
      <c r="AX2951">
        <v>1556</v>
      </c>
      <c r="AY2951">
        <v>1657</v>
      </c>
      <c r="AZ2951" t="s">
        <v>2230</v>
      </c>
      <c r="BA2951" s="2">
        <v>43550</v>
      </c>
      <c r="BB2951">
        <v>32</v>
      </c>
      <c r="BC2951" t="s">
        <v>3398</v>
      </c>
      <c r="BD2951" s="3">
        <v>42767</v>
      </c>
      <c r="BE2951" t="s">
        <v>2793</v>
      </c>
      <c r="BF2951" s="2">
        <v>43521</v>
      </c>
      <c r="BG2951">
        <v>31</v>
      </c>
      <c r="BH2951" t="s">
        <v>3425</v>
      </c>
      <c r="BI2951" s="3">
        <v>13606</v>
      </c>
    </row>
    <row r="2952" spans="1:61" x14ac:dyDescent="0.25">
      <c r="A2952" s="1">
        <v>43590</v>
      </c>
      <c r="B2952" t="s">
        <v>123</v>
      </c>
      <c r="C2952" t="s">
        <v>2793</v>
      </c>
      <c r="D2952" t="s">
        <v>62</v>
      </c>
      <c r="E2952" t="s">
        <v>1833</v>
      </c>
      <c r="F2952" t="s">
        <v>650</v>
      </c>
      <c r="G2952" t="s">
        <v>758</v>
      </c>
      <c r="H2952" t="s">
        <v>652</v>
      </c>
      <c r="I2952" t="s">
        <v>1061</v>
      </c>
      <c r="J2952" t="s">
        <v>289</v>
      </c>
      <c r="K2952" t="s">
        <v>1549</v>
      </c>
      <c r="L2952" t="s">
        <v>295</v>
      </c>
      <c r="M2952" t="s">
        <v>656</v>
      </c>
      <c r="N2952" t="s">
        <v>295</v>
      </c>
      <c r="O2952" t="s">
        <v>656</v>
      </c>
      <c r="P2952" t="s">
        <v>656</v>
      </c>
      <c r="Q2952">
        <v>37</v>
      </c>
      <c r="R2952" t="s">
        <v>84</v>
      </c>
      <c r="S2952" t="s">
        <v>192</v>
      </c>
      <c r="T2952">
        <v>19</v>
      </c>
      <c r="U2952">
        <v>4</v>
      </c>
      <c r="V2952">
        <v>10</v>
      </c>
      <c r="W2952" t="s">
        <v>121</v>
      </c>
      <c r="X2952" t="s">
        <v>85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 t="s">
        <v>654</v>
      </c>
      <c r="AM2952" t="e" vm="30">
        <f>_FV(0,"02702702702702703")</f>
        <v>#VALUE!</v>
      </c>
      <c r="AN2952">
        <v>18</v>
      </c>
      <c r="AO2952" t="s">
        <v>68</v>
      </c>
      <c r="AP2952" t="e" vm="1">
        <f>_FV(-8,"0")</f>
        <v>#VALUE!</v>
      </c>
      <c r="AQ2952">
        <v>6</v>
      </c>
      <c r="AR2952">
        <v>3</v>
      </c>
      <c r="AS2952" t="s">
        <v>68</v>
      </c>
      <c r="AT2952" t="s">
        <v>68</v>
      </c>
      <c r="AU2952" t="s">
        <v>68</v>
      </c>
      <c r="AV2952" t="s">
        <v>64</v>
      </c>
      <c r="AW2952" s="3">
        <v>41640</v>
      </c>
      <c r="AX2952">
        <v>1850</v>
      </c>
      <c r="AY2952">
        <v>1657</v>
      </c>
      <c r="AZ2952" t="s">
        <v>123</v>
      </c>
      <c r="BA2952" s="2">
        <v>43640</v>
      </c>
      <c r="BB2952">
        <v>40</v>
      </c>
      <c r="BC2952" t="s">
        <v>3388</v>
      </c>
      <c r="BD2952" t="s">
        <v>3399</v>
      </c>
      <c r="BE2952" t="s">
        <v>2793</v>
      </c>
      <c r="BF2952" s="2">
        <v>43521</v>
      </c>
      <c r="BG2952">
        <v>31</v>
      </c>
      <c r="BH2952" t="s">
        <v>3425</v>
      </c>
      <c r="BI2952" s="3">
        <v>13606</v>
      </c>
    </row>
    <row r="2953" spans="1:61" x14ac:dyDescent="0.25">
      <c r="A2953" s="1">
        <v>43800</v>
      </c>
      <c r="B2953" t="s">
        <v>2233</v>
      </c>
      <c r="C2953" t="s">
        <v>2793</v>
      </c>
      <c r="D2953" t="s">
        <v>151</v>
      </c>
      <c r="E2953" t="s">
        <v>1237</v>
      </c>
      <c r="F2953" t="s">
        <v>678</v>
      </c>
      <c r="G2953" t="s">
        <v>219</v>
      </c>
      <c r="H2953" t="s">
        <v>220</v>
      </c>
      <c r="I2953" t="s">
        <v>68</v>
      </c>
      <c r="J2953" t="s">
        <v>335</v>
      </c>
      <c r="K2953" t="s">
        <v>223</v>
      </c>
      <c r="L2953" t="s">
        <v>224</v>
      </c>
      <c r="M2953" t="s">
        <v>63</v>
      </c>
      <c r="N2953" t="s">
        <v>224</v>
      </c>
      <c r="O2953" t="s">
        <v>226</v>
      </c>
      <c r="P2953" t="s">
        <v>339</v>
      </c>
      <c r="Q2953">
        <v>22</v>
      </c>
      <c r="R2953" t="s">
        <v>179</v>
      </c>
      <c r="S2953" t="s">
        <v>192</v>
      </c>
      <c r="T2953">
        <v>19</v>
      </c>
      <c r="U2953">
        <v>14</v>
      </c>
      <c r="V2953">
        <v>8</v>
      </c>
      <c r="W2953" t="s">
        <v>120</v>
      </c>
      <c r="X2953" t="s">
        <v>121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 t="e" vm="342">
        <f>_FV(0,"3181818181818182")</f>
        <v>#VALUE!</v>
      </c>
      <c r="AM2953" t="e" vm="462">
        <f>_FV(0,"045454545454545456")</f>
        <v>#VALUE!</v>
      </c>
      <c r="AN2953">
        <v>-7</v>
      </c>
      <c r="AO2953" t="s">
        <v>64</v>
      </c>
      <c r="AP2953" t="s">
        <v>68</v>
      </c>
      <c r="AQ2953">
        <v>4</v>
      </c>
      <c r="AR2953">
        <v>4</v>
      </c>
      <c r="AS2953" t="s">
        <v>68</v>
      </c>
      <c r="AT2953" t="s">
        <v>68</v>
      </c>
      <c r="AU2953" t="s">
        <v>68</v>
      </c>
      <c r="AV2953" t="s">
        <v>97</v>
      </c>
      <c r="AW2953" s="3">
        <v>13516</v>
      </c>
      <c r="AX2953">
        <v>1672</v>
      </c>
      <c r="AY2953">
        <v>1657</v>
      </c>
      <c r="AZ2953" t="s">
        <v>2233</v>
      </c>
      <c r="BA2953" s="2">
        <v>43580</v>
      </c>
      <c r="BB2953">
        <v>20</v>
      </c>
      <c r="BC2953" t="s">
        <v>3402</v>
      </c>
      <c r="BD2953" s="3">
        <v>47300</v>
      </c>
      <c r="BE2953" t="s">
        <v>2793</v>
      </c>
      <c r="BF2953" s="2">
        <v>43521</v>
      </c>
      <c r="BG2953">
        <v>31</v>
      </c>
      <c r="BH2953" t="s">
        <v>3425</v>
      </c>
      <c r="BI2953" s="3">
        <v>13606</v>
      </c>
    </row>
    <row r="2954" spans="1:61" x14ac:dyDescent="0.25">
      <c r="A2954" s="1">
        <v>43385</v>
      </c>
      <c r="B2954" t="s">
        <v>127</v>
      </c>
      <c r="C2954" t="s">
        <v>2793</v>
      </c>
      <c r="D2954" t="s">
        <v>101</v>
      </c>
      <c r="E2954" s="3">
        <v>447424</v>
      </c>
      <c r="F2954" t="s">
        <v>399</v>
      </c>
      <c r="G2954" t="s">
        <v>367</v>
      </c>
      <c r="H2954" s="3">
        <v>447424</v>
      </c>
      <c r="I2954" s="3">
        <v>903977</v>
      </c>
      <c r="J2954" s="3">
        <v>45658</v>
      </c>
      <c r="K2954" t="s">
        <v>323</v>
      </c>
      <c r="L2954" t="s">
        <v>323</v>
      </c>
      <c r="M2954" t="s">
        <v>79</v>
      </c>
      <c r="N2954" t="s">
        <v>319</v>
      </c>
      <c r="O2954" t="s">
        <v>320</v>
      </c>
      <c r="P2954" t="s">
        <v>322</v>
      </c>
      <c r="Q2954">
        <v>16</v>
      </c>
      <c r="R2954" t="s">
        <v>121</v>
      </c>
      <c r="S2954" t="s">
        <v>192</v>
      </c>
      <c r="T2954">
        <v>19</v>
      </c>
      <c r="U2954">
        <v>6</v>
      </c>
      <c r="V2954">
        <v>11</v>
      </c>
      <c r="W2954" t="s">
        <v>121</v>
      </c>
      <c r="X2954" t="s">
        <v>68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 t="s">
        <v>79</v>
      </c>
      <c r="AM2954" t="e" vm="103">
        <f>_FV(0,"1875")</f>
        <v>#VALUE!</v>
      </c>
      <c r="AN2954">
        <v>3</v>
      </c>
      <c r="AO2954" t="s">
        <v>85</v>
      </c>
      <c r="AP2954" t="e" vm="1">
        <f>_FV(-3,"0")</f>
        <v>#VALUE!</v>
      </c>
      <c r="AQ2954">
        <v>6</v>
      </c>
      <c r="AR2954">
        <v>3</v>
      </c>
      <c r="AS2954" t="s">
        <v>68</v>
      </c>
      <c r="AT2954" t="s">
        <v>68</v>
      </c>
      <c r="AU2954" t="s">
        <v>68</v>
      </c>
      <c r="AV2954" t="s">
        <v>64</v>
      </c>
      <c r="AW2954" s="3">
        <v>44197</v>
      </c>
      <c r="AX2954">
        <v>1674</v>
      </c>
      <c r="AY2954">
        <v>1657</v>
      </c>
      <c r="AZ2954" t="s">
        <v>127</v>
      </c>
      <c r="BA2954" t="s">
        <v>1398</v>
      </c>
      <c r="BB2954">
        <v>25</v>
      </c>
      <c r="BC2954" t="s">
        <v>3404</v>
      </c>
      <c r="BD2954" s="3">
        <v>27303</v>
      </c>
      <c r="BE2954" t="s">
        <v>2793</v>
      </c>
      <c r="BF2954" s="2">
        <v>43521</v>
      </c>
      <c r="BG2954">
        <v>31</v>
      </c>
      <c r="BH2954" t="s">
        <v>3425</v>
      </c>
      <c r="BI2954" s="3">
        <v>13606</v>
      </c>
    </row>
    <row r="2955" spans="1:61" x14ac:dyDescent="0.25">
      <c r="A2955" s="1">
        <v>43365</v>
      </c>
      <c r="B2955" t="s">
        <v>136</v>
      </c>
      <c r="C2955" t="s">
        <v>2793</v>
      </c>
      <c r="D2955" t="s">
        <v>101</v>
      </c>
      <c r="E2955" t="s">
        <v>76</v>
      </c>
      <c r="F2955" t="s">
        <v>340</v>
      </c>
      <c r="G2955" t="s">
        <v>64</v>
      </c>
      <c r="H2955" t="s">
        <v>74</v>
      </c>
      <c r="I2955" t="s">
        <v>355</v>
      </c>
      <c r="J2955" t="s">
        <v>64</v>
      </c>
      <c r="K2955" t="s">
        <v>82</v>
      </c>
      <c r="L2955" t="s">
        <v>355</v>
      </c>
      <c r="M2955" t="s">
        <v>63</v>
      </c>
      <c r="N2955" t="s">
        <v>82</v>
      </c>
      <c r="O2955" t="s">
        <v>82</v>
      </c>
      <c r="P2955" t="s">
        <v>65</v>
      </c>
      <c r="Q2955">
        <v>6</v>
      </c>
      <c r="R2955" t="s">
        <v>67</v>
      </c>
      <c r="S2955" t="s">
        <v>192</v>
      </c>
      <c r="T2955">
        <v>19</v>
      </c>
      <c r="U2955">
        <v>15</v>
      </c>
      <c r="V2955">
        <v>4</v>
      </c>
      <c r="W2955" t="s">
        <v>66</v>
      </c>
      <c r="X2955" t="s">
        <v>179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1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 t="e" vm="83">
        <f>_FV(0,"8333333333333334")</f>
        <v>#VALUE!</v>
      </c>
      <c r="AM2955" t="s">
        <v>74</v>
      </c>
      <c r="AN2955">
        <v>-8</v>
      </c>
      <c r="AO2955" t="e" vm="1">
        <f>_FV(-8,"0")</f>
        <v>#VALUE!</v>
      </c>
      <c r="AP2955" t="s">
        <v>121</v>
      </c>
      <c r="AQ2955">
        <v>1</v>
      </c>
      <c r="AR2955">
        <v>1</v>
      </c>
      <c r="AS2955" t="s">
        <v>68</v>
      </c>
      <c r="AT2955" t="s">
        <v>459</v>
      </c>
      <c r="AU2955" t="s">
        <v>68</v>
      </c>
      <c r="AV2955" t="s">
        <v>64</v>
      </c>
      <c r="AW2955" t="s">
        <v>457</v>
      </c>
      <c r="AX2955">
        <v>1621</v>
      </c>
      <c r="AY2955">
        <v>1657</v>
      </c>
      <c r="AZ2955" t="s">
        <v>136</v>
      </c>
      <c r="BA2955" s="2">
        <v>43609</v>
      </c>
      <c r="BB2955">
        <v>18</v>
      </c>
      <c r="BC2955" t="s">
        <v>3407</v>
      </c>
      <c r="BD2955" s="2">
        <v>43652</v>
      </c>
      <c r="BE2955" t="s">
        <v>2793</v>
      </c>
      <c r="BF2955" s="2">
        <v>43521</v>
      </c>
      <c r="BG2955">
        <v>31</v>
      </c>
      <c r="BH2955" t="s">
        <v>3425</v>
      </c>
      <c r="BI2955" s="3">
        <v>13606</v>
      </c>
    </row>
    <row r="2956" spans="1:61" x14ac:dyDescent="0.25">
      <c r="A2956" s="1">
        <v>43575</v>
      </c>
      <c r="B2956" t="s">
        <v>3165</v>
      </c>
      <c r="C2956" t="s">
        <v>2793</v>
      </c>
      <c r="D2956" t="s">
        <v>151</v>
      </c>
      <c r="E2956" t="s">
        <v>1718</v>
      </c>
      <c r="F2956" t="s">
        <v>418</v>
      </c>
      <c r="G2956" t="s">
        <v>2729</v>
      </c>
      <c r="H2956" t="s">
        <v>184</v>
      </c>
      <c r="I2956" t="s">
        <v>188</v>
      </c>
      <c r="J2956" t="s">
        <v>276</v>
      </c>
      <c r="K2956" t="s">
        <v>1048</v>
      </c>
      <c r="L2956" t="s">
        <v>422</v>
      </c>
      <c r="M2956" t="s">
        <v>1776</v>
      </c>
      <c r="N2956" t="s">
        <v>422</v>
      </c>
      <c r="O2956" t="s">
        <v>1637</v>
      </c>
      <c r="P2956" t="s">
        <v>490</v>
      </c>
      <c r="Q2956">
        <v>34</v>
      </c>
      <c r="R2956" t="s">
        <v>239</v>
      </c>
      <c r="S2956" t="s">
        <v>192</v>
      </c>
      <c r="T2956">
        <v>19</v>
      </c>
      <c r="U2956">
        <v>15</v>
      </c>
      <c r="V2956">
        <v>7</v>
      </c>
      <c r="W2956" t="s">
        <v>65</v>
      </c>
      <c r="X2956" t="s">
        <v>96</v>
      </c>
      <c r="Y2956">
        <v>0</v>
      </c>
      <c r="Z2956">
        <v>0</v>
      </c>
      <c r="AA2956">
        <v>0</v>
      </c>
      <c r="AB2956">
        <v>1</v>
      </c>
      <c r="AC2956">
        <v>1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 t="e" vm="476">
        <f>_FV(-1,"2941176470588236")</f>
        <v>#VALUE!</v>
      </c>
      <c r="AM2956" t="e" vm="316">
        <f>_FV(0,"029411764705882353")</f>
        <v>#VALUE!</v>
      </c>
      <c r="AN2956">
        <v>-32</v>
      </c>
      <c r="AO2956" t="e" vm="1">
        <f>_FV(-6,"0")</f>
        <v>#VALUE!</v>
      </c>
      <c r="AP2956" t="s">
        <v>83</v>
      </c>
      <c r="AQ2956">
        <v>6</v>
      </c>
      <c r="AR2956">
        <v>3</v>
      </c>
      <c r="AS2956" t="s">
        <v>68</v>
      </c>
      <c r="AT2956" t="s">
        <v>68</v>
      </c>
      <c r="AU2956" t="s">
        <v>68</v>
      </c>
      <c r="AV2956" t="s">
        <v>97</v>
      </c>
      <c r="AW2956" s="2">
        <v>43800</v>
      </c>
      <c r="AX2956">
        <v>1546</v>
      </c>
      <c r="AY2956">
        <v>1657</v>
      </c>
      <c r="AZ2956" t="s">
        <v>3165</v>
      </c>
      <c r="BA2956" s="2">
        <v>43548</v>
      </c>
      <c r="BB2956">
        <v>21</v>
      </c>
      <c r="BC2956" t="s">
        <v>3409</v>
      </c>
      <c r="BD2956" s="3">
        <v>15766</v>
      </c>
      <c r="BE2956" t="s">
        <v>2793</v>
      </c>
      <c r="BF2956" s="2">
        <v>43521</v>
      </c>
      <c r="BG2956">
        <v>31</v>
      </c>
      <c r="BH2956" t="s">
        <v>3425</v>
      </c>
      <c r="BI2956" s="3">
        <v>13606</v>
      </c>
    </row>
    <row r="2957" spans="1:61" x14ac:dyDescent="0.25">
      <c r="A2957" s="1">
        <v>43112</v>
      </c>
      <c r="B2957" t="s">
        <v>2538</v>
      </c>
      <c r="C2957" t="s">
        <v>2793</v>
      </c>
      <c r="D2957" t="s">
        <v>62</v>
      </c>
      <c r="E2957" t="s">
        <v>153</v>
      </c>
      <c r="F2957" t="s">
        <v>408</v>
      </c>
      <c r="G2957" t="s">
        <v>408</v>
      </c>
      <c r="H2957" t="s">
        <v>408</v>
      </c>
      <c r="I2957" t="s">
        <v>153</v>
      </c>
      <c r="J2957" t="s">
        <v>353</v>
      </c>
      <c r="K2957" t="s">
        <v>329</v>
      </c>
      <c r="L2957" t="s">
        <v>156</v>
      </c>
      <c r="M2957" t="s">
        <v>329</v>
      </c>
      <c r="N2957" t="s">
        <v>329</v>
      </c>
      <c r="O2957" t="s">
        <v>372</v>
      </c>
      <c r="P2957" t="s">
        <v>154</v>
      </c>
      <c r="Q2957">
        <v>14</v>
      </c>
      <c r="R2957" t="s">
        <v>83</v>
      </c>
      <c r="S2957" t="s">
        <v>192</v>
      </c>
      <c r="T2957">
        <v>19</v>
      </c>
      <c r="U2957">
        <v>10</v>
      </c>
      <c r="V2957">
        <v>9</v>
      </c>
      <c r="W2957" t="s">
        <v>96</v>
      </c>
      <c r="X2957" t="s">
        <v>85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 t="s">
        <v>577</v>
      </c>
      <c r="AM2957" t="s">
        <v>65</v>
      </c>
      <c r="AN2957">
        <v>-2</v>
      </c>
      <c r="AO2957" t="e" vm="1">
        <f>_FV(-1,"0")</f>
        <v>#VALUE!</v>
      </c>
      <c r="AP2957" t="e" vm="1">
        <f>_FV(-2,"0")</f>
        <v>#VALUE!</v>
      </c>
      <c r="AQ2957">
        <v>6</v>
      </c>
      <c r="AR2957">
        <v>3</v>
      </c>
      <c r="AS2957" t="s">
        <v>68</v>
      </c>
      <c r="AT2957" t="s">
        <v>68</v>
      </c>
      <c r="AU2957" t="s">
        <v>68</v>
      </c>
      <c r="AV2957" s="2">
        <v>43497</v>
      </c>
      <c r="AW2957" s="3">
        <v>46023</v>
      </c>
      <c r="AX2957">
        <v>1685</v>
      </c>
      <c r="AY2957">
        <v>1657</v>
      </c>
      <c r="AZ2957" t="s">
        <v>2538</v>
      </c>
      <c r="BA2957" s="2">
        <v>43580</v>
      </c>
      <c r="BB2957">
        <v>27</v>
      </c>
      <c r="BC2957" t="s">
        <v>3410</v>
      </c>
      <c r="BD2957" s="3">
        <v>24320</v>
      </c>
      <c r="BE2957" t="s">
        <v>2793</v>
      </c>
      <c r="BF2957" s="2">
        <v>43521</v>
      </c>
      <c r="BG2957">
        <v>31</v>
      </c>
      <c r="BH2957" t="s">
        <v>3425</v>
      </c>
      <c r="BI2957" s="3">
        <v>13606</v>
      </c>
    </row>
    <row r="2958" spans="1:61" x14ac:dyDescent="0.25">
      <c r="A2958" s="1">
        <v>43523</v>
      </c>
      <c r="B2958" t="s">
        <v>150</v>
      </c>
      <c r="C2958" t="s">
        <v>2793</v>
      </c>
      <c r="D2958" t="s">
        <v>62</v>
      </c>
      <c r="E2958" t="s">
        <v>2418</v>
      </c>
      <c r="F2958" t="s">
        <v>1303</v>
      </c>
      <c r="G2958" t="s">
        <v>437</v>
      </c>
      <c r="H2958" s="3">
        <v>45658</v>
      </c>
      <c r="I2958" t="s">
        <v>1568</v>
      </c>
      <c r="J2958" t="s">
        <v>353</v>
      </c>
      <c r="K2958" t="s">
        <v>670</v>
      </c>
      <c r="L2958" t="s">
        <v>1304</v>
      </c>
      <c r="M2958" t="s">
        <v>330</v>
      </c>
      <c r="N2958" t="s">
        <v>251</v>
      </c>
      <c r="O2958" t="s">
        <v>372</v>
      </c>
      <c r="P2958" t="s">
        <v>79</v>
      </c>
      <c r="Q2958">
        <v>28</v>
      </c>
      <c r="R2958" t="s">
        <v>64</v>
      </c>
      <c r="S2958" t="s">
        <v>192</v>
      </c>
      <c r="T2958">
        <v>19</v>
      </c>
      <c r="U2958">
        <v>1</v>
      </c>
      <c r="V2958">
        <v>7</v>
      </c>
      <c r="W2958" t="s">
        <v>83</v>
      </c>
      <c r="X2958" t="s">
        <v>121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 t="s">
        <v>352</v>
      </c>
      <c r="AM2958" t="s">
        <v>154</v>
      </c>
      <c r="AN2958">
        <v>26</v>
      </c>
      <c r="AO2958" t="s">
        <v>68</v>
      </c>
      <c r="AP2958" t="e" vm="1">
        <f>_FV(-9,"0")</f>
        <v>#VALUE!</v>
      </c>
      <c r="AQ2958">
        <v>7</v>
      </c>
      <c r="AR2958">
        <v>1</v>
      </c>
      <c r="AS2958" t="s">
        <v>68</v>
      </c>
      <c r="AT2958" t="s">
        <v>65</v>
      </c>
      <c r="AU2958" t="s">
        <v>68</v>
      </c>
      <c r="AV2958" s="2">
        <v>43558</v>
      </c>
      <c r="AW2958" t="s">
        <v>65</v>
      </c>
      <c r="AX2958">
        <v>1937</v>
      </c>
      <c r="AY2958">
        <v>1657</v>
      </c>
      <c r="AZ2958" t="s">
        <v>150</v>
      </c>
      <c r="BA2958" s="2">
        <v>43700</v>
      </c>
      <c r="BB2958">
        <v>25</v>
      </c>
      <c r="BC2958" t="s">
        <v>3413</v>
      </c>
      <c r="BD2958" s="2">
        <v>43700</v>
      </c>
      <c r="BE2958" t="s">
        <v>2793</v>
      </c>
      <c r="BF2958" s="2">
        <v>43521</v>
      </c>
      <c r="BG2958">
        <v>31</v>
      </c>
      <c r="BH2958" t="s">
        <v>3425</v>
      </c>
      <c r="BI2958" s="3">
        <v>13606</v>
      </c>
    </row>
    <row r="2959" spans="1:61" x14ac:dyDescent="0.25">
      <c r="A2959" s="1">
        <v>43711</v>
      </c>
      <c r="B2959" t="s">
        <v>158</v>
      </c>
      <c r="C2959" t="s">
        <v>2793</v>
      </c>
      <c r="D2959" t="s">
        <v>62</v>
      </c>
      <c r="E2959" t="s">
        <v>1799</v>
      </c>
      <c r="F2959" t="s">
        <v>264</v>
      </c>
      <c r="G2959" t="s">
        <v>355</v>
      </c>
      <c r="H2959" t="s">
        <v>264</v>
      </c>
      <c r="I2959" t="s">
        <v>1816</v>
      </c>
      <c r="J2959" t="s">
        <v>2029</v>
      </c>
      <c r="K2959" t="s">
        <v>2150</v>
      </c>
      <c r="L2959" t="s">
        <v>116</v>
      </c>
      <c r="M2959" t="s">
        <v>115</v>
      </c>
      <c r="N2959" t="s">
        <v>80</v>
      </c>
      <c r="O2959" t="s">
        <v>268</v>
      </c>
      <c r="P2959" t="s">
        <v>603</v>
      </c>
      <c r="Q2959">
        <v>30</v>
      </c>
      <c r="R2959" t="s">
        <v>68</v>
      </c>
      <c r="S2959" t="s">
        <v>192</v>
      </c>
      <c r="T2959">
        <v>19</v>
      </c>
      <c r="U2959">
        <v>1</v>
      </c>
      <c r="V2959">
        <v>8</v>
      </c>
      <c r="W2959" t="s">
        <v>110</v>
      </c>
      <c r="X2959" t="s">
        <v>120</v>
      </c>
      <c r="Y2959">
        <v>1</v>
      </c>
      <c r="Z2959">
        <v>1</v>
      </c>
      <c r="AA2959">
        <v>1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 t="s">
        <v>859</v>
      </c>
      <c r="AM2959" t="s">
        <v>65</v>
      </c>
      <c r="AN2959">
        <v>28</v>
      </c>
      <c r="AO2959" t="s">
        <v>132</v>
      </c>
      <c r="AP2959" t="e" vm="1">
        <f>_FV(-10,"0")</f>
        <v>#VALUE!</v>
      </c>
      <c r="AQ2959">
        <v>9</v>
      </c>
      <c r="AR2959">
        <v>0</v>
      </c>
      <c r="AS2959" t="s">
        <v>68</v>
      </c>
      <c r="AT2959" t="s">
        <v>68</v>
      </c>
      <c r="AU2959" t="s">
        <v>68</v>
      </c>
      <c r="AV2959" t="s">
        <v>84</v>
      </c>
      <c r="AW2959" s="2">
        <v>43770</v>
      </c>
      <c r="AX2959">
        <v>1954</v>
      </c>
      <c r="AY2959">
        <v>1657</v>
      </c>
      <c r="AZ2959" t="s">
        <v>158</v>
      </c>
      <c r="BA2959" s="2">
        <v>43547</v>
      </c>
      <c r="BB2959">
        <v>33</v>
      </c>
      <c r="BC2959" t="s">
        <v>3388</v>
      </c>
      <c r="BD2959" t="s">
        <v>3389</v>
      </c>
      <c r="BE2959" t="s">
        <v>2793</v>
      </c>
      <c r="BF2959" s="2">
        <v>43521</v>
      </c>
      <c r="BG2959">
        <v>31</v>
      </c>
      <c r="BH2959" t="s">
        <v>3425</v>
      </c>
      <c r="BI2959" s="3">
        <v>13606</v>
      </c>
    </row>
    <row r="2960" spans="1:61" x14ac:dyDescent="0.25">
      <c r="A2960" s="1">
        <v>43554</v>
      </c>
      <c r="B2960" t="s">
        <v>163</v>
      </c>
      <c r="C2960" t="s">
        <v>2793</v>
      </c>
      <c r="D2960" t="s">
        <v>62</v>
      </c>
      <c r="E2960" t="s">
        <v>2857</v>
      </c>
      <c r="F2960" t="s">
        <v>448</v>
      </c>
      <c r="G2960" t="s">
        <v>556</v>
      </c>
      <c r="H2960" t="s">
        <v>1111</v>
      </c>
      <c r="I2960" t="s">
        <v>2857</v>
      </c>
      <c r="J2960" t="s">
        <v>1664</v>
      </c>
      <c r="K2960" t="s">
        <v>1941</v>
      </c>
      <c r="L2960" t="s">
        <v>558</v>
      </c>
      <c r="M2960" t="s">
        <v>145</v>
      </c>
      <c r="N2960" t="s">
        <v>559</v>
      </c>
      <c r="O2960" t="s">
        <v>141</v>
      </c>
      <c r="P2960" t="s">
        <v>141</v>
      </c>
      <c r="Q2960">
        <v>31</v>
      </c>
      <c r="R2960" t="s">
        <v>96</v>
      </c>
      <c r="S2960" t="s">
        <v>192</v>
      </c>
      <c r="T2960">
        <v>19</v>
      </c>
      <c r="U2960">
        <v>3</v>
      </c>
      <c r="V2960">
        <v>6</v>
      </c>
      <c r="W2960" t="s">
        <v>120</v>
      </c>
      <c r="X2960" t="s">
        <v>83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 t="s">
        <v>1204</v>
      </c>
      <c r="AM2960" t="e" vm="113">
        <f>_FV(0,"06451612903225806")</f>
        <v>#VALUE!</v>
      </c>
      <c r="AN2960">
        <v>15</v>
      </c>
      <c r="AO2960" t="s">
        <v>68</v>
      </c>
      <c r="AP2960" t="e" vm="1">
        <f>_FV(-5,"0")</f>
        <v>#VALUE!</v>
      </c>
      <c r="AQ2960">
        <v>9</v>
      </c>
      <c r="AR2960">
        <v>0</v>
      </c>
      <c r="AS2960" t="s">
        <v>68</v>
      </c>
      <c r="AT2960" t="s">
        <v>65</v>
      </c>
      <c r="AU2960" t="s">
        <v>68</v>
      </c>
      <c r="AV2960" s="3">
        <v>27395</v>
      </c>
      <c r="AW2960" t="s">
        <v>65</v>
      </c>
      <c r="AX2960">
        <v>1870</v>
      </c>
      <c r="AY2960">
        <v>1657</v>
      </c>
      <c r="AZ2960" t="s">
        <v>163</v>
      </c>
      <c r="BA2960" s="2">
        <v>43640</v>
      </c>
      <c r="BB2960">
        <v>22</v>
      </c>
      <c r="BC2960" t="s">
        <v>3417</v>
      </c>
      <c r="BD2960" s="2">
        <v>43700</v>
      </c>
      <c r="BE2960" t="s">
        <v>2793</v>
      </c>
      <c r="BF2960" s="2">
        <v>43521</v>
      </c>
      <c r="BG2960">
        <v>31</v>
      </c>
      <c r="BH2960" t="s">
        <v>3425</v>
      </c>
      <c r="BI2960" s="3">
        <v>13606</v>
      </c>
    </row>
    <row r="2961" spans="1:61" x14ac:dyDescent="0.25">
      <c r="A2961" s="1">
        <v>43170</v>
      </c>
      <c r="B2961" t="s">
        <v>178</v>
      </c>
      <c r="C2961" t="s">
        <v>2793</v>
      </c>
      <c r="D2961" t="s">
        <v>62</v>
      </c>
      <c r="E2961" t="s">
        <v>468</v>
      </c>
      <c r="F2961" t="s">
        <v>644</v>
      </c>
      <c r="G2961" t="s">
        <v>222</v>
      </c>
      <c r="H2961" t="s">
        <v>539</v>
      </c>
      <c r="I2961" t="s">
        <v>223</v>
      </c>
      <c r="J2961" t="s">
        <v>628</v>
      </c>
      <c r="K2961" t="s">
        <v>65</v>
      </c>
      <c r="L2961" t="s">
        <v>468</v>
      </c>
      <c r="M2961" t="s">
        <v>538</v>
      </c>
      <c r="N2961" t="s">
        <v>223</v>
      </c>
      <c r="O2961" t="s">
        <v>223</v>
      </c>
      <c r="P2961" t="s">
        <v>540</v>
      </c>
      <c r="Q2961">
        <v>11</v>
      </c>
      <c r="R2961" t="s">
        <v>191</v>
      </c>
      <c r="S2961" t="s">
        <v>192</v>
      </c>
      <c r="T2961">
        <v>19</v>
      </c>
      <c r="U2961">
        <v>19</v>
      </c>
      <c r="V2961">
        <v>7</v>
      </c>
      <c r="W2961" t="s">
        <v>64</v>
      </c>
      <c r="X2961" t="s">
        <v>85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 t="e" vm="184">
        <f>_FV(0,"7272727272727273")</f>
        <v>#VALUE!</v>
      </c>
      <c r="AM2961" t="s">
        <v>224</v>
      </c>
      <c r="AN2961">
        <v>-16</v>
      </c>
      <c r="AO2961" t="e" vm="1">
        <f>_FV(-5,"0")</f>
        <v>#VALUE!</v>
      </c>
      <c r="AP2961" t="s">
        <v>64</v>
      </c>
      <c r="AQ2961">
        <v>0</v>
      </c>
      <c r="AR2961">
        <v>9</v>
      </c>
      <c r="AS2961" t="s">
        <v>68</v>
      </c>
      <c r="AT2961" t="s">
        <v>68</v>
      </c>
      <c r="AU2961" t="s">
        <v>68</v>
      </c>
      <c r="AV2961" t="s">
        <v>97</v>
      </c>
      <c r="AW2961" s="2">
        <v>43525</v>
      </c>
      <c r="AX2961">
        <v>1644</v>
      </c>
      <c r="AY2961">
        <v>1657</v>
      </c>
      <c r="AZ2961" t="s">
        <v>178</v>
      </c>
      <c r="BA2961" t="s">
        <v>1398</v>
      </c>
      <c r="BB2961">
        <v>22</v>
      </c>
      <c r="BC2961" t="s">
        <v>3419</v>
      </c>
      <c r="BD2961" s="3">
        <v>15097</v>
      </c>
      <c r="BE2961" t="s">
        <v>2793</v>
      </c>
      <c r="BF2961" s="2">
        <v>43521</v>
      </c>
      <c r="BG2961">
        <v>31</v>
      </c>
      <c r="BH2961" t="s">
        <v>3425</v>
      </c>
      <c r="BI2961" s="3">
        <v>13606</v>
      </c>
    </row>
    <row r="2962" spans="1:61" x14ac:dyDescent="0.25">
      <c r="A2962" s="1">
        <v>43384</v>
      </c>
      <c r="B2962" t="s">
        <v>1917</v>
      </c>
      <c r="C2962" t="s">
        <v>2793</v>
      </c>
      <c r="D2962" t="s">
        <v>101</v>
      </c>
      <c r="E2962" t="s">
        <v>426</v>
      </c>
      <c r="F2962" t="s">
        <v>90</v>
      </c>
      <c r="G2962" t="s">
        <v>340</v>
      </c>
      <c r="H2962" t="s">
        <v>78</v>
      </c>
      <c r="I2962" t="s">
        <v>426</v>
      </c>
      <c r="J2962" t="s">
        <v>425</v>
      </c>
      <c r="K2962" t="s">
        <v>308</v>
      </c>
      <c r="L2962" t="s">
        <v>63</v>
      </c>
      <c r="M2962" t="s">
        <v>63</v>
      </c>
      <c r="N2962" t="s">
        <v>80</v>
      </c>
      <c r="O2962" t="s">
        <v>80</v>
      </c>
      <c r="P2962" t="s">
        <v>308</v>
      </c>
      <c r="Q2962">
        <v>12</v>
      </c>
      <c r="R2962" t="s">
        <v>242</v>
      </c>
      <c r="S2962" t="s">
        <v>192</v>
      </c>
      <c r="T2962">
        <v>19</v>
      </c>
      <c r="U2962">
        <v>16</v>
      </c>
      <c r="V2962">
        <v>8</v>
      </c>
      <c r="W2962" t="s">
        <v>64</v>
      </c>
      <c r="X2962" t="s">
        <v>96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 t="e" vm="251">
        <f>_FV(-1,"0833333333333333")</f>
        <v>#VALUE!</v>
      </c>
      <c r="AM2962" t="s">
        <v>79</v>
      </c>
      <c r="AN2962">
        <v>-12</v>
      </c>
      <c r="AO2962" t="e" vm="1">
        <f>_FV(-4,"0")</f>
        <v>#VALUE!</v>
      </c>
      <c r="AP2962" t="s">
        <v>132</v>
      </c>
      <c r="AQ2962">
        <v>4</v>
      </c>
      <c r="AR2962">
        <v>4</v>
      </c>
      <c r="AS2962" t="s">
        <v>68</v>
      </c>
      <c r="AT2962" t="s">
        <v>68</v>
      </c>
      <c r="AU2962" t="s">
        <v>68</v>
      </c>
      <c r="AV2962" t="s">
        <v>180</v>
      </c>
      <c r="AW2962" s="2">
        <v>43525</v>
      </c>
      <c r="AX2962">
        <v>1642</v>
      </c>
      <c r="AY2962">
        <v>1657</v>
      </c>
      <c r="AZ2962" t="s">
        <v>1917</v>
      </c>
      <c r="BA2962" s="2">
        <v>43731</v>
      </c>
      <c r="BB2962">
        <v>18</v>
      </c>
      <c r="BC2962" t="s">
        <v>3421</v>
      </c>
      <c r="BD2962" s="3">
        <v>27912</v>
      </c>
      <c r="BE2962" t="s">
        <v>2793</v>
      </c>
      <c r="BF2962" s="2">
        <v>43521</v>
      </c>
      <c r="BG2962">
        <v>31</v>
      </c>
      <c r="BH2962" t="s">
        <v>3425</v>
      </c>
      <c r="BI2962" s="3">
        <v>13606</v>
      </c>
    </row>
    <row r="2963" spans="1:61" x14ac:dyDescent="0.25">
      <c r="A2963" s="1">
        <v>43495</v>
      </c>
      <c r="B2963" t="s">
        <v>209</v>
      </c>
      <c r="C2963" t="s">
        <v>2793</v>
      </c>
      <c r="D2963" t="s">
        <v>62</v>
      </c>
      <c r="E2963" t="s">
        <v>64</v>
      </c>
      <c r="F2963" t="s">
        <v>90</v>
      </c>
      <c r="G2963" t="s">
        <v>833</v>
      </c>
      <c r="H2963" t="s">
        <v>90</v>
      </c>
      <c r="I2963" t="s">
        <v>780</v>
      </c>
      <c r="J2963" t="s">
        <v>317</v>
      </c>
      <c r="K2963" t="s">
        <v>1580</v>
      </c>
      <c r="L2963" t="s">
        <v>323</v>
      </c>
      <c r="M2963" t="s">
        <v>79</v>
      </c>
      <c r="N2963" t="s">
        <v>80</v>
      </c>
      <c r="O2963" t="s">
        <v>65</v>
      </c>
      <c r="P2963" t="s">
        <v>79</v>
      </c>
      <c r="Q2963">
        <v>24</v>
      </c>
      <c r="R2963" t="s">
        <v>66</v>
      </c>
      <c r="S2963" t="s">
        <v>192</v>
      </c>
      <c r="T2963">
        <v>19</v>
      </c>
      <c r="U2963">
        <v>3</v>
      </c>
      <c r="V2963">
        <v>7</v>
      </c>
      <c r="W2963" t="s">
        <v>83</v>
      </c>
      <c r="X2963" t="s">
        <v>96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 t="s">
        <v>769</v>
      </c>
      <c r="AM2963" t="s">
        <v>65</v>
      </c>
      <c r="AN2963">
        <v>18</v>
      </c>
      <c r="AO2963" t="s">
        <v>84</v>
      </c>
      <c r="AP2963" t="e" vm="1">
        <f>_FV(-7,"0")</f>
        <v>#VALUE!</v>
      </c>
      <c r="AQ2963">
        <v>4</v>
      </c>
      <c r="AR2963">
        <v>4</v>
      </c>
      <c r="AS2963" t="s">
        <v>68</v>
      </c>
      <c r="AT2963" t="s">
        <v>1152</v>
      </c>
      <c r="AU2963" t="s">
        <v>68</v>
      </c>
      <c r="AV2963" t="s">
        <v>64</v>
      </c>
      <c r="AW2963" t="s">
        <v>3447</v>
      </c>
      <c r="AX2963">
        <v>1893</v>
      </c>
      <c r="AY2963">
        <v>1657</v>
      </c>
      <c r="AZ2963" t="s">
        <v>209</v>
      </c>
      <c r="BA2963" s="2">
        <v>43609</v>
      </c>
      <c r="BB2963">
        <v>20</v>
      </c>
      <c r="BC2963" t="s">
        <v>3422</v>
      </c>
      <c r="BD2963" s="2">
        <v>43793</v>
      </c>
      <c r="BE2963" t="s">
        <v>2793</v>
      </c>
      <c r="BF2963" s="2">
        <v>43521</v>
      </c>
      <c r="BG2963">
        <v>31</v>
      </c>
      <c r="BH2963" t="s">
        <v>3425</v>
      </c>
      <c r="BI2963" s="3">
        <v>13606</v>
      </c>
    </row>
    <row r="2964" spans="1:61" x14ac:dyDescent="0.25">
      <c r="A2964" s="1">
        <v>43456</v>
      </c>
      <c r="B2964" t="s">
        <v>228</v>
      </c>
      <c r="C2964" t="s">
        <v>2793</v>
      </c>
      <c r="D2964" t="s">
        <v>151</v>
      </c>
      <c r="E2964" t="s">
        <v>685</v>
      </c>
      <c r="F2964" t="s">
        <v>1193</v>
      </c>
      <c r="G2964" t="s">
        <v>685</v>
      </c>
      <c r="H2964" t="s">
        <v>685</v>
      </c>
      <c r="I2964" t="s">
        <v>90</v>
      </c>
      <c r="J2964" t="s">
        <v>90</v>
      </c>
      <c r="K2964" t="s">
        <v>214</v>
      </c>
      <c r="L2964" t="s">
        <v>214</v>
      </c>
      <c r="M2964" t="s">
        <v>214</v>
      </c>
      <c r="N2964" t="s">
        <v>214</v>
      </c>
      <c r="O2964" t="s">
        <v>82</v>
      </c>
      <c r="P2964" t="s">
        <v>82</v>
      </c>
      <c r="Q2964">
        <v>18</v>
      </c>
      <c r="R2964" t="s">
        <v>120</v>
      </c>
      <c r="S2964" t="s">
        <v>192</v>
      </c>
      <c r="T2964">
        <v>19</v>
      </c>
      <c r="U2964">
        <v>9</v>
      </c>
      <c r="V2964">
        <v>10</v>
      </c>
      <c r="W2964" t="s">
        <v>179</v>
      </c>
      <c r="X2964" t="s">
        <v>66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1</v>
      </c>
      <c r="AI2964">
        <v>0</v>
      </c>
      <c r="AJ2964">
        <v>0</v>
      </c>
      <c r="AK2964">
        <v>0</v>
      </c>
      <c r="AL2964" t="s">
        <v>65</v>
      </c>
      <c r="AM2964" t="e" vm="136">
        <f>_FV(0,"1111111111111111")</f>
        <v>#VALUE!</v>
      </c>
      <c r="AN2964">
        <v>0</v>
      </c>
      <c r="AO2964" t="s">
        <v>121</v>
      </c>
      <c r="AP2964" t="e" vm="1">
        <f>_FV(-1,"0")</f>
        <v>#VALUE!</v>
      </c>
      <c r="AQ2964">
        <v>4</v>
      </c>
      <c r="AR2964">
        <v>4</v>
      </c>
      <c r="AS2964" t="s">
        <v>68</v>
      </c>
      <c r="AT2964" t="s">
        <v>2179</v>
      </c>
      <c r="AU2964" t="s">
        <v>68</v>
      </c>
      <c r="AV2964" t="s">
        <v>64</v>
      </c>
      <c r="AW2964" t="s">
        <v>3448</v>
      </c>
      <c r="AX2964">
        <v>1650</v>
      </c>
      <c r="AY2964">
        <v>1657</v>
      </c>
      <c r="AZ2964" t="s">
        <v>228</v>
      </c>
      <c r="BA2964" s="2">
        <v>43671</v>
      </c>
      <c r="BB2964">
        <v>22</v>
      </c>
      <c r="BC2964" t="s">
        <v>3427</v>
      </c>
      <c r="BD2964" s="3">
        <v>13728</v>
      </c>
      <c r="BE2964" t="s">
        <v>2793</v>
      </c>
      <c r="BF2964" s="2">
        <v>43521</v>
      </c>
      <c r="BG2964">
        <v>31</v>
      </c>
      <c r="BH2964" t="s">
        <v>3425</v>
      </c>
      <c r="BI2964" s="3">
        <v>13606</v>
      </c>
    </row>
    <row r="2965" spans="1:61" x14ac:dyDescent="0.25">
      <c r="A2965" s="1">
        <v>43393</v>
      </c>
      <c r="B2965" t="s">
        <v>245</v>
      </c>
      <c r="C2965" t="s">
        <v>2793</v>
      </c>
      <c r="D2965" t="s">
        <v>151</v>
      </c>
      <c r="E2965" t="s">
        <v>68</v>
      </c>
      <c r="F2965" t="s">
        <v>210</v>
      </c>
      <c r="G2965" t="s">
        <v>355</v>
      </c>
      <c r="H2965" t="s">
        <v>90</v>
      </c>
      <c r="I2965" t="s">
        <v>340</v>
      </c>
      <c r="J2965" t="s">
        <v>89</v>
      </c>
      <c r="K2965" t="s">
        <v>94</v>
      </c>
      <c r="L2965" t="s">
        <v>94</v>
      </c>
      <c r="M2965" t="s">
        <v>93</v>
      </c>
      <c r="N2965" t="s">
        <v>80</v>
      </c>
      <c r="O2965" t="s">
        <v>80</v>
      </c>
      <c r="P2965" t="s">
        <v>93</v>
      </c>
      <c r="Q2965">
        <v>9</v>
      </c>
      <c r="R2965" t="s">
        <v>85</v>
      </c>
      <c r="S2965" t="s">
        <v>192</v>
      </c>
      <c r="T2965">
        <v>19</v>
      </c>
      <c r="U2965">
        <v>7</v>
      </c>
      <c r="V2965">
        <v>9</v>
      </c>
      <c r="W2965" t="s">
        <v>191</v>
      </c>
      <c r="X2965" t="s">
        <v>66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 t="s">
        <v>80</v>
      </c>
      <c r="AM2965" t="e" vm="136">
        <f>_FV(0,"1111111111111111")</f>
        <v>#VALUE!</v>
      </c>
      <c r="AN2965">
        <v>2</v>
      </c>
      <c r="AO2965" t="s">
        <v>83</v>
      </c>
      <c r="AP2965" t="e" vm="1">
        <f>_FV(-4,"0")</f>
        <v>#VALUE!</v>
      </c>
      <c r="AQ2965">
        <v>1</v>
      </c>
      <c r="AR2965">
        <v>1</v>
      </c>
      <c r="AS2965" t="s">
        <v>68</v>
      </c>
      <c r="AT2965" t="s">
        <v>68</v>
      </c>
      <c r="AU2965" t="s">
        <v>68</v>
      </c>
      <c r="AV2965" s="2">
        <v>43586</v>
      </c>
      <c r="AW2965" s="3">
        <v>44562</v>
      </c>
      <c r="AX2965">
        <v>1604</v>
      </c>
      <c r="AY2965">
        <v>1657</v>
      </c>
      <c r="AZ2965" t="s">
        <v>245</v>
      </c>
      <c r="BA2965" s="2">
        <v>43488</v>
      </c>
      <c r="BB2965">
        <v>26</v>
      </c>
      <c r="BC2965" t="s">
        <v>3428</v>
      </c>
      <c r="BD2965" s="2">
        <v>43469</v>
      </c>
      <c r="BE2965" t="s">
        <v>2793</v>
      </c>
      <c r="BF2965" s="2">
        <v>43521</v>
      </c>
      <c r="BG2965">
        <v>31</v>
      </c>
      <c r="BH2965" t="s">
        <v>3425</v>
      </c>
      <c r="BI2965" s="3">
        <v>13606</v>
      </c>
    </row>
    <row r="2966" spans="1:61" x14ac:dyDescent="0.25">
      <c r="A2966" s="1">
        <v>43395</v>
      </c>
      <c r="B2966" t="s">
        <v>60</v>
      </c>
      <c r="C2966" t="s">
        <v>2538</v>
      </c>
      <c r="D2966" t="s">
        <v>62</v>
      </c>
      <c r="E2966" t="s">
        <v>1102</v>
      </c>
      <c r="F2966" t="s">
        <v>212</v>
      </c>
      <c r="G2966" t="s">
        <v>92</v>
      </c>
      <c r="H2966" t="s">
        <v>90</v>
      </c>
      <c r="I2966" t="s">
        <v>64</v>
      </c>
      <c r="J2966" t="s">
        <v>90</v>
      </c>
      <c r="K2966" t="s">
        <v>355</v>
      </c>
      <c r="L2966" t="s">
        <v>94</v>
      </c>
      <c r="M2966" t="s">
        <v>216</v>
      </c>
      <c r="N2966" t="s">
        <v>94</v>
      </c>
      <c r="O2966" t="s">
        <v>65</v>
      </c>
      <c r="P2966" t="s">
        <v>65</v>
      </c>
      <c r="Q2966">
        <v>9</v>
      </c>
      <c r="R2966" t="s">
        <v>132</v>
      </c>
      <c r="S2966" t="s">
        <v>83</v>
      </c>
      <c r="T2966">
        <v>19</v>
      </c>
      <c r="U2966">
        <v>4</v>
      </c>
      <c r="V2966">
        <v>10</v>
      </c>
      <c r="W2966" t="s">
        <v>110</v>
      </c>
      <c r="X2966" t="s">
        <v>96</v>
      </c>
      <c r="Y2966">
        <v>1</v>
      </c>
      <c r="Z2966">
        <v>1</v>
      </c>
      <c r="AA2966">
        <v>1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 t="s">
        <v>68</v>
      </c>
      <c r="AM2966" t="s">
        <v>216</v>
      </c>
      <c r="AN2966">
        <v>6</v>
      </c>
      <c r="AO2966" t="s">
        <v>83</v>
      </c>
      <c r="AP2966" t="e" vm="1">
        <f>_FV(-4,"0")</f>
        <v>#VALUE!</v>
      </c>
      <c r="AQ2966">
        <v>6</v>
      </c>
      <c r="AR2966">
        <v>3</v>
      </c>
      <c r="AS2966" t="s">
        <v>68</v>
      </c>
      <c r="AT2966" t="s">
        <v>68</v>
      </c>
      <c r="AU2966" t="s">
        <v>68</v>
      </c>
      <c r="AV2966" s="2">
        <v>43557</v>
      </c>
      <c r="AW2966" s="3">
        <v>44562</v>
      </c>
      <c r="AX2966">
        <v>1812</v>
      </c>
      <c r="AY2966">
        <v>1685</v>
      </c>
      <c r="AZ2966" t="s">
        <v>60</v>
      </c>
      <c r="BA2966" s="2">
        <v>43731</v>
      </c>
      <c r="BB2966">
        <v>28</v>
      </c>
      <c r="BC2966" t="s">
        <v>3386</v>
      </c>
      <c r="BD2966" t="s">
        <v>3387</v>
      </c>
      <c r="BE2966" t="s">
        <v>2538</v>
      </c>
      <c r="BF2966" s="2">
        <v>43580</v>
      </c>
      <c r="BG2966">
        <v>27</v>
      </c>
      <c r="BH2966" t="s">
        <v>3410</v>
      </c>
      <c r="BI2966" s="3">
        <v>24320</v>
      </c>
    </row>
    <row r="2967" spans="1:61" x14ac:dyDescent="0.25">
      <c r="A2967" s="1">
        <v>43358</v>
      </c>
      <c r="B2967" t="s">
        <v>2768</v>
      </c>
      <c r="C2967" t="s">
        <v>2538</v>
      </c>
      <c r="D2967" t="s">
        <v>62</v>
      </c>
      <c r="E2967" s="2">
        <v>43497</v>
      </c>
      <c r="F2967" s="2">
        <v>43497</v>
      </c>
      <c r="G2967" t="s">
        <v>68</v>
      </c>
      <c r="H2967" t="s">
        <v>68</v>
      </c>
      <c r="I2967" s="2">
        <v>43556</v>
      </c>
      <c r="J2967" s="2">
        <v>43497</v>
      </c>
      <c r="K2967" t="s">
        <v>116</v>
      </c>
      <c r="L2967" t="s">
        <v>116</v>
      </c>
      <c r="M2967" t="s">
        <v>118</v>
      </c>
      <c r="N2967" t="s">
        <v>116</v>
      </c>
      <c r="O2967" t="s">
        <v>118</v>
      </c>
      <c r="P2967" t="s">
        <v>65</v>
      </c>
      <c r="Q2967">
        <v>5</v>
      </c>
      <c r="R2967" t="s">
        <v>119</v>
      </c>
      <c r="S2967" t="s">
        <v>83</v>
      </c>
      <c r="T2967">
        <v>19</v>
      </c>
      <c r="U2967">
        <v>6</v>
      </c>
      <c r="V2967">
        <v>8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 t="s">
        <v>118</v>
      </c>
      <c r="AM2967" t="s">
        <v>118</v>
      </c>
      <c r="AN2967">
        <v>1</v>
      </c>
      <c r="AP2967" t="s">
        <v>132</v>
      </c>
      <c r="AQ2967">
        <v>3</v>
      </c>
      <c r="AR2967">
        <v>3</v>
      </c>
      <c r="AS2967" t="s">
        <v>68</v>
      </c>
      <c r="AT2967" t="s">
        <v>68</v>
      </c>
      <c r="AU2967" t="s">
        <v>68</v>
      </c>
      <c r="AV2967" s="3">
        <v>45658</v>
      </c>
      <c r="AW2967" s="3">
        <v>41640</v>
      </c>
      <c r="AX2967">
        <v>1682</v>
      </c>
      <c r="AY2967">
        <v>1685</v>
      </c>
      <c r="AZ2967" t="s">
        <v>2768</v>
      </c>
      <c r="BA2967" s="2">
        <v>43670</v>
      </c>
      <c r="BB2967">
        <v>16</v>
      </c>
      <c r="BC2967" t="s">
        <v>3391</v>
      </c>
      <c r="BD2967" s="3">
        <v>24563</v>
      </c>
      <c r="BE2967" t="s">
        <v>2538</v>
      </c>
      <c r="BF2967" s="2">
        <v>43580</v>
      </c>
      <c r="BG2967">
        <v>27</v>
      </c>
      <c r="BH2967" t="s">
        <v>3410</v>
      </c>
      <c r="BI2967" s="3">
        <v>24320</v>
      </c>
    </row>
    <row r="2968" spans="1:61" x14ac:dyDescent="0.25">
      <c r="A2968" s="1">
        <v>43428</v>
      </c>
      <c r="B2968" t="s">
        <v>3158</v>
      </c>
      <c r="C2968" t="s">
        <v>2538</v>
      </c>
      <c r="D2968" t="s">
        <v>101</v>
      </c>
      <c r="E2968" t="s">
        <v>68</v>
      </c>
      <c r="F2968" t="s">
        <v>360</v>
      </c>
      <c r="G2968" t="s">
        <v>358</v>
      </c>
      <c r="H2968" t="s">
        <v>362</v>
      </c>
      <c r="I2968" t="s">
        <v>233</v>
      </c>
      <c r="J2968" t="s">
        <v>360</v>
      </c>
      <c r="K2968" t="s">
        <v>235</v>
      </c>
      <c r="L2968" t="s">
        <v>237</v>
      </c>
      <c r="M2968" t="s">
        <v>236</v>
      </c>
      <c r="N2968" t="s">
        <v>237</v>
      </c>
      <c r="O2968" t="s">
        <v>238</v>
      </c>
      <c r="P2968" t="s">
        <v>238</v>
      </c>
      <c r="Q2968">
        <v>13</v>
      </c>
      <c r="R2968" t="s">
        <v>255</v>
      </c>
      <c r="S2968" t="s">
        <v>83</v>
      </c>
      <c r="T2968">
        <v>19</v>
      </c>
      <c r="U2968">
        <v>12</v>
      </c>
      <c r="V2968">
        <v>10</v>
      </c>
      <c r="W2968" t="s">
        <v>83</v>
      </c>
      <c r="X2968" t="s">
        <v>132</v>
      </c>
      <c r="Y2968">
        <v>0</v>
      </c>
      <c r="Z2968">
        <v>1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 t="e" vm="55">
        <f>_FV(0,"38461538461538464")</f>
        <v>#VALUE!</v>
      </c>
      <c r="AM2968" t="s">
        <v>234</v>
      </c>
      <c r="AN2968">
        <v>-3</v>
      </c>
      <c r="AO2968" t="s">
        <v>66</v>
      </c>
      <c r="AP2968" t="s">
        <v>121</v>
      </c>
      <c r="AQ2968">
        <v>0</v>
      </c>
      <c r="AR2968">
        <v>6</v>
      </c>
      <c r="AS2968" t="s">
        <v>68</v>
      </c>
      <c r="AT2968" t="s">
        <v>68</v>
      </c>
      <c r="AU2968" t="s">
        <v>68</v>
      </c>
      <c r="AV2968" s="3">
        <v>45658</v>
      </c>
      <c r="AW2968" s="3">
        <v>44927</v>
      </c>
      <c r="AX2968">
        <v>1625</v>
      </c>
      <c r="AY2968">
        <v>1685</v>
      </c>
      <c r="AZ2968" t="s">
        <v>3158</v>
      </c>
      <c r="BA2968" s="2">
        <v>43701</v>
      </c>
      <c r="BB2968">
        <v>29</v>
      </c>
      <c r="BC2968" t="s">
        <v>3395</v>
      </c>
      <c r="BD2968" s="3">
        <v>44287</v>
      </c>
      <c r="BE2968" t="s">
        <v>2538</v>
      </c>
      <c r="BF2968" s="2">
        <v>43580</v>
      </c>
      <c r="BG2968">
        <v>27</v>
      </c>
      <c r="BH2968" t="s">
        <v>3410</v>
      </c>
      <c r="BI2968" s="3">
        <v>24320</v>
      </c>
    </row>
    <row r="2969" spans="1:61" x14ac:dyDescent="0.25">
      <c r="A2969" s="1">
        <v>43540</v>
      </c>
      <c r="B2969" t="s">
        <v>2531</v>
      </c>
      <c r="C2969" t="s">
        <v>2538</v>
      </c>
      <c r="D2969" t="s">
        <v>151</v>
      </c>
      <c r="E2969" t="s">
        <v>449</v>
      </c>
      <c r="F2969" t="s">
        <v>865</v>
      </c>
      <c r="G2969" t="s">
        <v>1939</v>
      </c>
      <c r="H2969" t="s">
        <v>448</v>
      </c>
      <c r="I2969" t="s">
        <v>446</v>
      </c>
      <c r="J2969" t="s">
        <v>865</v>
      </c>
      <c r="K2969" t="s">
        <v>1203</v>
      </c>
      <c r="L2969" t="s">
        <v>559</v>
      </c>
      <c r="M2969" t="s">
        <v>869</v>
      </c>
      <c r="N2969" t="s">
        <v>144</v>
      </c>
      <c r="O2969" t="s">
        <v>145</v>
      </c>
      <c r="P2969" t="s">
        <v>1112</v>
      </c>
      <c r="Q2969">
        <v>31</v>
      </c>
      <c r="R2969" t="s">
        <v>110</v>
      </c>
      <c r="S2969" t="s">
        <v>83</v>
      </c>
      <c r="T2969">
        <v>19</v>
      </c>
      <c r="U2969">
        <v>14</v>
      </c>
      <c r="V2969">
        <v>8</v>
      </c>
      <c r="W2969" t="s">
        <v>96</v>
      </c>
      <c r="X2969" t="s">
        <v>96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 t="e" vm="385">
        <f>_FV(0,"7419354838709677")</f>
        <v>#VALUE!</v>
      </c>
      <c r="AM2969" t="e" vm="163">
        <f>_FV(0,"12903225806451613")</f>
        <v>#VALUE!</v>
      </c>
      <c r="AN2969">
        <v>-8</v>
      </c>
      <c r="AO2969" t="s">
        <v>65</v>
      </c>
      <c r="AP2969" t="s">
        <v>96</v>
      </c>
      <c r="AQ2969">
        <v>4</v>
      </c>
      <c r="AR2969">
        <v>4</v>
      </c>
      <c r="AS2969" t="s">
        <v>68</v>
      </c>
      <c r="AT2969" t="s">
        <v>68</v>
      </c>
      <c r="AU2969" t="s">
        <v>68</v>
      </c>
      <c r="AV2969" s="2">
        <v>43586</v>
      </c>
      <c r="AW2969" s="3">
        <v>41640</v>
      </c>
      <c r="AX2969">
        <v>1630</v>
      </c>
      <c r="AY2969">
        <v>1685</v>
      </c>
      <c r="AZ2969" t="s">
        <v>2531</v>
      </c>
      <c r="BA2969" s="2">
        <v>43492</v>
      </c>
      <c r="BB2969">
        <v>14</v>
      </c>
      <c r="BC2969" t="s">
        <v>3397</v>
      </c>
      <c r="BD2969" s="3">
        <v>23132</v>
      </c>
      <c r="BE2969" t="s">
        <v>2538</v>
      </c>
      <c r="BF2969" s="2">
        <v>43580</v>
      </c>
      <c r="BG2969">
        <v>27</v>
      </c>
      <c r="BH2969" t="s">
        <v>3410</v>
      </c>
      <c r="BI2969" s="3">
        <v>24320</v>
      </c>
    </row>
    <row r="2970" spans="1:61" x14ac:dyDescent="0.25">
      <c r="A2970" s="1">
        <v>43170</v>
      </c>
      <c r="B2970" t="s">
        <v>2230</v>
      </c>
      <c r="C2970" t="s">
        <v>2538</v>
      </c>
      <c r="D2970" t="s">
        <v>151</v>
      </c>
      <c r="E2970" t="s">
        <v>801</v>
      </c>
      <c r="F2970" t="s">
        <v>644</v>
      </c>
      <c r="G2970" t="s">
        <v>1346</v>
      </c>
      <c r="H2970" t="s">
        <v>644</v>
      </c>
      <c r="I2970" t="s">
        <v>337</v>
      </c>
      <c r="J2970" t="s">
        <v>219</v>
      </c>
      <c r="K2970" t="s">
        <v>540</v>
      </c>
      <c r="L2970" t="s">
        <v>224</v>
      </c>
      <c r="M2970" t="s">
        <v>538</v>
      </c>
      <c r="N2970" t="s">
        <v>337</v>
      </c>
      <c r="O2970" t="s">
        <v>226</v>
      </c>
      <c r="P2970" t="s">
        <v>540</v>
      </c>
      <c r="Q2970">
        <v>11</v>
      </c>
      <c r="R2970" t="s">
        <v>95</v>
      </c>
      <c r="S2970" t="s">
        <v>83</v>
      </c>
      <c r="T2970">
        <v>19</v>
      </c>
      <c r="U2970">
        <v>17</v>
      </c>
      <c r="V2970">
        <v>12</v>
      </c>
      <c r="W2970" t="s">
        <v>84</v>
      </c>
      <c r="X2970" t="s">
        <v>85</v>
      </c>
      <c r="Y2970">
        <v>0</v>
      </c>
      <c r="Z2970">
        <v>0</v>
      </c>
      <c r="AA2970">
        <v>0</v>
      </c>
      <c r="AB2970">
        <v>1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 t="e" vm="116">
        <f>_FV(-1,"2727272727272727")</f>
        <v>#VALUE!</v>
      </c>
      <c r="AM2970" t="s">
        <v>65</v>
      </c>
      <c r="AN2970">
        <v>-8</v>
      </c>
      <c r="AO2970" t="e" vm="1">
        <f>_FV(-4,"0")</f>
        <v>#VALUE!</v>
      </c>
      <c r="AP2970" t="s">
        <v>83</v>
      </c>
      <c r="AQ2970">
        <v>1</v>
      </c>
      <c r="AR2970">
        <v>1</v>
      </c>
      <c r="AS2970" t="s">
        <v>68</v>
      </c>
      <c r="AT2970" t="s">
        <v>68</v>
      </c>
      <c r="AU2970" t="s">
        <v>68</v>
      </c>
      <c r="AV2970" s="2">
        <v>43556</v>
      </c>
      <c r="AW2970" s="2">
        <v>43525</v>
      </c>
      <c r="AX2970">
        <v>1556</v>
      </c>
      <c r="AY2970">
        <v>1685</v>
      </c>
      <c r="AZ2970" t="s">
        <v>2230</v>
      </c>
      <c r="BA2970" s="2">
        <v>43550</v>
      </c>
      <c r="BB2970">
        <v>32</v>
      </c>
      <c r="BC2970" t="s">
        <v>3398</v>
      </c>
      <c r="BD2970" s="3">
        <v>42767</v>
      </c>
      <c r="BE2970" t="s">
        <v>2538</v>
      </c>
      <c r="BF2970" s="2">
        <v>43580</v>
      </c>
      <c r="BG2970">
        <v>27</v>
      </c>
      <c r="BH2970" t="s">
        <v>3410</v>
      </c>
      <c r="BI2970" s="3">
        <v>24320</v>
      </c>
    </row>
    <row r="2971" spans="1:61" x14ac:dyDescent="0.25">
      <c r="A2971" s="1">
        <v>43456</v>
      </c>
      <c r="B2971" t="s">
        <v>123</v>
      </c>
      <c r="C2971" t="s">
        <v>2538</v>
      </c>
      <c r="D2971" t="s">
        <v>151</v>
      </c>
      <c r="E2971" t="s">
        <v>211</v>
      </c>
      <c r="F2971" t="s">
        <v>76</v>
      </c>
      <c r="G2971" t="s">
        <v>91</v>
      </c>
      <c r="H2971" t="s">
        <v>76</v>
      </c>
      <c r="I2971" t="s">
        <v>1206</v>
      </c>
      <c r="J2971" t="s">
        <v>210</v>
      </c>
      <c r="K2971" t="s">
        <v>950</v>
      </c>
      <c r="L2971" t="s">
        <v>80</v>
      </c>
      <c r="M2971" t="s">
        <v>93</v>
      </c>
      <c r="N2971" t="s">
        <v>214</v>
      </c>
      <c r="O2971" t="s">
        <v>216</v>
      </c>
      <c r="P2971" t="s">
        <v>216</v>
      </c>
      <c r="Q2971">
        <v>18</v>
      </c>
      <c r="R2971" t="s">
        <v>84</v>
      </c>
      <c r="S2971" t="s">
        <v>83</v>
      </c>
      <c r="T2971">
        <v>19</v>
      </c>
      <c r="U2971">
        <v>4</v>
      </c>
      <c r="V2971">
        <v>12</v>
      </c>
      <c r="W2971" t="s">
        <v>83</v>
      </c>
      <c r="X2971" t="s">
        <v>132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 t="s">
        <v>76</v>
      </c>
      <c r="AM2971" t="s">
        <v>65</v>
      </c>
      <c r="AN2971">
        <v>15</v>
      </c>
      <c r="AO2971" t="s">
        <v>66</v>
      </c>
      <c r="AP2971" t="e" vm="1">
        <f>_FV(-6,"0")</f>
        <v>#VALUE!</v>
      </c>
      <c r="AQ2971">
        <v>7</v>
      </c>
      <c r="AR2971">
        <v>1</v>
      </c>
      <c r="AS2971" t="s">
        <v>68</v>
      </c>
      <c r="AT2971" t="s">
        <v>68</v>
      </c>
      <c r="AU2971" t="s">
        <v>68</v>
      </c>
      <c r="AV2971" s="2">
        <v>43678</v>
      </c>
      <c r="AW2971" s="3">
        <v>46023</v>
      </c>
      <c r="AX2971">
        <v>1850</v>
      </c>
      <c r="AY2971">
        <v>1685</v>
      </c>
      <c r="AZ2971" t="s">
        <v>123</v>
      </c>
      <c r="BA2971" s="2">
        <v>43640</v>
      </c>
      <c r="BB2971">
        <v>40</v>
      </c>
      <c r="BC2971" t="s">
        <v>3388</v>
      </c>
      <c r="BD2971" t="s">
        <v>3399</v>
      </c>
      <c r="BE2971" t="s">
        <v>2538</v>
      </c>
      <c r="BF2971" s="2">
        <v>43580</v>
      </c>
      <c r="BG2971">
        <v>27</v>
      </c>
      <c r="BH2971" t="s">
        <v>3410</v>
      </c>
      <c r="BI2971" s="3">
        <v>24320</v>
      </c>
    </row>
    <row r="2972" spans="1:61" x14ac:dyDescent="0.25">
      <c r="A2972" s="1">
        <v>43449</v>
      </c>
      <c r="B2972" t="s">
        <v>2233</v>
      </c>
      <c r="C2972" t="s">
        <v>2538</v>
      </c>
      <c r="D2972" t="s">
        <v>62</v>
      </c>
      <c r="E2972" t="s">
        <v>993</v>
      </c>
      <c r="F2972" t="s">
        <v>183</v>
      </c>
      <c r="G2972" t="s">
        <v>276</v>
      </c>
      <c r="H2972" t="s">
        <v>273</v>
      </c>
      <c r="I2972" t="s">
        <v>531</v>
      </c>
      <c r="J2972" t="s">
        <v>186</v>
      </c>
      <c r="K2972" t="s">
        <v>189</v>
      </c>
      <c r="L2972" t="s">
        <v>187</v>
      </c>
      <c r="M2972" t="s">
        <v>532</v>
      </c>
      <c r="N2972" t="s">
        <v>187</v>
      </c>
      <c r="O2972" t="s">
        <v>189</v>
      </c>
      <c r="P2972" t="s">
        <v>190</v>
      </c>
      <c r="Q2972">
        <v>17</v>
      </c>
      <c r="R2972" t="s">
        <v>179</v>
      </c>
      <c r="S2972" t="s">
        <v>83</v>
      </c>
      <c r="T2972">
        <v>19</v>
      </c>
      <c r="U2972">
        <v>16</v>
      </c>
      <c r="V2972">
        <v>9</v>
      </c>
      <c r="W2972" t="s">
        <v>66</v>
      </c>
      <c r="X2972" t="s">
        <v>96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 t="e" vm="110">
        <f>_FV(0,"5882352941176471")</f>
        <v>#VALUE!</v>
      </c>
      <c r="AM2972" t="s">
        <v>1292</v>
      </c>
      <c r="AN2972">
        <v>-10</v>
      </c>
      <c r="AO2972" t="e" vm="1">
        <f>_FV(-2,"0")</f>
        <v>#VALUE!</v>
      </c>
      <c r="AP2972" t="s">
        <v>84</v>
      </c>
      <c r="AQ2972">
        <v>7</v>
      </c>
      <c r="AR2972">
        <v>1</v>
      </c>
      <c r="AS2972" t="s">
        <v>68</v>
      </c>
      <c r="AT2972" t="s">
        <v>68</v>
      </c>
      <c r="AU2972" t="s">
        <v>68</v>
      </c>
      <c r="AV2972" t="s">
        <v>68</v>
      </c>
      <c r="AW2972" s="3">
        <v>45292</v>
      </c>
      <c r="AX2972">
        <v>1672</v>
      </c>
      <c r="AY2972">
        <v>1685</v>
      </c>
      <c r="AZ2972" t="s">
        <v>2233</v>
      </c>
      <c r="BA2972" s="2">
        <v>43580</v>
      </c>
      <c r="BB2972">
        <v>20</v>
      </c>
      <c r="BC2972" t="s">
        <v>3402</v>
      </c>
      <c r="BD2972" s="3">
        <v>47300</v>
      </c>
      <c r="BE2972" t="s">
        <v>2538</v>
      </c>
      <c r="BF2972" s="2">
        <v>43580</v>
      </c>
      <c r="BG2972">
        <v>27</v>
      </c>
      <c r="BH2972" t="s">
        <v>3410</v>
      </c>
      <c r="BI2972" s="3">
        <v>24320</v>
      </c>
    </row>
    <row r="2973" spans="1:61" x14ac:dyDescent="0.25">
      <c r="A2973" s="1">
        <v>43466</v>
      </c>
      <c r="B2973" t="s">
        <v>127</v>
      </c>
      <c r="C2973" t="s">
        <v>2538</v>
      </c>
      <c r="D2973" t="s">
        <v>151</v>
      </c>
      <c r="E2973" t="s">
        <v>594</v>
      </c>
      <c r="F2973" t="s">
        <v>250</v>
      </c>
      <c r="G2973" t="s">
        <v>353</v>
      </c>
      <c r="H2973" t="s">
        <v>707</v>
      </c>
      <c r="I2973" t="s">
        <v>153</v>
      </c>
      <c r="J2973" t="s">
        <v>90</v>
      </c>
      <c r="K2973" t="s">
        <v>80</v>
      </c>
      <c r="L2973" t="s">
        <v>460</v>
      </c>
      <c r="M2973" t="s">
        <v>80</v>
      </c>
      <c r="N2973" t="s">
        <v>460</v>
      </c>
      <c r="O2973" t="s">
        <v>155</v>
      </c>
      <c r="P2973" t="s">
        <v>394</v>
      </c>
      <c r="Q2973">
        <v>21</v>
      </c>
      <c r="R2973" t="s">
        <v>121</v>
      </c>
      <c r="S2973" t="s">
        <v>83</v>
      </c>
      <c r="T2973">
        <v>19</v>
      </c>
      <c r="U2973">
        <v>10</v>
      </c>
      <c r="V2973">
        <v>8</v>
      </c>
      <c r="W2973" t="s">
        <v>66</v>
      </c>
      <c r="X2973" t="s">
        <v>96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 t="s">
        <v>1168</v>
      </c>
      <c r="AM2973" t="s">
        <v>1168</v>
      </c>
      <c r="AN2973">
        <v>-1</v>
      </c>
      <c r="AO2973" t="e" vm="1">
        <f>_FV(-2,"0")</f>
        <v>#VALUE!</v>
      </c>
      <c r="AP2973" t="e" vm="1">
        <f>_FV(-1,"0")</f>
        <v>#VALUE!</v>
      </c>
      <c r="AQ2973">
        <v>6</v>
      </c>
      <c r="AR2973">
        <v>3</v>
      </c>
      <c r="AS2973" t="s">
        <v>68</v>
      </c>
      <c r="AT2973" t="s">
        <v>708</v>
      </c>
      <c r="AU2973" t="s">
        <v>68</v>
      </c>
      <c r="AV2973" s="2">
        <v>43678</v>
      </c>
      <c r="AW2973" t="s">
        <v>3449</v>
      </c>
      <c r="AX2973">
        <v>1674</v>
      </c>
      <c r="AY2973">
        <v>1685</v>
      </c>
      <c r="AZ2973" t="s">
        <v>127</v>
      </c>
      <c r="BA2973" t="s">
        <v>1398</v>
      </c>
      <c r="BB2973">
        <v>25</v>
      </c>
      <c r="BC2973" t="s">
        <v>3404</v>
      </c>
      <c r="BD2973" s="3">
        <v>27303</v>
      </c>
      <c r="BE2973" t="s">
        <v>2538</v>
      </c>
      <c r="BF2973" s="2">
        <v>43580</v>
      </c>
      <c r="BG2973">
        <v>27</v>
      </c>
      <c r="BH2973" t="s">
        <v>3410</v>
      </c>
      <c r="BI2973" s="3">
        <v>24320</v>
      </c>
    </row>
    <row r="2974" spans="1:61" x14ac:dyDescent="0.25">
      <c r="A2974" s="1">
        <v>43232</v>
      </c>
      <c r="B2974" t="s">
        <v>136</v>
      </c>
      <c r="C2974" t="s">
        <v>2538</v>
      </c>
      <c r="D2974" t="s">
        <v>101</v>
      </c>
      <c r="E2974" t="s">
        <v>263</v>
      </c>
      <c r="F2974" t="s">
        <v>90</v>
      </c>
      <c r="G2974" t="s">
        <v>365</v>
      </c>
      <c r="H2974" t="s">
        <v>483</v>
      </c>
      <c r="I2974" t="s">
        <v>484</v>
      </c>
      <c r="J2974" s="2">
        <v>43556</v>
      </c>
      <c r="K2974" t="s">
        <v>115</v>
      </c>
      <c r="L2974" t="s">
        <v>116</v>
      </c>
      <c r="M2974" t="s">
        <v>355</v>
      </c>
      <c r="N2974" t="s">
        <v>80</v>
      </c>
      <c r="O2974" t="s">
        <v>115</v>
      </c>
      <c r="P2974" t="s">
        <v>118</v>
      </c>
      <c r="Q2974">
        <v>15</v>
      </c>
      <c r="R2974" t="s">
        <v>67</v>
      </c>
      <c r="S2974" t="s">
        <v>83</v>
      </c>
      <c r="T2974">
        <v>19</v>
      </c>
      <c r="U2974">
        <v>20</v>
      </c>
      <c r="V2974">
        <v>8</v>
      </c>
      <c r="W2974" t="s">
        <v>84</v>
      </c>
      <c r="X2974" t="s">
        <v>83</v>
      </c>
      <c r="Y2974">
        <v>0</v>
      </c>
      <c r="Z2974">
        <v>0</v>
      </c>
      <c r="AA2974">
        <v>0</v>
      </c>
      <c r="AB2974">
        <v>1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 t="e" vm="8">
        <f>_FV(-1,"4")</f>
        <v>#VALUE!</v>
      </c>
      <c r="AM2974" t="s">
        <v>118</v>
      </c>
      <c r="AN2974">
        <v>-13</v>
      </c>
      <c r="AO2974" t="e" vm="1">
        <f>_FV(-6,"0")</f>
        <v>#VALUE!</v>
      </c>
      <c r="AP2974" t="s">
        <v>120</v>
      </c>
      <c r="AQ2974">
        <v>1</v>
      </c>
      <c r="AR2974">
        <v>1</v>
      </c>
      <c r="AS2974" t="s">
        <v>68</v>
      </c>
      <c r="AT2974" t="s">
        <v>486</v>
      </c>
      <c r="AU2974" t="s">
        <v>68</v>
      </c>
      <c r="AV2974" s="3">
        <v>45658</v>
      </c>
      <c r="AW2974" t="s">
        <v>3450</v>
      </c>
      <c r="AX2974">
        <v>1621</v>
      </c>
      <c r="AY2974">
        <v>1685</v>
      </c>
      <c r="AZ2974" t="s">
        <v>136</v>
      </c>
      <c r="BA2974" s="2">
        <v>43609</v>
      </c>
      <c r="BB2974">
        <v>18</v>
      </c>
      <c r="BC2974" t="s">
        <v>3407</v>
      </c>
      <c r="BD2974" s="2">
        <v>43652</v>
      </c>
      <c r="BE2974" t="s">
        <v>2538</v>
      </c>
      <c r="BF2974" s="2">
        <v>43580</v>
      </c>
      <c r="BG2974">
        <v>27</v>
      </c>
      <c r="BH2974" t="s">
        <v>3410</v>
      </c>
      <c r="BI2974" s="3">
        <v>24320</v>
      </c>
    </row>
    <row r="2975" spans="1:61" x14ac:dyDescent="0.25">
      <c r="A2975" s="1">
        <v>43620</v>
      </c>
      <c r="B2975" t="s">
        <v>3165</v>
      </c>
      <c r="C2975" t="s">
        <v>2538</v>
      </c>
      <c r="D2975" t="s">
        <v>151</v>
      </c>
      <c r="E2975" t="s">
        <v>468</v>
      </c>
      <c r="F2975" t="s">
        <v>222</v>
      </c>
      <c r="G2975" t="s">
        <v>881</v>
      </c>
      <c r="H2975" t="s">
        <v>465</v>
      </c>
      <c r="I2975" t="s">
        <v>472</v>
      </c>
      <c r="J2975" t="s">
        <v>90</v>
      </c>
      <c r="K2975" t="s">
        <v>540</v>
      </c>
      <c r="L2975" t="s">
        <v>647</v>
      </c>
      <c r="M2975" t="s">
        <v>852</v>
      </c>
      <c r="N2975" t="s">
        <v>472</v>
      </c>
      <c r="O2975" t="s">
        <v>1140</v>
      </c>
      <c r="P2975" t="s">
        <v>1140</v>
      </c>
      <c r="Q2975">
        <v>33</v>
      </c>
      <c r="R2975" t="s">
        <v>239</v>
      </c>
      <c r="S2975" t="s">
        <v>83</v>
      </c>
      <c r="T2975">
        <v>19</v>
      </c>
      <c r="U2975">
        <v>14</v>
      </c>
      <c r="V2975">
        <v>4</v>
      </c>
      <c r="W2975" t="s">
        <v>84</v>
      </c>
      <c r="X2975" t="s">
        <v>179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 t="e" vm="477">
        <f>_FV(-1,"2424242424242424")</f>
        <v>#VALUE!</v>
      </c>
      <c r="AM2975" t="e" vm="387">
        <f>_FV(0,"030303030303030304")</f>
        <v>#VALUE!</v>
      </c>
      <c r="AN2975">
        <v>-30</v>
      </c>
      <c r="AO2975" t="e" vm="1">
        <f>_FV(-9,"0")</f>
        <v>#VALUE!</v>
      </c>
      <c r="AP2975" t="s">
        <v>192</v>
      </c>
      <c r="AQ2975">
        <v>1</v>
      </c>
      <c r="AR2975">
        <v>7</v>
      </c>
      <c r="AS2975" t="s">
        <v>68</v>
      </c>
      <c r="AT2975" t="s">
        <v>68</v>
      </c>
      <c r="AU2975" t="s">
        <v>68</v>
      </c>
      <c r="AV2975" t="s">
        <v>116</v>
      </c>
      <c r="AW2975" s="2">
        <v>43466</v>
      </c>
      <c r="AX2975">
        <v>1546</v>
      </c>
      <c r="AY2975">
        <v>1685</v>
      </c>
      <c r="AZ2975" t="s">
        <v>3165</v>
      </c>
      <c r="BA2975" s="2">
        <v>43548</v>
      </c>
      <c r="BB2975">
        <v>21</v>
      </c>
      <c r="BC2975" t="s">
        <v>3409</v>
      </c>
      <c r="BD2975" s="3">
        <v>15766</v>
      </c>
      <c r="BE2975" t="s">
        <v>2538</v>
      </c>
      <c r="BF2975" s="2">
        <v>43580</v>
      </c>
      <c r="BG2975">
        <v>27</v>
      </c>
      <c r="BH2975" t="s">
        <v>3410</v>
      </c>
      <c r="BI2975" s="3">
        <v>24320</v>
      </c>
    </row>
    <row r="2976" spans="1:61" x14ac:dyDescent="0.25">
      <c r="A2976" s="1">
        <v>43495</v>
      </c>
      <c r="B2976" t="s">
        <v>150</v>
      </c>
      <c r="C2976" t="s">
        <v>2538</v>
      </c>
      <c r="D2976" t="s">
        <v>101</v>
      </c>
      <c r="E2976" s="3">
        <v>45689</v>
      </c>
      <c r="F2976" t="s">
        <v>690</v>
      </c>
      <c r="G2976" t="s">
        <v>909</v>
      </c>
      <c r="H2976" t="s">
        <v>690</v>
      </c>
      <c r="I2976" s="2">
        <v>43587</v>
      </c>
      <c r="J2976" t="s">
        <v>770</v>
      </c>
      <c r="K2976" t="s">
        <v>831</v>
      </c>
      <c r="L2976" t="s">
        <v>323</v>
      </c>
      <c r="M2976" t="s">
        <v>2024</v>
      </c>
      <c r="N2976" t="s">
        <v>81</v>
      </c>
      <c r="O2976" t="s">
        <v>322</v>
      </c>
      <c r="P2976" t="s">
        <v>82</v>
      </c>
      <c r="Q2976">
        <v>24</v>
      </c>
      <c r="R2976" t="s">
        <v>64</v>
      </c>
      <c r="S2976" t="s">
        <v>83</v>
      </c>
      <c r="T2976">
        <v>19</v>
      </c>
      <c r="U2976">
        <v>1</v>
      </c>
      <c r="V2976">
        <v>9</v>
      </c>
      <c r="W2976" t="s">
        <v>179</v>
      </c>
      <c r="X2976" t="s">
        <v>96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 t="s">
        <v>832</v>
      </c>
      <c r="AM2976" t="s">
        <v>65</v>
      </c>
      <c r="AN2976">
        <v>29</v>
      </c>
      <c r="AO2976" t="s">
        <v>96</v>
      </c>
      <c r="AP2976" t="e" vm="1">
        <f>_FV(-7,"0")</f>
        <v>#VALUE!</v>
      </c>
      <c r="AQ2976">
        <v>9</v>
      </c>
      <c r="AR2976">
        <v>0</v>
      </c>
      <c r="AS2976" t="s">
        <v>68</v>
      </c>
      <c r="AT2976" t="s">
        <v>532</v>
      </c>
      <c r="AU2976" t="s">
        <v>68</v>
      </c>
      <c r="AV2976" t="s">
        <v>2276</v>
      </c>
      <c r="AW2976" t="s">
        <v>3451</v>
      </c>
      <c r="AX2976">
        <v>1937</v>
      </c>
      <c r="AY2976">
        <v>1685</v>
      </c>
      <c r="AZ2976" t="s">
        <v>150</v>
      </c>
      <c r="BA2976" s="2">
        <v>43700</v>
      </c>
      <c r="BB2976">
        <v>25</v>
      </c>
      <c r="BC2976" t="s">
        <v>3413</v>
      </c>
      <c r="BD2976" s="2">
        <v>43700</v>
      </c>
      <c r="BE2976" t="s">
        <v>2538</v>
      </c>
      <c r="BF2976" s="2">
        <v>43580</v>
      </c>
      <c r="BG2976">
        <v>27</v>
      </c>
      <c r="BH2976" t="s">
        <v>3410</v>
      </c>
      <c r="BI2976" s="3">
        <v>24320</v>
      </c>
    </row>
    <row r="2977" spans="1:61" x14ac:dyDescent="0.25">
      <c r="A2977" s="1">
        <v>43621</v>
      </c>
      <c r="B2977" t="s">
        <v>158</v>
      </c>
      <c r="C2977" t="s">
        <v>2538</v>
      </c>
      <c r="D2977" t="s">
        <v>62</v>
      </c>
      <c r="E2977" t="s">
        <v>3452</v>
      </c>
      <c r="F2977" t="s">
        <v>650</v>
      </c>
      <c r="G2977" t="s">
        <v>1160</v>
      </c>
      <c r="H2977" t="s">
        <v>1563</v>
      </c>
      <c r="I2977" t="s">
        <v>3453</v>
      </c>
      <c r="J2977" t="s">
        <v>650</v>
      </c>
      <c r="K2977" t="s">
        <v>651</v>
      </c>
      <c r="L2977" t="s">
        <v>619</v>
      </c>
      <c r="M2977" t="s">
        <v>760</v>
      </c>
      <c r="N2977" t="s">
        <v>619</v>
      </c>
      <c r="O2977" t="s">
        <v>1161</v>
      </c>
      <c r="P2977" t="s">
        <v>713</v>
      </c>
      <c r="Q2977">
        <v>37</v>
      </c>
      <c r="R2977" t="s">
        <v>68</v>
      </c>
      <c r="S2977" t="s">
        <v>83</v>
      </c>
      <c r="T2977">
        <v>19</v>
      </c>
      <c r="U2977">
        <v>1</v>
      </c>
      <c r="V2977">
        <v>8</v>
      </c>
      <c r="W2977" t="s">
        <v>110</v>
      </c>
      <c r="X2977" t="s">
        <v>120</v>
      </c>
      <c r="Y2977">
        <v>1</v>
      </c>
      <c r="Z2977">
        <v>1</v>
      </c>
      <c r="AA2977">
        <v>1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 t="s">
        <v>1061</v>
      </c>
      <c r="AM2977" t="s">
        <v>760</v>
      </c>
      <c r="AN2977">
        <v>41</v>
      </c>
      <c r="AO2977" t="s">
        <v>132</v>
      </c>
      <c r="AP2977" t="e" vm="1">
        <f>_FV(-8,"0")</f>
        <v>#VALUE!</v>
      </c>
      <c r="AQ2977">
        <v>6</v>
      </c>
      <c r="AR2977">
        <v>3</v>
      </c>
      <c r="AS2977" t="s">
        <v>68</v>
      </c>
      <c r="AT2977" t="s">
        <v>1163</v>
      </c>
      <c r="AU2977" t="s">
        <v>68</v>
      </c>
      <c r="AV2977" s="3">
        <v>27395</v>
      </c>
      <c r="AW2977" t="s">
        <v>3199</v>
      </c>
      <c r="AX2977">
        <v>1954</v>
      </c>
      <c r="AY2977">
        <v>1685</v>
      </c>
      <c r="AZ2977" t="s">
        <v>158</v>
      </c>
      <c r="BA2977" s="2">
        <v>43547</v>
      </c>
      <c r="BB2977">
        <v>33</v>
      </c>
      <c r="BC2977" t="s">
        <v>3388</v>
      </c>
      <c r="BD2977" t="s">
        <v>3389</v>
      </c>
      <c r="BE2977" t="s">
        <v>2538</v>
      </c>
      <c r="BF2977" s="2">
        <v>43580</v>
      </c>
      <c r="BG2977">
        <v>27</v>
      </c>
      <c r="BH2977" t="s">
        <v>3410</v>
      </c>
      <c r="BI2977" s="3">
        <v>24320</v>
      </c>
    </row>
    <row r="2978" spans="1:61" x14ac:dyDescent="0.25">
      <c r="A2978" s="1">
        <v>43381</v>
      </c>
      <c r="B2978" t="s">
        <v>163</v>
      </c>
      <c r="C2978" t="s">
        <v>2538</v>
      </c>
      <c r="D2978" t="s">
        <v>62</v>
      </c>
      <c r="E2978" t="s">
        <v>65</v>
      </c>
      <c r="F2978" t="s">
        <v>65</v>
      </c>
      <c r="G2978" t="s">
        <v>65</v>
      </c>
      <c r="H2978" t="s">
        <v>65</v>
      </c>
      <c r="I2978" t="s">
        <v>65</v>
      </c>
      <c r="J2978" t="s">
        <v>65</v>
      </c>
      <c r="K2978" t="s">
        <v>65</v>
      </c>
      <c r="L2978" t="s">
        <v>65</v>
      </c>
      <c r="M2978" t="s">
        <v>65</v>
      </c>
      <c r="N2978" t="s">
        <v>65</v>
      </c>
      <c r="O2978" t="s">
        <v>65</v>
      </c>
      <c r="P2978" t="s">
        <v>65</v>
      </c>
      <c r="Q2978">
        <v>1</v>
      </c>
      <c r="R2978" t="s">
        <v>96</v>
      </c>
      <c r="S2978" t="s">
        <v>83</v>
      </c>
      <c r="T2978">
        <v>19</v>
      </c>
      <c r="U2978">
        <v>1</v>
      </c>
      <c r="V2978">
        <v>11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 t="s">
        <v>65</v>
      </c>
      <c r="AM2978" t="s">
        <v>65</v>
      </c>
      <c r="AN2978">
        <v>0</v>
      </c>
      <c r="AP2978" t="e" vm="1">
        <f>_FV(-3,"0")</f>
        <v>#VALUE!</v>
      </c>
      <c r="AQ2978">
        <v>7</v>
      </c>
      <c r="AR2978">
        <v>1</v>
      </c>
      <c r="AS2978" t="s">
        <v>68</v>
      </c>
      <c r="AT2978" t="s">
        <v>68</v>
      </c>
      <c r="AU2978" t="s">
        <v>68</v>
      </c>
      <c r="AV2978" s="2">
        <v>43556</v>
      </c>
      <c r="AW2978" s="2">
        <v>43466</v>
      </c>
      <c r="AX2978">
        <v>1870</v>
      </c>
      <c r="AY2978">
        <v>1685</v>
      </c>
      <c r="AZ2978" t="s">
        <v>163</v>
      </c>
      <c r="BA2978" s="2">
        <v>43640</v>
      </c>
      <c r="BB2978">
        <v>22</v>
      </c>
      <c r="BC2978" t="s">
        <v>3417</v>
      </c>
      <c r="BD2978" s="2">
        <v>43700</v>
      </c>
      <c r="BE2978" t="s">
        <v>2538</v>
      </c>
      <c r="BF2978" s="2">
        <v>43580</v>
      </c>
      <c r="BG2978">
        <v>27</v>
      </c>
      <c r="BH2978" t="s">
        <v>3410</v>
      </c>
      <c r="BI2978" s="3">
        <v>24320</v>
      </c>
    </row>
    <row r="2979" spans="1:61" x14ac:dyDescent="0.25">
      <c r="A2979" s="1">
        <v>43372</v>
      </c>
      <c r="B2979" t="s">
        <v>178</v>
      </c>
      <c r="C2979" t="s">
        <v>2538</v>
      </c>
      <c r="D2979" t="s">
        <v>151</v>
      </c>
      <c r="E2979" t="s">
        <v>252</v>
      </c>
      <c r="F2979" t="s">
        <v>352</v>
      </c>
      <c r="G2979" t="s">
        <v>250</v>
      </c>
      <c r="H2979" t="s">
        <v>353</v>
      </c>
      <c r="I2979" t="s">
        <v>155</v>
      </c>
      <c r="J2979" t="s">
        <v>153</v>
      </c>
      <c r="K2979" t="s">
        <v>65</v>
      </c>
      <c r="L2979" t="s">
        <v>156</v>
      </c>
      <c r="M2979" t="s">
        <v>252</v>
      </c>
      <c r="N2979" t="s">
        <v>156</v>
      </c>
      <c r="O2979" t="s">
        <v>155</v>
      </c>
      <c r="P2979" t="s">
        <v>65</v>
      </c>
      <c r="Q2979">
        <v>7</v>
      </c>
      <c r="R2979" t="s">
        <v>191</v>
      </c>
      <c r="S2979" t="s">
        <v>83</v>
      </c>
      <c r="T2979">
        <v>19</v>
      </c>
      <c r="U2979">
        <v>18</v>
      </c>
      <c r="V2979">
        <v>9</v>
      </c>
      <c r="W2979" t="s">
        <v>64</v>
      </c>
      <c r="X2979" t="s">
        <v>83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 t="e" vm="151">
        <f>_FV(0,"5714285714285714")</f>
        <v>#VALUE!</v>
      </c>
      <c r="AM2979" t="s">
        <v>154</v>
      </c>
      <c r="AN2979">
        <v>-7</v>
      </c>
      <c r="AO2979" t="e" vm="1">
        <f>_FV(-7,"0")</f>
        <v>#VALUE!</v>
      </c>
      <c r="AP2979" t="s">
        <v>66</v>
      </c>
      <c r="AQ2979">
        <v>3</v>
      </c>
      <c r="AR2979">
        <v>6</v>
      </c>
      <c r="AS2979" t="s">
        <v>68</v>
      </c>
      <c r="AT2979" t="s">
        <v>68</v>
      </c>
      <c r="AU2979" t="s">
        <v>68</v>
      </c>
      <c r="AV2979" s="2">
        <v>43497</v>
      </c>
      <c r="AW2979" s="3">
        <v>41275</v>
      </c>
      <c r="AX2979">
        <v>1644</v>
      </c>
      <c r="AY2979">
        <v>1685</v>
      </c>
      <c r="AZ2979" t="s">
        <v>178</v>
      </c>
      <c r="BA2979" t="s">
        <v>1398</v>
      </c>
      <c r="BB2979">
        <v>22</v>
      </c>
      <c r="BC2979" t="s">
        <v>3419</v>
      </c>
      <c r="BD2979" s="3">
        <v>15097</v>
      </c>
      <c r="BE2979" t="s">
        <v>2538</v>
      </c>
      <c r="BF2979" s="2">
        <v>43580</v>
      </c>
      <c r="BG2979">
        <v>27</v>
      </c>
      <c r="BH2979" t="s">
        <v>3410</v>
      </c>
      <c r="BI2979" s="3">
        <v>24320</v>
      </c>
    </row>
    <row r="2980" spans="1:61" x14ac:dyDescent="0.25">
      <c r="A2980" s="1">
        <v>43337</v>
      </c>
      <c r="B2980" t="s">
        <v>1917</v>
      </c>
      <c r="C2980" t="s">
        <v>2538</v>
      </c>
      <c r="D2980" t="s">
        <v>151</v>
      </c>
      <c r="E2980" t="s">
        <v>80</v>
      </c>
      <c r="F2980" t="s">
        <v>68</v>
      </c>
      <c r="G2980" t="s">
        <v>355</v>
      </c>
      <c r="H2980" t="s">
        <v>355</v>
      </c>
      <c r="I2980" t="s">
        <v>80</v>
      </c>
      <c r="J2980" t="s">
        <v>68</v>
      </c>
      <c r="K2980" t="s">
        <v>65</v>
      </c>
      <c r="L2980" t="s">
        <v>80</v>
      </c>
      <c r="M2980" t="s">
        <v>80</v>
      </c>
      <c r="N2980" t="s">
        <v>80</v>
      </c>
      <c r="O2980" t="s">
        <v>80</v>
      </c>
      <c r="P2980" t="s">
        <v>65</v>
      </c>
      <c r="Q2980">
        <v>3</v>
      </c>
      <c r="R2980" t="s">
        <v>242</v>
      </c>
      <c r="S2980" t="s">
        <v>83</v>
      </c>
      <c r="T2980">
        <v>19</v>
      </c>
      <c r="U2980">
        <v>12</v>
      </c>
      <c r="V2980">
        <v>8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 t="e" vm="2">
        <f>_FV(0,"3333333333333333")</f>
        <v>#VALUE!</v>
      </c>
      <c r="AM2980" t="s">
        <v>80</v>
      </c>
      <c r="AN2980">
        <v>-2</v>
      </c>
      <c r="AP2980" t="s">
        <v>85</v>
      </c>
      <c r="AQ2980">
        <v>4</v>
      </c>
      <c r="AR2980">
        <v>4</v>
      </c>
      <c r="AS2980" t="s">
        <v>68</v>
      </c>
      <c r="AT2980" t="s">
        <v>68</v>
      </c>
      <c r="AU2980" t="s">
        <v>68</v>
      </c>
      <c r="AV2980" t="s">
        <v>68</v>
      </c>
      <c r="AW2980" s="3">
        <v>41640</v>
      </c>
      <c r="AX2980">
        <v>1642</v>
      </c>
      <c r="AY2980">
        <v>1685</v>
      </c>
      <c r="AZ2980" t="s">
        <v>1917</v>
      </c>
      <c r="BA2980" s="2">
        <v>43731</v>
      </c>
      <c r="BB2980">
        <v>18</v>
      </c>
      <c r="BC2980" t="s">
        <v>3421</v>
      </c>
      <c r="BD2980" s="3">
        <v>27912</v>
      </c>
      <c r="BE2980" t="s">
        <v>2538</v>
      </c>
      <c r="BF2980" s="2">
        <v>43580</v>
      </c>
      <c r="BG2980">
        <v>27</v>
      </c>
      <c r="BH2980" t="s">
        <v>3410</v>
      </c>
      <c r="BI2980" s="3">
        <v>24320</v>
      </c>
    </row>
    <row r="2981" spans="1:61" x14ac:dyDescent="0.25">
      <c r="A2981" s="1">
        <v>43740</v>
      </c>
      <c r="B2981" t="s">
        <v>209</v>
      </c>
      <c r="C2981" t="s">
        <v>2538</v>
      </c>
      <c r="D2981" t="s">
        <v>62</v>
      </c>
      <c r="E2981" t="s">
        <v>1475</v>
      </c>
      <c r="F2981" t="s">
        <v>494</v>
      </c>
      <c r="G2981" t="s">
        <v>496</v>
      </c>
      <c r="H2981" t="s">
        <v>642</v>
      </c>
      <c r="I2981" t="s">
        <v>3215</v>
      </c>
      <c r="J2981" t="s">
        <v>362</v>
      </c>
      <c r="K2981" t="s">
        <v>1708</v>
      </c>
      <c r="L2981" t="s">
        <v>522</v>
      </c>
      <c r="M2981" t="s">
        <v>363</v>
      </c>
      <c r="N2981" t="s">
        <v>520</v>
      </c>
      <c r="O2981" t="s">
        <v>65</v>
      </c>
      <c r="P2981" t="s">
        <v>519</v>
      </c>
      <c r="Q2981">
        <v>26</v>
      </c>
      <c r="R2981" t="s">
        <v>66</v>
      </c>
      <c r="S2981" t="s">
        <v>83</v>
      </c>
      <c r="T2981">
        <v>19</v>
      </c>
      <c r="U2981">
        <v>3</v>
      </c>
      <c r="V2981">
        <v>10</v>
      </c>
      <c r="W2981" t="s">
        <v>179</v>
      </c>
      <c r="X2981" t="s">
        <v>66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 t="s">
        <v>516</v>
      </c>
      <c r="AM2981" t="e" vm="153">
        <f>_FV(0,"038461538461538464")</f>
        <v>#VALUE!</v>
      </c>
      <c r="AN2981">
        <v>25</v>
      </c>
      <c r="AO2981" t="s">
        <v>121</v>
      </c>
      <c r="AP2981" t="e" vm="1">
        <f>_FV(-5,"0")</f>
        <v>#VALUE!</v>
      </c>
      <c r="AQ2981">
        <v>6</v>
      </c>
      <c r="AR2981">
        <v>3</v>
      </c>
      <c r="AS2981" t="s">
        <v>68</v>
      </c>
      <c r="AT2981" t="s">
        <v>68</v>
      </c>
      <c r="AU2981" t="s">
        <v>68</v>
      </c>
      <c r="AV2981" t="s">
        <v>340</v>
      </c>
      <c r="AW2981" s="3">
        <v>46023</v>
      </c>
      <c r="AX2981">
        <v>1893</v>
      </c>
      <c r="AY2981">
        <v>1685</v>
      </c>
      <c r="AZ2981" t="s">
        <v>209</v>
      </c>
      <c r="BA2981" s="2">
        <v>43609</v>
      </c>
      <c r="BB2981">
        <v>20</v>
      </c>
      <c r="BC2981" t="s">
        <v>3422</v>
      </c>
      <c r="BD2981" s="2">
        <v>43793</v>
      </c>
      <c r="BE2981" t="s">
        <v>2538</v>
      </c>
      <c r="BF2981" s="2">
        <v>43580</v>
      </c>
      <c r="BG2981">
        <v>27</v>
      </c>
      <c r="BH2981" t="s">
        <v>3410</v>
      </c>
      <c r="BI2981" s="3">
        <v>24320</v>
      </c>
    </row>
    <row r="2982" spans="1:61" x14ac:dyDescent="0.25">
      <c r="A2982" s="1">
        <v>43527</v>
      </c>
      <c r="B2982" t="s">
        <v>2793</v>
      </c>
      <c r="C2982" t="s">
        <v>2538</v>
      </c>
      <c r="D2982" t="s">
        <v>62</v>
      </c>
      <c r="E2982" t="s">
        <v>476</v>
      </c>
      <c r="F2982" t="s">
        <v>743</v>
      </c>
      <c r="G2982" t="s">
        <v>1026</v>
      </c>
      <c r="H2982" t="s">
        <v>476</v>
      </c>
      <c r="I2982" t="s">
        <v>1026</v>
      </c>
      <c r="J2982" t="s">
        <v>102</v>
      </c>
      <c r="K2982" t="s">
        <v>1003</v>
      </c>
      <c r="L2982" t="s">
        <v>573</v>
      </c>
      <c r="M2982" t="s">
        <v>573</v>
      </c>
      <c r="N2982" t="s">
        <v>482</v>
      </c>
      <c r="O2982" t="s">
        <v>748</v>
      </c>
      <c r="P2982" t="s">
        <v>109</v>
      </c>
      <c r="Q2982">
        <v>29</v>
      </c>
      <c r="R2982" t="s">
        <v>192</v>
      </c>
      <c r="S2982" t="s">
        <v>83</v>
      </c>
      <c r="T2982">
        <v>19</v>
      </c>
      <c r="U2982">
        <v>7</v>
      </c>
      <c r="V2982">
        <v>10</v>
      </c>
      <c r="W2982" t="s">
        <v>85</v>
      </c>
      <c r="X2982" t="s">
        <v>66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 t="e" vm="277">
        <f>_FV(0,"034482758620689655")</f>
        <v>#VALUE!</v>
      </c>
      <c r="AM2982" t="e" vm="373">
        <f>_FV(0,"1724137931034483")</f>
        <v>#VALUE!</v>
      </c>
      <c r="AN2982">
        <v>5</v>
      </c>
      <c r="AO2982" t="s">
        <v>84</v>
      </c>
      <c r="AP2982" t="s">
        <v>64</v>
      </c>
      <c r="AQ2982">
        <v>3</v>
      </c>
      <c r="AR2982">
        <v>6</v>
      </c>
      <c r="AS2982" t="s">
        <v>68</v>
      </c>
      <c r="AT2982" t="s">
        <v>68</v>
      </c>
      <c r="AU2982" t="s">
        <v>68</v>
      </c>
      <c r="AV2982" t="s">
        <v>180</v>
      </c>
      <c r="AW2982" s="3">
        <v>42005</v>
      </c>
      <c r="AX2982">
        <v>1657</v>
      </c>
      <c r="AY2982">
        <v>1685</v>
      </c>
      <c r="AZ2982" t="s">
        <v>2793</v>
      </c>
      <c r="BA2982" s="2">
        <v>43521</v>
      </c>
      <c r="BB2982">
        <v>31</v>
      </c>
      <c r="BC2982" t="s">
        <v>3425</v>
      </c>
      <c r="BD2982" s="3">
        <v>13606</v>
      </c>
      <c r="BE2982" t="s">
        <v>2538</v>
      </c>
      <c r="BF2982" s="2">
        <v>43580</v>
      </c>
      <c r="BG2982">
        <v>27</v>
      </c>
      <c r="BH2982" t="s">
        <v>3410</v>
      </c>
      <c r="BI2982" s="3">
        <v>24320</v>
      </c>
    </row>
    <row r="2983" spans="1:61" x14ac:dyDescent="0.25">
      <c r="A2983" s="1">
        <v>43575</v>
      </c>
      <c r="B2983" t="s">
        <v>228</v>
      </c>
      <c r="C2983" t="s">
        <v>2538</v>
      </c>
      <c r="D2983" t="s">
        <v>101</v>
      </c>
      <c r="E2983" s="2">
        <v>43497</v>
      </c>
      <c r="F2983" t="s">
        <v>1434</v>
      </c>
      <c r="G2983" t="s">
        <v>663</v>
      </c>
      <c r="H2983" t="s">
        <v>153</v>
      </c>
      <c r="I2983" s="2">
        <v>43497</v>
      </c>
      <c r="J2983" t="s">
        <v>1072</v>
      </c>
      <c r="K2983" t="s">
        <v>665</v>
      </c>
      <c r="L2983" t="s">
        <v>116</v>
      </c>
      <c r="M2983" t="s">
        <v>586</v>
      </c>
      <c r="N2983" t="s">
        <v>156</v>
      </c>
      <c r="O2983" t="s">
        <v>1095</v>
      </c>
      <c r="P2983" t="s">
        <v>154</v>
      </c>
      <c r="Q2983">
        <v>35</v>
      </c>
      <c r="R2983" t="s">
        <v>120</v>
      </c>
      <c r="S2983" t="s">
        <v>83</v>
      </c>
      <c r="T2983">
        <v>19</v>
      </c>
      <c r="U2983">
        <v>11</v>
      </c>
      <c r="V2983">
        <v>9</v>
      </c>
      <c r="W2983" t="s">
        <v>84</v>
      </c>
      <c r="X2983" t="s">
        <v>179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1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 t="e" vm="84">
        <f>_FV(0,"2857142857142857")</f>
        <v>#VALUE!</v>
      </c>
      <c r="AM2983" t="s">
        <v>667</v>
      </c>
      <c r="AN2983">
        <v>-5</v>
      </c>
      <c r="AO2983" t="e" vm="1">
        <f>_FV(-9,"0")</f>
        <v>#VALUE!</v>
      </c>
      <c r="AP2983" t="s">
        <v>68</v>
      </c>
      <c r="AQ2983">
        <v>5</v>
      </c>
      <c r="AR2983">
        <v>2</v>
      </c>
      <c r="AS2983" t="s">
        <v>68</v>
      </c>
      <c r="AT2983" t="s">
        <v>68</v>
      </c>
      <c r="AU2983" t="s">
        <v>68</v>
      </c>
      <c r="AV2983" t="s">
        <v>675</v>
      </c>
      <c r="AW2983" s="3">
        <v>41275</v>
      </c>
      <c r="AX2983">
        <v>1650</v>
      </c>
      <c r="AY2983">
        <v>1685</v>
      </c>
      <c r="AZ2983" t="s">
        <v>228</v>
      </c>
      <c r="BA2983" s="2">
        <v>43671</v>
      </c>
      <c r="BB2983">
        <v>22</v>
      </c>
      <c r="BC2983" t="s">
        <v>3427</v>
      </c>
      <c r="BD2983" s="3">
        <v>13728</v>
      </c>
      <c r="BE2983" t="s">
        <v>2538</v>
      </c>
      <c r="BF2983" s="2">
        <v>43580</v>
      </c>
      <c r="BG2983">
        <v>27</v>
      </c>
      <c r="BH2983" t="s">
        <v>3410</v>
      </c>
      <c r="BI2983" s="3">
        <v>24320</v>
      </c>
    </row>
    <row r="2984" spans="1:61" x14ac:dyDescent="0.25">
      <c r="A2984" s="1">
        <v>43484</v>
      </c>
      <c r="B2984" t="s">
        <v>245</v>
      </c>
      <c r="C2984" t="s">
        <v>2538</v>
      </c>
      <c r="D2984" t="s">
        <v>62</v>
      </c>
      <c r="E2984" t="s">
        <v>68</v>
      </c>
      <c r="F2984" t="s">
        <v>569</v>
      </c>
      <c r="G2984" t="s">
        <v>376</v>
      </c>
      <c r="H2984" t="s">
        <v>377</v>
      </c>
      <c r="I2984" t="s">
        <v>373</v>
      </c>
      <c r="J2984" t="s">
        <v>500</v>
      </c>
      <c r="K2984" t="s">
        <v>378</v>
      </c>
      <c r="L2984" t="s">
        <v>502</v>
      </c>
      <c r="M2984" t="s">
        <v>502</v>
      </c>
      <c r="N2984" t="s">
        <v>502</v>
      </c>
      <c r="O2984" t="s">
        <v>571</v>
      </c>
      <c r="P2984" t="s">
        <v>382</v>
      </c>
      <c r="Q2984">
        <v>23</v>
      </c>
      <c r="R2984" t="s">
        <v>85</v>
      </c>
      <c r="S2984" t="s">
        <v>83</v>
      </c>
      <c r="T2984">
        <v>19</v>
      </c>
      <c r="U2984">
        <v>11</v>
      </c>
      <c r="V2984">
        <v>8</v>
      </c>
      <c r="W2984" t="s">
        <v>66</v>
      </c>
      <c r="X2984" t="s">
        <v>83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 t="e" vm="285">
        <f>_FV(0,"21739130434782608")</f>
        <v>#VALUE!</v>
      </c>
      <c r="AM2984" t="s">
        <v>2147</v>
      </c>
      <c r="AN2984">
        <v>-2</v>
      </c>
      <c r="AO2984" t="e" vm="1">
        <f>_FV(-5,"0")</f>
        <v>#VALUE!</v>
      </c>
      <c r="AP2984" t="e" vm="1">
        <f>_FV(-2,"0")</f>
        <v>#VALUE!</v>
      </c>
      <c r="AQ2984">
        <v>0</v>
      </c>
      <c r="AR2984">
        <v>3</v>
      </c>
      <c r="AS2984" t="s">
        <v>68</v>
      </c>
      <c r="AT2984" t="s">
        <v>68</v>
      </c>
      <c r="AU2984" t="s">
        <v>68</v>
      </c>
      <c r="AV2984" t="s">
        <v>124</v>
      </c>
      <c r="AW2984" s="3">
        <v>13881</v>
      </c>
      <c r="AX2984">
        <v>1604</v>
      </c>
      <c r="AY2984">
        <v>1685</v>
      </c>
      <c r="AZ2984" t="s">
        <v>245</v>
      </c>
      <c r="BA2984" s="2">
        <v>43488</v>
      </c>
      <c r="BB2984">
        <v>26</v>
      </c>
      <c r="BC2984" t="s">
        <v>3428</v>
      </c>
      <c r="BD2984" s="2">
        <v>43469</v>
      </c>
      <c r="BE2984" t="s">
        <v>2538</v>
      </c>
      <c r="BF2984" s="2">
        <v>43580</v>
      </c>
      <c r="BG2984">
        <v>27</v>
      </c>
      <c r="BH2984" t="s">
        <v>3410</v>
      </c>
      <c r="BI2984" s="3">
        <v>24320</v>
      </c>
    </row>
    <row r="2985" spans="1:61" x14ac:dyDescent="0.25">
      <c r="A2985" s="1">
        <v>43170</v>
      </c>
      <c r="B2985" t="s">
        <v>60</v>
      </c>
      <c r="C2985" t="s">
        <v>150</v>
      </c>
      <c r="D2985" t="s">
        <v>101</v>
      </c>
      <c r="E2985" t="s">
        <v>853</v>
      </c>
      <c r="F2985" t="s">
        <v>629</v>
      </c>
      <c r="G2985" t="s">
        <v>219</v>
      </c>
      <c r="H2985" t="s">
        <v>224</v>
      </c>
      <c r="I2985" t="s">
        <v>64</v>
      </c>
      <c r="J2985" t="s">
        <v>1662</v>
      </c>
      <c r="K2985" t="s">
        <v>538</v>
      </c>
      <c r="L2985" t="s">
        <v>852</v>
      </c>
      <c r="M2985" t="s">
        <v>226</v>
      </c>
      <c r="N2985" t="s">
        <v>65</v>
      </c>
      <c r="O2985" t="s">
        <v>540</v>
      </c>
      <c r="P2985" t="s">
        <v>226</v>
      </c>
      <c r="Q2985">
        <v>11</v>
      </c>
      <c r="R2985" t="s">
        <v>132</v>
      </c>
      <c r="S2985" t="s">
        <v>64</v>
      </c>
      <c r="T2985">
        <v>19</v>
      </c>
      <c r="U2985">
        <v>4</v>
      </c>
      <c r="V2985">
        <v>2</v>
      </c>
      <c r="W2985" t="s">
        <v>191</v>
      </c>
      <c r="X2985" t="s">
        <v>192</v>
      </c>
      <c r="Y2985">
        <v>0</v>
      </c>
      <c r="Z2985">
        <v>1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 t="s">
        <v>68</v>
      </c>
      <c r="AM2985" t="s">
        <v>644</v>
      </c>
      <c r="AN2985">
        <v>-4</v>
      </c>
      <c r="AO2985" t="s">
        <v>64</v>
      </c>
      <c r="AP2985" t="s">
        <v>84</v>
      </c>
      <c r="AQ2985">
        <v>1</v>
      </c>
      <c r="AR2985">
        <v>7</v>
      </c>
      <c r="AS2985" t="s">
        <v>973</v>
      </c>
      <c r="AT2985" t="s">
        <v>68</v>
      </c>
      <c r="AU2985" t="s">
        <v>975</v>
      </c>
      <c r="AV2985" t="s">
        <v>3454</v>
      </c>
      <c r="AW2985" t="s">
        <v>3455</v>
      </c>
      <c r="AX2985">
        <v>1812</v>
      </c>
      <c r="AY2985">
        <v>1937</v>
      </c>
      <c r="AZ2985" t="s">
        <v>60</v>
      </c>
      <c r="BA2985" s="2">
        <v>43731</v>
      </c>
      <c r="BB2985">
        <v>28</v>
      </c>
      <c r="BC2985" t="s">
        <v>3386</v>
      </c>
      <c r="BD2985" t="s">
        <v>3387</v>
      </c>
      <c r="BE2985" t="s">
        <v>150</v>
      </c>
      <c r="BF2985" s="2">
        <v>43700</v>
      </c>
      <c r="BG2985">
        <v>25</v>
      </c>
      <c r="BH2985" t="s">
        <v>3413</v>
      </c>
      <c r="BI2985" s="2">
        <v>43700</v>
      </c>
    </row>
    <row r="2986" spans="1:61" x14ac:dyDescent="0.25">
      <c r="A2986" s="1">
        <v>43324</v>
      </c>
      <c r="B2986" t="s">
        <v>2768</v>
      </c>
      <c r="C2986" t="s">
        <v>150</v>
      </c>
      <c r="D2986" t="s">
        <v>151</v>
      </c>
      <c r="E2986" s="3">
        <v>1360531</v>
      </c>
      <c r="F2986" t="s">
        <v>908</v>
      </c>
      <c r="G2986" t="s">
        <v>317</v>
      </c>
      <c r="H2986" t="s">
        <v>323</v>
      </c>
      <c r="I2986" s="3">
        <v>903977</v>
      </c>
      <c r="J2986" s="3">
        <v>904008</v>
      </c>
      <c r="K2986" t="s">
        <v>319</v>
      </c>
      <c r="L2986" t="s">
        <v>180</v>
      </c>
      <c r="M2986" t="s">
        <v>323</v>
      </c>
      <c r="N2986" t="s">
        <v>65</v>
      </c>
      <c r="O2986" t="s">
        <v>322</v>
      </c>
      <c r="P2986" t="s">
        <v>321</v>
      </c>
      <c r="Q2986">
        <v>16</v>
      </c>
      <c r="R2986" t="s">
        <v>119</v>
      </c>
      <c r="S2986" t="s">
        <v>64</v>
      </c>
      <c r="T2986">
        <v>19</v>
      </c>
      <c r="U2986">
        <v>7</v>
      </c>
      <c r="V2986">
        <v>2</v>
      </c>
      <c r="W2986" t="s">
        <v>84</v>
      </c>
      <c r="X2986" t="s">
        <v>191</v>
      </c>
      <c r="Y2986">
        <v>0</v>
      </c>
      <c r="Z2986">
        <v>0</v>
      </c>
      <c r="AA2986">
        <v>0</v>
      </c>
      <c r="AB2986">
        <v>1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 t="s">
        <v>321</v>
      </c>
      <c r="AM2986" s="2">
        <v>43586</v>
      </c>
      <c r="AN2986">
        <v>-16</v>
      </c>
      <c r="AO2986" t="e" vm="1">
        <f>_FV(-10,"0")</f>
        <v>#VALUE!</v>
      </c>
      <c r="AP2986" t="s">
        <v>179</v>
      </c>
      <c r="AQ2986">
        <v>1</v>
      </c>
      <c r="AR2986">
        <v>7</v>
      </c>
      <c r="AS2986" t="s">
        <v>68</v>
      </c>
      <c r="AT2986" t="s">
        <v>68</v>
      </c>
      <c r="AU2986" t="s">
        <v>68</v>
      </c>
      <c r="AV2986" s="2">
        <v>43497</v>
      </c>
      <c r="AW2986" s="3">
        <v>44197</v>
      </c>
      <c r="AX2986">
        <v>1682</v>
      </c>
      <c r="AY2986">
        <v>1937</v>
      </c>
      <c r="AZ2986" t="s">
        <v>2768</v>
      </c>
      <c r="BA2986" s="2">
        <v>43670</v>
      </c>
      <c r="BB2986">
        <v>16</v>
      </c>
      <c r="BC2986" t="s">
        <v>3391</v>
      </c>
      <c r="BD2986" s="3">
        <v>24563</v>
      </c>
      <c r="BE2986" t="s">
        <v>150</v>
      </c>
      <c r="BF2986" s="2">
        <v>43700</v>
      </c>
      <c r="BG2986">
        <v>25</v>
      </c>
      <c r="BH2986" t="s">
        <v>3413</v>
      </c>
      <c r="BI2986" s="2">
        <v>43700</v>
      </c>
    </row>
    <row r="2987" spans="1:61" x14ac:dyDescent="0.25">
      <c r="A2987" s="1">
        <v>43800</v>
      </c>
      <c r="B2987" t="s">
        <v>3158</v>
      </c>
      <c r="C2987" t="s">
        <v>150</v>
      </c>
      <c r="D2987" t="s">
        <v>151</v>
      </c>
      <c r="E2987" t="s">
        <v>539</v>
      </c>
      <c r="F2987" t="s">
        <v>2743</v>
      </c>
      <c r="G2987" t="s">
        <v>335</v>
      </c>
      <c r="H2987" t="s">
        <v>337</v>
      </c>
      <c r="I2987" t="s">
        <v>219</v>
      </c>
      <c r="J2987" t="s">
        <v>850</v>
      </c>
      <c r="K2987" t="s">
        <v>336</v>
      </c>
      <c r="L2987" t="s">
        <v>1107</v>
      </c>
      <c r="M2987" t="s">
        <v>225</v>
      </c>
      <c r="N2987" t="s">
        <v>1409</v>
      </c>
      <c r="O2987" t="s">
        <v>339</v>
      </c>
      <c r="P2987" t="s">
        <v>338</v>
      </c>
      <c r="Q2987">
        <v>22</v>
      </c>
      <c r="R2987" t="s">
        <v>255</v>
      </c>
      <c r="S2987" t="s">
        <v>64</v>
      </c>
      <c r="T2987">
        <v>19</v>
      </c>
      <c r="U2987">
        <v>13</v>
      </c>
      <c r="V2987">
        <v>1</v>
      </c>
      <c r="W2987" t="s">
        <v>132</v>
      </c>
      <c r="X2987" t="s">
        <v>179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1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 t="e" vm="20">
        <f>_FV(0,"22727272727272727")</f>
        <v>#VALUE!</v>
      </c>
      <c r="AM2987" t="s">
        <v>161</v>
      </c>
      <c r="AN2987">
        <v>-28</v>
      </c>
      <c r="AO2987" t="e" vm="1">
        <f>_FV(-7,"0")</f>
        <v>#VALUE!</v>
      </c>
      <c r="AP2987" t="s">
        <v>110</v>
      </c>
      <c r="AQ2987">
        <v>0</v>
      </c>
      <c r="AR2987">
        <v>9</v>
      </c>
      <c r="AS2987" t="s">
        <v>306</v>
      </c>
      <c r="AT2987" t="s">
        <v>68</v>
      </c>
      <c r="AU2987" t="s">
        <v>187</v>
      </c>
      <c r="AV2987" t="s">
        <v>3456</v>
      </c>
      <c r="AW2987" t="s">
        <v>3457</v>
      </c>
      <c r="AX2987">
        <v>1625</v>
      </c>
      <c r="AY2987">
        <v>1937</v>
      </c>
      <c r="AZ2987" t="s">
        <v>3158</v>
      </c>
      <c r="BA2987" s="2">
        <v>43701</v>
      </c>
      <c r="BB2987">
        <v>29</v>
      </c>
      <c r="BC2987" t="s">
        <v>3395</v>
      </c>
      <c r="BD2987" s="3">
        <v>44287</v>
      </c>
      <c r="BE2987" t="s">
        <v>150</v>
      </c>
      <c r="BF2987" s="2">
        <v>43700</v>
      </c>
      <c r="BG2987">
        <v>25</v>
      </c>
      <c r="BH2987" t="s">
        <v>3413</v>
      </c>
      <c r="BI2987" s="2">
        <v>43700</v>
      </c>
    </row>
    <row r="2988" spans="1:61" x14ac:dyDescent="0.25">
      <c r="A2988" s="1">
        <v>43232</v>
      </c>
      <c r="B2988" t="s">
        <v>2531</v>
      </c>
      <c r="C2988" t="s">
        <v>150</v>
      </c>
      <c r="D2988" t="s">
        <v>151</v>
      </c>
      <c r="E2988" t="s">
        <v>1251</v>
      </c>
      <c r="F2988" s="2">
        <v>43678</v>
      </c>
      <c r="G2988" t="s">
        <v>1229</v>
      </c>
      <c r="H2988" t="s">
        <v>80</v>
      </c>
      <c r="I2988" t="s">
        <v>97</v>
      </c>
      <c r="J2988" s="2">
        <v>43557</v>
      </c>
      <c r="K2988" t="s">
        <v>115</v>
      </c>
      <c r="L2988" t="s">
        <v>951</v>
      </c>
      <c r="M2988" t="s">
        <v>97</v>
      </c>
      <c r="N2988" t="s">
        <v>65</v>
      </c>
      <c r="O2988" t="s">
        <v>118</v>
      </c>
      <c r="P2988" t="s">
        <v>118</v>
      </c>
      <c r="Q2988">
        <v>15</v>
      </c>
      <c r="R2988" t="s">
        <v>110</v>
      </c>
      <c r="S2988" t="s">
        <v>64</v>
      </c>
      <c r="T2988">
        <v>19</v>
      </c>
      <c r="U2988">
        <v>19</v>
      </c>
      <c r="V2988">
        <v>2</v>
      </c>
      <c r="W2988" t="s">
        <v>68</v>
      </c>
      <c r="X2988" t="s">
        <v>191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 t="e" vm="272">
        <f>_FV(-1,"0666666666666667")</f>
        <v>#VALUE!</v>
      </c>
      <c r="AM2988" t="s">
        <v>114</v>
      </c>
      <c r="AN2988">
        <v>-27</v>
      </c>
      <c r="AO2988" t="e" vm="1">
        <f>_FV(-12,"0")</f>
        <v>#VALUE!</v>
      </c>
      <c r="AP2988" t="s">
        <v>191</v>
      </c>
      <c r="AQ2988">
        <v>1</v>
      </c>
      <c r="AR2988">
        <v>7</v>
      </c>
      <c r="AS2988" t="s">
        <v>485</v>
      </c>
      <c r="AT2988" t="s">
        <v>68</v>
      </c>
      <c r="AU2988" t="s">
        <v>1296</v>
      </c>
      <c r="AV2988" t="s">
        <v>3458</v>
      </c>
      <c r="AW2988" t="s">
        <v>3459</v>
      </c>
      <c r="AX2988">
        <v>1630</v>
      </c>
      <c r="AY2988">
        <v>1937</v>
      </c>
      <c r="AZ2988" t="s">
        <v>2531</v>
      </c>
      <c r="BA2988" s="2">
        <v>43492</v>
      </c>
      <c r="BB2988">
        <v>14</v>
      </c>
      <c r="BC2988" t="s">
        <v>3397</v>
      </c>
      <c r="BD2988" s="3">
        <v>23132</v>
      </c>
      <c r="BE2988" t="s">
        <v>150</v>
      </c>
      <c r="BF2988" s="2">
        <v>43700</v>
      </c>
      <c r="BG2988">
        <v>25</v>
      </c>
      <c r="BH2988" t="s">
        <v>3413</v>
      </c>
      <c r="BI2988" s="2">
        <v>43700</v>
      </c>
    </row>
    <row r="2989" spans="1:61" x14ac:dyDescent="0.25">
      <c r="A2989" s="1">
        <v>43576</v>
      </c>
      <c r="B2989" t="s">
        <v>2230</v>
      </c>
      <c r="C2989" t="s">
        <v>150</v>
      </c>
      <c r="D2989" t="s">
        <v>151</v>
      </c>
      <c r="E2989" t="s">
        <v>152</v>
      </c>
      <c r="F2989" s="2">
        <v>43498</v>
      </c>
      <c r="G2989" s="2">
        <v>43678</v>
      </c>
      <c r="H2989" t="s">
        <v>252</v>
      </c>
      <c r="I2989" t="s">
        <v>580</v>
      </c>
      <c r="J2989" t="s">
        <v>1826</v>
      </c>
      <c r="K2989" t="s">
        <v>793</v>
      </c>
      <c r="L2989" t="s">
        <v>1607</v>
      </c>
      <c r="M2989" t="s">
        <v>97</v>
      </c>
      <c r="N2989" t="s">
        <v>667</v>
      </c>
      <c r="O2989" t="s">
        <v>794</v>
      </c>
      <c r="P2989" t="s">
        <v>118</v>
      </c>
      <c r="Q2989">
        <v>35</v>
      </c>
      <c r="R2989" t="s">
        <v>95</v>
      </c>
      <c r="S2989" t="s">
        <v>64</v>
      </c>
      <c r="T2989">
        <v>19</v>
      </c>
      <c r="U2989">
        <v>16</v>
      </c>
      <c r="V2989">
        <v>2</v>
      </c>
      <c r="W2989" t="s">
        <v>96</v>
      </c>
      <c r="X2989" t="s">
        <v>110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1</v>
      </c>
      <c r="AG2989">
        <v>1</v>
      </c>
      <c r="AH2989">
        <v>0</v>
      </c>
      <c r="AI2989">
        <v>0</v>
      </c>
      <c r="AJ2989">
        <v>0</v>
      </c>
      <c r="AK2989">
        <v>0</v>
      </c>
      <c r="AL2989" t="e" vm="470">
        <f>_FV(0,"9428571428571428")</f>
        <v>#VALUE!</v>
      </c>
      <c r="AM2989" t="s">
        <v>971</v>
      </c>
      <c r="AN2989">
        <v>-54</v>
      </c>
      <c r="AO2989" t="e" vm="1">
        <f>_FV(-9,"0")</f>
        <v>#VALUE!</v>
      </c>
      <c r="AP2989" t="s">
        <v>242</v>
      </c>
      <c r="AQ2989">
        <v>0</v>
      </c>
      <c r="AR2989">
        <v>9</v>
      </c>
      <c r="AS2989" t="s">
        <v>68</v>
      </c>
      <c r="AT2989" t="s">
        <v>68</v>
      </c>
      <c r="AU2989" t="s">
        <v>68</v>
      </c>
      <c r="AV2989" s="2">
        <v>43497</v>
      </c>
      <c r="AW2989" s="3">
        <v>41275</v>
      </c>
      <c r="AX2989">
        <v>1556</v>
      </c>
      <c r="AY2989">
        <v>1937</v>
      </c>
      <c r="AZ2989" t="s">
        <v>2230</v>
      </c>
      <c r="BA2989" s="2">
        <v>43550</v>
      </c>
      <c r="BB2989">
        <v>32</v>
      </c>
      <c r="BC2989" t="s">
        <v>3398</v>
      </c>
      <c r="BD2989" s="3">
        <v>42767</v>
      </c>
      <c r="BE2989" t="s">
        <v>150</v>
      </c>
      <c r="BF2989" s="2">
        <v>43700</v>
      </c>
      <c r="BG2989">
        <v>25</v>
      </c>
      <c r="BH2989" t="s">
        <v>3413</v>
      </c>
      <c r="BI2989" s="2">
        <v>43700</v>
      </c>
    </row>
    <row r="2990" spans="1:61" x14ac:dyDescent="0.25">
      <c r="A2990" s="1">
        <v>43372</v>
      </c>
      <c r="B2990" t="s">
        <v>123</v>
      </c>
      <c r="C2990" t="s">
        <v>150</v>
      </c>
      <c r="D2990" t="s">
        <v>101</v>
      </c>
      <c r="E2990" t="s">
        <v>64</v>
      </c>
      <c r="F2990" t="s">
        <v>64</v>
      </c>
      <c r="G2990" t="s">
        <v>252</v>
      </c>
      <c r="H2990" t="s">
        <v>155</v>
      </c>
      <c r="I2990" t="s">
        <v>1114</v>
      </c>
      <c r="J2990" t="s">
        <v>1991</v>
      </c>
      <c r="K2990" t="s">
        <v>670</v>
      </c>
      <c r="L2990" t="s">
        <v>152</v>
      </c>
      <c r="M2990" t="s">
        <v>65</v>
      </c>
      <c r="N2990" t="s">
        <v>65</v>
      </c>
      <c r="O2990" t="s">
        <v>154</v>
      </c>
      <c r="P2990" t="s">
        <v>65</v>
      </c>
      <c r="Q2990">
        <v>7</v>
      </c>
      <c r="R2990" t="s">
        <v>84</v>
      </c>
      <c r="S2990" t="s">
        <v>64</v>
      </c>
      <c r="T2990">
        <v>19</v>
      </c>
      <c r="U2990">
        <v>3</v>
      </c>
      <c r="V2990">
        <v>1</v>
      </c>
      <c r="W2990" t="s">
        <v>191</v>
      </c>
      <c r="X2990" t="s">
        <v>110</v>
      </c>
      <c r="Y2990">
        <v>0</v>
      </c>
      <c r="Z2990">
        <v>1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1</v>
      </c>
      <c r="AG2990">
        <v>1</v>
      </c>
      <c r="AH2990">
        <v>0</v>
      </c>
      <c r="AI2990">
        <v>0</v>
      </c>
      <c r="AJ2990">
        <v>0</v>
      </c>
      <c r="AK2990">
        <v>0</v>
      </c>
      <c r="AL2990" t="s">
        <v>353</v>
      </c>
      <c r="AM2990" t="s">
        <v>391</v>
      </c>
      <c r="AN2990">
        <v>-2</v>
      </c>
      <c r="AO2990" t="e" vm="1">
        <f>_FV(-2,"0")</f>
        <v>#VALUE!</v>
      </c>
      <c r="AP2990" t="s">
        <v>68</v>
      </c>
      <c r="AQ2990">
        <v>5</v>
      </c>
      <c r="AR2990">
        <v>2</v>
      </c>
      <c r="AS2990" t="s">
        <v>68</v>
      </c>
      <c r="AT2990" t="s">
        <v>68</v>
      </c>
      <c r="AU2990" t="s">
        <v>68</v>
      </c>
      <c r="AV2990" s="2">
        <v>43498</v>
      </c>
      <c r="AW2990" s="3">
        <v>41275</v>
      </c>
      <c r="AX2990">
        <v>1850</v>
      </c>
      <c r="AY2990">
        <v>1937</v>
      </c>
      <c r="AZ2990" t="s">
        <v>123</v>
      </c>
      <c r="BA2990" s="2">
        <v>43640</v>
      </c>
      <c r="BB2990">
        <v>40</v>
      </c>
      <c r="BC2990" t="s">
        <v>3388</v>
      </c>
      <c r="BD2990" t="s">
        <v>3399</v>
      </c>
      <c r="BE2990" t="s">
        <v>150</v>
      </c>
      <c r="BF2990" s="2">
        <v>43700</v>
      </c>
      <c r="BG2990">
        <v>25</v>
      </c>
      <c r="BH2990" t="s">
        <v>3413</v>
      </c>
      <c r="BI2990" s="2">
        <v>43700</v>
      </c>
    </row>
    <row r="2991" spans="1:61" x14ac:dyDescent="0.25">
      <c r="A2991" s="1">
        <v>43332</v>
      </c>
      <c r="B2991" t="s">
        <v>2233</v>
      </c>
      <c r="C2991" t="s">
        <v>150</v>
      </c>
      <c r="D2991" t="s">
        <v>151</v>
      </c>
      <c r="E2991" t="s">
        <v>68</v>
      </c>
      <c r="F2991" t="s">
        <v>64</v>
      </c>
      <c r="G2991" t="s">
        <v>65</v>
      </c>
      <c r="H2991" t="s">
        <v>65</v>
      </c>
      <c r="I2991" s="2">
        <v>43586</v>
      </c>
      <c r="J2991" s="2">
        <v>43586</v>
      </c>
      <c r="K2991" t="s">
        <v>63</v>
      </c>
      <c r="L2991" t="s">
        <v>63</v>
      </c>
      <c r="M2991" t="s">
        <v>65</v>
      </c>
      <c r="N2991" t="s">
        <v>65</v>
      </c>
      <c r="O2991" t="s">
        <v>65</v>
      </c>
      <c r="P2991" t="s">
        <v>65</v>
      </c>
      <c r="Q2991">
        <v>2</v>
      </c>
      <c r="R2991" t="s">
        <v>179</v>
      </c>
      <c r="S2991" t="s">
        <v>64</v>
      </c>
      <c r="T2991">
        <v>19</v>
      </c>
      <c r="U2991">
        <v>4</v>
      </c>
      <c r="V2991">
        <v>1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 t="s">
        <v>68</v>
      </c>
      <c r="AM2991" t="s">
        <v>64</v>
      </c>
      <c r="AN2991">
        <v>0</v>
      </c>
      <c r="AP2991" t="s">
        <v>120</v>
      </c>
      <c r="AQ2991">
        <v>3</v>
      </c>
      <c r="AR2991">
        <v>6</v>
      </c>
      <c r="AS2991" t="s">
        <v>68</v>
      </c>
      <c r="AT2991" t="s">
        <v>68</v>
      </c>
      <c r="AU2991" t="s">
        <v>68</v>
      </c>
      <c r="AV2991" s="3">
        <v>27426</v>
      </c>
      <c r="AW2991" s="3">
        <v>42005</v>
      </c>
      <c r="AX2991">
        <v>1672</v>
      </c>
      <c r="AY2991">
        <v>1937</v>
      </c>
      <c r="AZ2991" t="s">
        <v>2233</v>
      </c>
      <c r="BA2991" s="2">
        <v>43580</v>
      </c>
      <c r="BB2991">
        <v>20</v>
      </c>
      <c r="BC2991" t="s">
        <v>3402</v>
      </c>
      <c r="BD2991" s="3">
        <v>47300</v>
      </c>
      <c r="BE2991" t="s">
        <v>150</v>
      </c>
      <c r="BF2991" s="2">
        <v>43700</v>
      </c>
      <c r="BG2991">
        <v>25</v>
      </c>
      <c r="BH2991" t="s">
        <v>3413</v>
      </c>
      <c r="BI2991" s="2">
        <v>43700</v>
      </c>
    </row>
    <row r="2992" spans="1:61" x14ac:dyDescent="0.25">
      <c r="A2992" s="1">
        <v>43527</v>
      </c>
      <c r="B2992" t="s">
        <v>127</v>
      </c>
      <c r="C2992" t="s">
        <v>150</v>
      </c>
      <c r="D2992" t="s">
        <v>101</v>
      </c>
      <c r="E2992" t="s">
        <v>476</v>
      </c>
      <c r="F2992" t="s">
        <v>2648</v>
      </c>
      <c r="G2992" t="s">
        <v>476</v>
      </c>
      <c r="H2992" t="s">
        <v>620</v>
      </c>
      <c r="I2992" t="s">
        <v>477</v>
      </c>
      <c r="J2992" t="s">
        <v>1864</v>
      </c>
      <c r="K2992" t="s">
        <v>573</v>
      </c>
      <c r="L2992" t="s">
        <v>1571</v>
      </c>
      <c r="M2992" t="s">
        <v>481</v>
      </c>
      <c r="N2992" t="s">
        <v>1342</v>
      </c>
      <c r="O2992" t="s">
        <v>480</v>
      </c>
      <c r="P2992" t="s">
        <v>480</v>
      </c>
      <c r="Q2992">
        <v>29</v>
      </c>
      <c r="R2992" t="s">
        <v>121</v>
      </c>
      <c r="S2992" t="s">
        <v>64</v>
      </c>
      <c r="T2992">
        <v>19</v>
      </c>
      <c r="U2992">
        <v>8</v>
      </c>
      <c r="V2992">
        <v>1</v>
      </c>
      <c r="W2992" t="s">
        <v>96</v>
      </c>
      <c r="X2992" t="s">
        <v>83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 t="s">
        <v>65</v>
      </c>
      <c r="AM2992" t="s">
        <v>1001</v>
      </c>
      <c r="AN2992">
        <v>-33</v>
      </c>
      <c r="AO2992" t="e" vm="1">
        <f>_FV(-3,"0")</f>
        <v>#VALUE!</v>
      </c>
      <c r="AP2992" t="s">
        <v>96</v>
      </c>
      <c r="AQ2992">
        <v>2</v>
      </c>
      <c r="AR2992">
        <v>5</v>
      </c>
      <c r="AS2992" t="s">
        <v>68</v>
      </c>
      <c r="AT2992" t="s">
        <v>68</v>
      </c>
      <c r="AU2992" t="s">
        <v>68</v>
      </c>
      <c r="AV2992" t="s">
        <v>180</v>
      </c>
      <c r="AW2992" s="3">
        <v>42005</v>
      </c>
      <c r="AX2992">
        <v>1674</v>
      </c>
      <c r="AY2992">
        <v>1937</v>
      </c>
      <c r="AZ2992" t="s">
        <v>127</v>
      </c>
      <c r="BA2992" t="s">
        <v>1398</v>
      </c>
      <c r="BB2992">
        <v>25</v>
      </c>
      <c r="BC2992" t="s">
        <v>3404</v>
      </c>
      <c r="BD2992" s="3">
        <v>27303</v>
      </c>
      <c r="BE2992" t="s">
        <v>150</v>
      </c>
      <c r="BF2992" s="2">
        <v>43700</v>
      </c>
      <c r="BG2992">
        <v>25</v>
      </c>
      <c r="BH2992" t="s">
        <v>3413</v>
      </c>
      <c r="BI2992" s="2">
        <v>43700</v>
      </c>
    </row>
    <row r="2993" spans="1:61" x14ac:dyDescent="0.25">
      <c r="A2993" s="1">
        <v>43541</v>
      </c>
      <c r="B2993" t="s">
        <v>136</v>
      </c>
      <c r="C2993" t="s">
        <v>150</v>
      </c>
      <c r="D2993" t="s">
        <v>151</v>
      </c>
      <c r="E2993" t="s">
        <v>1666</v>
      </c>
      <c r="F2993" t="s">
        <v>3246</v>
      </c>
      <c r="G2993" t="s">
        <v>3246</v>
      </c>
      <c r="H2993" t="s">
        <v>1941</v>
      </c>
      <c r="I2993" t="s">
        <v>1941</v>
      </c>
      <c r="J2993" t="s">
        <v>1667</v>
      </c>
      <c r="K2993" t="s">
        <v>870</v>
      </c>
      <c r="L2993" t="s">
        <v>1504</v>
      </c>
      <c r="M2993" t="s">
        <v>2475</v>
      </c>
      <c r="N2993" t="s">
        <v>560</v>
      </c>
      <c r="O2993" t="s">
        <v>1112</v>
      </c>
      <c r="P2993" t="s">
        <v>141</v>
      </c>
      <c r="Q2993">
        <v>31</v>
      </c>
      <c r="R2993" t="s">
        <v>67</v>
      </c>
      <c r="S2993" t="s">
        <v>64</v>
      </c>
      <c r="T2993">
        <v>19</v>
      </c>
      <c r="U2993">
        <v>15</v>
      </c>
      <c r="V2993">
        <v>2</v>
      </c>
      <c r="W2993" t="s">
        <v>65</v>
      </c>
      <c r="X2993" t="s">
        <v>192</v>
      </c>
      <c r="Y2993">
        <v>0</v>
      </c>
      <c r="Z2993">
        <v>0</v>
      </c>
      <c r="AA2993">
        <v>0</v>
      </c>
      <c r="AB2993">
        <v>1</v>
      </c>
      <c r="AC2993">
        <v>1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 t="e" vm="312">
        <f>_FV(-1,"2903225806451613")</f>
        <v>#VALUE!</v>
      </c>
      <c r="AM2993" t="s">
        <v>447</v>
      </c>
      <c r="AN2993">
        <v>-56</v>
      </c>
      <c r="AO2993" t="e" vm="1">
        <f>_FV(-11,"0")</f>
        <v>#VALUE!</v>
      </c>
      <c r="AP2993" t="s">
        <v>255</v>
      </c>
      <c r="AQ2993">
        <v>0</v>
      </c>
      <c r="AR2993">
        <v>9</v>
      </c>
      <c r="AS2993" t="s">
        <v>1300</v>
      </c>
      <c r="AT2993" t="s">
        <v>146</v>
      </c>
      <c r="AU2993" t="s">
        <v>329</v>
      </c>
      <c r="AV2993" t="s">
        <v>3460</v>
      </c>
      <c r="AW2993" t="s">
        <v>3461</v>
      </c>
      <c r="AX2993">
        <v>1621</v>
      </c>
      <c r="AY2993">
        <v>1937</v>
      </c>
      <c r="AZ2993" t="s">
        <v>136</v>
      </c>
      <c r="BA2993" s="2">
        <v>43609</v>
      </c>
      <c r="BB2993">
        <v>18</v>
      </c>
      <c r="BC2993" t="s">
        <v>3407</v>
      </c>
      <c r="BD2993" s="2">
        <v>43652</v>
      </c>
      <c r="BE2993" t="s">
        <v>150</v>
      </c>
      <c r="BF2993" s="2">
        <v>43700</v>
      </c>
      <c r="BG2993">
        <v>25</v>
      </c>
      <c r="BH2993" t="s">
        <v>3413</v>
      </c>
      <c r="BI2993" s="2">
        <v>43700</v>
      </c>
    </row>
    <row r="2994" spans="1:61" x14ac:dyDescent="0.25">
      <c r="A2994" s="1">
        <v>43393</v>
      </c>
      <c r="B2994" t="s">
        <v>3165</v>
      </c>
      <c r="C2994" t="s">
        <v>150</v>
      </c>
      <c r="D2994" t="s">
        <v>151</v>
      </c>
      <c r="E2994" t="s">
        <v>94</v>
      </c>
      <c r="F2994" t="s">
        <v>340</v>
      </c>
      <c r="G2994" t="s">
        <v>606</v>
      </c>
      <c r="H2994" t="s">
        <v>80</v>
      </c>
      <c r="I2994" t="s">
        <v>80</v>
      </c>
      <c r="J2994" t="s">
        <v>1680</v>
      </c>
      <c r="K2994" t="s">
        <v>65</v>
      </c>
      <c r="L2994" t="s">
        <v>355</v>
      </c>
      <c r="M2994" t="s">
        <v>356</v>
      </c>
      <c r="N2994" t="s">
        <v>65</v>
      </c>
      <c r="O2994" t="s">
        <v>80</v>
      </c>
      <c r="P2994" t="s">
        <v>216</v>
      </c>
      <c r="Q2994">
        <v>9</v>
      </c>
      <c r="R2994" t="s">
        <v>239</v>
      </c>
      <c r="S2994" t="s">
        <v>64</v>
      </c>
      <c r="T2994">
        <v>19</v>
      </c>
      <c r="U2994">
        <v>18</v>
      </c>
      <c r="V2994">
        <v>3</v>
      </c>
      <c r="W2994" t="s">
        <v>64</v>
      </c>
      <c r="X2994" t="s">
        <v>192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1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 t="e" vm="4">
        <f>_FV(-1,"4444444444444444")</f>
        <v>#VALUE!</v>
      </c>
      <c r="AM2994" t="s">
        <v>90</v>
      </c>
      <c r="AN2994">
        <v>-17</v>
      </c>
      <c r="AO2994" t="e" vm="1">
        <f>_FV(-9,"0")</f>
        <v>#VALUE!</v>
      </c>
      <c r="AP2994" t="s">
        <v>95</v>
      </c>
      <c r="AQ2994">
        <v>0</v>
      </c>
      <c r="AR2994">
        <v>6</v>
      </c>
      <c r="AS2994" s="2">
        <v>43556</v>
      </c>
      <c r="AT2994" t="s">
        <v>68</v>
      </c>
      <c r="AU2994" t="s">
        <v>1842</v>
      </c>
      <c r="AV2994" t="s">
        <v>65</v>
      </c>
      <c r="AW2994" t="s">
        <v>2521</v>
      </c>
      <c r="AX2994">
        <v>1546</v>
      </c>
      <c r="AY2994">
        <v>1937</v>
      </c>
      <c r="AZ2994" t="s">
        <v>3165</v>
      </c>
      <c r="BA2994" s="2">
        <v>43548</v>
      </c>
      <c r="BB2994">
        <v>21</v>
      </c>
      <c r="BC2994" t="s">
        <v>3409</v>
      </c>
      <c r="BD2994" s="3">
        <v>15766</v>
      </c>
      <c r="BE2994" t="s">
        <v>150</v>
      </c>
      <c r="BF2994" s="2">
        <v>43700</v>
      </c>
      <c r="BG2994">
        <v>25</v>
      </c>
      <c r="BH2994" t="s">
        <v>3413</v>
      </c>
      <c r="BI2994" s="2">
        <v>43700</v>
      </c>
    </row>
    <row r="2995" spans="1:61" x14ac:dyDescent="0.25">
      <c r="A2995" s="1">
        <v>43109</v>
      </c>
      <c r="B2995" t="s">
        <v>2538</v>
      </c>
      <c r="C2995" t="s">
        <v>150</v>
      </c>
      <c r="D2995" t="s">
        <v>151</v>
      </c>
      <c r="E2995" s="3">
        <v>45658</v>
      </c>
      <c r="F2995" s="3">
        <v>27395</v>
      </c>
      <c r="G2995" t="s">
        <v>180</v>
      </c>
      <c r="H2995" t="s">
        <v>65</v>
      </c>
      <c r="I2995" s="2">
        <v>43586</v>
      </c>
      <c r="J2995" s="3">
        <v>45689</v>
      </c>
      <c r="K2995" t="s">
        <v>63</v>
      </c>
      <c r="L2995" t="s">
        <v>180</v>
      </c>
      <c r="M2995" t="s">
        <v>79</v>
      </c>
      <c r="N2995" t="s">
        <v>65</v>
      </c>
      <c r="O2995" t="s">
        <v>65</v>
      </c>
      <c r="P2995" t="s">
        <v>65</v>
      </c>
      <c r="Q2995">
        <v>4</v>
      </c>
      <c r="R2995" t="s">
        <v>83</v>
      </c>
      <c r="S2995" t="s">
        <v>64</v>
      </c>
      <c r="T2995">
        <v>19</v>
      </c>
      <c r="U2995">
        <v>7</v>
      </c>
      <c r="V2995">
        <v>1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 t="s">
        <v>63</v>
      </c>
      <c r="AM2995" s="3">
        <v>27395</v>
      </c>
      <c r="AN2995">
        <v>-3</v>
      </c>
      <c r="AP2995" t="s">
        <v>85</v>
      </c>
      <c r="AQ2995">
        <v>3</v>
      </c>
      <c r="AR2995">
        <v>6</v>
      </c>
      <c r="AS2995" t="s">
        <v>68</v>
      </c>
      <c r="AT2995" t="s">
        <v>68</v>
      </c>
      <c r="AU2995" t="s">
        <v>68</v>
      </c>
      <c r="AV2995" s="2">
        <v>43497</v>
      </c>
      <c r="AW2995" s="3">
        <v>41640</v>
      </c>
      <c r="AX2995">
        <v>1685</v>
      </c>
      <c r="AY2995">
        <v>1937</v>
      </c>
      <c r="AZ2995" t="s">
        <v>2538</v>
      </c>
      <c r="BA2995" s="2">
        <v>43580</v>
      </c>
      <c r="BB2995">
        <v>27</v>
      </c>
      <c r="BC2995" t="s">
        <v>3410</v>
      </c>
      <c r="BD2995" s="3">
        <v>24320</v>
      </c>
      <c r="BE2995" t="s">
        <v>150</v>
      </c>
      <c r="BF2995" s="2">
        <v>43700</v>
      </c>
      <c r="BG2995">
        <v>25</v>
      </c>
      <c r="BH2995" t="s">
        <v>3413</v>
      </c>
      <c r="BI2995" s="2">
        <v>43700</v>
      </c>
    </row>
    <row r="2996" spans="1:61" x14ac:dyDescent="0.25">
      <c r="A2996" s="1">
        <v>43525</v>
      </c>
      <c r="B2996" t="s">
        <v>158</v>
      </c>
      <c r="C2996" t="s">
        <v>150</v>
      </c>
      <c r="D2996" t="s">
        <v>62</v>
      </c>
      <c r="E2996" t="s">
        <v>1991</v>
      </c>
      <c r="F2996" t="s">
        <v>1114</v>
      </c>
      <c r="G2996" t="s">
        <v>893</v>
      </c>
      <c r="H2996" t="s">
        <v>460</v>
      </c>
      <c r="I2996" t="s">
        <v>3462</v>
      </c>
      <c r="J2996" t="s">
        <v>1991</v>
      </c>
      <c r="K2996" t="s">
        <v>670</v>
      </c>
      <c r="L2996" t="s">
        <v>595</v>
      </c>
      <c r="M2996" t="s">
        <v>154</v>
      </c>
      <c r="N2996" t="s">
        <v>65</v>
      </c>
      <c r="O2996" t="s">
        <v>1823</v>
      </c>
      <c r="P2996" t="s">
        <v>154</v>
      </c>
      <c r="Q2996">
        <v>21</v>
      </c>
      <c r="R2996" t="s">
        <v>68</v>
      </c>
      <c r="S2996" t="s">
        <v>64</v>
      </c>
      <c r="T2996">
        <v>19</v>
      </c>
      <c r="U2996">
        <v>2</v>
      </c>
      <c r="V2996">
        <v>1</v>
      </c>
      <c r="W2996" t="s">
        <v>96</v>
      </c>
      <c r="X2996" t="s">
        <v>110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1</v>
      </c>
      <c r="AG2996">
        <v>1</v>
      </c>
      <c r="AH2996">
        <v>0</v>
      </c>
      <c r="AI2996">
        <v>0</v>
      </c>
      <c r="AJ2996">
        <v>0</v>
      </c>
      <c r="AK2996">
        <v>0</v>
      </c>
      <c r="AL2996" t="s">
        <v>894</v>
      </c>
      <c r="AM2996" t="s">
        <v>1824</v>
      </c>
      <c r="AN2996">
        <v>-7</v>
      </c>
      <c r="AO2996" t="e" vm="1">
        <f>_FV(-9,"0")</f>
        <v>#VALUE!</v>
      </c>
      <c r="AP2996" t="e" vm="1">
        <f>_FV(-1,"0")</f>
        <v>#VALUE!</v>
      </c>
      <c r="AQ2996">
        <v>4</v>
      </c>
      <c r="AR2996">
        <v>4</v>
      </c>
      <c r="AS2996" t="s">
        <v>986</v>
      </c>
      <c r="AT2996" t="s">
        <v>68</v>
      </c>
      <c r="AU2996" t="s">
        <v>486</v>
      </c>
      <c r="AV2996" t="s">
        <v>3463</v>
      </c>
      <c r="AW2996" t="s">
        <v>3464</v>
      </c>
      <c r="AX2996">
        <v>1954</v>
      </c>
      <c r="AY2996">
        <v>1937</v>
      </c>
      <c r="AZ2996" t="s">
        <v>158</v>
      </c>
      <c r="BA2996" s="2">
        <v>43547</v>
      </c>
      <c r="BB2996">
        <v>33</v>
      </c>
      <c r="BC2996" t="s">
        <v>3388</v>
      </c>
      <c r="BD2996" t="s">
        <v>3389</v>
      </c>
      <c r="BE2996" t="s">
        <v>150</v>
      </c>
      <c r="BF2996" s="2">
        <v>43700</v>
      </c>
      <c r="BG2996">
        <v>25</v>
      </c>
      <c r="BH2996" t="s">
        <v>3413</v>
      </c>
      <c r="BI2996" s="2">
        <v>43700</v>
      </c>
    </row>
    <row r="2997" spans="1:61" x14ac:dyDescent="0.25">
      <c r="A2997" s="1">
        <v>43520</v>
      </c>
      <c r="B2997" t="s">
        <v>163</v>
      </c>
      <c r="C2997" t="s">
        <v>150</v>
      </c>
      <c r="D2997" t="s">
        <v>101</v>
      </c>
      <c r="E2997" t="s">
        <v>3201</v>
      </c>
      <c r="F2997" t="s">
        <v>3253</v>
      </c>
      <c r="G2997" t="s">
        <v>634</v>
      </c>
      <c r="H2997" t="s">
        <v>356</v>
      </c>
      <c r="I2997" t="s">
        <v>606</v>
      </c>
      <c r="J2997" t="s">
        <v>2198</v>
      </c>
      <c r="K2997" t="s">
        <v>356</v>
      </c>
      <c r="L2997" t="s">
        <v>1467</v>
      </c>
      <c r="M2997" t="s">
        <v>608</v>
      </c>
      <c r="N2997" t="s">
        <v>733</v>
      </c>
      <c r="O2997" t="s">
        <v>216</v>
      </c>
      <c r="P2997" t="s">
        <v>608</v>
      </c>
      <c r="Q2997">
        <v>27</v>
      </c>
      <c r="R2997" t="s">
        <v>96</v>
      </c>
      <c r="S2997" t="s">
        <v>64</v>
      </c>
      <c r="T2997">
        <v>19</v>
      </c>
      <c r="U2997">
        <v>3</v>
      </c>
      <c r="V2997">
        <v>1</v>
      </c>
      <c r="W2997" t="s">
        <v>191</v>
      </c>
      <c r="X2997" t="s">
        <v>192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 t="s">
        <v>2197</v>
      </c>
      <c r="AM2997" t="s">
        <v>2015</v>
      </c>
      <c r="AN2997">
        <v>-14</v>
      </c>
      <c r="AO2997" t="s">
        <v>64</v>
      </c>
      <c r="AP2997" t="s">
        <v>66</v>
      </c>
      <c r="AQ2997">
        <v>4</v>
      </c>
      <c r="AR2997">
        <v>4</v>
      </c>
      <c r="AS2997" t="s">
        <v>848</v>
      </c>
      <c r="AT2997" t="s">
        <v>65</v>
      </c>
      <c r="AU2997" t="s">
        <v>699</v>
      </c>
      <c r="AV2997" t="s">
        <v>3465</v>
      </c>
      <c r="AW2997" t="s">
        <v>65</v>
      </c>
      <c r="AX2997">
        <v>1870</v>
      </c>
      <c r="AY2997">
        <v>1937</v>
      </c>
      <c r="AZ2997" t="s">
        <v>163</v>
      </c>
      <c r="BA2997" s="2">
        <v>43640</v>
      </c>
      <c r="BB2997">
        <v>22</v>
      </c>
      <c r="BC2997" t="s">
        <v>3417</v>
      </c>
      <c r="BD2997" s="2">
        <v>43700</v>
      </c>
      <c r="BE2997" t="s">
        <v>150</v>
      </c>
      <c r="BF2997" s="2">
        <v>43700</v>
      </c>
      <c r="BG2997">
        <v>25</v>
      </c>
      <c r="BH2997" t="s">
        <v>3413</v>
      </c>
      <c r="BI2997" s="2">
        <v>43700</v>
      </c>
    </row>
    <row r="2998" spans="1:61" x14ac:dyDescent="0.25">
      <c r="A2998" s="1">
        <v>43560</v>
      </c>
      <c r="B2998" t="s">
        <v>178</v>
      </c>
      <c r="C2998" t="s">
        <v>150</v>
      </c>
      <c r="D2998" t="s">
        <v>151</v>
      </c>
      <c r="E2998" t="s">
        <v>290</v>
      </c>
      <c r="F2998" t="s">
        <v>2744</v>
      </c>
      <c r="G2998" t="s">
        <v>710</v>
      </c>
      <c r="H2998" t="s">
        <v>1549</v>
      </c>
      <c r="I2998" t="s">
        <v>1324</v>
      </c>
      <c r="J2998" t="s">
        <v>3466</v>
      </c>
      <c r="K2998" t="s">
        <v>655</v>
      </c>
      <c r="L2998" t="s">
        <v>2054</v>
      </c>
      <c r="M2998" t="s">
        <v>1159</v>
      </c>
      <c r="N2998" t="s">
        <v>1518</v>
      </c>
      <c r="O2998" t="s">
        <v>292</v>
      </c>
      <c r="P2998" t="s">
        <v>617</v>
      </c>
      <c r="Q2998">
        <v>37</v>
      </c>
      <c r="R2998" t="s">
        <v>191</v>
      </c>
      <c r="S2998" t="s">
        <v>64</v>
      </c>
      <c r="T2998">
        <v>19</v>
      </c>
      <c r="U2998">
        <v>13</v>
      </c>
      <c r="V2998">
        <v>2</v>
      </c>
      <c r="W2998" t="s">
        <v>85</v>
      </c>
      <c r="X2998" t="s">
        <v>110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1</v>
      </c>
      <c r="AG2998">
        <v>1</v>
      </c>
      <c r="AH2998">
        <v>0</v>
      </c>
      <c r="AI2998">
        <v>0</v>
      </c>
      <c r="AJ2998">
        <v>0</v>
      </c>
      <c r="AK2998">
        <v>0</v>
      </c>
      <c r="AL2998" t="e" vm="478">
        <f>_FV(0,"24324324324324326")</f>
        <v>#VALUE!</v>
      </c>
      <c r="AM2998" t="s">
        <v>615</v>
      </c>
      <c r="AN2998">
        <v>-49</v>
      </c>
      <c r="AO2998" t="e" vm="1">
        <f>_FV(-8,"0")</f>
        <v>#VALUE!</v>
      </c>
      <c r="AP2998" t="s">
        <v>192</v>
      </c>
      <c r="AQ2998">
        <v>1</v>
      </c>
      <c r="AR2998">
        <v>7</v>
      </c>
      <c r="AS2998" t="s">
        <v>68</v>
      </c>
      <c r="AT2998" t="s">
        <v>68</v>
      </c>
      <c r="AU2998" t="s">
        <v>68</v>
      </c>
      <c r="AV2998" t="s">
        <v>64</v>
      </c>
      <c r="AW2998" s="3">
        <v>41640</v>
      </c>
      <c r="AX2998">
        <v>1644</v>
      </c>
      <c r="AY2998">
        <v>1937</v>
      </c>
      <c r="AZ2998" t="s">
        <v>178</v>
      </c>
      <c r="BA2998" t="s">
        <v>1398</v>
      </c>
      <c r="BB2998">
        <v>22</v>
      </c>
      <c r="BC2998" t="s">
        <v>3419</v>
      </c>
      <c r="BD2998" s="3">
        <v>15097</v>
      </c>
      <c r="BE2998" t="s">
        <v>150</v>
      </c>
      <c r="BF2998" s="2">
        <v>43700</v>
      </c>
      <c r="BG2998">
        <v>25</v>
      </c>
      <c r="BH2998" t="s">
        <v>3413</v>
      </c>
      <c r="BI2998" s="2">
        <v>43700</v>
      </c>
    </row>
    <row r="2999" spans="1:61" x14ac:dyDescent="0.25">
      <c r="A2999" s="1">
        <v>43589</v>
      </c>
      <c r="B2999" t="s">
        <v>1917</v>
      </c>
      <c r="C2999" t="s">
        <v>150</v>
      </c>
      <c r="D2999" t="s">
        <v>151</v>
      </c>
      <c r="E2999" t="s">
        <v>1190</v>
      </c>
      <c r="F2999" t="s">
        <v>1687</v>
      </c>
      <c r="G2999" s="3">
        <v>1360531</v>
      </c>
      <c r="H2999" t="s">
        <v>751</v>
      </c>
      <c r="I2999" t="s">
        <v>411</v>
      </c>
      <c r="J2999" t="s">
        <v>1657</v>
      </c>
      <c r="K2999" t="s">
        <v>79</v>
      </c>
      <c r="L2999" t="s">
        <v>934</v>
      </c>
      <c r="M2999" t="s">
        <v>319</v>
      </c>
      <c r="N2999" t="s">
        <v>1077</v>
      </c>
      <c r="O2999" t="s">
        <v>414</v>
      </c>
      <c r="P2999" t="s">
        <v>933</v>
      </c>
      <c r="Q2999">
        <v>32</v>
      </c>
      <c r="R2999" t="s">
        <v>242</v>
      </c>
      <c r="S2999" t="s">
        <v>64</v>
      </c>
      <c r="T2999">
        <v>19</v>
      </c>
      <c r="U2999">
        <v>14</v>
      </c>
      <c r="V2999">
        <v>2</v>
      </c>
      <c r="W2999" t="s">
        <v>83</v>
      </c>
      <c r="X2999" t="s">
        <v>192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 t="e" vm="300">
        <f>_FV(0,"46875")</f>
        <v>#VALUE!</v>
      </c>
      <c r="AM2999" t="s">
        <v>318</v>
      </c>
      <c r="AN2999">
        <v>-43</v>
      </c>
      <c r="AO2999" t="e" vm="1">
        <f>_FV(-2,"0")</f>
        <v>#VALUE!</v>
      </c>
      <c r="AP2999" t="s">
        <v>119</v>
      </c>
      <c r="AQ2999">
        <v>0</v>
      </c>
      <c r="AR2999">
        <v>9</v>
      </c>
      <c r="AS2999" t="s">
        <v>68</v>
      </c>
      <c r="AT2999" t="s">
        <v>68</v>
      </c>
      <c r="AU2999" t="s">
        <v>68</v>
      </c>
      <c r="AV2999" s="2">
        <v>43617</v>
      </c>
      <c r="AW2999" s="2">
        <v>43678</v>
      </c>
      <c r="AX2999">
        <v>1642</v>
      </c>
      <c r="AY2999">
        <v>1937</v>
      </c>
      <c r="AZ2999" t="s">
        <v>1917</v>
      </c>
      <c r="BA2999" s="2">
        <v>43731</v>
      </c>
      <c r="BB2999">
        <v>18</v>
      </c>
      <c r="BC2999" t="s">
        <v>3421</v>
      </c>
      <c r="BD2999" s="3">
        <v>27912</v>
      </c>
      <c r="BE2999" t="s">
        <v>150</v>
      </c>
      <c r="BF2999" s="2">
        <v>43700</v>
      </c>
      <c r="BG2999">
        <v>25</v>
      </c>
      <c r="BH2999" t="s">
        <v>3413</v>
      </c>
      <c r="BI2999" s="2">
        <v>43700</v>
      </c>
    </row>
    <row r="3000" spans="1:61" x14ac:dyDescent="0.25">
      <c r="A3000" s="1">
        <v>43358</v>
      </c>
      <c r="B3000" t="s">
        <v>209</v>
      </c>
      <c r="C3000" t="s">
        <v>150</v>
      </c>
      <c r="D3000" t="s">
        <v>151</v>
      </c>
      <c r="E3000" s="2">
        <v>43678</v>
      </c>
      <c r="F3000" s="2">
        <v>43678</v>
      </c>
      <c r="G3000" t="s">
        <v>124</v>
      </c>
      <c r="H3000" t="s">
        <v>118</v>
      </c>
      <c r="I3000" s="2">
        <v>43678</v>
      </c>
      <c r="J3000" s="2">
        <v>43557</v>
      </c>
      <c r="K3000" t="s">
        <v>97</v>
      </c>
      <c r="L3000" t="s">
        <v>124</v>
      </c>
      <c r="M3000" t="s">
        <v>118</v>
      </c>
      <c r="N3000" t="s">
        <v>65</v>
      </c>
      <c r="O3000" t="s">
        <v>65</v>
      </c>
      <c r="P3000" t="s">
        <v>65</v>
      </c>
      <c r="Q3000">
        <v>5</v>
      </c>
      <c r="R3000" t="s">
        <v>66</v>
      </c>
      <c r="S3000" t="s">
        <v>64</v>
      </c>
      <c r="T3000">
        <v>19</v>
      </c>
      <c r="U3000">
        <v>5</v>
      </c>
      <c r="V3000">
        <v>1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 t="s">
        <v>68</v>
      </c>
      <c r="AM3000" s="2">
        <v>43617</v>
      </c>
      <c r="AN3000">
        <v>-3</v>
      </c>
      <c r="AP3000" t="s">
        <v>64</v>
      </c>
      <c r="AQ3000">
        <v>4</v>
      </c>
      <c r="AR3000">
        <v>4</v>
      </c>
      <c r="AS3000" t="s">
        <v>68</v>
      </c>
      <c r="AT3000" t="s">
        <v>261</v>
      </c>
      <c r="AU3000" t="s">
        <v>68</v>
      </c>
      <c r="AV3000" s="2">
        <v>43557</v>
      </c>
      <c r="AW3000" t="s">
        <v>1978</v>
      </c>
      <c r="AX3000">
        <v>1893</v>
      </c>
      <c r="AY3000">
        <v>1937</v>
      </c>
      <c r="AZ3000" t="s">
        <v>209</v>
      </c>
      <c r="BA3000" s="2">
        <v>43609</v>
      </c>
      <c r="BB3000">
        <v>20</v>
      </c>
      <c r="BC3000" t="s">
        <v>3422</v>
      </c>
      <c r="BD3000" s="2">
        <v>43793</v>
      </c>
      <c r="BE3000" t="s">
        <v>150</v>
      </c>
      <c r="BF3000" s="2">
        <v>43700</v>
      </c>
      <c r="BG3000">
        <v>25</v>
      </c>
      <c r="BH3000" t="s">
        <v>3413</v>
      </c>
      <c r="BI3000" s="2">
        <v>43700</v>
      </c>
    </row>
    <row r="3001" spans="1:61" x14ac:dyDescent="0.25">
      <c r="A3001" s="1">
        <v>43428</v>
      </c>
      <c r="B3001" t="s">
        <v>2793</v>
      </c>
      <c r="C3001" t="s">
        <v>150</v>
      </c>
      <c r="D3001" t="s">
        <v>151</v>
      </c>
      <c r="E3001" t="s">
        <v>360</v>
      </c>
      <c r="F3001" t="s">
        <v>942</v>
      </c>
      <c r="G3001" t="s">
        <v>233</v>
      </c>
      <c r="H3001" t="s">
        <v>237</v>
      </c>
      <c r="I3001" t="s">
        <v>359</v>
      </c>
      <c r="J3001" t="s">
        <v>953</v>
      </c>
      <c r="K3001" t="s">
        <v>236</v>
      </c>
      <c r="L3001" t="s">
        <v>361</v>
      </c>
      <c r="M3001" t="s">
        <v>235</v>
      </c>
      <c r="N3001" t="s">
        <v>65</v>
      </c>
      <c r="O3001" t="s">
        <v>238</v>
      </c>
      <c r="P3001" t="s">
        <v>363</v>
      </c>
      <c r="Q3001">
        <v>13</v>
      </c>
      <c r="R3001" t="s">
        <v>192</v>
      </c>
      <c r="S3001" t="s">
        <v>64</v>
      </c>
      <c r="T3001">
        <v>19</v>
      </c>
      <c r="U3001">
        <v>7</v>
      </c>
      <c r="V3001">
        <v>2</v>
      </c>
      <c r="W3001" t="s">
        <v>85</v>
      </c>
      <c r="X3001" t="s">
        <v>192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 t="s">
        <v>363</v>
      </c>
      <c r="AM3001" t="s">
        <v>358</v>
      </c>
      <c r="AN3001">
        <v>-10</v>
      </c>
      <c r="AO3001" t="e" vm="1">
        <f>_FV(-4,"0")</f>
        <v>#VALUE!</v>
      </c>
      <c r="AP3001" t="s">
        <v>83</v>
      </c>
      <c r="AQ3001">
        <v>1</v>
      </c>
      <c r="AR3001">
        <v>7</v>
      </c>
      <c r="AS3001" t="s">
        <v>68</v>
      </c>
      <c r="AT3001" t="s">
        <v>68</v>
      </c>
      <c r="AU3001" t="s">
        <v>68</v>
      </c>
      <c r="AV3001" s="2">
        <v>43617</v>
      </c>
      <c r="AW3001" s="3">
        <v>44927</v>
      </c>
      <c r="AX3001">
        <v>1657</v>
      </c>
      <c r="AY3001">
        <v>1937</v>
      </c>
      <c r="AZ3001" t="s">
        <v>2793</v>
      </c>
      <c r="BA3001" s="2">
        <v>43521</v>
      </c>
      <c r="BB3001">
        <v>31</v>
      </c>
      <c r="BC3001" t="s">
        <v>3425</v>
      </c>
      <c r="BD3001" s="3">
        <v>13606</v>
      </c>
      <c r="BE3001" t="s">
        <v>150</v>
      </c>
      <c r="BF3001" s="2">
        <v>43700</v>
      </c>
      <c r="BG3001">
        <v>25</v>
      </c>
      <c r="BH3001" t="s">
        <v>3413</v>
      </c>
      <c r="BI3001" s="2">
        <v>43700</v>
      </c>
    </row>
    <row r="3002" spans="1:61" x14ac:dyDescent="0.25">
      <c r="A3002" s="1">
        <v>43557</v>
      </c>
      <c r="B3002" t="s">
        <v>228</v>
      </c>
      <c r="C3002" t="s">
        <v>150</v>
      </c>
      <c r="D3002" t="s">
        <v>101</v>
      </c>
      <c r="E3002" s="2">
        <v>43497</v>
      </c>
      <c r="F3002" s="2">
        <v>43498</v>
      </c>
      <c r="G3002" s="3">
        <v>17533</v>
      </c>
      <c r="H3002" t="s">
        <v>1650</v>
      </c>
      <c r="I3002" s="3">
        <v>45292</v>
      </c>
      <c r="J3002" s="3">
        <v>16103</v>
      </c>
      <c r="K3002" t="s">
        <v>347</v>
      </c>
      <c r="L3002" t="s">
        <v>1764</v>
      </c>
      <c r="M3002" t="s">
        <v>346</v>
      </c>
      <c r="N3002" t="s">
        <v>2426</v>
      </c>
      <c r="O3002" t="s">
        <v>131</v>
      </c>
      <c r="P3002" t="s">
        <v>131</v>
      </c>
      <c r="Q3002">
        <v>25</v>
      </c>
      <c r="R3002" t="s">
        <v>120</v>
      </c>
      <c r="S3002" t="s">
        <v>64</v>
      </c>
      <c r="T3002">
        <v>19</v>
      </c>
      <c r="U3002">
        <v>12</v>
      </c>
      <c r="V3002">
        <v>1</v>
      </c>
      <c r="W3002" t="s">
        <v>66</v>
      </c>
      <c r="X3002" t="s">
        <v>120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 t="e" vm="356">
        <f>_FV(0,"28")</f>
        <v>#VALUE!</v>
      </c>
      <c r="AM3002" s="3">
        <v>23377</v>
      </c>
      <c r="AN3002">
        <v>-30</v>
      </c>
      <c r="AO3002" t="e" vm="1">
        <f>_FV(-6,"0")</f>
        <v>#VALUE!</v>
      </c>
      <c r="AP3002" t="s">
        <v>121</v>
      </c>
      <c r="AQ3002">
        <v>0</v>
      </c>
      <c r="AR3002">
        <v>9</v>
      </c>
      <c r="AS3002" t="s">
        <v>659</v>
      </c>
      <c r="AT3002" t="s">
        <v>68</v>
      </c>
      <c r="AU3002" t="s">
        <v>1424</v>
      </c>
      <c r="AV3002" t="s">
        <v>2095</v>
      </c>
      <c r="AW3002" t="s">
        <v>2358</v>
      </c>
      <c r="AX3002">
        <v>1650</v>
      </c>
      <c r="AY3002">
        <v>1937</v>
      </c>
      <c r="AZ3002" t="s">
        <v>228</v>
      </c>
      <c r="BA3002" s="2">
        <v>43671</v>
      </c>
      <c r="BB3002">
        <v>22</v>
      </c>
      <c r="BC3002" t="s">
        <v>3427</v>
      </c>
      <c r="BD3002" s="3">
        <v>13728</v>
      </c>
      <c r="BE3002" t="s">
        <v>150</v>
      </c>
      <c r="BF3002" s="2">
        <v>43700</v>
      </c>
      <c r="BG3002">
        <v>25</v>
      </c>
      <c r="BH3002" t="s">
        <v>3413</v>
      </c>
      <c r="BI3002" s="2">
        <v>43700</v>
      </c>
    </row>
    <row r="3003" spans="1:61" x14ac:dyDescent="0.25">
      <c r="A3003" s="1">
        <v>43455</v>
      </c>
      <c r="B3003" t="s">
        <v>245</v>
      </c>
      <c r="C3003" t="s">
        <v>150</v>
      </c>
      <c r="D3003" t="s">
        <v>151</v>
      </c>
      <c r="E3003" t="s">
        <v>430</v>
      </c>
      <c r="F3003" t="s">
        <v>1206</v>
      </c>
      <c r="G3003" t="s">
        <v>430</v>
      </c>
      <c r="H3003" t="s">
        <v>214</v>
      </c>
      <c r="I3003" t="s">
        <v>685</v>
      </c>
      <c r="J3003" s="2">
        <v>43587</v>
      </c>
      <c r="K3003" t="s">
        <v>214</v>
      </c>
      <c r="L3003" t="s">
        <v>91</v>
      </c>
      <c r="M3003" t="s">
        <v>80</v>
      </c>
      <c r="N3003" t="s">
        <v>65</v>
      </c>
      <c r="O3003" t="s">
        <v>216</v>
      </c>
      <c r="P3003" t="s">
        <v>82</v>
      </c>
      <c r="Q3003">
        <v>18</v>
      </c>
      <c r="R3003" t="s">
        <v>85</v>
      </c>
      <c r="S3003" t="s">
        <v>64</v>
      </c>
      <c r="T3003">
        <v>19</v>
      </c>
      <c r="U3003">
        <v>7</v>
      </c>
      <c r="V3003">
        <v>1</v>
      </c>
      <c r="W3003" t="s">
        <v>83</v>
      </c>
      <c r="X3003" t="s">
        <v>110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1</v>
      </c>
      <c r="AG3003">
        <v>1</v>
      </c>
      <c r="AH3003">
        <v>0</v>
      </c>
      <c r="AI3003">
        <v>0</v>
      </c>
      <c r="AJ3003">
        <v>0</v>
      </c>
      <c r="AK3003">
        <v>0</v>
      </c>
      <c r="AL3003" t="s">
        <v>65</v>
      </c>
      <c r="AM3003" t="s">
        <v>340</v>
      </c>
      <c r="AN3003">
        <v>-20</v>
      </c>
      <c r="AO3003" t="e" vm="1">
        <f>_FV(-6,"0")</f>
        <v>#VALUE!</v>
      </c>
      <c r="AP3003" t="s">
        <v>132</v>
      </c>
      <c r="AQ3003">
        <v>0</v>
      </c>
      <c r="AR3003">
        <v>9</v>
      </c>
      <c r="AS3003" t="s">
        <v>620</v>
      </c>
      <c r="AT3003" t="s">
        <v>1026</v>
      </c>
      <c r="AU3003" t="s">
        <v>2325</v>
      </c>
      <c r="AV3003" t="s">
        <v>3467</v>
      </c>
      <c r="AW3003" t="s">
        <v>3468</v>
      </c>
      <c r="AX3003">
        <v>1604</v>
      </c>
      <c r="AY3003">
        <v>1937</v>
      </c>
      <c r="AZ3003" t="s">
        <v>245</v>
      </c>
      <c r="BA3003" s="2">
        <v>43488</v>
      </c>
      <c r="BB3003">
        <v>26</v>
      </c>
      <c r="BC3003" t="s">
        <v>3428</v>
      </c>
      <c r="BD3003" s="2">
        <v>43469</v>
      </c>
      <c r="BE3003" t="s">
        <v>150</v>
      </c>
      <c r="BF3003" s="2">
        <v>43700</v>
      </c>
      <c r="BG3003">
        <v>25</v>
      </c>
      <c r="BH3003" t="s">
        <v>3413</v>
      </c>
      <c r="BI3003" s="2">
        <v>43700</v>
      </c>
    </row>
    <row r="3004" spans="1:61" x14ac:dyDescent="0.25">
      <c r="A3004" s="1">
        <v>43415</v>
      </c>
      <c r="B3004" t="s">
        <v>60</v>
      </c>
      <c r="C3004" t="s">
        <v>245</v>
      </c>
      <c r="D3004" t="s">
        <v>101</v>
      </c>
      <c r="E3004" t="s">
        <v>761</v>
      </c>
      <c r="F3004" t="s">
        <v>717</v>
      </c>
      <c r="G3004" t="s">
        <v>76</v>
      </c>
      <c r="H3004" t="s">
        <v>68</v>
      </c>
      <c r="I3004" t="s">
        <v>77</v>
      </c>
      <c r="J3004" s="3">
        <v>45658</v>
      </c>
      <c r="K3004" t="s">
        <v>426</v>
      </c>
      <c r="L3004" t="s">
        <v>80</v>
      </c>
      <c r="M3004" t="s">
        <v>82</v>
      </c>
      <c r="N3004" t="s">
        <v>80</v>
      </c>
      <c r="O3004" t="s">
        <v>82</v>
      </c>
      <c r="P3004" t="s">
        <v>79</v>
      </c>
      <c r="Q3004">
        <v>12</v>
      </c>
      <c r="R3004" t="s">
        <v>132</v>
      </c>
      <c r="S3004" t="s">
        <v>85</v>
      </c>
      <c r="T3004">
        <v>19</v>
      </c>
      <c r="U3004">
        <v>5</v>
      </c>
      <c r="V3004">
        <v>11</v>
      </c>
      <c r="W3004" t="s">
        <v>192</v>
      </c>
      <c r="X3004" t="s">
        <v>96</v>
      </c>
      <c r="Y3004">
        <v>0</v>
      </c>
      <c r="Z3004">
        <v>1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 t="s">
        <v>717</v>
      </c>
      <c r="AM3004" t="e" vm="134">
        <f>_FV(0,"08333333333333333")</f>
        <v>#VALUE!</v>
      </c>
      <c r="AN3004">
        <v>8</v>
      </c>
      <c r="AO3004" t="s">
        <v>132</v>
      </c>
      <c r="AP3004" t="e" vm="1">
        <f>_FV(-2,"0")</f>
        <v>#VALUE!</v>
      </c>
      <c r="AQ3004">
        <v>7</v>
      </c>
      <c r="AR3004">
        <v>1</v>
      </c>
      <c r="AS3004" t="s">
        <v>3469</v>
      </c>
      <c r="AT3004" t="s">
        <v>68</v>
      </c>
      <c r="AU3004" t="s">
        <v>763</v>
      </c>
      <c r="AV3004" t="s">
        <v>3470</v>
      </c>
      <c r="AW3004" t="s">
        <v>3471</v>
      </c>
      <c r="AX3004">
        <v>1812</v>
      </c>
      <c r="AY3004">
        <v>1604</v>
      </c>
      <c r="AZ3004" t="s">
        <v>60</v>
      </c>
      <c r="BA3004" s="2">
        <v>43731</v>
      </c>
      <c r="BB3004">
        <v>28</v>
      </c>
      <c r="BC3004" t="s">
        <v>3386</v>
      </c>
      <c r="BD3004" t="s">
        <v>3387</v>
      </c>
      <c r="BE3004" t="s">
        <v>245</v>
      </c>
      <c r="BF3004" s="2">
        <v>43488</v>
      </c>
      <c r="BG3004">
        <v>26</v>
      </c>
      <c r="BH3004" t="s">
        <v>3428</v>
      </c>
      <c r="BI3004" s="2">
        <v>43469</v>
      </c>
    </row>
    <row r="3005" spans="1:61" x14ac:dyDescent="0.25">
      <c r="A3005" s="1">
        <v>43519</v>
      </c>
      <c r="B3005" t="s">
        <v>2768</v>
      </c>
      <c r="C3005" t="s">
        <v>245</v>
      </c>
      <c r="D3005" t="s">
        <v>101</v>
      </c>
      <c r="E3005" t="s">
        <v>694</v>
      </c>
      <c r="F3005" t="s">
        <v>605</v>
      </c>
      <c r="G3005" t="s">
        <v>698</v>
      </c>
      <c r="H3005" t="s">
        <v>210</v>
      </c>
      <c r="I3005" t="s">
        <v>210</v>
      </c>
      <c r="J3005" t="s">
        <v>89</v>
      </c>
      <c r="K3005" t="s">
        <v>638</v>
      </c>
      <c r="L3005" t="s">
        <v>1232</v>
      </c>
      <c r="M3005" t="s">
        <v>609</v>
      </c>
      <c r="N3005" t="s">
        <v>80</v>
      </c>
      <c r="O3005" t="s">
        <v>93</v>
      </c>
      <c r="P3005" t="s">
        <v>216</v>
      </c>
      <c r="Q3005">
        <v>27</v>
      </c>
      <c r="R3005" t="s">
        <v>119</v>
      </c>
      <c r="S3005" t="s">
        <v>85</v>
      </c>
      <c r="T3005">
        <v>19</v>
      </c>
      <c r="U3005">
        <v>9</v>
      </c>
      <c r="V3005">
        <v>5</v>
      </c>
      <c r="W3005" t="s">
        <v>96</v>
      </c>
      <c r="X3005" t="s">
        <v>120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 t="e" vm="94">
        <f>_FV(0,"37037037037037035")</f>
        <v>#VALUE!</v>
      </c>
      <c r="AM3005" t="s">
        <v>733</v>
      </c>
      <c r="AN3005">
        <v>-6</v>
      </c>
      <c r="AO3005" t="e" vm="1">
        <f>_FV(-4,"0")</f>
        <v>#VALUE!</v>
      </c>
      <c r="AP3005" t="s">
        <v>85</v>
      </c>
      <c r="AQ3005">
        <v>0</v>
      </c>
      <c r="AR3005">
        <v>3</v>
      </c>
      <c r="AS3005" t="s">
        <v>640</v>
      </c>
      <c r="AT3005" t="s">
        <v>68</v>
      </c>
      <c r="AU3005" t="s">
        <v>1128</v>
      </c>
      <c r="AV3005" t="s">
        <v>3047</v>
      </c>
      <c r="AW3005" t="s">
        <v>3472</v>
      </c>
      <c r="AX3005">
        <v>1682</v>
      </c>
      <c r="AY3005">
        <v>1604</v>
      </c>
      <c r="AZ3005" t="s">
        <v>2768</v>
      </c>
      <c r="BA3005" s="2">
        <v>43670</v>
      </c>
      <c r="BB3005">
        <v>16</v>
      </c>
      <c r="BC3005" t="s">
        <v>3391</v>
      </c>
      <c r="BD3005" s="3">
        <v>24563</v>
      </c>
      <c r="BE3005" t="s">
        <v>245</v>
      </c>
      <c r="BF3005" s="2">
        <v>43488</v>
      </c>
      <c r="BG3005">
        <v>26</v>
      </c>
      <c r="BH3005" t="s">
        <v>3428</v>
      </c>
      <c r="BI3005" s="2">
        <v>43469</v>
      </c>
    </row>
    <row r="3006" spans="1:61" x14ac:dyDescent="0.25">
      <c r="A3006" s="1">
        <v>43400</v>
      </c>
      <c r="B3006" t="s">
        <v>3158</v>
      </c>
      <c r="C3006" t="s">
        <v>245</v>
      </c>
      <c r="D3006" t="s">
        <v>62</v>
      </c>
      <c r="E3006" t="s">
        <v>68</v>
      </c>
      <c r="F3006" t="s">
        <v>444</v>
      </c>
      <c r="G3006" s="2">
        <v>43525</v>
      </c>
      <c r="H3006" t="s">
        <v>124</v>
      </c>
      <c r="I3006" s="2">
        <v>43466</v>
      </c>
      <c r="J3006" s="2">
        <v>43586</v>
      </c>
      <c r="K3006" t="s">
        <v>266</v>
      </c>
      <c r="L3006" t="s">
        <v>116</v>
      </c>
      <c r="M3006" t="s">
        <v>116</v>
      </c>
      <c r="N3006" t="s">
        <v>118</v>
      </c>
      <c r="O3006" t="s">
        <v>118</v>
      </c>
      <c r="P3006" t="s">
        <v>266</v>
      </c>
      <c r="Q3006">
        <v>10</v>
      </c>
      <c r="R3006" t="s">
        <v>255</v>
      </c>
      <c r="S3006" t="s">
        <v>85</v>
      </c>
      <c r="T3006">
        <v>19</v>
      </c>
      <c r="U3006">
        <v>12</v>
      </c>
      <c r="V3006">
        <v>9</v>
      </c>
      <c r="W3006" t="s">
        <v>85</v>
      </c>
      <c r="X3006" t="s">
        <v>120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 t="e" vm="154">
        <f>_FV(0,"3")</f>
        <v>#VALUE!</v>
      </c>
      <c r="AM3006" t="s">
        <v>325</v>
      </c>
      <c r="AN3006">
        <v>-4</v>
      </c>
      <c r="AO3006" t="e" vm="1">
        <f>_FV(-3,"0")</f>
        <v>#VALUE!</v>
      </c>
      <c r="AP3006" t="s">
        <v>120</v>
      </c>
      <c r="AQ3006">
        <v>1</v>
      </c>
      <c r="AR3006">
        <v>1</v>
      </c>
      <c r="AS3006" t="s">
        <v>68</v>
      </c>
      <c r="AT3006" t="s">
        <v>68</v>
      </c>
      <c r="AU3006" t="s">
        <v>68</v>
      </c>
      <c r="AV3006" t="s">
        <v>749</v>
      </c>
      <c r="AW3006" s="3">
        <v>46753</v>
      </c>
      <c r="AX3006">
        <v>1625</v>
      </c>
      <c r="AY3006">
        <v>1604</v>
      </c>
      <c r="AZ3006" t="s">
        <v>3158</v>
      </c>
      <c r="BA3006" s="2">
        <v>43701</v>
      </c>
      <c r="BB3006">
        <v>29</v>
      </c>
      <c r="BC3006" t="s">
        <v>3395</v>
      </c>
      <c r="BD3006" s="3">
        <v>44287</v>
      </c>
      <c r="BE3006" t="s">
        <v>245</v>
      </c>
      <c r="BF3006" s="2">
        <v>43488</v>
      </c>
      <c r="BG3006">
        <v>26</v>
      </c>
      <c r="BH3006" t="s">
        <v>3428</v>
      </c>
      <c r="BI3006" s="2">
        <v>43469</v>
      </c>
    </row>
    <row r="3007" spans="1:61" x14ac:dyDescent="0.25">
      <c r="A3007" s="1">
        <v>43554</v>
      </c>
      <c r="B3007" t="s">
        <v>2531</v>
      </c>
      <c r="C3007" t="s">
        <v>245</v>
      </c>
      <c r="D3007" t="s">
        <v>62</v>
      </c>
      <c r="E3007" t="s">
        <v>449</v>
      </c>
      <c r="F3007" t="s">
        <v>865</v>
      </c>
      <c r="G3007" t="s">
        <v>1939</v>
      </c>
      <c r="H3007" t="s">
        <v>553</v>
      </c>
      <c r="I3007" t="s">
        <v>446</v>
      </c>
      <c r="J3007" t="s">
        <v>1111</v>
      </c>
      <c r="K3007" t="s">
        <v>1203</v>
      </c>
      <c r="L3007" t="s">
        <v>558</v>
      </c>
      <c r="M3007" t="s">
        <v>869</v>
      </c>
      <c r="N3007" t="s">
        <v>450</v>
      </c>
      <c r="O3007" t="s">
        <v>145</v>
      </c>
      <c r="P3007" t="s">
        <v>1203</v>
      </c>
      <c r="Q3007">
        <v>31</v>
      </c>
      <c r="R3007" t="s">
        <v>110</v>
      </c>
      <c r="S3007" t="s">
        <v>85</v>
      </c>
      <c r="T3007">
        <v>19</v>
      </c>
      <c r="U3007">
        <v>14</v>
      </c>
      <c r="V3007">
        <v>5</v>
      </c>
      <c r="W3007" t="s">
        <v>96</v>
      </c>
      <c r="X3007" t="s">
        <v>96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 t="e" vm="385">
        <f>_FV(0,"7419354838709677")</f>
        <v>#VALUE!</v>
      </c>
      <c r="AM3007" t="s">
        <v>1428</v>
      </c>
      <c r="AN3007">
        <v>-14</v>
      </c>
      <c r="AO3007" t="s">
        <v>65</v>
      </c>
      <c r="AP3007" t="s">
        <v>121</v>
      </c>
      <c r="AQ3007">
        <v>0</v>
      </c>
      <c r="AR3007">
        <v>9</v>
      </c>
      <c r="AS3007" t="s">
        <v>871</v>
      </c>
      <c r="AT3007" t="s">
        <v>68</v>
      </c>
      <c r="AU3007" t="s">
        <v>1113</v>
      </c>
      <c r="AV3007" t="s">
        <v>353</v>
      </c>
      <c r="AW3007" t="s">
        <v>3473</v>
      </c>
      <c r="AX3007">
        <v>1630</v>
      </c>
      <c r="AY3007">
        <v>1604</v>
      </c>
      <c r="AZ3007" t="s">
        <v>2531</v>
      </c>
      <c r="BA3007" s="2">
        <v>43492</v>
      </c>
      <c r="BB3007">
        <v>14</v>
      </c>
      <c r="BC3007" t="s">
        <v>3397</v>
      </c>
      <c r="BD3007" s="3">
        <v>23132</v>
      </c>
      <c r="BE3007" t="s">
        <v>245</v>
      </c>
      <c r="BF3007" s="2">
        <v>43488</v>
      </c>
      <c r="BG3007">
        <v>26</v>
      </c>
      <c r="BH3007" t="s">
        <v>3428</v>
      </c>
      <c r="BI3007" s="2">
        <v>43469</v>
      </c>
    </row>
    <row r="3008" spans="1:61" x14ac:dyDescent="0.25">
      <c r="A3008" s="1">
        <v>43434</v>
      </c>
      <c r="B3008" t="s">
        <v>2230</v>
      </c>
      <c r="C3008" t="s">
        <v>245</v>
      </c>
      <c r="D3008" t="s">
        <v>62</v>
      </c>
      <c r="E3008" t="s">
        <v>575</v>
      </c>
      <c r="F3008" t="s">
        <v>152</v>
      </c>
      <c r="G3008" t="s">
        <v>370</v>
      </c>
      <c r="H3008" t="s">
        <v>371</v>
      </c>
      <c r="I3008" t="s">
        <v>252</v>
      </c>
      <c r="J3008" t="s">
        <v>250</v>
      </c>
      <c r="K3008" t="s">
        <v>154</v>
      </c>
      <c r="L3008" t="s">
        <v>155</v>
      </c>
      <c r="M3008" t="s">
        <v>576</v>
      </c>
      <c r="N3008" t="s">
        <v>329</v>
      </c>
      <c r="O3008" t="s">
        <v>154</v>
      </c>
      <c r="P3008" t="s">
        <v>155</v>
      </c>
      <c r="Q3008">
        <v>14</v>
      </c>
      <c r="R3008" t="s">
        <v>95</v>
      </c>
      <c r="S3008" t="s">
        <v>85</v>
      </c>
      <c r="T3008">
        <v>19</v>
      </c>
      <c r="U3008">
        <v>19</v>
      </c>
      <c r="V3008">
        <v>11</v>
      </c>
      <c r="W3008" t="s">
        <v>96</v>
      </c>
      <c r="X3008" t="s">
        <v>68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1</v>
      </c>
      <c r="AI3008">
        <v>0</v>
      </c>
      <c r="AJ3008">
        <v>0</v>
      </c>
      <c r="AK3008">
        <v>0</v>
      </c>
      <c r="AL3008" t="e" vm="376">
        <f>_FV(-1,"0714285714285714")</f>
        <v>#VALUE!</v>
      </c>
      <c r="AM3008" t="e" vm="111">
        <f>_FV(0,"21428571428571427")</f>
        <v>#VALUE!</v>
      </c>
      <c r="AN3008">
        <v>-8</v>
      </c>
      <c r="AO3008" t="s">
        <v>132</v>
      </c>
      <c r="AP3008" t="s">
        <v>192</v>
      </c>
      <c r="AQ3008">
        <v>1</v>
      </c>
      <c r="AR3008">
        <v>1</v>
      </c>
      <c r="AS3008" t="s">
        <v>68</v>
      </c>
      <c r="AT3008" t="s">
        <v>68</v>
      </c>
      <c r="AU3008" t="s">
        <v>68</v>
      </c>
      <c r="AV3008" t="s">
        <v>2660</v>
      </c>
      <c r="AW3008" s="3">
        <v>46023</v>
      </c>
      <c r="AX3008">
        <v>1556</v>
      </c>
      <c r="AY3008">
        <v>1604</v>
      </c>
      <c r="AZ3008" t="s">
        <v>2230</v>
      </c>
      <c r="BA3008" s="2">
        <v>43550</v>
      </c>
      <c r="BB3008">
        <v>32</v>
      </c>
      <c r="BC3008" t="s">
        <v>3398</v>
      </c>
      <c r="BD3008" s="3">
        <v>42767</v>
      </c>
      <c r="BE3008" t="s">
        <v>245</v>
      </c>
      <c r="BF3008" s="2">
        <v>43488</v>
      </c>
      <c r="BG3008">
        <v>26</v>
      </c>
      <c r="BH3008" t="s">
        <v>3428</v>
      </c>
      <c r="BI3008" s="2">
        <v>43469</v>
      </c>
    </row>
    <row r="3009" spans="1:61" x14ac:dyDescent="0.25">
      <c r="A3009" s="1">
        <v>43741</v>
      </c>
      <c r="B3009" t="s">
        <v>123</v>
      </c>
      <c r="C3009" t="s">
        <v>245</v>
      </c>
      <c r="D3009" t="s">
        <v>101</v>
      </c>
      <c r="E3009" t="s">
        <v>340</v>
      </c>
      <c r="F3009" t="s">
        <v>765</v>
      </c>
      <c r="G3009" t="s">
        <v>265</v>
      </c>
      <c r="H3009" t="s">
        <v>76</v>
      </c>
      <c r="I3009" s="2">
        <v>43709</v>
      </c>
      <c r="J3009" t="s">
        <v>2029</v>
      </c>
      <c r="K3009" t="s">
        <v>324</v>
      </c>
      <c r="L3009" t="s">
        <v>116</v>
      </c>
      <c r="M3009" t="s">
        <v>118</v>
      </c>
      <c r="N3009" t="s">
        <v>80</v>
      </c>
      <c r="O3009" t="s">
        <v>118</v>
      </c>
      <c r="P3009" t="s">
        <v>603</v>
      </c>
      <c r="Q3009">
        <v>30</v>
      </c>
      <c r="R3009" t="s">
        <v>84</v>
      </c>
      <c r="S3009" t="s">
        <v>85</v>
      </c>
      <c r="T3009">
        <v>19</v>
      </c>
      <c r="U3009">
        <v>6</v>
      </c>
      <c r="V3009">
        <v>7</v>
      </c>
      <c r="W3009" t="s">
        <v>120</v>
      </c>
      <c r="X3009" t="s">
        <v>121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 t="s">
        <v>1701</v>
      </c>
      <c r="AM3009" t="s">
        <v>268</v>
      </c>
      <c r="AN3009">
        <v>14</v>
      </c>
      <c r="AO3009" t="s">
        <v>64</v>
      </c>
      <c r="AP3009" t="e" vm="1">
        <f>_FV(-4,"0")</f>
        <v>#VALUE!</v>
      </c>
      <c r="AQ3009">
        <v>6</v>
      </c>
      <c r="AR3009">
        <v>3</v>
      </c>
      <c r="AS3009" t="s">
        <v>1632</v>
      </c>
      <c r="AT3009" t="s">
        <v>68</v>
      </c>
      <c r="AU3009" t="s">
        <v>249</v>
      </c>
      <c r="AV3009" t="s">
        <v>3474</v>
      </c>
      <c r="AW3009" t="s">
        <v>3475</v>
      </c>
      <c r="AX3009">
        <v>1850</v>
      </c>
      <c r="AY3009">
        <v>1604</v>
      </c>
      <c r="AZ3009" t="s">
        <v>123</v>
      </c>
      <c r="BA3009" s="2">
        <v>43640</v>
      </c>
      <c r="BB3009">
        <v>40</v>
      </c>
      <c r="BC3009" t="s">
        <v>3388</v>
      </c>
      <c r="BD3009" t="s">
        <v>3399</v>
      </c>
      <c r="BE3009" t="s">
        <v>245</v>
      </c>
      <c r="BF3009" s="2">
        <v>43488</v>
      </c>
      <c r="BG3009">
        <v>26</v>
      </c>
      <c r="BH3009" t="s">
        <v>3428</v>
      </c>
      <c r="BI3009" s="2">
        <v>43469</v>
      </c>
    </row>
    <row r="3010" spans="1:61" x14ac:dyDescent="0.25">
      <c r="A3010" s="1">
        <v>43261</v>
      </c>
      <c r="B3010" t="s">
        <v>2233</v>
      </c>
      <c r="C3010" t="s">
        <v>245</v>
      </c>
      <c r="D3010" t="s">
        <v>151</v>
      </c>
      <c r="E3010" t="s">
        <v>625</v>
      </c>
      <c r="F3010" t="s">
        <v>68</v>
      </c>
      <c r="G3010" t="s">
        <v>68</v>
      </c>
      <c r="H3010" t="s">
        <v>180</v>
      </c>
      <c r="I3010" t="s">
        <v>400</v>
      </c>
      <c r="J3010" s="2">
        <v>43586</v>
      </c>
      <c r="K3010" t="s">
        <v>79</v>
      </c>
      <c r="L3010" t="s">
        <v>323</v>
      </c>
      <c r="M3010" t="s">
        <v>63</v>
      </c>
      <c r="N3010" t="s">
        <v>322</v>
      </c>
      <c r="O3010" t="s">
        <v>322</v>
      </c>
      <c r="P3010" t="s">
        <v>323</v>
      </c>
      <c r="Q3010">
        <v>8</v>
      </c>
      <c r="R3010" t="s">
        <v>179</v>
      </c>
      <c r="S3010" t="s">
        <v>85</v>
      </c>
      <c r="T3010">
        <v>19</v>
      </c>
      <c r="U3010">
        <v>13</v>
      </c>
      <c r="V3010">
        <v>9</v>
      </c>
      <c r="W3010" t="s">
        <v>66</v>
      </c>
      <c r="X3010" t="s">
        <v>192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 t="e" vm="37">
        <f>_FV(0,"375")</f>
        <v>#VALUE!</v>
      </c>
      <c r="AM3010" t="s">
        <v>79</v>
      </c>
      <c r="AN3010">
        <v>-5</v>
      </c>
      <c r="AO3010" t="e" vm="1">
        <f>_FV(-7,"0")</f>
        <v>#VALUE!</v>
      </c>
      <c r="AP3010" t="s">
        <v>132</v>
      </c>
      <c r="AQ3010">
        <v>1</v>
      </c>
      <c r="AR3010">
        <v>1</v>
      </c>
      <c r="AS3010" t="s">
        <v>1643</v>
      </c>
      <c r="AT3010" t="s">
        <v>68</v>
      </c>
      <c r="AU3010" t="s">
        <v>1644</v>
      </c>
      <c r="AV3010" t="s">
        <v>3476</v>
      </c>
      <c r="AW3010" t="s">
        <v>3477</v>
      </c>
      <c r="AX3010">
        <v>1672</v>
      </c>
      <c r="AY3010">
        <v>1604</v>
      </c>
      <c r="AZ3010" t="s">
        <v>2233</v>
      </c>
      <c r="BA3010" s="2">
        <v>43580</v>
      </c>
      <c r="BB3010">
        <v>20</v>
      </c>
      <c r="BC3010" t="s">
        <v>3402</v>
      </c>
      <c r="BD3010" s="3">
        <v>47300</v>
      </c>
      <c r="BE3010" t="s">
        <v>245</v>
      </c>
      <c r="BF3010" s="2">
        <v>43488</v>
      </c>
      <c r="BG3010">
        <v>26</v>
      </c>
      <c r="BH3010" t="s">
        <v>3428</v>
      </c>
      <c r="BI3010" s="2">
        <v>43469</v>
      </c>
    </row>
    <row r="3011" spans="1:61" x14ac:dyDescent="0.25">
      <c r="A3011" s="1">
        <v>43498</v>
      </c>
      <c r="B3011" t="s">
        <v>127</v>
      </c>
      <c r="C3011" t="s">
        <v>245</v>
      </c>
      <c r="D3011" t="s">
        <v>151</v>
      </c>
      <c r="E3011" s="2">
        <v>43556</v>
      </c>
      <c r="F3011" s="2">
        <v>43497</v>
      </c>
      <c r="G3011" s="3">
        <v>11689</v>
      </c>
      <c r="H3011" s="3">
        <v>45292</v>
      </c>
      <c r="I3011" s="3">
        <v>11689</v>
      </c>
      <c r="J3011" s="2">
        <v>43556</v>
      </c>
      <c r="K3011" t="s">
        <v>347</v>
      </c>
      <c r="L3011" t="s">
        <v>116</v>
      </c>
      <c r="M3011" t="s">
        <v>347</v>
      </c>
      <c r="N3011" t="s">
        <v>347</v>
      </c>
      <c r="O3011" t="s">
        <v>397</v>
      </c>
      <c r="P3011" t="s">
        <v>118</v>
      </c>
      <c r="Q3011">
        <v>25</v>
      </c>
      <c r="R3011" t="s">
        <v>121</v>
      </c>
      <c r="S3011" t="s">
        <v>85</v>
      </c>
      <c r="T3011">
        <v>19</v>
      </c>
      <c r="U3011">
        <v>8</v>
      </c>
      <c r="V3011">
        <v>7</v>
      </c>
      <c r="W3011" t="s">
        <v>96</v>
      </c>
      <c r="X3011" t="s">
        <v>83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 t="s">
        <v>658</v>
      </c>
      <c r="AM3011" t="e" vm="32">
        <f>_FV(0,"04")</f>
        <v>#VALUE!</v>
      </c>
      <c r="AN3011">
        <v>-2</v>
      </c>
      <c r="AO3011" t="e" vm="1">
        <f>_FV(-3,"0")</f>
        <v>#VALUE!</v>
      </c>
      <c r="AP3011" t="s">
        <v>68</v>
      </c>
      <c r="AQ3011">
        <v>5</v>
      </c>
      <c r="AR3011">
        <v>2</v>
      </c>
      <c r="AS3011" t="s">
        <v>1073</v>
      </c>
      <c r="AT3011" t="s">
        <v>133</v>
      </c>
      <c r="AU3011" t="s">
        <v>1098</v>
      </c>
      <c r="AV3011" t="s">
        <v>3478</v>
      </c>
      <c r="AW3011" t="s">
        <v>3479</v>
      </c>
      <c r="AX3011">
        <v>1674</v>
      </c>
      <c r="AY3011">
        <v>1604</v>
      </c>
      <c r="AZ3011" t="s">
        <v>127</v>
      </c>
      <c r="BA3011" t="s">
        <v>1398</v>
      </c>
      <c r="BB3011">
        <v>25</v>
      </c>
      <c r="BC3011" t="s">
        <v>3404</v>
      </c>
      <c r="BD3011" s="3">
        <v>27303</v>
      </c>
      <c r="BE3011" t="s">
        <v>245</v>
      </c>
      <c r="BF3011" s="2">
        <v>43488</v>
      </c>
      <c r="BG3011">
        <v>26</v>
      </c>
      <c r="BH3011" t="s">
        <v>3428</v>
      </c>
      <c r="BI3011" s="2">
        <v>43469</v>
      </c>
    </row>
    <row r="3012" spans="1:61" x14ac:dyDescent="0.25">
      <c r="A3012" s="1">
        <v>43460</v>
      </c>
      <c r="B3012" t="s">
        <v>136</v>
      </c>
      <c r="C3012" t="s">
        <v>245</v>
      </c>
      <c r="D3012" t="s">
        <v>101</v>
      </c>
      <c r="E3012" t="s">
        <v>787</v>
      </c>
      <c r="F3012" t="s">
        <v>68</v>
      </c>
      <c r="G3012" t="s">
        <v>2619</v>
      </c>
      <c r="H3012" t="s">
        <v>196</v>
      </c>
      <c r="I3012" t="s">
        <v>788</v>
      </c>
      <c r="J3012" t="s">
        <v>201</v>
      </c>
      <c r="K3012" t="s">
        <v>171</v>
      </c>
      <c r="L3012" t="s">
        <v>203</v>
      </c>
      <c r="M3012" t="s">
        <v>1624</v>
      </c>
      <c r="N3012" t="s">
        <v>203</v>
      </c>
      <c r="O3012" t="s">
        <v>205</v>
      </c>
      <c r="P3012" t="s">
        <v>205</v>
      </c>
      <c r="Q3012">
        <v>19</v>
      </c>
      <c r="R3012" t="s">
        <v>67</v>
      </c>
      <c r="S3012" t="s">
        <v>85</v>
      </c>
      <c r="T3012">
        <v>19</v>
      </c>
      <c r="U3012">
        <v>20</v>
      </c>
      <c r="V3012">
        <v>10</v>
      </c>
      <c r="W3012" t="s">
        <v>64</v>
      </c>
      <c r="X3012" t="s">
        <v>83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 t="e" vm="479">
        <f>_FV(-1,"368421052631579")</f>
        <v>#VALUE!</v>
      </c>
      <c r="AM3012" t="e" vm="142">
        <f>_FV(0,"10526315789473684")</f>
        <v>#VALUE!</v>
      </c>
      <c r="AN3012">
        <v>-15</v>
      </c>
      <c r="AO3012" t="e" vm="1">
        <f>_FV(-7,"0")</f>
        <v>#VALUE!</v>
      </c>
      <c r="AP3012" t="s">
        <v>179</v>
      </c>
      <c r="AQ3012">
        <v>4</v>
      </c>
      <c r="AR3012">
        <v>4</v>
      </c>
      <c r="AS3012" t="s">
        <v>68</v>
      </c>
      <c r="AT3012" t="s">
        <v>68</v>
      </c>
      <c r="AU3012" t="s">
        <v>68</v>
      </c>
      <c r="AV3012" t="s">
        <v>68</v>
      </c>
      <c r="AW3012" s="3">
        <v>11324</v>
      </c>
      <c r="AX3012">
        <v>1621</v>
      </c>
      <c r="AY3012">
        <v>1604</v>
      </c>
      <c r="AZ3012" t="s">
        <v>136</v>
      </c>
      <c r="BA3012" s="2">
        <v>43609</v>
      </c>
      <c r="BB3012">
        <v>18</v>
      </c>
      <c r="BC3012" t="s">
        <v>3407</v>
      </c>
      <c r="BD3012" s="2">
        <v>43652</v>
      </c>
      <c r="BE3012" t="s">
        <v>245</v>
      </c>
      <c r="BF3012" s="2">
        <v>43488</v>
      </c>
      <c r="BG3012">
        <v>26</v>
      </c>
      <c r="BH3012" t="s">
        <v>3428</v>
      </c>
      <c r="BI3012" s="2">
        <v>43469</v>
      </c>
    </row>
    <row r="3013" spans="1:61" x14ac:dyDescent="0.25">
      <c r="A3013" s="1">
        <v>43522</v>
      </c>
      <c r="B3013" t="s">
        <v>3165</v>
      </c>
      <c r="C3013" t="s">
        <v>245</v>
      </c>
      <c r="D3013" t="s">
        <v>62</v>
      </c>
      <c r="E3013" t="s">
        <v>63</v>
      </c>
      <c r="F3013" s="3">
        <v>45658</v>
      </c>
      <c r="G3013" t="s">
        <v>1009</v>
      </c>
      <c r="H3013" t="s">
        <v>408</v>
      </c>
      <c r="I3013" t="s">
        <v>1304</v>
      </c>
      <c r="J3013" t="s">
        <v>353</v>
      </c>
      <c r="K3013" t="s">
        <v>577</v>
      </c>
      <c r="L3013" t="s">
        <v>1304</v>
      </c>
      <c r="M3013" t="s">
        <v>670</v>
      </c>
      <c r="N3013" t="s">
        <v>251</v>
      </c>
      <c r="O3013" t="s">
        <v>254</v>
      </c>
      <c r="P3013" t="s">
        <v>79</v>
      </c>
      <c r="Q3013">
        <v>28</v>
      </c>
      <c r="R3013" t="s">
        <v>239</v>
      </c>
      <c r="S3013" t="s">
        <v>85</v>
      </c>
      <c r="T3013">
        <v>19</v>
      </c>
      <c r="U3013">
        <v>18</v>
      </c>
      <c r="V3013">
        <v>8</v>
      </c>
      <c r="W3013" t="s">
        <v>65</v>
      </c>
      <c r="X3013" t="s">
        <v>192</v>
      </c>
      <c r="Y3013">
        <v>0</v>
      </c>
      <c r="Z3013">
        <v>0</v>
      </c>
      <c r="AA3013">
        <v>0</v>
      </c>
      <c r="AB3013">
        <v>1</v>
      </c>
      <c r="AC3013">
        <v>1</v>
      </c>
      <c r="AD3013">
        <v>0</v>
      </c>
      <c r="AE3013">
        <v>0</v>
      </c>
      <c r="AF3013">
        <v>1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 t="e" vm="108">
        <f>_FV(-1,"2857142857142858")</f>
        <v>#VALUE!</v>
      </c>
      <c r="AM3013" t="s">
        <v>330</v>
      </c>
      <c r="AN3013">
        <v>-29</v>
      </c>
      <c r="AO3013" t="e" vm="1">
        <f>_FV(-11,"0")</f>
        <v>#VALUE!</v>
      </c>
      <c r="AP3013" t="s">
        <v>191</v>
      </c>
      <c r="AQ3013">
        <v>3</v>
      </c>
      <c r="AR3013">
        <v>0</v>
      </c>
      <c r="AS3013" t="s">
        <v>68</v>
      </c>
      <c r="AT3013" t="s">
        <v>68</v>
      </c>
      <c r="AU3013" t="s">
        <v>68</v>
      </c>
      <c r="AV3013" t="s">
        <v>97</v>
      </c>
      <c r="AW3013" s="3">
        <v>11689</v>
      </c>
      <c r="AX3013">
        <v>1546</v>
      </c>
      <c r="AY3013">
        <v>1604</v>
      </c>
      <c r="AZ3013" t="s">
        <v>3165</v>
      </c>
      <c r="BA3013" s="2">
        <v>43548</v>
      </c>
      <c r="BB3013">
        <v>21</v>
      </c>
      <c r="BC3013" t="s">
        <v>3409</v>
      </c>
      <c r="BD3013" s="3">
        <v>15766</v>
      </c>
      <c r="BE3013" t="s">
        <v>245</v>
      </c>
      <c r="BF3013" s="2">
        <v>43488</v>
      </c>
      <c r="BG3013">
        <v>26</v>
      </c>
      <c r="BH3013" t="s">
        <v>3428</v>
      </c>
      <c r="BI3013" s="2">
        <v>43469</v>
      </c>
    </row>
    <row r="3014" spans="1:61" x14ac:dyDescent="0.25">
      <c r="A3014" s="1">
        <v>43330</v>
      </c>
      <c r="B3014" t="s">
        <v>2538</v>
      </c>
      <c r="C3014" t="s">
        <v>245</v>
      </c>
      <c r="D3014" t="s">
        <v>62</v>
      </c>
      <c r="E3014" t="s">
        <v>63</v>
      </c>
      <c r="F3014" t="s">
        <v>68</v>
      </c>
      <c r="G3014" t="s">
        <v>68</v>
      </c>
      <c r="H3014" t="s">
        <v>68</v>
      </c>
      <c r="I3014" t="s">
        <v>65</v>
      </c>
      <c r="J3014" t="s">
        <v>63</v>
      </c>
      <c r="K3014" t="s">
        <v>65</v>
      </c>
      <c r="L3014" t="s">
        <v>65</v>
      </c>
      <c r="M3014" t="s">
        <v>63</v>
      </c>
      <c r="N3014" t="s">
        <v>65</v>
      </c>
      <c r="O3014" t="s">
        <v>65</v>
      </c>
      <c r="P3014" t="s">
        <v>63</v>
      </c>
      <c r="Q3014">
        <v>2</v>
      </c>
      <c r="R3014" t="s">
        <v>83</v>
      </c>
      <c r="S3014" t="s">
        <v>85</v>
      </c>
      <c r="T3014">
        <v>19</v>
      </c>
      <c r="U3014">
        <v>13</v>
      </c>
      <c r="V3014">
        <v>10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 t="e" vm="3">
        <f>_FV(0,"5")</f>
        <v>#VALUE!</v>
      </c>
      <c r="AM3014" t="s">
        <v>65</v>
      </c>
      <c r="AN3014">
        <v>-1</v>
      </c>
      <c r="AP3014" t="s">
        <v>64</v>
      </c>
      <c r="AQ3014">
        <v>1</v>
      </c>
      <c r="AR3014">
        <v>1</v>
      </c>
      <c r="AS3014" s="2">
        <v>43617</v>
      </c>
      <c r="AT3014" t="s">
        <v>68</v>
      </c>
      <c r="AU3014" t="s">
        <v>124</v>
      </c>
      <c r="AV3014" t="s">
        <v>124</v>
      </c>
      <c r="AW3014" t="s">
        <v>3446</v>
      </c>
      <c r="AX3014">
        <v>1685</v>
      </c>
      <c r="AY3014">
        <v>1604</v>
      </c>
      <c r="AZ3014" t="s">
        <v>2538</v>
      </c>
      <c r="BA3014" s="2">
        <v>43580</v>
      </c>
      <c r="BB3014">
        <v>27</v>
      </c>
      <c r="BC3014" t="s">
        <v>3410</v>
      </c>
      <c r="BD3014" s="3">
        <v>24320</v>
      </c>
      <c r="BE3014" t="s">
        <v>245</v>
      </c>
      <c r="BF3014" s="2">
        <v>43488</v>
      </c>
      <c r="BG3014">
        <v>26</v>
      </c>
      <c r="BH3014" t="s">
        <v>3428</v>
      </c>
      <c r="BI3014" s="2">
        <v>43469</v>
      </c>
    </row>
    <row r="3015" spans="1:61" x14ac:dyDescent="0.25">
      <c r="A3015" s="1">
        <v>43804</v>
      </c>
      <c r="B3015" t="s">
        <v>150</v>
      </c>
      <c r="C3015" t="s">
        <v>245</v>
      </c>
      <c r="D3015" t="s">
        <v>62</v>
      </c>
      <c r="E3015" t="s">
        <v>3480</v>
      </c>
      <c r="F3015" t="s">
        <v>1010</v>
      </c>
      <c r="G3015" t="s">
        <v>169</v>
      </c>
      <c r="H3015" t="s">
        <v>680</v>
      </c>
      <c r="I3015" t="s">
        <v>1710</v>
      </c>
      <c r="J3015" s="2">
        <v>43586</v>
      </c>
      <c r="K3015" t="s">
        <v>3056</v>
      </c>
      <c r="L3015" t="s">
        <v>304</v>
      </c>
      <c r="M3015" t="s">
        <v>2261</v>
      </c>
      <c r="N3015" t="s">
        <v>202</v>
      </c>
      <c r="O3015" t="s">
        <v>1014</v>
      </c>
      <c r="P3015" t="s">
        <v>174</v>
      </c>
      <c r="Q3015">
        <v>38</v>
      </c>
      <c r="R3015" t="s">
        <v>64</v>
      </c>
      <c r="S3015" t="s">
        <v>85</v>
      </c>
      <c r="T3015">
        <v>19</v>
      </c>
      <c r="U3015">
        <v>2</v>
      </c>
      <c r="V3015">
        <v>7</v>
      </c>
      <c r="W3015" t="s">
        <v>110</v>
      </c>
      <c r="X3015" t="s">
        <v>120</v>
      </c>
      <c r="Y3015">
        <v>1</v>
      </c>
      <c r="Z3015">
        <v>1</v>
      </c>
      <c r="AA3015">
        <v>1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 t="s">
        <v>1761</v>
      </c>
      <c r="AM3015" t="s">
        <v>2752</v>
      </c>
      <c r="AN3015">
        <v>37</v>
      </c>
      <c r="AO3015" t="s">
        <v>132</v>
      </c>
      <c r="AP3015" t="e" vm="1">
        <f>_FV(-5,"0")</f>
        <v>#VALUE!</v>
      </c>
      <c r="AQ3015">
        <v>9</v>
      </c>
      <c r="AR3015">
        <v>0</v>
      </c>
      <c r="AS3015" t="s">
        <v>68</v>
      </c>
      <c r="AT3015" t="s">
        <v>68</v>
      </c>
      <c r="AU3015" t="s">
        <v>68</v>
      </c>
      <c r="AV3015" s="2">
        <v>43619</v>
      </c>
      <c r="AW3015" s="2">
        <v>43617</v>
      </c>
      <c r="AX3015">
        <v>1937</v>
      </c>
      <c r="AY3015">
        <v>1604</v>
      </c>
      <c r="AZ3015" t="s">
        <v>150</v>
      </c>
      <c r="BA3015" s="2">
        <v>43700</v>
      </c>
      <c r="BB3015">
        <v>25</v>
      </c>
      <c r="BC3015" t="s">
        <v>3413</v>
      </c>
      <c r="BD3015" s="2">
        <v>43700</v>
      </c>
      <c r="BE3015" t="s">
        <v>245</v>
      </c>
      <c r="BF3015" s="2">
        <v>43488</v>
      </c>
      <c r="BG3015">
        <v>26</v>
      </c>
      <c r="BH3015" t="s">
        <v>3428</v>
      </c>
      <c r="BI3015" s="2">
        <v>43469</v>
      </c>
    </row>
    <row r="3016" spans="1:61" x14ac:dyDescent="0.25">
      <c r="A3016" s="1">
        <v>43479</v>
      </c>
      <c r="B3016" t="s">
        <v>158</v>
      </c>
      <c r="C3016" t="s">
        <v>245</v>
      </c>
      <c r="D3016" t="s">
        <v>62</v>
      </c>
      <c r="E3016" t="s">
        <v>1813</v>
      </c>
      <c r="F3016" t="s">
        <v>1043</v>
      </c>
      <c r="G3016" t="s">
        <v>1107</v>
      </c>
      <c r="H3016" t="s">
        <v>1042</v>
      </c>
      <c r="I3016" t="s">
        <v>851</v>
      </c>
      <c r="J3016" t="s">
        <v>335</v>
      </c>
      <c r="K3016" t="s">
        <v>852</v>
      </c>
      <c r="L3016" t="s">
        <v>224</v>
      </c>
      <c r="M3016" t="s">
        <v>338</v>
      </c>
      <c r="N3016" t="s">
        <v>224</v>
      </c>
      <c r="O3016" t="s">
        <v>540</v>
      </c>
      <c r="P3016" t="s">
        <v>339</v>
      </c>
      <c r="Q3016">
        <v>22</v>
      </c>
      <c r="R3016" t="s">
        <v>68</v>
      </c>
      <c r="S3016" t="s">
        <v>85</v>
      </c>
      <c r="T3016">
        <v>19</v>
      </c>
      <c r="U3016">
        <v>2</v>
      </c>
      <c r="V3016">
        <v>9</v>
      </c>
      <c r="W3016" t="s">
        <v>83</v>
      </c>
      <c r="X3016" t="s">
        <v>85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 t="s">
        <v>161</v>
      </c>
      <c r="AM3016" t="e" vm="100">
        <f>_FV(0,"09090909090909091")</f>
        <v>#VALUE!</v>
      </c>
      <c r="AN3016">
        <v>21</v>
      </c>
      <c r="AO3016" t="s">
        <v>64</v>
      </c>
      <c r="AP3016" t="e" vm="1">
        <f>_FV(-6,"0")</f>
        <v>#VALUE!</v>
      </c>
      <c r="AQ3016">
        <v>7</v>
      </c>
      <c r="AR3016">
        <v>1</v>
      </c>
      <c r="AS3016" t="s">
        <v>68</v>
      </c>
      <c r="AT3016" t="s">
        <v>68</v>
      </c>
      <c r="AU3016" t="s">
        <v>68</v>
      </c>
      <c r="AV3016" s="2">
        <v>43618</v>
      </c>
      <c r="AW3016" s="3">
        <v>13516</v>
      </c>
      <c r="AX3016">
        <v>1954</v>
      </c>
      <c r="AY3016">
        <v>1604</v>
      </c>
      <c r="AZ3016" t="s">
        <v>158</v>
      </c>
      <c r="BA3016" s="2">
        <v>43547</v>
      </c>
      <c r="BB3016">
        <v>33</v>
      </c>
      <c r="BC3016" t="s">
        <v>3388</v>
      </c>
      <c r="BD3016" t="s">
        <v>3389</v>
      </c>
      <c r="BE3016" t="s">
        <v>245</v>
      </c>
      <c r="BF3016" s="2">
        <v>43488</v>
      </c>
      <c r="BG3016">
        <v>26</v>
      </c>
      <c r="BH3016" t="s">
        <v>3428</v>
      </c>
      <c r="BI3016" s="2">
        <v>43469</v>
      </c>
    </row>
    <row r="3017" spans="1:61" x14ac:dyDescent="0.25">
      <c r="A3017" s="1">
        <v>43365</v>
      </c>
      <c r="B3017" t="s">
        <v>163</v>
      </c>
      <c r="C3017" t="s">
        <v>245</v>
      </c>
      <c r="D3017" t="s">
        <v>101</v>
      </c>
      <c r="E3017" t="s">
        <v>90</v>
      </c>
      <c r="F3017" t="s">
        <v>74</v>
      </c>
      <c r="G3017" t="s">
        <v>90</v>
      </c>
      <c r="H3017" t="s">
        <v>74</v>
      </c>
      <c r="I3017" s="2">
        <v>43586</v>
      </c>
      <c r="J3017" t="s">
        <v>90</v>
      </c>
      <c r="K3017" t="s">
        <v>63</v>
      </c>
      <c r="L3017" t="s">
        <v>80</v>
      </c>
      <c r="M3017" t="s">
        <v>80</v>
      </c>
      <c r="N3017" t="s">
        <v>82</v>
      </c>
      <c r="O3017" t="s">
        <v>65</v>
      </c>
      <c r="P3017" t="s">
        <v>80</v>
      </c>
      <c r="Q3017">
        <v>6</v>
      </c>
      <c r="R3017" t="s">
        <v>96</v>
      </c>
      <c r="S3017" t="s">
        <v>85</v>
      </c>
      <c r="T3017">
        <v>19</v>
      </c>
      <c r="U3017">
        <v>8</v>
      </c>
      <c r="V3017">
        <v>9</v>
      </c>
      <c r="W3017" t="s">
        <v>83</v>
      </c>
      <c r="X3017" t="s">
        <v>121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 t="s">
        <v>65</v>
      </c>
      <c r="AM3017" t="s">
        <v>65</v>
      </c>
      <c r="AN3017">
        <v>1</v>
      </c>
      <c r="AO3017" t="s">
        <v>68</v>
      </c>
      <c r="AP3017" t="e" vm="1">
        <f>_FV(-1,"0")</f>
        <v>#VALUE!</v>
      </c>
      <c r="AQ3017">
        <v>6</v>
      </c>
      <c r="AR3017">
        <v>3</v>
      </c>
      <c r="AS3017" t="s">
        <v>68</v>
      </c>
      <c r="AT3017" t="s">
        <v>1457</v>
      </c>
      <c r="AU3017" t="s">
        <v>68</v>
      </c>
      <c r="AV3017" t="s">
        <v>68</v>
      </c>
      <c r="AW3017" t="s">
        <v>3481</v>
      </c>
      <c r="AX3017">
        <v>1870</v>
      </c>
      <c r="AY3017">
        <v>1604</v>
      </c>
      <c r="AZ3017" t="s">
        <v>163</v>
      </c>
      <c r="BA3017" s="2">
        <v>43640</v>
      </c>
      <c r="BB3017">
        <v>22</v>
      </c>
      <c r="BC3017" t="s">
        <v>3417</v>
      </c>
      <c r="BD3017" s="2">
        <v>43700</v>
      </c>
      <c r="BE3017" t="s">
        <v>245</v>
      </c>
      <c r="BF3017" s="2">
        <v>43488</v>
      </c>
      <c r="BG3017">
        <v>26</v>
      </c>
      <c r="BH3017" t="s">
        <v>3428</v>
      </c>
      <c r="BI3017" s="2">
        <v>43469</v>
      </c>
    </row>
    <row r="3018" spans="1:61" x14ac:dyDescent="0.25">
      <c r="A3018" s="1">
        <v>43355</v>
      </c>
      <c r="B3018" t="s">
        <v>178</v>
      </c>
      <c r="C3018" t="s">
        <v>245</v>
      </c>
      <c r="D3018" t="s">
        <v>151</v>
      </c>
      <c r="E3018" t="s">
        <v>180</v>
      </c>
      <c r="F3018" t="s">
        <v>750</v>
      </c>
      <c r="G3018" s="3">
        <v>45658</v>
      </c>
      <c r="H3018" t="s">
        <v>399</v>
      </c>
      <c r="I3018" t="s">
        <v>1400</v>
      </c>
      <c r="J3018" t="s">
        <v>368</v>
      </c>
      <c r="K3018" t="s">
        <v>321</v>
      </c>
      <c r="L3018" t="s">
        <v>320</v>
      </c>
      <c r="M3018" t="s">
        <v>63</v>
      </c>
      <c r="N3018" t="s">
        <v>323</v>
      </c>
      <c r="O3018" t="s">
        <v>79</v>
      </c>
      <c r="P3018" t="s">
        <v>79</v>
      </c>
      <c r="Q3018">
        <v>16</v>
      </c>
      <c r="R3018" t="s">
        <v>191</v>
      </c>
      <c r="S3018" t="s">
        <v>85</v>
      </c>
      <c r="T3018">
        <v>19</v>
      </c>
      <c r="U3018">
        <v>14</v>
      </c>
      <c r="V3018">
        <v>12</v>
      </c>
      <c r="W3018" t="s">
        <v>120</v>
      </c>
      <c r="X3018" t="s">
        <v>66</v>
      </c>
      <c r="Y3018">
        <v>0</v>
      </c>
      <c r="Z3018">
        <v>1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 t="e" vm="3">
        <f>_FV(0,"5")</f>
        <v>#VALUE!</v>
      </c>
      <c r="AM3018" t="e" vm="103">
        <f>_FV(0,"1875")</f>
        <v>#VALUE!</v>
      </c>
      <c r="AN3018">
        <v>-6</v>
      </c>
      <c r="AO3018" t="s">
        <v>96</v>
      </c>
      <c r="AP3018" t="s">
        <v>96</v>
      </c>
      <c r="AQ3018">
        <v>7</v>
      </c>
      <c r="AR3018">
        <v>1</v>
      </c>
      <c r="AS3018" t="s">
        <v>1096</v>
      </c>
      <c r="AT3018" t="s">
        <v>68</v>
      </c>
      <c r="AU3018" t="s">
        <v>359</v>
      </c>
      <c r="AV3018" t="s">
        <v>496</v>
      </c>
      <c r="AW3018" t="s">
        <v>3482</v>
      </c>
      <c r="AX3018">
        <v>1644</v>
      </c>
      <c r="AY3018">
        <v>1604</v>
      </c>
      <c r="AZ3018" t="s">
        <v>178</v>
      </c>
      <c r="BA3018" t="s">
        <v>1398</v>
      </c>
      <c r="BB3018">
        <v>22</v>
      </c>
      <c r="BC3018" t="s">
        <v>3419</v>
      </c>
      <c r="BD3018" s="3">
        <v>15097</v>
      </c>
      <c r="BE3018" t="s">
        <v>245</v>
      </c>
      <c r="BF3018" s="2">
        <v>43488</v>
      </c>
      <c r="BG3018">
        <v>26</v>
      </c>
      <c r="BH3018" t="s">
        <v>3428</v>
      </c>
      <c r="BI3018" s="2">
        <v>43469</v>
      </c>
    </row>
    <row r="3019" spans="1:61" x14ac:dyDescent="0.25">
      <c r="A3019" s="1">
        <v>43568</v>
      </c>
      <c r="B3019" t="s">
        <v>1917</v>
      </c>
      <c r="C3019" t="s">
        <v>245</v>
      </c>
      <c r="D3019" t="s">
        <v>62</v>
      </c>
      <c r="E3019" t="s">
        <v>311</v>
      </c>
      <c r="F3019" t="s">
        <v>419</v>
      </c>
      <c r="G3019" t="s">
        <v>274</v>
      </c>
      <c r="H3019" t="s">
        <v>183</v>
      </c>
      <c r="I3019" t="s">
        <v>310</v>
      </c>
      <c r="J3019" t="s">
        <v>418</v>
      </c>
      <c r="K3019" t="s">
        <v>277</v>
      </c>
      <c r="L3019" t="s">
        <v>422</v>
      </c>
      <c r="M3019" t="s">
        <v>312</v>
      </c>
      <c r="N3019" t="s">
        <v>187</v>
      </c>
      <c r="O3019" t="s">
        <v>277</v>
      </c>
      <c r="P3019" t="s">
        <v>190</v>
      </c>
      <c r="Q3019">
        <v>34</v>
      </c>
      <c r="R3019" t="s">
        <v>242</v>
      </c>
      <c r="S3019" t="s">
        <v>85</v>
      </c>
      <c r="T3019">
        <v>19</v>
      </c>
      <c r="U3019">
        <v>10</v>
      </c>
      <c r="V3019">
        <v>6</v>
      </c>
      <c r="W3019" t="s">
        <v>83</v>
      </c>
      <c r="X3019" t="s">
        <v>85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 t="e" vm="51">
        <f>_FV(0,"4411764705882353")</f>
        <v>#VALUE!</v>
      </c>
      <c r="AM3019" t="e" vm="316">
        <f>_FV(0,"029411764705882353")</f>
        <v>#VALUE!</v>
      </c>
      <c r="AN3019">
        <v>-11</v>
      </c>
      <c r="AO3019" t="s">
        <v>64</v>
      </c>
      <c r="AP3019" t="s">
        <v>83</v>
      </c>
      <c r="AQ3019">
        <v>0</v>
      </c>
      <c r="AR3019">
        <v>3</v>
      </c>
      <c r="AS3019" t="s">
        <v>1116</v>
      </c>
      <c r="AT3019" t="s">
        <v>68</v>
      </c>
      <c r="AU3019" t="s">
        <v>1117</v>
      </c>
      <c r="AV3019" t="s">
        <v>3483</v>
      </c>
      <c r="AW3019" t="s">
        <v>3484</v>
      </c>
      <c r="AX3019">
        <v>1642</v>
      </c>
      <c r="AY3019">
        <v>1604</v>
      </c>
      <c r="AZ3019" t="s">
        <v>1917</v>
      </c>
      <c r="BA3019" s="2">
        <v>43731</v>
      </c>
      <c r="BB3019">
        <v>18</v>
      </c>
      <c r="BC3019" t="s">
        <v>3421</v>
      </c>
      <c r="BD3019" s="3">
        <v>27912</v>
      </c>
      <c r="BE3019" t="s">
        <v>245</v>
      </c>
      <c r="BF3019" s="2">
        <v>43488</v>
      </c>
      <c r="BG3019">
        <v>26</v>
      </c>
      <c r="BH3019" t="s">
        <v>3428</v>
      </c>
      <c r="BI3019" s="2">
        <v>43469</v>
      </c>
    </row>
    <row r="3020" spans="1:61" x14ac:dyDescent="0.25">
      <c r="A3020" s="1">
        <v>43463</v>
      </c>
      <c r="B3020" t="s">
        <v>209</v>
      </c>
      <c r="C3020" t="s">
        <v>245</v>
      </c>
      <c r="D3020" t="s">
        <v>151</v>
      </c>
      <c r="E3020" s="2">
        <v>43467</v>
      </c>
      <c r="F3020" t="s">
        <v>68</v>
      </c>
      <c r="G3020" t="s">
        <v>444</v>
      </c>
      <c r="H3020" s="2">
        <v>43466</v>
      </c>
      <c r="I3020" s="3">
        <v>45689</v>
      </c>
      <c r="J3020" s="2">
        <v>43525</v>
      </c>
      <c r="K3020" t="s">
        <v>180</v>
      </c>
      <c r="L3020" t="s">
        <v>159</v>
      </c>
      <c r="M3020" t="s">
        <v>118</v>
      </c>
      <c r="N3020" t="s">
        <v>159</v>
      </c>
      <c r="O3020" t="s">
        <v>65</v>
      </c>
      <c r="P3020" t="s">
        <v>79</v>
      </c>
      <c r="Q3020">
        <v>20</v>
      </c>
      <c r="R3020" t="s">
        <v>66</v>
      </c>
      <c r="S3020" t="s">
        <v>85</v>
      </c>
      <c r="T3020">
        <v>19</v>
      </c>
      <c r="U3020">
        <v>2</v>
      </c>
      <c r="V3020">
        <v>11</v>
      </c>
      <c r="W3020" t="s">
        <v>110</v>
      </c>
      <c r="X3020" t="s">
        <v>120</v>
      </c>
      <c r="Y3020">
        <v>1</v>
      </c>
      <c r="Z3020">
        <v>1</v>
      </c>
      <c r="AA3020">
        <v>1</v>
      </c>
      <c r="AB3020">
        <v>0</v>
      </c>
      <c r="AC3020">
        <v>0</v>
      </c>
      <c r="AD3020">
        <v>0</v>
      </c>
      <c r="AE3020">
        <v>0</v>
      </c>
      <c r="AF3020">
        <v>1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 s="2">
        <v>43497</v>
      </c>
      <c r="AM3020" t="e" vm="124">
        <f>_FV(0,"1")</f>
        <v>#VALUE!</v>
      </c>
      <c r="AN3020">
        <v>19</v>
      </c>
      <c r="AO3020" t="s">
        <v>132</v>
      </c>
      <c r="AP3020" t="e" vm="1">
        <f>_FV(-3,"0")</f>
        <v>#VALUE!</v>
      </c>
      <c r="AQ3020">
        <v>7</v>
      </c>
      <c r="AR3020">
        <v>1</v>
      </c>
      <c r="AS3020" t="s">
        <v>68</v>
      </c>
      <c r="AT3020" t="s">
        <v>468</v>
      </c>
      <c r="AU3020" t="s">
        <v>68</v>
      </c>
      <c r="AV3020" s="2">
        <v>43557</v>
      </c>
      <c r="AW3020" t="s">
        <v>3485</v>
      </c>
      <c r="AX3020">
        <v>1893</v>
      </c>
      <c r="AY3020">
        <v>1604</v>
      </c>
      <c r="AZ3020" t="s">
        <v>209</v>
      </c>
      <c r="BA3020" s="2">
        <v>43609</v>
      </c>
      <c r="BB3020">
        <v>20</v>
      </c>
      <c r="BC3020" t="s">
        <v>3422</v>
      </c>
      <c r="BD3020" s="2">
        <v>43793</v>
      </c>
      <c r="BE3020" t="s">
        <v>245</v>
      </c>
      <c r="BF3020" s="2">
        <v>43488</v>
      </c>
      <c r="BG3020">
        <v>26</v>
      </c>
      <c r="BH3020" t="s">
        <v>3428</v>
      </c>
      <c r="BI3020" s="2">
        <v>43469</v>
      </c>
    </row>
    <row r="3021" spans="1:61" x14ac:dyDescent="0.25">
      <c r="A3021" s="1">
        <v>43582</v>
      </c>
      <c r="B3021" t="s">
        <v>2793</v>
      </c>
      <c r="C3021" t="s">
        <v>245</v>
      </c>
      <c r="D3021" t="s">
        <v>151</v>
      </c>
      <c r="E3021" t="s">
        <v>685</v>
      </c>
      <c r="F3021" t="s">
        <v>210</v>
      </c>
      <c r="G3021" t="s">
        <v>685</v>
      </c>
      <c r="H3021" t="s">
        <v>434</v>
      </c>
      <c r="I3021" t="s">
        <v>685</v>
      </c>
      <c r="J3021" t="s">
        <v>75</v>
      </c>
      <c r="K3021" t="s">
        <v>214</v>
      </c>
      <c r="L3021" t="s">
        <v>214</v>
      </c>
      <c r="M3021" t="s">
        <v>1194</v>
      </c>
      <c r="N3021" t="s">
        <v>80</v>
      </c>
      <c r="O3021" t="s">
        <v>216</v>
      </c>
      <c r="P3021" t="s">
        <v>79</v>
      </c>
      <c r="Q3021">
        <v>36</v>
      </c>
      <c r="R3021" t="s">
        <v>192</v>
      </c>
      <c r="S3021" t="s">
        <v>85</v>
      </c>
      <c r="T3021">
        <v>19</v>
      </c>
      <c r="U3021">
        <v>8</v>
      </c>
      <c r="V3021">
        <v>7</v>
      </c>
      <c r="W3021" t="s">
        <v>85</v>
      </c>
      <c r="X3021" t="s">
        <v>85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 t="s">
        <v>65</v>
      </c>
      <c r="AM3021" t="s">
        <v>2025</v>
      </c>
      <c r="AN3021">
        <v>-1</v>
      </c>
      <c r="AO3021" t="s">
        <v>65</v>
      </c>
      <c r="AP3021" t="s">
        <v>66</v>
      </c>
      <c r="AQ3021">
        <v>3</v>
      </c>
      <c r="AR3021">
        <v>0</v>
      </c>
      <c r="AS3021" t="s">
        <v>68</v>
      </c>
      <c r="AT3021" t="s">
        <v>68</v>
      </c>
      <c r="AU3021" t="s">
        <v>68</v>
      </c>
      <c r="AV3021" s="2">
        <v>43617</v>
      </c>
      <c r="AW3021" s="3">
        <v>43466</v>
      </c>
      <c r="AX3021">
        <v>1657</v>
      </c>
      <c r="AY3021">
        <v>1604</v>
      </c>
      <c r="AZ3021" t="s">
        <v>2793</v>
      </c>
      <c r="BA3021" s="2">
        <v>43521</v>
      </c>
      <c r="BB3021">
        <v>31</v>
      </c>
      <c r="BC3021" t="s">
        <v>3425</v>
      </c>
      <c r="BD3021" s="3">
        <v>13606</v>
      </c>
      <c r="BE3021" t="s">
        <v>245</v>
      </c>
      <c r="BF3021" s="2">
        <v>43488</v>
      </c>
      <c r="BG3021">
        <v>26</v>
      </c>
      <c r="BH3021" t="s">
        <v>3428</v>
      </c>
      <c r="BI3021" s="2">
        <v>43469</v>
      </c>
    </row>
    <row r="3022" spans="1:61" x14ac:dyDescent="0.25">
      <c r="A3022" s="1">
        <v>43109</v>
      </c>
      <c r="B3022" t="s">
        <v>228</v>
      </c>
      <c r="C3022" t="s">
        <v>245</v>
      </c>
      <c r="D3022" t="s">
        <v>151</v>
      </c>
      <c r="E3022" t="s">
        <v>63</v>
      </c>
      <c r="F3022" t="s">
        <v>180</v>
      </c>
      <c r="G3022" s="3">
        <v>45689</v>
      </c>
      <c r="H3022" s="3">
        <v>45658</v>
      </c>
      <c r="I3022" t="s">
        <v>65</v>
      </c>
      <c r="J3022" t="s">
        <v>63</v>
      </c>
      <c r="K3022" t="s">
        <v>65</v>
      </c>
      <c r="L3022" t="s">
        <v>65</v>
      </c>
      <c r="M3022" t="s">
        <v>180</v>
      </c>
      <c r="N3022" t="s">
        <v>79</v>
      </c>
      <c r="O3022" t="s">
        <v>65</v>
      </c>
      <c r="P3022" t="s">
        <v>63</v>
      </c>
      <c r="Q3022">
        <v>4</v>
      </c>
      <c r="R3022" t="s">
        <v>120</v>
      </c>
      <c r="S3022" t="s">
        <v>85</v>
      </c>
      <c r="T3022">
        <v>19</v>
      </c>
      <c r="U3022">
        <v>20</v>
      </c>
      <c r="V3022">
        <v>14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 t="e" vm="89">
        <f>_FV(-1,"75")</f>
        <v>#VALUE!</v>
      </c>
      <c r="AM3022" t="e" vm="3">
        <f>_FV(0,"5")</f>
        <v>#VALUE!</v>
      </c>
      <c r="AN3022">
        <v>-2</v>
      </c>
      <c r="AP3022" t="s">
        <v>84</v>
      </c>
      <c r="AQ3022">
        <v>4</v>
      </c>
      <c r="AR3022">
        <v>4</v>
      </c>
      <c r="AS3022" t="s">
        <v>1104</v>
      </c>
      <c r="AT3022" t="s">
        <v>68</v>
      </c>
      <c r="AU3022" t="s">
        <v>312</v>
      </c>
      <c r="AV3022" t="s">
        <v>3486</v>
      </c>
      <c r="AW3022" t="s">
        <v>3487</v>
      </c>
      <c r="AX3022">
        <v>1650</v>
      </c>
      <c r="AY3022">
        <v>1604</v>
      </c>
      <c r="AZ3022" t="s">
        <v>228</v>
      </c>
      <c r="BA3022" s="2">
        <v>43671</v>
      </c>
      <c r="BB3022">
        <v>22</v>
      </c>
      <c r="BC3022" t="s">
        <v>3427</v>
      </c>
      <c r="BD3022" s="3">
        <v>13728</v>
      </c>
      <c r="BE3022" t="s">
        <v>245</v>
      </c>
      <c r="BF3022" s="2">
        <v>43488</v>
      </c>
      <c r="BG3022">
        <v>26</v>
      </c>
      <c r="BH3022" t="s">
        <v>3428</v>
      </c>
      <c r="BI3022" s="2">
        <v>43469</v>
      </c>
    </row>
    <row r="3023" spans="1:61" x14ac:dyDescent="0.25">
      <c r="A3023" s="1">
        <v>43143</v>
      </c>
      <c r="B3023" t="s">
        <v>60</v>
      </c>
      <c r="C3023" t="s">
        <v>209</v>
      </c>
      <c r="D3023" t="s">
        <v>62</v>
      </c>
      <c r="E3023" t="s">
        <v>64</v>
      </c>
      <c r="F3023" t="s">
        <v>247</v>
      </c>
      <c r="G3023" t="s">
        <v>250</v>
      </c>
      <c r="H3023" t="s">
        <v>575</v>
      </c>
      <c r="I3023" t="s">
        <v>2345</v>
      </c>
      <c r="J3023" t="s">
        <v>1332</v>
      </c>
      <c r="K3023" t="s">
        <v>252</v>
      </c>
      <c r="L3023" t="s">
        <v>670</v>
      </c>
      <c r="M3023" t="s">
        <v>154</v>
      </c>
      <c r="N3023" t="s">
        <v>372</v>
      </c>
      <c r="O3023" t="s">
        <v>372</v>
      </c>
      <c r="P3023" t="s">
        <v>65</v>
      </c>
      <c r="Q3023">
        <v>14</v>
      </c>
      <c r="R3023" t="s">
        <v>132</v>
      </c>
      <c r="S3023" t="s">
        <v>66</v>
      </c>
      <c r="T3023">
        <v>19</v>
      </c>
      <c r="U3023">
        <v>5</v>
      </c>
      <c r="V3023">
        <v>3</v>
      </c>
      <c r="W3023" t="s">
        <v>83</v>
      </c>
      <c r="X3023" t="s">
        <v>179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 t="s">
        <v>152</v>
      </c>
      <c r="AM3023" t="s">
        <v>152</v>
      </c>
      <c r="AN3023">
        <v>-3</v>
      </c>
      <c r="AO3023" t="e" vm="1">
        <f>_FV(-3,"0")</f>
        <v>#VALUE!</v>
      </c>
      <c r="AP3023" t="s">
        <v>68</v>
      </c>
      <c r="AQ3023">
        <v>3</v>
      </c>
      <c r="AR3023">
        <v>6</v>
      </c>
      <c r="AS3023" t="s">
        <v>68</v>
      </c>
      <c r="AT3023" t="s">
        <v>683</v>
      </c>
      <c r="AU3023" t="s">
        <v>68</v>
      </c>
      <c r="AV3023" s="2">
        <v>43678</v>
      </c>
      <c r="AW3023" t="s">
        <v>3488</v>
      </c>
      <c r="AX3023">
        <v>1812</v>
      </c>
      <c r="AY3023">
        <v>1893</v>
      </c>
      <c r="AZ3023" t="s">
        <v>60</v>
      </c>
      <c r="BA3023" s="2">
        <v>43731</v>
      </c>
      <c r="BB3023">
        <v>28</v>
      </c>
      <c r="BC3023" t="s">
        <v>3386</v>
      </c>
      <c r="BD3023" t="s">
        <v>3387</v>
      </c>
      <c r="BE3023" t="s">
        <v>209</v>
      </c>
      <c r="BF3023" s="2">
        <v>43609</v>
      </c>
      <c r="BG3023">
        <v>20</v>
      </c>
      <c r="BH3023" t="s">
        <v>3422</v>
      </c>
      <c r="BI3023" s="2">
        <v>43793</v>
      </c>
    </row>
    <row r="3024" spans="1:61" x14ac:dyDescent="0.25">
      <c r="A3024" s="1">
        <v>43560</v>
      </c>
      <c r="B3024" t="s">
        <v>2768</v>
      </c>
      <c r="C3024" t="s">
        <v>209</v>
      </c>
      <c r="D3024" t="s">
        <v>62</v>
      </c>
      <c r="E3024" t="s">
        <v>652</v>
      </c>
      <c r="F3024" t="s">
        <v>1158</v>
      </c>
      <c r="G3024" t="s">
        <v>1158</v>
      </c>
      <c r="H3024" t="s">
        <v>290</v>
      </c>
      <c r="I3024" t="s">
        <v>1324</v>
      </c>
      <c r="J3024" t="s">
        <v>653</v>
      </c>
      <c r="K3024" t="s">
        <v>293</v>
      </c>
      <c r="L3024" t="s">
        <v>1730</v>
      </c>
      <c r="M3024" t="s">
        <v>294</v>
      </c>
      <c r="N3024" t="s">
        <v>293</v>
      </c>
      <c r="O3024" t="s">
        <v>713</v>
      </c>
      <c r="P3024" t="s">
        <v>1518</v>
      </c>
      <c r="Q3024">
        <v>37</v>
      </c>
      <c r="R3024" t="s">
        <v>119</v>
      </c>
      <c r="S3024" t="s">
        <v>66</v>
      </c>
      <c r="T3024">
        <v>19</v>
      </c>
      <c r="U3024">
        <v>14</v>
      </c>
      <c r="V3024">
        <v>3</v>
      </c>
      <c r="W3024" t="s">
        <v>66</v>
      </c>
      <c r="X3024" t="s">
        <v>83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 t="e" vm="180">
        <f>_FV(0,"35135135135135137")</f>
        <v>#VALUE!</v>
      </c>
      <c r="AM3024" t="s">
        <v>2036</v>
      </c>
      <c r="AN3024">
        <v>-28</v>
      </c>
      <c r="AO3024" t="e" vm="1">
        <f>_FV(-5,"0")</f>
        <v>#VALUE!</v>
      </c>
      <c r="AP3024" t="s">
        <v>120</v>
      </c>
      <c r="AQ3024">
        <v>0</v>
      </c>
      <c r="AR3024">
        <v>9</v>
      </c>
      <c r="AS3024" t="s">
        <v>714</v>
      </c>
      <c r="AT3024" t="s">
        <v>68</v>
      </c>
      <c r="AU3024" t="s">
        <v>377</v>
      </c>
      <c r="AV3024" t="s">
        <v>570</v>
      </c>
      <c r="AW3024" t="s">
        <v>3224</v>
      </c>
      <c r="AX3024">
        <v>1682</v>
      </c>
      <c r="AY3024">
        <v>1893</v>
      </c>
      <c r="AZ3024" t="s">
        <v>2768</v>
      </c>
      <c r="BA3024" s="2">
        <v>43670</v>
      </c>
      <c r="BB3024">
        <v>16</v>
      </c>
      <c r="BC3024" t="s">
        <v>3391</v>
      </c>
      <c r="BD3024" s="3">
        <v>24563</v>
      </c>
      <c r="BE3024" t="s">
        <v>209</v>
      </c>
      <c r="BF3024" s="2">
        <v>43609</v>
      </c>
      <c r="BG3024">
        <v>20</v>
      </c>
      <c r="BH3024" t="s">
        <v>3422</v>
      </c>
      <c r="BI3024" s="2">
        <v>43793</v>
      </c>
    </row>
    <row r="3025" spans="1:61" x14ac:dyDescent="0.25">
      <c r="A3025" s="1">
        <v>43365</v>
      </c>
      <c r="B3025" t="s">
        <v>3158</v>
      </c>
      <c r="C3025" t="s">
        <v>209</v>
      </c>
      <c r="D3025" t="s">
        <v>151</v>
      </c>
      <c r="E3025" t="s">
        <v>76</v>
      </c>
      <c r="F3025" t="s">
        <v>340</v>
      </c>
      <c r="G3025" s="2">
        <v>43586</v>
      </c>
      <c r="H3025" t="s">
        <v>68</v>
      </c>
      <c r="I3025" t="s">
        <v>74</v>
      </c>
      <c r="J3025" s="2">
        <v>43586</v>
      </c>
      <c r="K3025" t="s">
        <v>82</v>
      </c>
      <c r="L3025" t="s">
        <v>63</v>
      </c>
      <c r="M3025" t="s">
        <v>80</v>
      </c>
      <c r="N3025" t="s">
        <v>80</v>
      </c>
      <c r="O3025" t="s">
        <v>80</v>
      </c>
      <c r="P3025" t="s">
        <v>65</v>
      </c>
      <c r="Q3025">
        <v>6</v>
      </c>
      <c r="R3025" t="s">
        <v>255</v>
      </c>
      <c r="S3025" t="s">
        <v>66</v>
      </c>
      <c r="T3025">
        <v>19</v>
      </c>
      <c r="U3025">
        <v>14</v>
      </c>
      <c r="V3025">
        <v>6</v>
      </c>
      <c r="W3025" t="s">
        <v>132</v>
      </c>
      <c r="X3025" t="s">
        <v>83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1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 t="e" vm="2">
        <f>_FV(0,"3333333333333333")</f>
        <v>#VALUE!</v>
      </c>
      <c r="AM3025" t="s">
        <v>355</v>
      </c>
      <c r="AN3025">
        <v>-4</v>
      </c>
      <c r="AO3025" t="e" vm="1">
        <f>_FV(-4,"0")</f>
        <v>#VALUE!</v>
      </c>
      <c r="AP3025" t="s">
        <v>191</v>
      </c>
      <c r="AQ3025">
        <v>1</v>
      </c>
      <c r="AR3025">
        <v>4</v>
      </c>
      <c r="AS3025" t="s">
        <v>735</v>
      </c>
      <c r="AT3025" t="s">
        <v>68</v>
      </c>
      <c r="AU3025" t="s">
        <v>737</v>
      </c>
      <c r="AV3025" t="s">
        <v>1751</v>
      </c>
      <c r="AW3025" t="s">
        <v>3489</v>
      </c>
      <c r="AX3025">
        <v>1625</v>
      </c>
      <c r="AY3025">
        <v>1893</v>
      </c>
      <c r="AZ3025" t="s">
        <v>3158</v>
      </c>
      <c r="BA3025" s="2">
        <v>43701</v>
      </c>
      <c r="BB3025">
        <v>29</v>
      </c>
      <c r="BC3025" t="s">
        <v>3395</v>
      </c>
      <c r="BD3025" s="3">
        <v>44287</v>
      </c>
      <c r="BE3025" t="s">
        <v>209</v>
      </c>
      <c r="BF3025" s="2">
        <v>43609</v>
      </c>
      <c r="BG3025">
        <v>20</v>
      </c>
      <c r="BH3025" t="s">
        <v>3422</v>
      </c>
      <c r="BI3025" s="2">
        <v>43793</v>
      </c>
    </row>
    <row r="3026" spans="1:61" x14ac:dyDescent="0.25">
      <c r="A3026" s="1">
        <v>43519</v>
      </c>
      <c r="B3026" t="s">
        <v>2531</v>
      </c>
      <c r="C3026" t="s">
        <v>209</v>
      </c>
      <c r="D3026" t="s">
        <v>62</v>
      </c>
      <c r="E3026" t="s">
        <v>697</v>
      </c>
      <c r="F3026" t="s">
        <v>64</v>
      </c>
      <c r="G3026" t="s">
        <v>698</v>
      </c>
      <c r="H3026" t="s">
        <v>632</v>
      </c>
      <c r="I3026" t="s">
        <v>68</v>
      </c>
      <c r="J3026" t="s">
        <v>1680</v>
      </c>
      <c r="K3026" t="s">
        <v>607</v>
      </c>
      <c r="L3026" t="s">
        <v>1467</v>
      </c>
      <c r="M3026" t="s">
        <v>609</v>
      </c>
      <c r="N3026" t="s">
        <v>216</v>
      </c>
      <c r="O3026" t="s">
        <v>216</v>
      </c>
      <c r="P3026" t="s">
        <v>65</v>
      </c>
      <c r="Q3026">
        <v>27</v>
      </c>
      <c r="R3026" t="s">
        <v>110</v>
      </c>
      <c r="S3026" t="s">
        <v>66</v>
      </c>
      <c r="T3026">
        <v>19</v>
      </c>
      <c r="U3026">
        <v>12</v>
      </c>
      <c r="V3026">
        <v>2</v>
      </c>
      <c r="W3026" t="s">
        <v>83</v>
      </c>
      <c r="X3026" t="s">
        <v>179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 t="e" vm="35">
        <f>_FV(0,"6666666666666666")</f>
        <v>#VALUE!</v>
      </c>
      <c r="AM3026" t="s">
        <v>697</v>
      </c>
      <c r="AN3026">
        <v>-33</v>
      </c>
      <c r="AO3026" t="e" vm="1">
        <f>_FV(-3,"0")</f>
        <v>#VALUE!</v>
      </c>
      <c r="AP3026" t="s">
        <v>192</v>
      </c>
      <c r="AQ3026">
        <v>1</v>
      </c>
      <c r="AR3026">
        <v>7</v>
      </c>
      <c r="AS3026" t="s">
        <v>461</v>
      </c>
      <c r="AT3026" t="s">
        <v>2747</v>
      </c>
      <c r="AU3026" t="s">
        <v>699</v>
      </c>
      <c r="AV3026" t="s">
        <v>2443</v>
      </c>
      <c r="AW3026" t="s">
        <v>3490</v>
      </c>
      <c r="AX3026">
        <v>1630</v>
      </c>
      <c r="AY3026">
        <v>1893</v>
      </c>
      <c r="AZ3026" t="s">
        <v>2531</v>
      </c>
      <c r="BA3026" s="2">
        <v>43492</v>
      </c>
      <c r="BB3026">
        <v>14</v>
      </c>
      <c r="BC3026" t="s">
        <v>3397</v>
      </c>
      <c r="BD3026" s="3">
        <v>23132</v>
      </c>
      <c r="BE3026" t="s">
        <v>209</v>
      </c>
      <c r="BF3026" s="2">
        <v>43609</v>
      </c>
      <c r="BG3026">
        <v>20</v>
      </c>
      <c r="BH3026" t="s">
        <v>3422</v>
      </c>
      <c r="BI3026" s="2">
        <v>43793</v>
      </c>
    </row>
    <row r="3027" spans="1:61" x14ac:dyDescent="0.25">
      <c r="A3027" s="1">
        <v>43466</v>
      </c>
      <c r="B3027" t="s">
        <v>2230</v>
      </c>
      <c r="C3027" t="s">
        <v>209</v>
      </c>
      <c r="D3027" t="s">
        <v>151</v>
      </c>
      <c r="E3027" t="s">
        <v>389</v>
      </c>
      <c r="F3027" t="s">
        <v>1166</v>
      </c>
      <c r="G3027" t="s">
        <v>894</v>
      </c>
      <c r="H3027" t="s">
        <v>68</v>
      </c>
      <c r="I3027" t="s">
        <v>152</v>
      </c>
      <c r="J3027" t="s">
        <v>1332</v>
      </c>
      <c r="K3027" t="s">
        <v>889</v>
      </c>
      <c r="L3027" t="s">
        <v>670</v>
      </c>
      <c r="M3027" t="s">
        <v>252</v>
      </c>
      <c r="N3027" t="s">
        <v>889</v>
      </c>
      <c r="O3027" t="s">
        <v>154</v>
      </c>
      <c r="P3027" t="s">
        <v>65</v>
      </c>
      <c r="Q3027">
        <v>21</v>
      </c>
      <c r="R3027" t="s">
        <v>95</v>
      </c>
      <c r="S3027" t="s">
        <v>66</v>
      </c>
      <c r="T3027">
        <v>19</v>
      </c>
      <c r="U3027">
        <v>16</v>
      </c>
      <c r="V3027">
        <v>3</v>
      </c>
      <c r="W3027" t="s">
        <v>85</v>
      </c>
      <c r="X3027" t="s">
        <v>179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1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 t="e" vm="480">
        <f>_FV(0,"9047619047619048")</f>
        <v>#VALUE!</v>
      </c>
      <c r="AM3027" t="s">
        <v>392</v>
      </c>
      <c r="AN3027">
        <v>-27</v>
      </c>
      <c r="AO3027" t="e" vm="1">
        <f>_FV(-5,"0")</f>
        <v>#VALUE!</v>
      </c>
      <c r="AP3027" t="s">
        <v>119</v>
      </c>
      <c r="AQ3027">
        <v>0</v>
      </c>
      <c r="AR3027">
        <v>9</v>
      </c>
      <c r="AS3027" t="s">
        <v>68</v>
      </c>
      <c r="AT3027" t="s">
        <v>68</v>
      </c>
      <c r="AU3027" t="s">
        <v>68</v>
      </c>
      <c r="AV3027" s="2">
        <v>43497</v>
      </c>
      <c r="AW3027" s="3">
        <v>11689</v>
      </c>
      <c r="AX3027">
        <v>1556</v>
      </c>
      <c r="AY3027">
        <v>1893</v>
      </c>
      <c r="AZ3027" t="s">
        <v>2230</v>
      </c>
      <c r="BA3027" s="2">
        <v>43550</v>
      </c>
      <c r="BB3027">
        <v>32</v>
      </c>
      <c r="BC3027" t="s">
        <v>3398</v>
      </c>
      <c r="BD3027" s="3">
        <v>42767</v>
      </c>
      <c r="BE3027" t="s">
        <v>209</v>
      </c>
      <c r="BF3027" s="2">
        <v>43609</v>
      </c>
      <c r="BG3027">
        <v>20</v>
      </c>
      <c r="BH3027" t="s">
        <v>3422</v>
      </c>
      <c r="BI3027" s="2">
        <v>43793</v>
      </c>
    </row>
    <row r="3028" spans="1:61" x14ac:dyDescent="0.25">
      <c r="A3028" s="1">
        <v>43523</v>
      </c>
      <c r="B3028" t="s">
        <v>123</v>
      </c>
      <c r="C3028" t="s">
        <v>209</v>
      </c>
      <c r="D3028" t="s">
        <v>62</v>
      </c>
      <c r="E3028" t="s">
        <v>1534</v>
      </c>
      <c r="F3028" t="s">
        <v>1755</v>
      </c>
      <c r="G3028" t="s">
        <v>1652</v>
      </c>
      <c r="H3028" t="s">
        <v>246</v>
      </c>
      <c r="I3028" t="s">
        <v>1737</v>
      </c>
      <c r="J3028" t="s">
        <v>1332</v>
      </c>
      <c r="K3028" t="s">
        <v>252</v>
      </c>
      <c r="L3028" t="s">
        <v>670</v>
      </c>
      <c r="M3028" t="s">
        <v>372</v>
      </c>
      <c r="N3028" t="s">
        <v>79</v>
      </c>
      <c r="O3028" t="s">
        <v>254</v>
      </c>
      <c r="P3028" t="s">
        <v>65</v>
      </c>
      <c r="Q3028">
        <v>28</v>
      </c>
      <c r="R3028" t="s">
        <v>84</v>
      </c>
      <c r="S3028" t="s">
        <v>66</v>
      </c>
      <c r="T3028">
        <v>19</v>
      </c>
      <c r="U3028">
        <v>5</v>
      </c>
      <c r="V3028">
        <v>3</v>
      </c>
      <c r="W3028" t="s">
        <v>96</v>
      </c>
      <c r="X3028" t="s">
        <v>179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1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 t="s">
        <v>576</v>
      </c>
      <c r="AM3028" t="s">
        <v>68</v>
      </c>
      <c r="AN3028">
        <v>-7</v>
      </c>
      <c r="AO3028" t="e" vm="1">
        <f>_FV(-6,"0")</f>
        <v>#VALUE!</v>
      </c>
      <c r="AP3028" t="e" vm="1">
        <f>_FV(-1,"0")</f>
        <v>#VALUE!</v>
      </c>
      <c r="AQ3028">
        <v>3</v>
      </c>
      <c r="AR3028">
        <v>6</v>
      </c>
      <c r="AS3028" t="s">
        <v>68</v>
      </c>
      <c r="AT3028" t="s">
        <v>68</v>
      </c>
      <c r="AU3028" t="s">
        <v>68</v>
      </c>
      <c r="AV3028" s="3">
        <v>27395</v>
      </c>
      <c r="AW3028" s="3">
        <v>11689</v>
      </c>
      <c r="AX3028">
        <v>1850</v>
      </c>
      <c r="AY3028">
        <v>1893</v>
      </c>
      <c r="AZ3028" t="s">
        <v>123</v>
      </c>
      <c r="BA3028" s="2">
        <v>43640</v>
      </c>
      <c r="BB3028">
        <v>40</v>
      </c>
      <c r="BC3028" t="s">
        <v>3388</v>
      </c>
      <c r="BD3028" t="s">
        <v>3399</v>
      </c>
      <c r="BE3028" t="s">
        <v>209</v>
      </c>
      <c r="BF3028" s="2">
        <v>43609</v>
      </c>
      <c r="BG3028">
        <v>20</v>
      </c>
      <c r="BH3028" t="s">
        <v>3422</v>
      </c>
      <c r="BI3028" s="2">
        <v>43793</v>
      </c>
    </row>
    <row r="3029" spans="1:61" x14ac:dyDescent="0.25">
      <c r="A3029" s="1">
        <v>43384</v>
      </c>
      <c r="B3029" t="s">
        <v>2233</v>
      </c>
      <c r="C3029" t="s">
        <v>209</v>
      </c>
      <c r="D3029" t="s">
        <v>151</v>
      </c>
      <c r="E3029" t="s">
        <v>355</v>
      </c>
      <c r="F3029" t="s">
        <v>425</v>
      </c>
      <c r="G3029" t="s">
        <v>90</v>
      </c>
      <c r="H3029" t="s">
        <v>74</v>
      </c>
      <c r="I3029" t="s">
        <v>355</v>
      </c>
      <c r="J3029" t="s">
        <v>64</v>
      </c>
      <c r="K3029" t="s">
        <v>82</v>
      </c>
      <c r="L3029" t="s">
        <v>355</v>
      </c>
      <c r="M3029" t="s">
        <v>426</v>
      </c>
      <c r="N3029" t="s">
        <v>79</v>
      </c>
      <c r="O3029" t="s">
        <v>82</v>
      </c>
      <c r="P3029" t="s">
        <v>65</v>
      </c>
      <c r="Q3029">
        <v>12</v>
      </c>
      <c r="R3029" t="s">
        <v>179</v>
      </c>
      <c r="S3029" t="s">
        <v>66</v>
      </c>
      <c r="T3029">
        <v>19</v>
      </c>
      <c r="U3029">
        <v>14</v>
      </c>
      <c r="V3029">
        <v>4</v>
      </c>
      <c r="W3029" t="s">
        <v>68</v>
      </c>
      <c r="X3029" t="s">
        <v>179</v>
      </c>
      <c r="Y3029">
        <v>0</v>
      </c>
      <c r="Z3029">
        <v>0</v>
      </c>
      <c r="AA3029">
        <v>0</v>
      </c>
      <c r="AB3029">
        <v>1</v>
      </c>
      <c r="AC3029">
        <v>0</v>
      </c>
      <c r="AD3029">
        <v>0</v>
      </c>
      <c r="AE3029">
        <v>0</v>
      </c>
      <c r="AF3029">
        <v>1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 t="e" vm="35">
        <f>_FV(0,"6666666666666666")</f>
        <v>#VALUE!</v>
      </c>
      <c r="AM3029" t="s">
        <v>180</v>
      </c>
      <c r="AN3029">
        <v>-16</v>
      </c>
      <c r="AO3029" t="e" vm="1">
        <f>_FV(-11,"0")</f>
        <v>#VALUE!</v>
      </c>
      <c r="AP3029" t="s">
        <v>121</v>
      </c>
      <c r="AQ3029">
        <v>0</v>
      </c>
      <c r="AR3029">
        <v>9</v>
      </c>
      <c r="AS3029" t="s">
        <v>68</v>
      </c>
      <c r="AT3029" t="s">
        <v>68</v>
      </c>
      <c r="AU3029" t="s">
        <v>68</v>
      </c>
      <c r="AV3029" t="s">
        <v>2676</v>
      </c>
      <c r="AW3029" s="2">
        <v>43525</v>
      </c>
      <c r="AX3029">
        <v>1672</v>
      </c>
      <c r="AY3029">
        <v>1893</v>
      </c>
      <c r="AZ3029" t="s">
        <v>2233</v>
      </c>
      <c r="BA3029" s="2">
        <v>43580</v>
      </c>
      <c r="BB3029">
        <v>20</v>
      </c>
      <c r="BC3029" t="s">
        <v>3402</v>
      </c>
      <c r="BD3029" s="3">
        <v>47300</v>
      </c>
      <c r="BE3029" t="s">
        <v>209</v>
      </c>
      <c r="BF3029" s="2">
        <v>43609</v>
      </c>
      <c r="BG3029">
        <v>20</v>
      </c>
      <c r="BH3029" t="s">
        <v>3422</v>
      </c>
      <c r="BI3029" s="2">
        <v>43793</v>
      </c>
    </row>
    <row r="3030" spans="1:61" x14ac:dyDescent="0.25">
      <c r="A3030" s="1">
        <v>43457</v>
      </c>
      <c r="B3030" t="s">
        <v>127</v>
      </c>
      <c r="C3030" t="s">
        <v>209</v>
      </c>
      <c r="D3030" t="s">
        <v>151</v>
      </c>
      <c r="E3030" t="s">
        <v>90</v>
      </c>
      <c r="F3030" t="s">
        <v>718</v>
      </c>
      <c r="G3030" t="s">
        <v>210</v>
      </c>
      <c r="H3030" t="s">
        <v>88</v>
      </c>
      <c r="I3030" t="s">
        <v>90</v>
      </c>
      <c r="J3030" t="s">
        <v>657</v>
      </c>
      <c r="K3030" t="s">
        <v>80</v>
      </c>
      <c r="L3030" t="s">
        <v>948</v>
      </c>
      <c r="M3030" t="s">
        <v>341</v>
      </c>
      <c r="N3030" t="s">
        <v>216</v>
      </c>
      <c r="O3030" t="s">
        <v>80</v>
      </c>
      <c r="P3030" t="s">
        <v>65</v>
      </c>
      <c r="Q3030">
        <v>18</v>
      </c>
      <c r="R3030" t="s">
        <v>121</v>
      </c>
      <c r="S3030" t="s">
        <v>66</v>
      </c>
      <c r="T3030">
        <v>19</v>
      </c>
      <c r="U3030">
        <v>8</v>
      </c>
      <c r="V3030">
        <v>3</v>
      </c>
      <c r="W3030" t="s">
        <v>132</v>
      </c>
      <c r="X3030" t="s">
        <v>179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 t="s">
        <v>93</v>
      </c>
      <c r="AM3030" t="s">
        <v>74</v>
      </c>
      <c r="AN3030">
        <v>-15</v>
      </c>
      <c r="AO3030" t="e" vm="1">
        <f>_FV(-7,"0")</f>
        <v>#VALUE!</v>
      </c>
      <c r="AP3030" t="s">
        <v>66</v>
      </c>
      <c r="AQ3030">
        <v>0</v>
      </c>
      <c r="AR3030">
        <v>9</v>
      </c>
      <c r="AS3030" t="s">
        <v>102</v>
      </c>
      <c r="AT3030" t="s">
        <v>102</v>
      </c>
      <c r="AU3030" t="s">
        <v>686</v>
      </c>
      <c r="AV3030" t="s">
        <v>3491</v>
      </c>
      <c r="AW3030" t="s">
        <v>3492</v>
      </c>
      <c r="AX3030">
        <v>1674</v>
      </c>
      <c r="AY3030">
        <v>1893</v>
      </c>
      <c r="AZ3030" t="s">
        <v>127</v>
      </c>
      <c r="BA3030" t="s">
        <v>1398</v>
      </c>
      <c r="BB3030">
        <v>25</v>
      </c>
      <c r="BC3030" t="s">
        <v>3404</v>
      </c>
      <c r="BD3030" s="3">
        <v>27303</v>
      </c>
      <c r="BE3030" t="s">
        <v>209</v>
      </c>
      <c r="BF3030" s="2">
        <v>43609</v>
      </c>
      <c r="BG3030">
        <v>20</v>
      </c>
      <c r="BH3030" t="s">
        <v>3422</v>
      </c>
      <c r="BI3030" s="2">
        <v>43793</v>
      </c>
    </row>
    <row r="3031" spans="1:61" x14ac:dyDescent="0.25">
      <c r="A3031" s="1">
        <v>43485</v>
      </c>
      <c r="B3031" t="s">
        <v>136</v>
      </c>
      <c r="C3031" t="s">
        <v>209</v>
      </c>
      <c r="D3031" t="s">
        <v>151</v>
      </c>
      <c r="E3031" t="s">
        <v>570</v>
      </c>
      <c r="F3031" t="s">
        <v>64</v>
      </c>
      <c r="G3031" t="s">
        <v>2500</v>
      </c>
      <c r="H3031" t="s">
        <v>566</v>
      </c>
      <c r="I3031" t="s">
        <v>1853</v>
      </c>
      <c r="J3031" t="s">
        <v>497</v>
      </c>
      <c r="K3031" t="s">
        <v>728</v>
      </c>
      <c r="L3031" t="s">
        <v>904</v>
      </c>
      <c r="M3031" t="s">
        <v>1853</v>
      </c>
      <c r="N3031" t="s">
        <v>572</v>
      </c>
      <c r="O3031" t="s">
        <v>571</v>
      </c>
      <c r="P3031" t="s">
        <v>65</v>
      </c>
      <c r="Q3031">
        <v>23</v>
      </c>
      <c r="R3031" t="s">
        <v>67</v>
      </c>
      <c r="S3031" t="s">
        <v>66</v>
      </c>
      <c r="T3031">
        <v>19</v>
      </c>
      <c r="U3031">
        <v>19</v>
      </c>
      <c r="V3031">
        <v>3</v>
      </c>
      <c r="W3031" t="s">
        <v>132</v>
      </c>
      <c r="X3031" t="s">
        <v>83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 t="e" vm="481">
        <f>_FV(-1,"2608695652173914")</f>
        <v>#VALUE!</v>
      </c>
      <c r="AM3031" t="s">
        <v>901</v>
      </c>
      <c r="AN3031">
        <v>-34</v>
      </c>
      <c r="AO3031" t="e" vm="1">
        <f>_FV(-4,"0")</f>
        <v>#VALUE!</v>
      </c>
      <c r="AP3031" t="s">
        <v>110</v>
      </c>
      <c r="AQ3031">
        <v>0</v>
      </c>
      <c r="AR3031">
        <v>9</v>
      </c>
      <c r="AS3031" t="s">
        <v>729</v>
      </c>
      <c r="AT3031" t="s">
        <v>1152</v>
      </c>
      <c r="AU3031" t="s">
        <v>730</v>
      </c>
      <c r="AV3031" t="s">
        <v>3493</v>
      </c>
      <c r="AW3031" t="s">
        <v>3494</v>
      </c>
      <c r="AX3031">
        <v>1621</v>
      </c>
      <c r="AY3031">
        <v>1893</v>
      </c>
      <c r="AZ3031" t="s">
        <v>136</v>
      </c>
      <c r="BA3031" s="2">
        <v>43609</v>
      </c>
      <c r="BB3031">
        <v>18</v>
      </c>
      <c r="BC3031" t="s">
        <v>3407</v>
      </c>
      <c r="BD3031" s="2">
        <v>43652</v>
      </c>
      <c r="BE3031" t="s">
        <v>209</v>
      </c>
      <c r="BF3031" s="2">
        <v>43609</v>
      </c>
      <c r="BG3031">
        <v>20</v>
      </c>
      <c r="BH3031" t="s">
        <v>3422</v>
      </c>
      <c r="BI3031" s="2">
        <v>43793</v>
      </c>
    </row>
    <row r="3032" spans="1:61" x14ac:dyDescent="0.25">
      <c r="A3032" s="1">
        <v>43372</v>
      </c>
      <c r="B3032" t="s">
        <v>3165</v>
      </c>
      <c r="C3032" t="s">
        <v>209</v>
      </c>
      <c r="D3032" t="s">
        <v>151</v>
      </c>
      <c r="E3032" t="s">
        <v>156</v>
      </c>
      <c r="F3032" t="s">
        <v>391</v>
      </c>
      <c r="G3032" t="s">
        <v>64</v>
      </c>
      <c r="H3032" t="s">
        <v>68</v>
      </c>
      <c r="I3032" t="s">
        <v>155</v>
      </c>
      <c r="J3032" t="s">
        <v>391</v>
      </c>
      <c r="K3032" t="s">
        <v>65</v>
      </c>
      <c r="L3032" t="s">
        <v>252</v>
      </c>
      <c r="M3032" t="s">
        <v>252</v>
      </c>
      <c r="N3032" t="s">
        <v>155</v>
      </c>
      <c r="O3032" t="s">
        <v>155</v>
      </c>
      <c r="P3032" t="s">
        <v>65</v>
      </c>
      <c r="Q3032">
        <v>7</v>
      </c>
      <c r="R3032" t="s">
        <v>239</v>
      </c>
      <c r="S3032" t="s">
        <v>66</v>
      </c>
      <c r="T3032">
        <v>19</v>
      </c>
      <c r="U3032">
        <v>19</v>
      </c>
      <c r="V3032">
        <v>5</v>
      </c>
      <c r="W3032" t="s">
        <v>64</v>
      </c>
      <c r="X3032" t="s">
        <v>83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 t="e" vm="151">
        <f>_FV(-1,"5714285714285714")</f>
        <v>#VALUE!</v>
      </c>
      <c r="AM3032" t="s">
        <v>670</v>
      </c>
      <c r="AN3032">
        <v>-10</v>
      </c>
      <c r="AO3032" t="e" vm="1">
        <f>_FV(-7,"0")</f>
        <v>#VALUE!</v>
      </c>
      <c r="AP3032" t="s">
        <v>242</v>
      </c>
      <c r="AQ3032">
        <v>0</v>
      </c>
      <c r="AR3032">
        <v>6</v>
      </c>
      <c r="AS3032" t="s">
        <v>1858</v>
      </c>
      <c r="AT3032" t="s">
        <v>68</v>
      </c>
      <c r="AU3032" t="s">
        <v>3212</v>
      </c>
      <c r="AV3032" t="s">
        <v>65</v>
      </c>
      <c r="AW3032" t="s">
        <v>3495</v>
      </c>
      <c r="AX3032">
        <v>1546</v>
      </c>
      <c r="AY3032">
        <v>1893</v>
      </c>
      <c r="AZ3032" t="s">
        <v>3165</v>
      </c>
      <c r="BA3032" s="2">
        <v>43548</v>
      </c>
      <c r="BB3032">
        <v>21</v>
      </c>
      <c r="BC3032" t="s">
        <v>3409</v>
      </c>
      <c r="BD3032" s="3">
        <v>15766</v>
      </c>
      <c r="BE3032" t="s">
        <v>209</v>
      </c>
      <c r="BF3032" s="2">
        <v>43609</v>
      </c>
      <c r="BG3032">
        <v>20</v>
      </c>
      <c r="BH3032" t="s">
        <v>3422</v>
      </c>
      <c r="BI3032" s="2">
        <v>43793</v>
      </c>
    </row>
    <row r="3033" spans="1:61" x14ac:dyDescent="0.25">
      <c r="A3033" s="1">
        <v>43324</v>
      </c>
      <c r="B3033" t="s">
        <v>2538</v>
      </c>
      <c r="C3033" t="s">
        <v>209</v>
      </c>
      <c r="D3033" t="s">
        <v>151</v>
      </c>
      <c r="E3033" s="3">
        <v>447424</v>
      </c>
      <c r="F3033" s="3">
        <v>27395</v>
      </c>
      <c r="G3033" t="s">
        <v>399</v>
      </c>
      <c r="H3033" t="s">
        <v>68</v>
      </c>
      <c r="I3033" t="s">
        <v>317</v>
      </c>
      <c r="J3033" t="s">
        <v>781</v>
      </c>
      <c r="K3033" t="s">
        <v>323</v>
      </c>
      <c r="L3033" t="s">
        <v>1183</v>
      </c>
      <c r="M3033" t="s">
        <v>320</v>
      </c>
      <c r="N3033" t="s">
        <v>79</v>
      </c>
      <c r="O3033" t="s">
        <v>79</v>
      </c>
      <c r="P3033" t="s">
        <v>65</v>
      </c>
      <c r="Q3033">
        <v>16</v>
      </c>
      <c r="R3033" t="s">
        <v>83</v>
      </c>
      <c r="S3033" t="s">
        <v>66</v>
      </c>
      <c r="T3033">
        <v>19</v>
      </c>
      <c r="U3033">
        <v>9</v>
      </c>
      <c r="V3033">
        <v>3</v>
      </c>
      <c r="W3033" t="s">
        <v>83</v>
      </c>
      <c r="X3033" t="s">
        <v>179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1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 t="s">
        <v>321</v>
      </c>
      <c r="AM3033" t="s">
        <v>180</v>
      </c>
      <c r="AN3033">
        <v>-11</v>
      </c>
      <c r="AO3033" t="e" vm="1">
        <f>_FV(-3,"0")</f>
        <v>#VALUE!</v>
      </c>
      <c r="AP3033" t="s">
        <v>132</v>
      </c>
      <c r="AQ3033">
        <v>3</v>
      </c>
      <c r="AR3033">
        <v>6</v>
      </c>
      <c r="AS3033" t="s">
        <v>68</v>
      </c>
      <c r="AT3033" t="s">
        <v>68</v>
      </c>
      <c r="AU3033" t="s">
        <v>68</v>
      </c>
      <c r="AV3033" s="2">
        <v>43556</v>
      </c>
      <c r="AW3033" s="3">
        <v>44197</v>
      </c>
      <c r="AX3033">
        <v>1685</v>
      </c>
      <c r="AY3033">
        <v>1893</v>
      </c>
      <c r="AZ3033" t="s">
        <v>2538</v>
      </c>
      <c r="BA3033" s="2">
        <v>43580</v>
      </c>
      <c r="BB3033">
        <v>27</v>
      </c>
      <c r="BC3033" t="s">
        <v>3410</v>
      </c>
      <c r="BD3033" s="3">
        <v>24320</v>
      </c>
      <c r="BE3033" t="s">
        <v>209</v>
      </c>
      <c r="BF3033" s="2">
        <v>43609</v>
      </c>
      <c r="BG3033">
        <v>20</v>
      </c>
      <c r="BH3033" t="s">
        <v>3422</v>
      </c>
      <c r="BI3033" s="2">
        <v>43793</v>
      </c>
    </row>
    <row r="3034" spans="1:61" x14ac:dyDescent="0.25">
      <c r="A3034" s="1">
        <v>43555</v>
      </c>
      <c r="B3034" t="s">
        <v>150</v>
      </c>
      <c r="C3034" t="s">
        <v>209</v>
      </c>
      <c r="D3034" t="s">
        <v>62</v>
      </c>
      <c r="E3034" t="s">
        <v>1687</v>
      </c>
      <c r="F3034" s="3">
        <v>2273637</v>
      </c>
      <c r="G3034" t="s">
        <v>751</v>
      </c>
      <c r="H3034" t="s">
        <v>367</v>
      </c>
      <c r="I3034" t="s">
        <v>1657</v>
      </c>
      <c r="J3034" t="s">
        <v>1888</v>
      </c>
      <c r="K3034" t="s">
        <v>934</v>
      </c>
      <c r="L3034" t="s">
        <v>625</v>
      </c>
      <c r="M3034" t="s">
        <v>1077</v>
      </c>
      <c r="N3034" t="s">
        <v>320</v>
      </c>
      <c r="O3034" t="s">
        <v>933</v>
      </c>
      <c r="P3034" t="s">
        <v>1077</v>
      </c>
      <c r="Q3034">
        <v>32</v>
      </c>
      <c r="R3034" t="s">
        <v>64</v>
      </c>
      <c r="S3034" t="s">
        <v>66</v>
      </c>
      <c r="T3034">
        <v>19</v>
      </c>
      <c r="U3034">
        <v>2</v>
      </c>
      <c r="V3034">
        <v>4</v>
      </c>
      <c r="W3034" t="s">
        <v>192</v>
      </c>
      <c r="X3034" t="s">
        <v>68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 t="s">
        <v>318</v>
      </c>
      <c r="AM3034" t="s">
        <v>180</v>
      </c>
      <c r="AN3034">
        <v>15</v>
      </c>
      <c r="AO3034" t="s">
        <v>120</v>
      </c>
      <c r="AP3034" t="e" vm="1">
        <f>_FV(-2,"0")</f>
        <v>#VALUE!</v>
      </c>
      <c r="AQ3034">
        <v>4</v>
      </c>
      <c r="AR3034">
        <v>4</v>
      </c>
      <c r="AS3034" t="s">
        <v>68</v>
      </c>
      <c r="AT3034" t="s">
        <v>936</v>
      </c>
      <c r="AU3034" t="s">
        <v>68</v>
      </c>
      <c r="AV3034" s="2">
        <v>43558</v>
      </c>
      <c r="AW3034" t="s">
        <v>3496</v>
      </c>
      <c r="AX3034">
        <v>1937</v>
      </c>
      <c r="AY3034">
        <v>1893</v>
      </c>
      <c r="AZ3034" t="s">
        <v>150</v>
      </c>
      <c r="BA3034" s="2">
        <v>43700</v>
      </c>
      <c r="BB3034">
        <v>25</v>
      </c>
      <c r="BC3034" t="s">
        <v>3413</v>
      </c>
      <c r="BD3034" s="2">
        <v>43700</v>
      </c>
      <c r="BE3034" t="s">
        <v>209</v>
      </c>
      <c r="BF3034" s="2">
        <v>43609</v>
      </c>
      <c r="BG3034">
        <v>20</v>
      </c>
      <c r="BH3034" t="s">
        <v>3422</v>
      </c>
      <c r="BI3034" s="2">
        <v>43793</v>
      </c>
    </row>
    <row r="3035" spans="1:61" x14ac:dyDescent="0.25">
      <c r="A3035" s="1">
        <v>43575</v>
      </c>
      <c r="B3035" t="s">
        <v>158</v>
      </c>
      <c r="C3035" t="s">
        <v>209</v>
      </c>
      <c r="D3035" t="s">
        <v>62</v>
      </c>
      <c r="E3035" t="s">
        <v>3400</v>
      </c>
      <c r="F3035" t="s">
        <v>1831</v>
      </c>
      <c r="G3035" t="s">
        <v>877</v>
      </c>
      <c r="H3035" t="s">
        <v>68</v>
      </c>
      <c r="I3035" t="s">
        <v>3401</v>
      </c>
      <c r="J3035" t="s">
        <v>2730</v>
      </c>
      <c r="K3035" t="s">
        <v>2355</v>
      </c>
      <c r="L3035" t="s">
        <v>877</v>
      </c>
      <c r="M3035" t="s">
        <v>281</v>
      </c>
      <c r="N3035" t="s">
        <v>280</v>
      </c>
      <c r="O3035" t="s">
        <v>1292</v>
      </c>
      <c r="P3035" t="s">
        <v>313</v>
      </c>
      <c r="Q3035">
        <v>34</v>
      </c>
      <c r="R3035" t="s">
        <v>68</v>
      </c>
      <c r="S3035" t="s">
        <v>66</v>
      </c>
      <c r="T3035">
        <v>19</v>
      </c>
      <c r="U3035">
        <v>1</v>
      </c>
      <c r="V3035">
        <v>3</v>
      </c>
      <c r="W3035" t="s">
        <v>110</v>
      </c>
      <c r="X3035" t="s">
        <v>85</v>
      </c>
      <c r="Y3035">
        <v>1</v>
      </c>
      <c r="Z3035">
        <v>1</v>
      </c>
      <c r="AA3035">
        <v>1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 t="s">
        <v>1831</v>
      </c>
      <c r="AM3035" t="s">
        <v>259</v>
      </c>
      <c r="AN3035">
        <v>16</v>
      </c>
      <c r="AO3035" t="s">
        <v>121</v>
      </c>
      <c r="AP3035" t="e" vm="1">
        <f>_FV(-3,"0")</f>
        <v>#VALUE!</v>
      </c>
      <c r="AQ3035">
        <v>9</v>
      </c>
      <c r="AR3035">
        <v>0</v>
      </c>
      <c r="AS3035" t="s">
        <v>68</v>
      </c>
      <c r="AT3035" t="s">
        <v>423</v>
      </c>
      <c r="AU3035" t="s">
        <v>68</v>
      </c>
      <c r="AV3035" t="s">
        <v>84</v>
      </c>
      <c r="AW3035" t="s">
        <v>1906</v>
      </c>
      <c r="AX3035">
        <v>1954</v>
      </c>
      <c r="AY3035">
        <v>1893</v>
      </c>
      <c r="AZ3035" t="s">
        <v>158</v>
      </c>
      <c r="BA3035" s="2">
        <v>43547</v>
      </c>
      <c r="BB3035">
        <v>33</v>
      </c>
      <c r="BC3035" t="s">
        <v>3388</v>
      </c>
      <c r="BD3035" t="s">
        <v>3389</v>
      </c>
      <c r="BE3035" t="s">
        <v>209</v>
      </c>
      <c r="BF3035" s="2">
        <v>43609</v>
      </c>
      <c r="BG3035">
        <v>20</v>
      </c>
      <c r="BH3035" t="s">
        <v>3422</v>
      </c>
      <c r="BI3035" s="2">
        <v>43793</v>
      </c>
    </row>
    <row r="3036" spans="1:61" x14ac:dyDescent="0.25">
      <c r="A3036" s="1">
        <v>43339</v>
      </c>
      <c r="B3036" t="s">
        <v>163</v>
      </c>
      <c r="C3036" t="s">
        <v>209</v>
      </c>
      <c r="D3036" t="s">
        <v>151</v>
      </c>
      <c r="E3036" t="s">
        <v>90</v>
      </c>
      <c r="F3036" t="s">
        <v>340</v>
      </c>
      <c r="G3036" t="s">
        <v>90</v>
      </c>
      <c r="H3036" t="s">
        <v>355</v>
      </c>
      <c r="I3036" t="s">
        <v>68</v>
      </c>
      <c r="J3036" t="s">
        <v>64</v>
      </c>
      <c r="K3036" t="s">
        <v>80</v>
      </c>
      <c r="L3036" t="s">
        <v>355</v>
      </c>
      <c r="M3036" t="s">
        <v>80</v>
      </c>
      <c r="N3036" t="s">
        <v>65</v>
      </c>
      <c r="O3036" t="s">
        <v>65</v>
      </c>
      <c r="P3036" t="s">
        <v>65</v>
      </c>
      <c r="Q3036">
        <v>3</v>
      </c>
      <c r="R3036" t="s">
        <v>96</v>
      </c>
      <c r="S3036" t="s">
        <v>66</v>
      </c>
      <c r="T3036">
        <v>19</v>
      </c>
      <c r="U3036">
        <v>9</v>
      </c>
      <c r="V3036">
        <v>5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 t="s">
        <v>65</v>
      </c>
      <c r="AM3036" t="s">
        <v>68</v>
      </c>
      <c r="AN3036">
        <v>-3</v>
      </c>
      <c r="AP3036" t="s">
        <v>64</v>
      </c>
      <c r="AQ3036">
        <v>3</v>
      </c>
      <c r="AR3036">
        <v>6</v>
      </c>
      <c r="AS3036" t="s">
        <v>2268</v>
      </c>
      <c r="AT3036" t="s">
        <v>65</v>
      </c>
      <c r="AU3036" t="s">
        <v>537</v>
      </c>
      <c r="AV3036" t="s">
        <v>222</v>
      </c>
      <c r="AW3036" t="s">
        <v>65</v>
      </c>
      <c r="AX3036">
        <v>1870</v>
      </c>
      <c r="AY3036">
        <v>1893</v>
      </c>
      <c r="AZ3036" t="s">
        <v>163</v>
      </c>
      <c r="BA3036" s="2">
        <v>43640</v>
      </c>
      <c r="BB3036">
        <v>22</v>
      </c>
      <c r="BC3036" t="s">
        <v>3417</v>
      </c>
      <c r="BD3036" s="2">
        <v>43700</v>
      </c>
      <c r="BE3036" t="s">
        <v>209</v>
      </c>
      <c r="BF3036" s="2">
        <v>43609</v>
      </c>
      <c r="BG3036">
        <v>20</v>
      </c>
      <c r="BH3036" t="s">
        <v>3422</v>
      </c>
      <c r="BI3036" s="2">
        <v>43793</v>
      </c>
    </row>
    <row r="3037" spans="1:61" x14ac:dyDescent="0.25">
      <c r="A3037" s="1">
        <v>43412</v>
      </c>
      <c r="B3037" t="s">
        <v>178</v>
      </c>
      <c r="C3037" t="s">
        <v>209</v>
      </c>
      <c r="D3037" t="s">
        <v>151</v>
      </c>
      <c r="E3037" t="s">
        <v>65</v>
      </c>
      <c r="F3037" t="s">
        <v>65</v>
      </c>
      <c r="G3037" t="s">
        <v>65</v>
      </c>
      <c r="H3037" t="s">
        <v>65</v>
      </c>
      <c r="I3037" t="s">
        <v>65</v>
      </c>
      <c r="J3037" t="s">
        <v>65</v>
      </c>
      <c r="K3037" t="s">
        <v>65</v>
      </c>
      <c r="L3037" t="s">
        <v>65</v>
      </c>
      <c r="M3037" t="s">
        <v>65</v>
      </c>
      <c r="N3037" t="s">
        <v>65</v>
      </c>
      <c r="O3037" t="s">
        <v>65</v>
      </c>
      <c r="P3037" t="s">
        <v>65</v>
      </c>
      <c r="Q3037">
        <v>1</v>
      </c>
      <c r="R3037" t="s">
        <v>191</v>
      </c>
      <c r="S3037" t="s">
        <v>66</v>
      </c>
      <c r="T3037">
        <v>19</v>
      </c>
      <c r="U3037">
        <v>5</v>
      </c>
      <c r="V3037">
        <v>15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 t="s">
        <v>65</v>
      </c>
      <c r="AM3037" t="s">
        <v>65</v>
      </c>
      <c r="AN3037">
        <v>0</v>
      </c>
      <c r="AP3037" t="s">
        <v>83</v>
      </c>
      <c r="AQ3037">
        <v>3</v>
      </c>
      <c r="AR3037">
        <v>6</v>
      </c>
      <c r="AS3037" t="s">
        <v>68</v>
      </c>
      <c r="AT3037" t="s">
        <v>68</v>
      </c>
      <c r="AU3037" t="s">
        <v>68</v>
      </c>
      <c r="AV3037" s="2">
        <v>43678</v>
      </c>
      <c r="AW3037" s="2">
        <v>43466</v>
      </c>
      <c r="AX3037">
        <v>1644</v>
      </c>
      <c r="AY3037">
        <v>1893</v>
      </c>
      <c r="AZ3037" t="s">
        <v>178</v>
      </c>
      <c r="BA3037" t="s">
        <v>1398</v>
      </c>
      <c r="BB3037">
        <v>22</v>
      </c>
      <c r="BC3037" t="s">
        <v>3419</v>
      </c>
      <c r="BD3037" s="3">
        <v>15097</v>
      </c>
      <c r="BE3037" t="s">
        <v>209</v>
      </c>
      <c r="BF3037" s="2">
        <v>43609</v>
      </c>
      <c r="BG3037">
        <v>20</v>
      </c>
      <c r="BH3037" t="s">
        <v>3422</v>
      </c>
      <c r="BI3037" s="2">
        <v>43793</v>
      </c>
    </row>
    <row r="3038" spans="1:61" x14ac:dyDescent="0.25">
      <c r="A3038" s="1">
        <v>43711</v>
      </c>
      <c r="B3038" t="s">
        <v>1917</v>
      </c>
      <c r="C3038" t="s">
        <v>209</v>
      </c>
      <c r="D3038" t="s">
        <v>62</v>
      </c>
      <c r="E3038" t="s">
        <v>385</v>
      </c>
      <c r="F3038" t="s">
        <v>859</v>
      </c>
      <c r="G3038" t="s">
        <v>602</v>
      </c>
      <c r="H3038" t="s">
        <v>68</v>
      </c>
      <c r="I3038" t="s">
        <v>444</v>
      </c>
      <c r="J3038" t="s">
        <v>2736</v>
      </c>
      <c r="K3038" t="s">
        <v>118</v>
      </c>
      <c r="L3038" t="s">
        <v>355</v>
      </c>
      <c r="M3038" t="s">
        <v>117</v>
      </c>
      <c r="N3038" t="s">
        <v>386</v>
      </c>
      <c r="O3038" t="s">
        <v>266</v>
      </c>
      <c r="P3038" t="s">
        <v>766</v>
      </c>
      <c r="Q3038">
        <v>30</v>
      </c>
      <c r="R3038" t="s">
        <v>242</v>
      </c>
      <c r="S3038" t="s">
        <v>66</v>
      </c>
      <c r="T3038">
        <v>19</v>
      </c>
      <c r="U3038">
        <v>16</v>
      </c>
      <c r="V3038">
        <v>3</v>
      </c>
      <c r="W3038" t="s">
        <v>66</v>
      </c>
      <c r="X3038" t="s">
        <v>85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 t="e" vm="457">
        <f>_FV(0,"5666666666666667")</f>
        <v>#VALUE!</v>
      </c>
      <c r="AM3038" t="s">
        <v>1251</v>
      </c>
      <c r="AN3038">
        <v>-34</v>
      </c>
      <c r="AO3038" t="e" vm="1">
        <f>_FV(-3,"0")</f>
        <v>#VALUE!</v>
      </c>
      <c r="AP3038" t="s">
        <v>179</v>
      </c>
      <c r="AQ3038">
        <v>1</v>
      </c>
      <c r="AR3038">
        <v>7</v>
      </c>
      <c r="AS3038" t="s">
        <v>527</v>
      </c>
      <c r="AT3038" t="s">
        <v>68</v>
      </c>
      <c r="AU3038" t="s">
        <v>872</v>
      </c>
      <c r="AV3038" t="s">
        <v>525</v>
      </c>
      <c r="AW3038" t="s">
        <v>474</v>
      </c>
      <c r="AX3038">
        <v>1642</v>
      </c>
      <c r="AY3038">
        <v>1893</v>
      </c>
      <c r="AZ3038" t="s">
        <v>1917</v>
      </c>
      <c r="BA3038" s="2">
        <v>43731</v>
      </c>
      <c r="BB3038">
        <v>18</v>
      </c>
      <c r="BC3038" t="s">
        <v>3421</v>
      </c>
      <c r="BD3038" s="3">
        <v>27912</v>
      </c>
      <c r="BE3038" t="s">
        <v>209</v>
      </c>
      <c r="BF3038" s="2">
        <v>43609</v>
      </c>
      <c r="BG3038">
        <v>20</v>
      </c>
      <c r="BH3038" t="s">
        <v>3422</v>
      </c>
      <c r="BI3038" s="2">
        <v>43793</v>
      </c>
    </row>
    <row r="3039" spans="1:61" x14ac:dyDescent="0.25">
      <c r="A3039" s="1">
        <v>43140</v>
      </c>
      <c r="B3039" t="s">
        <v>2793</v>
      </c>
      <c r="C3039" t="s">
        <v>209</v>
      </c>
      <c r="D3039" t="s">
        <v>62</v>
      </c>
      <c r="E3039" s="3">
        <v>27395</v>
      </c>
      <c r="F3039" t="s">
        <v>64</v>
      </c>
      <c r="G3039" t="s">
        <v>63</v>
      </c>
      <c r="H3039" t="s">
        <v>63</v>
      </c>
      <c r="I3039" s="3">
        <v>45689</v>
      </c>
      <c r="J3039" s="3">
        <v>45689</v>
      </c>
      <c r="K3039" t="s">
        <v>180</v>
      </c>
      <c r="L3039" t="s">
        <v>180</v>
      </c>
      <c r="M3039" t="s">
        <v>65</v>
      </c>
      <c r="N3039" t="s">
        <v>65</v>
      </c>
      <c r="O3039" t="s">
        <v>65</v>
      </c>
      <c r="P3039" t="s">
        <v>65</v>
      </c>
      <c r="Q3039">
        <v>4</v>
      </c>
      <c r="R3039" t="s">
        <v>192</v>
      </c>
      <c r="S3039" t="s">
        <v>66</v>
      </c>
      <c r="T3039">
        <v>19</v>
      </c>
      <c r="U3039">
        <v>4</v>
      </c>
      <c r="V3039">
        <v>2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 s="3">
        <v>45658</v>
      </c>
      <c r="AM3039" s="2">
        <v>43586</v>
      </c>
      <c r="AN3039">
        <v>0</v>
      </c>
      <c r="AP3039" t="s">
        <v>85</v>
      </c>
      <c r="AQ3039">
        <v>1</v>
      </c>
      <c r="AR3039">
        <v>7</v>
      </c>
      <c r="AS3039" t="s">
        <v>68</v>
      </c>
      <c r="AT3039" t="s">
        <v>68</v>
      </c>
      <c r="AU3039" t="s">
        <v>68</v>
      </c>
      <c r="AV3039" s="2">
        <v>43556</v>
      </c>
      <c r="AW3039" s="3">
        <v>41640</v>
      </c>
      <c r="AX3039">
        <v>1657</v>
      </c>
      <c r="AY3039">
        <v>1893</v>
      </c>
      <c r="AZ3039" t="s">
        <v>2793</v>
      </c>
      <c r="BA3039" s="2">
        <v>43521</v>
      </c>
      <c r="BB3039">
        <v>31</v>
      </c>
      <c r="BC3039" t="s">
        <v>3425</v>
      </c>
      <c r="BD3039" s="3">
        <v>13606</v>
      </c>
      <c r="BE3039" t="s">
        <v>209</v>
      </c>
      <c r="BF3039" s="2">
        <v>43609</v>
      </c>
      <c r="BG3039">
        <v>20</v>
      </c>
      <c r="BH3039" t="s">
        <v>3422</v>
      </c>
      <c r="BI3039" s="2">
        <v>43793</v>
      </c>
    </row>
    <row r="3040" spans="1:61" x14ac:dyDescent="0.25">
      <c r="A3040" s="1">
        <v>43393</v>
      </c>
      <c r="B3040" t="s">
        <v>228</v>
      </c>
      <c r="C3040" t="s">
        <v>209</v>
      </c>
      <c r="D3040" t="s">
        <v>151</v>
      </c>
      <c r="E3040" t="s">
        <v>88</v>
      </c>
      <c r="F3040" t="s">
        <v>340</v>
      </c>
      <c r="G3040" t="s">
        <v>89</v>
      </c>
      <c r="H3040" t="s">
        <v>91</v>
      </c>
      <c r="I3040" t="s">
        <v>91</v>
      </c>
      <c r="J3040" t="s">
        <v>64</v>
      </c>
      <c r="K3040" t="s">
        <v>216</v>
      </c>
      <c r="L3040" t="s">
        <v>355</v>
      </c>
      <c r="M3040" t="s">
        <v>356</v>
      </c>
      <c r="N3040" t="s">
        <v>216</v>
      </c>
      <c r="O3040" t="s">
        <v>93</v>
      </c>
      <c r="P3040" t="s">
        <v>65</v>
      </c>
      <c r="Q3040">
        <v>9</v>
      </c>
      <c r="R3040" t="s">
        <v>120</v>
      </c>
      <c r="S3040" t="s">
        <v>66</v>
      </c>
      <c r="T3040">
        <v>19</v>
      </c>
      <c r="U3040">
        <v>15</v>
      </c>
      <c r="V3040">
        <v>5</v>
      </c>
      <c r="W3040" t="s">
        <v>85</v>
      </c>
      <c r="X3040" t="s">
        <v>83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 t="e" vm="5">
        <f>_FV(0,"5555555555555556")</f>
        <v>#VALUE!</v>
      </c>
      <c r="AM3040" t="s">
        <v>88</v>
      </c>
      <c r="AN3040">
        <v>-11</v>
      </c>
      <c r="AO3040" t="e" vm="1">
        <f>_FV(-2,"0")</f>
        <v>#VALUE!</v>
      </c>
      <c r="AP3040" t="s">
        <v>96</v>
      </c>
      <c r="AQ3040">
        <v>4</v>
      </c>
      <c r="AR3040">
        <v>4</v>
      </c>
      <c r="AS3040" s="2">
        <v>43678</v>
      </c>
      <c r="AT3040" t="s">
        <v>68</v>
      </c>
      <c r="AU3040" t="s">
        <v>1732</v>
      </c>
      <c r="AV3040" t="s">
        <v>3497</v>
      </c>
      <c r="AW3040" t="s">
        <v>3498</v>
      </c>
      <c r="AX3040">
        <v>1650</v>
      </c>
      <c r="AY3040">
        <v>1893</v>
      </c>
      <c r="AZ3040" t="s">
        <v>228</v>
      </c>
      <c r="BA3040" s="2">
        <v>43671</v>
      </c>
      <c r="BB3040">
        <v>22</v>
      </c>
      <c r="BC3040" t="s">
        <v>3427</v>
      </c>
      <c r="BD3040" s="3">
        <v>13728</v>
      </c>
      <c r="BE3040" t="s">
        <v>209</v>
      </c>
      <c r="BF3040" s="2">
        <v>43609</v>
      </c>
      <c r="BG3040">
        <v>20</v>
      </c>
      <c r="BH3040" t="s">
        <v>3422</v>
      </c>
      <c r="BI3040" s="2">
        <v>43793</v>
      </c>
    </row>
    <row r="3041" spans="1:61" x14ac:dyDescent="0.25">
      <c r="A3041" s="1">
        <v>43170</v>
      </c>
      <c r="B3041" t="s">
        <v>245</v>
      </c>
      <c r="C3041" t="s">
        <v>209</v>
      </c>
      <c r="D3041" t="s">
        <v>151</v>
      </c>
      <c r="E3041" t="s">
        <v>801</v>
      </c>
      <c r="F3041" t="s">
        <v>644</v>
      </c>
      <c r="G3041" t="s">
        <v>801</v>
      </c>
      <c r="H3041" t="s">
        <v>852</v>
      </c>
      <c r="I3041" t="s">
        <v>678</v>
      </c>
      <c r="J3041" t="s">
        <v>1037</v>
      </c>
      <c r="K3041" t="s">
        <v>224</v>
      </c>
      <c r="L3041" t="s">
        <v>538</v>
      </c>
      <c r="M3041" t="s">
        <v>223</v>
      </c>
      <c r="N3041" t="s">
        <v>223</v>
      </c>
      <c r="O3041" t="s">
        <v>223</v>
      </c>
      <c r="P3041" t="s">
        <v>65</v>
      </c>
      <c r="Q3041">
        <v>11</v>
      </c>
      <c r="R3041" t="s">
        <v>85</v>
      </c>
      <c r="S3041" t="s">
        <v>66</v>
      </c>
      <c r="T3041">
        <v>19</v>
      </c>
      <c r="U3041">
        <v>10</v>
      </c>
      <c r="V3041">
        <v>5</v>
      </c>
      <c r="W3041" t="s">
        <v>85</v>
      </c>
      <c r="X3041" t="s">
        <v>179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1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 t="s">
        <v>65</v>
      </c>
      <c r="AM3041" t="s">
        <v>852</v>
      </c>
      <c r="AN3041">
        <v>-6</v>
      </c>
      <c r="AO3041" t="e" vm="1">
        <f>_FV(-5,"0")</f>
        <v>#VALUE!</v>
      </c>
      <c r="AP3041" t="s">
        <v>84</v>
      </c>
      <c r="AQ3041">
        <v>2</v>
      </c>
      <c r="AR3041">
        <v>5</v>
      </c>
      <c r="AS3041" t="s">
        <v>68</v>
      </c>
      <c r="AT3041" t="s">
        <v>68</v>
      </c>
      <c r="AU3041" t="s">
        <v>68</v>
      </c>
      <c r="AV3041" s="2">
        <v>43497</v>
      </c>
      <c r="AW3041" s="2">
        <v>43525</v>
      </c>
      <c r="AX3041">
        <v>1604</v>
      </c>
      <c r="AY3041">
        <v>1893</v>
      </c>
      <c r="AZ3041" t="s">
        <v>245</v>
      </c>
      <c r="BA3041" s="2">
        <v>43488</v>
      </c>
      <c r="BB3041">
        <v>26</v>
      </c>
      <c r="BC3041" t="s">
        <v>3428</v>
      </c>
      <c r="BD3041" s="2">
        <v>43469</v>
      </c>
      <c r="BE3041" t="s">
        <v>209</v>
      </c>
      <c r="BF3041" s="2">
        <v>43609</v>
      </c>
      <c r="BG3041">
        <v>20</v>
      </c>
      <c r="BH3041" t="s">
        <v>3422</v>
      </c>
      <c r="BI3041" s="2">
        <v>43793</v>
      </c>
    </row>
    <row r="3042" spans="1:61" x14ac:dyDescent="0.25">
      <c r="A3042" s="1">
        <v>43324</v>
      </c>
      <c r="B3042" t="s">
        <v>60</v>
      </c>
      <c r="C3042" t="s">
        <v>3165</v>
      </c>
      <c r="D3042" t="s">
        <v>62</v>
      </c>
      <c r="E3042" t="s">
        <v>780</v>
      </c>
      <c r="F3042" t="s">
        <v>625</v>
      </c>
      <c r="G3042" s="3">
        <v>45658</v>
      </c>
      <c r="H3042" t="s">
        <v>318</v>
      </c>
      <c r="I3042" s="3">
        <v>2730190</v>
      </c>
      <c r="J3042" t="s">
        <v>625</v>
      </c>
      <c r="K3042" t="s">
        <v>751</v>
      </c>
      <c r="L3042" t="s">
        <v>322</v>
      </c>
      <c r="M3042" t="s">
        <v>322</v>
      </c>
      <c r="N3042" t="s">
        <v>751</v>
      </c>
      <c r="O3042" t="s">
        <v>79</v>
      </c>
      <c r="P3042" t="s">
        <v>79</v>
      </c>
      <c r="Q3042">
        <v>16</v>
      </c>
      <c r="R3042" t="s">
        <v>132</v>
      </c>
      <c r="S3042" t="s">
        <v>239</v>
      </c>
      <c r="T3042">
        <v>19</v>
      </c>
      <c r="U3042">
        <v>5</v>
      </c>
      <c r="V3042">
        <v>17</v>
      </c>
      <c r="W3042" t="s">
        <v>83</v>
      </c>
      <c r="X3042" t="s">
        <v>85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 t="s">
        <v>400</v>
      </c>
      <c r="AM3042" t="e" vm="1">
        <f>_FV(-1,"0")</f>
        <v>#VALUE!</v>
      </c>
      <c r="AN3042">
        <v>21</v>
      </c>
      <c r="AO3042" t="s">
        <v>64</v>
      </c>
      <c r="AP3042" t="e" vm="1">
        <f>_FV(-15,"0")</f>
        <v>#VALUE!</v>
      </c>
      <c r="AQ3042">
        <v>6</v>
      </c>
      <c r="AR3042">
        <v>0</v>
      </c>
      <c r="AS3042" t="s">
        <v>68</v>
      </c>
      <c r="AT3042" t="s">
        <v>68</v>
      </c>
      <c r="AU3042" t="s">
        <v>68</v>
      </c>
      <c r="AV3042" t="s">
        <v>657</v>
      </c>
      <c r="AW3042" s="3">
        <v>44197</v>
      </c>
      <c r="AX3042">
        <v>1812</v>
      </c>
      <c r="AY3042">
        <v>1546</v>
      </c>
      <c r="AZ3042" t="s">
        <v>60</v>
      </c>
      <c r="BA3042" s="2">
        <v>43731</v>
      </c>
      <c r="BB3042">
        <v>28</v>
      </c>
      <c r="BC3042" t="s">
        <v>3386</v>
      </c>
      <c r="BD3042" t="s">
        <v>3387</v>
      </c>
      <c r="BE3042" t="s">
        <v>3165</v>
      </c>
      <c r="BF3042" s="2">
        <v>43548</v>
      </c>
      <c r="BG3042">
        <v>21</v>
      </c>
      <c r="BH3042" t="s">
        <v>3409</v>
      </c>
      <c r="BI3042" s="3">
        <v>15766</v>
      </c>
    </row>
    <row r="3043" spans="1:61" x14ac:dyDescent="0.25">
      <c r="A3043" s="1">
        <v>43202</v>
      </c>
      <c r="B3043" t="s">
        <v>2768</v>
      </c>
      <c r="C3043" t="s">
        <v>3165</v>
      </c>
      <c r="D3043" t="s">
        <v>62</v>
      </c>
      <c r="E3043" t="s">
        <v>1023</v>
      </c>
      <c r="F3043" t="s">
        <v>97</v>
      </c>
      <c r="G3043" s="2">
        <v>43556</v>
      </c>
      <c r="H3043" s="2">
        <v>43617</v>
      </c>
      <c r="I3043" t="s">
        <v>90</v>
      </c>
      <c r="J3043" t="s">
        <v>355</v>
      </c>
      <c r="K3043" t="s">
        <v>116</v>
      </c>
      <c r="L3043" t="s">
        <v>115</v>
      </c>
      <c r="M3043" t="s">
        <v>116</v>
      </c>
      <c r="N3043" t="s">
        <v>484</v>
      </c>
      <c r="O3043" t="s">
        <v>115</v>
      </c>
      <c r="P3043" t="s">
        <v>386</v>
      </c>
      <c r="Q3043">
        <v>15</v>
      </c>
      <c r="R3043" t="s">
        <v>119</v>
      </c>
      <c r="S3043" t="s">
        <v>239</v>
      </c>
      <c r="T3043">
        <v>19</v>
      </c>
      <c r="U3043">
        <v>9</v>
      </c>
      <c r="V3043">
        <v>17</v>
      </c>
      <c r="W3043" t="s">
        <v>84</v>
      </c>
      <c r="X3043" t="s">
        <v>85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 t="s">
        <v>115</v>
      </c>
      <c r="AM3043" t="e" vm="1">
        <f>_FV(-1,"0")</f>
        <v>#VALUE!</v>
      </c>
      <c r="AN3043">
        <v>10</v>
      </c>
      <c r="AO3043" t="e" vm="1">
        <f>_FV(-4,"0")</f>
        <v>#VALUE!</v>
      </c>
      <c r="AP3043" t="e" vm="1">
        <f>_FV(-6,"0")</f>
        <v>#VALUE!</v>
      </c>
      <c r="AQ3043">
        <v>3</v>
      </c>
      <c r="AR3043">
        <v>3</v>
      </c>
      <c r="AS3043" t="s">
        <v>68</v>
      </c>
      <c r="AT3043" t="s">
        <v>68</v>
      </c>
      <c r="AU3043" t="s">
        <v>68</v>
      </c>
      <c r="AV3043" s="2">
        <v>43617</v>
      </c>
      <c r="AW3043" s="3">
        <v>44562</v>
      </c>
      <c r="AX3043">
        <v>1682</v>
      </c>
      <c r="AY3043">
        <v>1546</v>
      </c>
      <c r="AZ3043" t="s">
        <v>2768</v>
      </c>
      <c r="BA3043" s="2">
        <v>43670</v>
      </c>
      <c r="BB3043">
        <v>16</v>
      </c>
      <c r="BC3043" t="s">
        <v>3391</v>
      </c>
      <c r="BD3043" s="3">
        <v>24563</v>
      </c>
      <c r="BE3043" t="s">
        <v>3165</v>
      </c>
      <c r="BF3043" s="2">
        <v>43548</v>
      </c>
      <c r="BG3043">
        <v>21</v>
      </c>
      <c r="BH3043" t="s">
        <v>3409</v>
      </c>
      <c r="BI3043" s="3">
        <v>15766</v>
      </c>
    </row>
    <row r="3044" spans="1:61" x14ac:dyDescent="0.25">
      <c r="A3044" s="1">
        <v>43499</v>
      </c>
      <c r="B3044" t="s">
        <v>3158</v>
      </c>
      <c r="C3044" t="s">
        <v>3165</v>
      </c>
      <c r="D3044" t="s">
        <v>62</v>
      </c>
      <c r="E3044" t="s">
        <v>1696</v>
      </c>
      <c r="F3044" t="s">
        <v>620</v>
      </c>
      <c r="G3044" t="s">
        <v>742</v>
      </c>
      <c r="H3044" t="s">
        <v>1002</v>
      </c>
      <c r="I3044" t="s">
        <v>1696</v>
      </c>
      <c r="J3044" t="s">
        <v>108</v>
      </c>
      <c r="K3044" t="s">
        <v>479</v>
      </c>
      <c r="L3044" t="s">
        <v>1699</v>
      </c>
      <c r="M3044" t="s">
        <v>108</v>
      </c>
      <c r="N3044" t="s">
        <v>1620</v>
      </c>
      <c r="O3044" t="s">
        <v>480</v>
      </c>
      <c r="P3044" t="s">
        <v>109</v>
      </c>
      <c r="Q3044">
        <v>29</v>
      </c>
      <c r="R3044" t="s">
        <v>255</v>
      </c>
      <c r="S3044" t="s">
        <v>239</v>
      </c>
      <c r="T3044">
        <v>19</v>
      </c>
      <c r="U3044">
        <v>13</v>
      </c>
      <c r="V3044">
        <v>18</v>
      </c>
      <c r="W3044" t="s">
        <v>66</v>
      </c>
      <c r="X3044" t="s">
        <v>84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1</v>
      </c>
      <c r="AI3044">
        <v>0</v>
      </c>
      <c r="AJ3044">
        <v>0</v>
      </c>
      <c r="AK3044">
        <v>0</v>
      </c>
      <c r="AL3044" t="e" vm="6">
        <f>_FV(0,"3793103448275862")</f>
        <v>#VALUE!</v>
      </c>
      <c r="AM3044" t="e" vm="482">
        <f>_FV(-1,"206896551724138")</f>
        <v>#VALUE!</v>
      </c>
      <c r="AN3044">
        <v>16</v>
      </c>
      <c r="AO3044" t="s">
        <v>68</v>
      </c>
      <c r="AP3044" t="e" vm="1">
        <f>_FV(-3,"0")</f>
        <v>#VALUE!</v>
      </c>
      <c r="AQ3044">
        <v>4</v>
      </c>
      <c r="AR3044">
        <v>4</v>
      </c>
      <c r="AS3044" t="s">
        <v>68</v>
      </c>
      <c r="AT3044" t="s">
        <v>68</v>
      </c>
      <c r="AU3044" t="s">
        <v>68</v>
      </c>
      <c r="AV3044" t="s">
        <v>97</v>
      </c>
      <c r="AW3044" s="3">
        <v>42005</v>
      </c>
      <c r="AX3044">
        <v>1625</v>
      </c>
      <c r="AY3044">
        <v>1546</v>
      </c>
      <c r="AZ3044" t="s">
        <v>3158</v>
      </c>
      <c r="BA3044" s="2">
        <v>43701</v>
      </c>
      <c r="BB3044">
        <v>29</v>
      </c>
      <c r="BC3044" t="s">
        <v>3395</v>
      </c>
      <c r="BD3044" s="3">
        <v>44287</v>
      </c>
      <c r="BE3044" t="s">
        <v>3165</v>
      </c>
      <c r="BF3044" s="2">
        <v>43548</v>
      </c>
      <c r="BG3044">
        <v>21</v>
      </c>
      <c r="BH3044" t="s">
        <v>3409</v>
      </c>
      <c r="BI3044" s="3">
        <v>15766</v>
      </c>
    </row>
    <row r="3045" spans="1:61" x14ac:dyDescent="0.25">
      <c r="A3045" s="1">
        <v>43261</v>
      </c>
      <c r="B3045" t="s">
        <v>2531</v>
      </c>
      <c r="C3045" t="s">
        <v>3165</v>
      </c>
      <c r="D3045" t="s">
        <v>101</v>
      </c>
      <c r="E3045" t="s">
        <v>399</v>
      </c>
      <c r="F3045" t="s">
        <v>323</v>
      </c>
      <c r="G3045" t="s">
        <v>317</v>
      </c>
      <c r="H3045" t="s">
        <v>64</v>
      </c>
      <c r="I3045" t="s">
        <v>400</v>
      </c>
      <c r="J3045" t="s">
        <v>79</v>
      </c>
      <c r="K3045" t="s">
        <v>79</v>
      </c>
      <c r="L3045" t="s">
        <v>65</v>
      </c>
      <c r="M3045" t="s">
        <v>63</v>
      </c>
      <c r="N3045" t="s">
        <v>625</v>
      </c>
      <c r="O3045" t="s">
        <v>322</v>
      </c>
      <c r="P3045" t="s">
        <v>79</v>
      </c>
      <c r="Q3045">
        <v>8</v>
      </c>
      <c r="R3045" t="s">
        <v>110</v>
      </c>
      <c r="S3045" t="s">
        <v>239</v>
      </c>
      <c r="T3045">
        <v>19</v>
      </c>
      <c r="U3045">
        <v>12</v>
      </c>
      <c r="V3045">
        <v>20</v>
      </c>
      <c r="W3045" t="s">
        <v>96</v>
      </c>
      <c r="X3045" t="s">
        <v>64</v>
      </c>
      <c r="Y3045">
        <v>0</v>
      </c>
      <c r="Z3045">
        <v>0</v>
      </c>
      <c r="AA3045">
        <v>0</v>
      </c>
      <c r="AB3045">
        <v>1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 t="e" vm="14">
        <f>_FV(0,"25")</f>
        <v>#VALUE!</v>
      </c>
      <c r="AM3045" t="e" vm="92">
        <f>_FV(-1,"625")</f>
        <v>#VALUE!</v>
      </c>
      <c r="AN3045">
        <v>5</v>
      </c>
      <c r="AO3045" t="s">
        <v>66</v>
      </c>
      <c r="AP3045" t="e" vm="1">
        <f>_FV(-5,"0")</f>
        <v>#VALUE!</v>
      </c>
      <c r="AQ3045">
        <v>2</v>
      </c>
      <c r="AR3045">
        <v>2</v>
      </c>
      <c r="AS3045" t="s">
        <v>68</v>
      </c>
      <c r="AT3045" t="s">
        <v>68</v>
      </c>
      <c r="AU3045" t="s">
        <v>68</v>
      </c>
      <c r="AV3045" s="2">
        <v>43586</v>
      </c>
      <c r="AW3045" s="3">
        <v>42370</v>
      </c>
      <c r="AX3045">
        <v>1630</v>
      </c>
      <c r="AY3045">
        <v>1546</v>
      </c>
      <c r="AZ3045" t="s">
        <v>2531</v>
      </c>
      <c r="BA3045" s="2">
        <v>43492</v>
      </c>
      <c r="BB3045">
        <v>14</v>
      </c>
      <c r="BC3045" t="s">
        <v>3397</v>
      </c>
      <c r="BD3045" s="3">
        <v>23132</v>
      </c>
      <c r="BE3045" t="s">
        <v>3165</v>
      </c>
      <c r="BF3045" s="2">
        <v>43548</v>
      </c>
      <c r="BG3045">
        <v>21</v>
      </c>
      <c r="BH3045" t="s">
        <v>3409</v>
      </c>
      <c r="BI3045" s="3">
        <v>15766</v>
      </c>
    </row>
    <row r="3046" spans="1:61" x14ac:dyDescent="0.25">
      <c r="A3046" s="1">
        <v>43800</v>
      </c>
      <c r="B3046" t="s">
        <v>2230</v>
      </c>
      <c r="C3046" t="s">
        <v>3165</v>
      </c>
      <c r="D3046" t="s">
        <v>101</v>
      </c>
      <c r="E3046" t="s">
        <v>1237</v>
      </c>
      <c r="F3046" t="s">
        <v>2008</v>
      </c>
      <c r="G3046" t="s">
        <v>1106</v>
      </c>
      <c r="H3046" t="s">
        <v>1790</v>
      </c>
      <c r="I3046" t="s">
        <v>801</v>
      </c>
      <c r="J3046" t="s">
        <v>337</v>
      </c>
      <c r="K3046" t="s">
        <v>339</v>
      </c>
      <c r="L3046" t="s">
        <v>540</v>
      </c>
      <c r="M3046" t="s">
        <v>2008</v>
      </c>
      <c r="N3046" t="s">
        <v>1408</v>
      </c>
      <c r="O3046" t="s">
        <v>338</v>
      </c>
      <c r="P3046" t="s">
        <v>226</v>
      </c>
      <c r="Q3046">
        <v>22</v>
      </c>
      <c r="R3046" t="s">
        <v>95</v>
      </c>
      <c r="S3046" t="s">
        <v>239</v>
      </c>
      <c r="T3046">
        <v>19</v>
      </c>
      <c r="U3046">
        <v>17</v>
      </c>
      <c r="V3046">
        <v>20</v>
      </c>
      <c r="W3046" t="s">
        <v>66</v>
      </c>
      <c r="X3046" t="s">
        <v>65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1</v>
      </c>
      <c r="AI3046">
        <v>1</v>
      </c>
      <c r="AJ3046">
        <v>0</v>
      </c>
      <c r="AK3046">
        <v>0</v>
      </c>
      <c r="AL3046" t="e" vm="1">
        <f>_FV(-1,"0")</f>
        <v>#VALUE!</v>
      </c>
      <c r="AM3046" t="e" vm="269">
        <f>_FV(-1,"0909090909090908")</f>
        <v>#VALUE!</v>
      </c>
      <c r="AN3046">
        <v>8</v>
      </c>
      <c r="AO3046" t="s">
        <v>66</v>
      </c>
      <c r="AP3046" t="e" vm="1">
        <f>_FV(-2,"0")</f>
        <v>#VALUE!</v>
      </c>
      <c r="AQ3046">
        <v>1</v>
      </c>
      <c r="AR3046">
        <v>1</v>
      </c>
      <c r="AS3046" t="s">
        <v>68</v>
      </c>
      <c r="AT3046" t="s">
        <v>68</v>
      </c>
      <c r="AU3046" t="s">
        <v>68</v>
      </c>
      <c r="AV3046" s="2">
        <v>43497</v>
      </c>
      <c r="AW3046" s="3">
        <v>13516</v>
      </c>
      <c r="AX3046">
        <v>1556</v>
      </c>
      <c r="AY3046">
        <v>1546</v>
      </c>
      <c r="AZ3046" t="s">
        <v>2230</v>
      </c>
      <c r="BA3046" s="2">
        <v>43550</v>
      </c>
      <c r="BB3046">
        <v>32</v>
      </c>
      <c r="BC3046" t="s">
        <v>3398</v>
      </c>
      <c r="BD3046" s="3">
        <v>42767</v>
      </c>
      <c r="BE3046" t="s">
        <v>3165</v>
      </c>
      <c r="BF3046" s="2">
        <v>43548</v>
      </c>
      <c r="BG3046">
        <v>21</v>
      </c>
      <c r="BH3046" t="s">
        <v>3409</v>
      </c>
      <c r="BI3046" s="3">
        <v>15766</v>
      </c>
    </row>
    <row r="3047" spans="1:61" x14ac:dyDescent="0.25">
      <c r="A3047" s="1">
        <v>43498</v>
      </c>
      <c r="B3047" t="s">
        <v>123</v>
      </c>
      <c r="C3047" t="s">
        <v>3165</v>
      </c>
      <c r="D3047" t="s">
        <v>62</v>
      </c>
      <c r="E3047" s="2">
        <v>43617</v>
      </c>
      <c r="F3047" t="s">
        <v>396</v>
      </c>
      <c r="G3047" t="s">
        <v>1536</v>
      </c>
      <c r="H3047" s="3">
        <v>23377</v>
      </c>
      <c r="I3047" s="3">
        <v>32143</v>
      </c>
      <c r="J3047" t="s">
        <v>346</v>
      </c>
      <c r="K3047" t="s">
        <v>1650</v>
      </c>
      <c r="L3047" t="s">
        <v>658</v>
      </c>
      <c r="M3047" t="s">
        <v>118</v>
      </c>
      <c r="N3047" t="s">
        <v>398</v>
      </c>
      <c r="O3047" t="s">
        <v>118</v>
      </c>
      <c r="P3047" t="s">
        <v>118</v>
      </c>
      <c r="Q3047">
        <v>25</v>
      </c>
      <c r="R3047" t="s">
        <v>84</v>
      </c>
      <c r="S3047" t="s">
        <v>239</v>
      </c>
      <c r="T3047">
        <v>19</v>
      </c>
      <c r="U3047">
        <v>5</v>
      </c>
      <c r="V3047">
        <v>20</v>
      </c>
      <c r="W3047" t="s">
        <v>85</v>
      </c>
      <c r="X3047" t="s">
        <v>68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 t="s">
        <v>398</v>
      </c>
      <c r="AM3047" t="e" vm="9">
        <f>_FV(-1,"12")</f>
        <v>#VALUE!</v>
      </c>
      <c r="AN3047">
        <v>36</v>
      </c>
      <c r="AO3047" t="s">
        <v>96</v>
      </c>
      <c r="AP3047" t="e" vm="1">
        <f>_FV(-17,"0")</f>
        <v>#VALUE!</v>
      </c>
      <c r="AQ3047">
        <v>7</v>
      </c>
      <c r="AR3047">
        <v>1</v>
      </c>
      <c r="AS3047" t="s">
        <v>68</v>
      </c>
      <c r="AT3047" t="s">
        <v>593</v>
      </c>
      <c r="AU3047" t="s">
        <v>68</v>
      </c>
      <c r="AV3047" t="s">
        <v>68</v>
      </c>
      <c r="AW3047" t="s">
        <v>2518</v>
      </c>
      <c r="AX3047">
        <v>1850</v>
      </c>
      <c r="AY3047">
        <v>1546</v>
      </c>
      <c r="AZ3047" t="s">
        <v>123</v>
      </c>
      <c r="BA3047" s="2">
        <v>43640</v>
      </c>
      <c r="BB3047">
        <v>40</v>
      </c>
      <c r="BC3047" t="s">
        <v>3388</v>
      </c>
      <c r="BD3047" t="s">
        <v>3399</v>
      </c>
      <c r="BE3047" t="s">
        <v>3165</v>
      </c>
      <c r="BF3047" s="2">
        <v>43548</v>
      </c>
      <c r="BG3047">
        <v>21</v>
      </c>
      <c r="BH3047" t="s">
        <v>3409</v>
      </c>
      <c r="BI3047" s="3">
        <v>15766</v>
      </c>
    </row>
    <row r="3048" spans="1:61" x14ac:dyDescent="0.25">
      <c r="A3048" s="1">
        <v>43554</v>
      </c>
      <c r="B3048" t="s">
        <v>2233</v>
      </c>
      <c r="C3048" t="s">
        <v>3165</v>
      </c>
      <c r="D3048" t="s">
        <v>62</v>
      </c>
      <c r="E3048" t="s">
        <v>553</v>
      </c>
      <c r="F3048" t="s">
        <v>143</v>
      </c>
      <c r="G3048" t="s">
        <v>554</v>
      </c>
      <c r="H3048" t="s">
        <v>1202</v>
      </c>
      <c r="I3048" t="s">
        <v>137</v>
      </c>
      <c r="J3048" t="s">
        <v>144</v>
      </c>
      <c r="K3048" t="s">
        <v>142</v>
      </c>
      <c r="L3048" t="s">
        <v>1360</v>
      </c>
      <c r="M3048" t="s">
        <v>143</v>
      </c>
      <c r="N3048" t="s">
        <v>1504</v>
      </c>
      <c r="O3048" t="s">
        <v>145</v>
      </c>
      <c r="P3048" t="s">
        <v>1112</v>
      </c>
      <c r="Q3048">
        <v>31</v>
      </c>
      <c r="R3048" t="s">
        <v>179</v>
      </c>
      <c r="S3048" t="s">
        <v>239</v>
      </c>
      <c r="T3048">
        <v>19</v>
      </c>
      <c r="U3048">
        <v>11</v>
      </c>
      <c r="V3048">
        <v>16</v>
      </c>
      <c r="W3048" t="s">
        <v>85</v>
      </c>
      <c r="X3048" t="s">
        <v>84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 t="e" vm="214">
        <f>_FV(0,"16129032258064516")</f>
        <v>#VALUE!</v>
      </c>
      <c r="AM3048" t="e" vm="483">
        <f>_FV(-1,"2258064516129032")</f>
        <v>#VALUE!</v>
      </c>
      <c r="AN3048">
        <v>19</v>
      </c>
      <c r="AO3048" t="s">
        <v>66</v>
      </c>
      <c r="AP3048" t="e" vm="1">
        <f>_FV(-8,"0")</f>
        <v>#VALUE!</v>
      </c>
      <c r="AQ3048">
        <v>6</v>
      </c>
      <c r="AR3048">
        <v>3</v>
      </c>
      <c r="AS3048" t="s">
        <v>68</v>
      </c>
      <c r="AT3048" t="s">
        <v>68</v>
      </c>
      <c r="AU3048" t="s">
        <v>68</v>
      </c>
      <c r="AV3048" s="2">
        <v>43497</v>
      </c>
      <c r="AW3048" s="3">
        <v>41640</v>
      </c>
      <c r="AX3048">
        <v>1672</v>
      </c>
      <c r="AY3048">
        <v>1546</v>
      </c>
      <c r="AZ3048" t="s">
        <v>2233</v>
      </c>
      <c r="BA3048" s="2">
        <v>43580</v>
      </c>
      <c r="BB3048">
        <v>20</v>
      </c>
      <c r="BC3048" t="s">
        <v>3402</v>
      </c>
      <c r="BD3048" s="3">
        <v>47300</v>
      </c>
      <c r="BE3048" t="s">
        <v>3165</v>
      </c>
      <c r="BF3048" s="2">
        <v>43548</v>
      </c>
      <c r="BG3048">
        <v>21</v>
      </c>
      <c r="BH3048" t="s">
        <v>3409</v>
      </c>
      <c r="BI3048" s="3">
        <v>15766</v>
      </c>
    </row>
    <row r="3049" spans="1:61" x14ac:dyDescent="0.25">
      <c r="A3049" s="1">
        <v>43109</v>
      </c>
      <c r="B3049" t="s">
        <v>127</v>
      </c>
      <c r="C3049" t="s">
        <v>3165</v>
      </c>
      <c r="D3049" t="s">
        <v>101</v>
      </c>
      <c r="E3049" s="2">
        <v>43586</v>
      </c>
      <c r="F3049" t="s">
        <v>79</v>
      </c>
      <c r="G3049" s="3">
        <v>45658</v>
      </c>
      <c r="H3049" s="3">
        <v>45689</v>
      </c>
      <c r="I3049" s="3">
        <v>45658</v>
      </c>
      <c r="J3049" t="s">
        <v>79</v>
      </c>
      <c r="K3049" t="s">
        <v>79</v>
      </c>
      <c r="L3049" t="s">
        <v>65</v>
      </c>
      <c r="M3049" t="s">
        <v>65</v>
      </c>
      <c r="N3049" t="s">
        <v>63</v>
      </c>
      <c r="O3049" t="s">
        <v>63</v>
      </c>
      <c r="P3049" t="s">
        <v>79</v>
      </c>
      <c r="Q3049">
        <v>4</v>
      </c>
      <c r="R3049" t="s">
        <v>121</v>
      </c>
      <c r="S3049" t="s">
        <v>239</v>
      </c>
      <c r="T3049">
        <v>19</v>
      </c>
      <c r="U3049">
        <v>8</v>
      </c>
      <c r="V3049">
        <v>19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 t="s">
        <v>79</v>
      </c>
      <c r="AM3049" t="e" vm="1">
        <f>_FV(-2,"0")</f>
        <v>#VALUE!</v>
      </c>
      <c r="AN3049">
        <v>4</v>
      </c>
      <c r="AP3049" t="e" vm="1">
        <f>_FV(-12,"0")</f>
        <v>#VALUE!</v>
      </c>
      <c r="AQ3049">
        <v>6</v>
      </c>
      <c r="AR3049">
        <v>0</v>
      </c>
      <c r="AS3049" t="s">
        <v>68</v>
      </c>
      <c r="AT3049" t="s">
        <v>1337</v>
      </c>
      <c r="AU3049" t="s">
        <v>68</v>
      </c>
      <c r="AV3049" t="s">
        <v>68</v>
      </c>
      <c r="AW3049" t="s">
        <v>3499</v>
      </c>
      <c r="AX3049">
        <v>1674</v>
      </c>
      <c r="AY3049">
        <v>1546</v>
      </c>
      <c r="AZ3049" t="s">
        <v>127</v>
      </c>
      <c r="BA3049" t="s">
        <v>1398</v>
      </c>
      <c r="BB3049">
        <v>25</v>
      </c>
      <c r="BC3049" t="s">
        <v>3404</v>
      </c>
      <c r="BD3049" s="3">
        <v>27303</v>
      </c>
      <c r="BE3049" t="s">
        <v>3165</v>
      </c>
      <c r="BF3049" s="2">
        <v>43548</v>
      </c>
      <c r="BG3049">
        <v>21</v>
      </c>
      <c r="BH3049" t="s">
        <v>3409</v>
      </c>
      <c r="BI3049" s="3">
        <v>15766</v>
      </c>
    </row>
    <row r="3050" spans="1:61" x14ac:dyDescent="0.25">
      <c r="A3050" s="1">
        <v>43463</v>
      </c>
      <c r="B3050" t="s">
        <v>136</v>
      </c>
      <c r="C3050" t="s">
        <v>3165</v>
      </c>
      <c r="D3050" t="s">
        <v>62</v>
      </c>
      <c r="E3050" t="s">
        <v>681</v>
      </c>
      <c r="F3050" t="s">
        <v>97</v>
      </c>
      <c r="G3050" s="3">
        <v>42036</v>
      </c>
      <c r="H3050" s="2">
        <v>43647</v>
      </c>
      <c r="I3050" t="s">
        <v>1130</v>
      </c>
      <c r="J3050" t="s">
        <v>63</v>
      </c>
      <c r="K3050" t="s">
        <v>325</v>
      </c>
      <c r="L3050" t="s">
        <v>325</v>
      </c>
      <c r="M3050" t="s">
        <v>97</v>
      </c>
      <c r="N3050" t="s">
        <v>1478</v>
      </c>
      <c r="O3050" t="s">
        <v>79</v>
      </c>
      <c r="P3050" t="s">
        <v>118</v>
      </c>
      <c r="Q3050">
        <v>20</v>
      </c>
      <c r="R3050" t="s">
        <v>67</v>
      </c>
      <c r="S3050" t="s">
        <v>239</v>
      </c>
      <c r="T3050">
        <v>19</v>
      </c>
      <c r="U3050">
        <v>19</v>
      </c>
      <c r="V3050">
        <v>20</v>
      </c>
      <c r="W3050" t="s">
        <v>84</v>
      </c>
      <c r="X3050" t="s">
        <v>65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1</v>
      </c>
      <c r="AI3050">
        <v>1</v>
      </c>
      <c r="AJ3050">
        <v>0</v>
      </c>
      <c r="AK3050">
        <v>0</v>
      </c>
      <c r="AL3050" t="e" vm="154">
        <f>_FV(-1,"3")</f>
        <v>#VALUE!</v>
      </c>
      <c r="AM3050" t="e" vm="124">
        <f>_FV(-1,"1")</f>
        <v>#VALUE!</v>
      </c>
      <c r="AN3050">
        <v>1</v>
      </c>
      <c r="AO3050" t="s">
        <v>84</v>
      </c>
      <c r="AP3050" t="e" vm="1">
        <f>_FV(-1,"0")</f>
        <v>#VALUE!</v>
      </c>
      <c r="AQ3050">
        <v>0</v>
      </c>
      <c r="AR3050">
        <v>3</v>
      </c>
      <c r="AS3050" t="s">
        <v>68</v>
      </c>
      <c r="AT3050" t="s">
        <v>68</v>
      </c>
      <c r="AU3050" t="s">
        <v>68</v>
      </c>
      <c r="AV3050" t="s">
        <v>68</v>
      </c>
      <c r="AW3050" s="3">
        <v>12420</v>
      </c>
      <c r="AX3050">
        <v>1621</v>
      </c>
      <c r="AY3050">
        <v>1546</v>
      </c>
      <c r="AZ3050" t="s">
        <v>136</v>
      </c>
      <c r="BA3050" s="2">
        <v>43609</v>
      </c>
      <c r="BB3050">
        <v>18</v>
      </c>
      <c r="BC3050" t="s">
        <v>3407</v>
      </c>
      <c r="BD3050" s="2">
        <v>43652</v>
      </c>
      <c r="BE3050" t="s">
        <v>3165</v>
      </c>
      <c r="BF3050" s="2">
        <v>43548</v>
      </c>
      <c r="BG3050">
        <v>21</v>
      </c>
      <c r="BH3050" t="s">
        <v>3409</v>
      </c>
      <c r="BI3050" s="3">
        <v>15766</v>
      </c>
    </row>
    <row r="3051" spans="1:61" x14ac:dyDescent="0.25">
      <c r="A3051" s="1">
        <v>43365</v>
      </c>
      <c r="B3051" t="s">
        <v>2538</v>
      </c>
      <c r="C3051" t="s">
        <v>3165</v>
      </c>
      <c r="D3051" t="s">
        <v>62</v>
      </c>
      <c r="E3051" t="s">
        <v>90</v>
      </c>
      <c r="F3051" t="s">
        <v>80</v>
      </c>
      <c r="G3051" s="2">
        <v>43586</v>
      </c>
      <c r="H3051" t="s">
        <v>366</v>
      </c>
      <c r="I3051" t="s">
        <v>68</v>
      </c>
      <c r="J3051" t="s">
        <v>80</v>
      </c>
      <c r="K3051" t="s">
        <v>80</v>
      </c>
      <c r="L3051" t="s">
        <v>65</v>
      </c>
      <c r="M3051" t="s">
        <v>63</v>
      </c>
      <c r="N3051" t="s">
        <v>63</v>
      </c>
      <c r="O3051" t="s">
        <v>65</v>
      </c>
      <c r="P3051" t="s">
        <v>80</v>
      </c>
      <c r="Q3051">
        <v>6</v>
      </c>
      <c r="R3051" t="s">
        <v>83</v>
      </c>
      <c r="S3051" t="s">
        <v>239</v>
      </c>
      <c r="T3051">
        <v>19</v>
      </c>
      <c r="U3051">
        <v>10</v>
      </c>
      <c r="V3051">
        <v>18</v>
      </c>
      <c r="W3051" t="s">
        <v>96</v>
      </c>
      <c r="X3051" t="s">
        <v>64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 t="e" vm="68">
        <f>_FV(0,"16666666666666666")</f>
        <v>#VALUE!</v>
      </c>
      <c r="AM3051" t="e" vm="3">
        <f>_FV(-1,"5")</f>
        <v>#VALUE!</v>
      </c>
      <c r="AN3051">
        <v>4</v>
      </c>
      <c r="AO3051" t="s">
        <v>66</v>
      </c>
      <c r="AP3051" t="e" vm="1">
        <f>_FV(-11,"0")</f>
        <v>#VALUE!</v>
      </c>
      <c r="AQ3051">
        <v>4</v>
      </c>
      <c r="AR3051">
        <v>1</v>
      </c>
      <c r="AS3051" t="s">
        <v>68</v>
      </c>
      <c r="AT3051" t="s">
        <v>68</v>
      </c>
      <c r="AU3051" t="s">
        <v>68</v>
      </c>
      <c r="AV3051" s="2">
        <v>43497</v>
      </c>
      <c r="AW3051" s="3">
        <v>42370</v>
      </c>
      <c r="AX3051">
        <v>1685</v>
      </c>
      <c r="AY3051">
        <v>1546</v>
      </c>
      <c r="AZ3051" t="s">
        <v>2538</v>
      </c>
      <c r="BA3051" s="2">
        <v>43580</v>
      </c>
      <c r="BB3051">
        <v>27</v>
      </c>
      <c r="BC3051" t="s">
        <v>3410</v>
      </c>
      <c r="BD3051" s="3">
        <v>24320</v>
      </c>
      <c r="BE3051" t="s">
        <v>3165</v>
      </c>
      <c r="BF3051" s="2">
        <v>43548</v>
      </c>
      <c r="BG3051">
        <v>21</v>
      </c>
      <c r="BH3051" t="s">
        <v>3409</v>
      </c>
      <c r="BI3051" s="3">
        <v>15766</v>
      </c>
    </row>
    <row r="3052" spans="1:61" x14ac:dyDescent="0.25">
      <c r="A3052" s="1">
        <v>43581</v>
      </c>
      <c r="B3052" t="s">
        <v>150</v>
      </c>
      <c r="C3052" t="s">
        <v>3165</v>
      </c>
      <c r="D3052" t="s">
        <v>62</v>
      </c>
      <c r="E3052" t="s">
        <v>1958</v>
      </c>
      <c r="F3052" t="s">
        <v>356</v>
      </c>
      <c r="G3052" t="s">
        <v>356</v>
      </c>
      <c r="H3052" t="s">
        <v>77</v>
      </c>
      <c r="I3052" t="s">
        <v>1509</v>
      </c>
      <c r="J3052" t="s">
        <v>214</v>
      </c>
      <c r="K3052" t="s">
        <v>180</v>
      </c>
      <c r="L3052" t="s">
        <v>308</v>
      </c>
      <c r="M3052" t="s">
        <v>2025</v>
      </c>
      <c r="N3052" t="s">
        <v>180</v>
      </c>
      <c r="O3052" t="s">
        <v>215</v>
      </c>
      <c r="P3052" t="s">
        <v>928</v>
      </c>
      <c r="Q3052">
        <v>36</v>
      </c>
      <c r="R3052" t="s">
        <v>64</v>
      </c>
      <c r="S3052" t="s">
        <v>239</v>
      </c>
      <c r="T3052">
        <v>19</v>
      </c>
      <c r="U3052">
        <v>2</v>
      </c>
      <c r="V3052">
        <v>20</v>
      </c>
      <c r="W3052" t="s">
        <v>110</v>
      </c>
      <c r="X3052" t="s">
        <v>65</v>
      </c>
      <c r="Y3052">
        <v>1</v>
      </c>
      <c r="Z3052">
        <v>1</v>
      </c>
      <c r="AA3052">
        <v>1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1</v>
      </c>
      <c r="AI3052">
        <v>1</v>
      </c>
      <c r="AJ3052">
        <v>0</v>
      </c>
      <c r="AK3052">
        <v>0</v>
      </c>
      <c r="AL3052" t="s">
        <v>1719</v>
      </c>
      <c r="AM3052" t="e" vm="484">
        <f>_FV(-1,"3611111111111112")</f>
        <v>#VALUE!</v>
      </c>
      <c r="AN3052">
        <v>74</v>
      </c>
      <c r="AO3052" t="s">
        <v>110</v>
      </c>
      <c r="AP3052" t="e" vm="1">
        <f>_FV(-18,"0")</f>
        <v>#VALUE!</v>
      </c>
      <c r="AQ3052">
        <v>9</v>
      </c>
      <c r="AR3052">
        <v>0</v>
      </c>
      <c r="AS3052" t="s">
        <v>68</v>
      </c>
      <c r="AT3052" t="s">
        <v>68</v>
      </c>
      <c r="AU3052" t="s">
        <v>68</v>
      </c>
      <c r="AV3052" s="2">
        <v>43499</v>
      </c>
      <c r="AW3052" s="3">
        <v>43466</v>
      </c>
      <c r="AX3052">
        <v>1937</v>
      </c>
      <c r="AY3052">
        <v>1546</v>
      </c>
      <c r="AZ3052" t="s">
        <v>150</v>
      </c>
      <c r="BA3052" s="2">
        <v>43700</v>
      </c>
      <c r="BB3052">
        <v>25</v>
      </c>
      <c r="BC3052" t="s">
        <v>3413</v>
      </c>
      <c r="BD3052" s="2">
        <v>43700</v>
      </c>
      <c r="BE3052" t="s">
        <v>3165</v>
      </c>
      <c r="BF3052" s="2">
        <v>43548</v>
      </c>
      <c r="BG3052">
        <v>21</v>
      </c>
      <c r="BH3052" t="s">
        <v>3409</v>
      </c>
      <c r="BI3052" s="3">
        <v>15766</v>
      </c>
    </row>
    <row r="3053" spans="1:61" x14ac:dyDescent="0.25">
      <c r="A3053" s="1">
        <v>43331</v>
      </c>
      <c r="B3053" t="s">
        <v>158</v>
      </c>
      <c r="C3053" t="s">
        <v>3165</v>
      </c>
      <c r="D3053" t="s">
        <v>62</v>
      </c>
      <c r="E3053" t="s">
        <v>68</v>
      </c>
      <c r="F3053" t="s">
        <v>65</v>
      </c>
      <c r="G3053" t="s">
        <v>65</v>
      </c>
      <c r="H3053" s="2">
        <v>43586</v>
      </c>
      <c r="I3053" s="2">
        <v>43586</v>
      </c>
      <c r="J3053" t="s">
        <v>65</v>
      </c>
      <c r="K3053" t="s">
        <v>63</v>
      </c>
      <c r="L3053" t="s">
        <v>65</v>
      </c>
      <c r="M3053" t="s">
        <v>65</v>
      </c>
      <c r="N3053" t="s">
        <v>63</v>
      </c>
      <c r="O3053" t="s">
        <v>65</v>
      </c>
      <c r="P3053" t="s">
        <v>65</v>
      </c>
      <c r="Q3053">
        <v>2</v>
      </c>
      <c r="R3053" t="s">
        <v>68</v>
      </c>
      <c r="S3053" t="s">
        <v>239</v>
      </c>
      <c r="T3053">
        <v>19</v>
      </c>
      <c r="U3053">
        <v>3</v>
      </c>
      <c r="V3053">
        <v>19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 t="s">
        <v>68</v>
      </c>
      <c r="AM3053" t="e" vm="3">
        <f>_FV(-1,"5")</f>
        <v>#VALUE!</v>
      </c>
      <c r="AN3053">
        <v>3</v>
      </c>
      <c r="AP3053" t="e" vm="1">
        <f>_FV(-19,"0")</f>
        <v>#VALUE!</v>
      </c>
      <c r="AQ3053">
        <v>4</v>
      </c>
      <c r="AR3053">
        <v>1</v>
      </c>
      <c r="AS3053" t="s">
        <v>68</v>
      </c>
      <c r="AT3053" s="2">
        <v>43617</v>
      </c>
      <c r="AU3053" t="s">
        <v>68</v>
      </c>
      <c r="AV3053" s="2">
        <v>43587</v>
      </c>
      <c r="AW3053" t="s">
        <v>3446</v>
      </c>
      <c r="AX3053">
        <v>1954</v>
      </c>
      <c r="AY3053">
        <v>1546</v>
      </c>
      <c r="AZ3053" t="s">
        <v>158</v>
      </c>
      <c r="BA3053" s="2">
        <v>43547</v>
      </c>
      <c r="BB3053">
        <v>33</v>
      </c>
      <c r="BC3053" t="s">
        <v>3388</v>
      </c>
      <c r="BD3053" t="s">
        <v>3389</v>
      </c>
      <c r="BE3053" t="s">
        <v>3165</v>
      </c>
      <c r="BF3053" s="2">
        <v>43548</v>
      </c>
      <c r="BG3053">
        <v>21</v>
      </c>
      <c r="BH3053" t="s">
        <v>3409</v>
      </c>
      <c r="BI3053" s="3">
        <v>15766</v>
      </c>
    </row>
    <row r="3054" spans="1:61" x14ac:dyDescent="0.25">
      <c r="A3054" s="1">
        <v>43460</v>
      </c>
      <c r="B3054" t="s">
        <v>163</v>
      </c>
      <c r="C3054" t="s">
        <v>3165</v>
      </c>
      <c r="D3054" t="s">
        <v>62</v>
      </c>
      <c r="E3054" t="s">
        <v>403</v>
      </c>
      <c r="F3054" t="s">
        <v>169</v>
      </c>
      <c r="G3054" t="s">
        <v>199</v>
      </c>
      <c r="H3054" t="s">
        <v>303</v>
      </c>
      <c r="I3054" t="s">
        <v>679</v>
      </c>
      <c r="J3054" t="s">
        <v>788</v>
      </c>
      <c r="K3054" t="s">
        <v>304</v>
      </c>
      <c r="L3054" t="s">
        <v>171</v>
      </c>
      <c r="M3054" t="s">
        <v>170</v>
      </c>
      <c r="N3054" t="s">
        <v>1624</v>
      </c>
      <c r="O3054" t="s">
        <v>170</v>
      </c>
      <c r="P3054" t="s">
        <v>205</v>
      </c>
      <c r="Q3054">
        <v>19</v>
      </c>
      <c r="R3054" t="s">
        <v>96</v>
      </c>
      <c r="S3054" t="s">
        <v>239</v>
      </c>
      <c r="T3054">
        <v>19</v>
      </c>
      <c r="U3054">
        <v>6</v>
      </c>
      <c r="V3054">
        <v>19</v>
      </c>
      <c r="W3054" t="s">
        <v>121</v>
      </c>
      <c r="X3054" t="s">
        <v>65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1</v>
      </c>
      <c r="AI3054">
        <v>1</v>
      </c>
      <c r="AJ3054">
        <v>0</v>
      </c>
      <c r="AK3054">
        <v>0</v>
      </c>
      <c r="AL3054" t="s">
        <v>205</v>
      </c>
      <c r="AM3054" t="e" vm="270">
        <f>_FV(-1,"0526315789473684")</f>
        <v>#VALUE!</v>
      </c>
      <c r="AN3054">
        <v>19</v>
      </c>
      <c r="AO3054" t="s">
        <v>121</v>
      </c>
      <c r="AP3054" t="e" vm="1">
        <f>_FV(-14,"0")</f>
        <v>#VALUE!</v>
      </c>
      <c r="AQ3054">
        <v>3</v>
      </c>
      <c r="AR3054">
        <v>3</v>
      </c>
      <c r="AS3054" t="s">
        <v>68</v>
      </c>
      <c r="AT3054" t="s">
        <v>68</v>
      </c>
      <c r="AU3054" t="s">
        <v>68</v>
      </c>
      <c r="AV3054" t="s">
        <v>64</v>
      </c>
      <c r="AW3054" s="3">
        <v>11324</v>
      </c>
      <c r="AX3054">
        <v>1870</v>
      </c>
      <c r="AY3054">
        <v>1546</v>
      </c>
      <c r="AZ3054" t="s">
        <v>163</v>
      </c>
      <c r="BA3054" s="2">
        <v>43640</v>
      </c>
      <c r="BB3054">
        <v>22</v>
      </c>
      <c r="BC3054" t="s">
        <v>3417</v>
      </c>
      <c r="BD3054" s="2">
        <v>43700</v>
      </c>
      <c r="BE3054" t="s">
        <v>3165</v>
      </c>
      <c r="BF3054" s="2">
        <v>43548</v>
      </c>
      <c r="BG3054">
        <v>21</v>
      </c>
      <c r="BH3054" t="s">
        <v>3409</v>
      </c>
      <c r="BI3054" s="3">
        <v>15766</v>
      </c>
    </row>
    <row r="3055" spans="1:61" x14ac:dyDescent="0.25">
      <c r="A3055" s="1">
        <v>43519</v>
      </c>
      <c r="B3055" t="s">
        <v>178</v>
      </c>
      <c r="C3055" t="s">
        <v>3165</v>
      </c>
      <c r="D3055" t="s">
        <v>62</v>
      </c>
      <c r="E3055" t="s">
        <v>847</v>
      </c>
      <c r="F3055" t="s">
        <v>1468</v>
      </c>
      <c r="G3055" t="s">
        <v>605</v>
      </c>
      <c r="H3055" t="s">
        <v>811</v>
      </c>
      <c r="I3055" t="s">
        <v>632</v>
      </c>
      <c r="J3055" t="s">
        <v>1232</v>
      </c>
      <c r="K3055" t="s">
        <v>216</v>
      </c>
      <c r="L3055" t="s">
        <v>639</v>
      </c>
      <c r="M3055" t="s">
        <v>609</v>
      </c>
      <c r="N3055" t="s">
        <v>1480</v>
      </c>
      <c r="O3055" t="s">
        <v>607</v>
      </c>
      <c r="P3055" t="s">
        <v>608</v>
      </c>
      <c r="Q3055">
        <v>27</v>
      </c>
      <c r="R3055" t="s">
        <v>191</v>
      </c>
      <c r="S3055" t="s">
        <v>239</v>
      </c>
      <c r="T3055">
        <v>19</v>
      </c>
      <c r="U3055">
        <v>13</v>
      </c>
      <c r="V3055">
        <v>17</v>
      </c>
      <c r="W3055" t="s">
        <v>85</v>
      </c>
      <c r="X3055" t="s">
        <v>68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 t="e" vm="4">
        <f>_FV(0,"4444444444444444")</f>
        <v>#VALUE!</v>
      </c>
      <c r="AM3055" t="e" vm="485">
        <f>_FV(-1,"2592592592592593")</f>
        <v>#VALUE!</v>
      </c>
      <c r="AN3055">
        <v>14</v>
      </c>
      <c r="AO3055" t="s">
        <v>96</v>
      </c>
      <c r="AP3055" t="e" vm="1">
        <f>_FV(-7,"0")</f>
        <v>#VALUE!</v>
      </c>
      <c r="AQ3055">
        <v>6</v>
      </c>
      <c r="AR3055">
        <v>3</v>
      </c>
      <c r="AS3055" t="s">
        <v>68</v>
      </c>
      <c r="AT3055" t="s">
        <v>68</v>
      </c>
      <c r="AU3055" t="s">
        <v>68</v>
      </c>
      <c r="AV3055" s="3">
        <v>45658</v>
      </c>
      <c r="AW3055" s="3">
        <v>46388</v>
      </c>
      <c r="AX3055">
        <v>1644</v>
      </c>
      <c r="AY3055">
        <v>1546</v>
      </c>
      <c r="AZ3055" t="s">
        <v>178</v>
      </c>
      <c r="BA3055" t="s">
        <v>1398</v>
      </c>
      <c r="BB3055">
        <v>22</v>
      </c>
      <c r="BC3055" t="s">
        <v>3419</v>
      </c>
      <c r="BD3055" s="3">
        <v>15097</v>
      </c>
      <c r="BE3055" t="s">
        <v>3165</v>
      </c>
      <c r="BF3055" s="2">
        <v>43548</v>
      </c>
      <c r="BG3055">
        <v>21</v>
      </c>
      <c r="BH3055" t="s">
        <v>3409</v>
      </c>
      <c r="BI3055" s="3">
        <v>15766</v>
      </c>
    </row>
    <row r="3056" spans="1:61" x14ac:dyDescent="0.25">
      <c r="A3056" s="1">
        <v>43804</v>
      </c>
      <c r="B3056" t="s">
        <v>1917</v>
      </c>
      <c r="C3056" t="s">
        <v>3165</v>
      </c>
      <c r="D3056" t="s">
        <v>101</v>
      </c>
      <c r="E3056" t="s">
        <v>680</v>
      </c>
      <c r="F3056" t="s">
        <v>842</v>
      </c>
      <c r="G3056" t="s">
        <v>301</v>
      </c>
      <c r="H3056" t="s">
        <v>1492</v>
      </c>
      <c r="I3056" t="s">
        <v>68</v>
      </c>
      <c r="J3056" t="s">
        <v>406</v>
      </c>
      <c r="K3056" t="s">
        <v>174</v>
      </c>
      <c r="L3056" t="s">
        <v>2752</v>
      </c>
      <c r="M3056" t="s">
        <v>1013</v>
      </c>
      <c r="N3056" t="s">
        <v>1625</v>
      </c>
      <c r="O3056" t="s">
        <v>173</v>
      </c>
      <c r="P3056" t="s">
        <v>204</v>
      </c>
      <c r="Q3056">
        <v>38</v>
      </c>
      <c r="R3056" t="s">
        <v>242</v>
      </c>
      <c r="S3056" t="s">
        <v>239</v>
      </c>
      <c r="T3056">
        <v>19</v>
      </c>
      <c r="U3056">
        <v>16</v>
      </c>
      <c r="V3056">
        <v>20</v>
      </c>
      <c r="W3056" t="s">
        <v>132</v>
      </c>
      <c r="X3056" t="s">
        <v>68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1</v>
      </c>
      <c r="AI3056">
        <v>0</v>
      </c>
      <c r="AJ3056">
        <v>0</v>
      </c>
      <c r="AK3056">
        <v>0</v>
      </c>
      <c r="AL3056" t="e" vm="69">
        <f>_FV(0,"5263157894736842")</f>
        <v>#VALUE!</v>
      </c>
      <c r="AM3056" t="e" vm="486">
        <f>_FV(-1,"4210526315789473")</f>
        <v>#VALUE!</v>
      </c>
      <c r="AN3056">
        <v>23</v>
      </c>
      <c r="AO3056" t="s">
        <v>66</v>
      </c>
      <c r="AP3056" t="e" vm="1">
        <f>_FV(-4,"0")</f>
        <v>#VALUE!</v>
      </c>
      <c r="AQ3056">
        <v>5</v>
      </c>
      <c r="AR3056">
        <v>2</v>
      </c>
      <c r="AS3056" t="s">
        <v>68</v>
      </c>
      <c r="AT3056" t="s">
        <v>68</v>
      </c>
      <c r="AU3056" t="s">
        <v>68</v>
      </c>
      <c r="AV3056" s="2">
        <v>43498</v>
      </c>
      <c r="AW3056" s="2">
        <v>43617</v>
      </c>
      <c r="AX3056">
        <v>1642</v>
      </c>
      <c r="AY3056">
        <v>1546</v>
      </c>
      <c r="AZ3056" t="s">
        <v>1917</v>
      </c>
      <c r="BA3056" s="2">
        <v>43731</v>
      </c>
      <c r="BB3056">
        <v>18</v>
      </c>
      <c r="BC3056" t="s">
        <v>3421</v>
      </c>
      <c r="BD3056" s="3">
        <v>27912</v>
      </c>
      <c r="BE3056" t="s">
        <v>3165</v>
      </c>
      <c r="BF3056" s="2">
        <v>43548</v>
      </c>
      <c r="BG3056">
        <v>21</v>
      </c>
      <c r="BH3056" t="s">
        <v>3409</v>
      </c>
      <c r="BI3056" s="3">
        <v>15766</v>
      </c>
    </row>
    <row r="3057" spans="1:61" x14ac:dyDescent="0.25">
      <c r="A3057" s="1">
        <v>43568</v>
      </c>
      <c r="B3057" t="s">
        <v>209</v>
      </c>
      <c r="C3057" t="s">
        <v>3165</v>
      </c>
      <c r="D3057" t="s">
        <v>62</v>
      </c>
      <c r="E3057" t="s">
        <v>1831</v>
      </c>
      <c r="F3057" t="s">
        <v>1718</v>
      </c>
      <c r="G3057" t="s">
        <v>68</v>
      </c>
      <c r="H3057" t="s">
        <v>2729</v>
      </c>
      <c r="I3057" t="s">
        <v>2730</v>
      </c>
      <c r="J3057" t="s">
        <v>188</v>
      </c>
      <c r="K3057" t="s">
        <v>877</v>
      </c>
      <c r="L3057" t="s">
        <v>1048</v>
      </c>
      <c r="M3057" t="s">
        <v>280</v>
      </c>
      <c r="N3057" t="s">
        <v>1776</v>
      </c>
      <c r="O3057" t="s">
        <v>313</v>
      </c>
      <c r="P3057" t="s">
        <v>1637</v>
      </c>
      <c r="Q3057">
        <v>34</v>
      </c>
      <c r="R3057" t="s">
        <v>66</v>
      </c>
      <c r="S3057" t="s">
        <v>239</v>
      </c>
      <c r="T3057">
        <v>19</v>
      </c>
      <c r="U3057">
        <v>3</v>
      </c>
      <c r="V3057">
        <v>15</v>
      </c>
      <c r="W3057" t="s">
        <v>85</v>
      </c>
      <c r="X3057" t="s">
        <v>65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1</v>
      </c>
      <c r="AI3057">
        <v>1</v>
      </c>
      <c r="AJ3057">
        <v>0</v>
      </c>
      <c r="AK3057">
        <v>0</v>
      </c>
      <c r="AL3057" t="s">
        <v>259</v>
      </c>
      <c r="AM3057" t="e" vm="476">
        <f>_FV(-1,"2941176470588236")</f>
        <v>#VALUE!</v>
      </c>
      <c r="AN3057">
        <v>53</v>
      </c>
      <c r="AO3057" t="s">
        <v>85</v>
      </c>
      <c r="AP3057" t="e" vm="1">
        <f>_FV(-16,"0")</f>
        <v>#VALUE!</v>
      </c>
      <c r="AQ3057">
        <v>9</v>
      </c>
      <c r="AR3057">
        <v>0</v>
      </c>
      <c r="AS3057" t="s">
        <v>68</v>
      </c>
      <c r="AT3057" t="s">
        <v>423</v>
      </c>
      <c r="AU3057" t="s">
        <v>68</v>
      </c>
      <c r="AV3057" s="2">
        <v>43678</v>
      </c>
      <c r="AW3057" t="s">
        <v>1906</v>
      </c>
      <c r="AX3057">
        <v>1893</v>
      </c>
      <c r="AY3057">
        <v>1546</v>
      </c>
      <c r="AZ3057" t="s">
        <v>209</v>
      </c>
      <c r="BA3057" s="2">
        <v>43609</v>
      </c>
      <c r="BB3057">
        <v>20</v>
      </c>
      <c r="BC3057" t="s">
        <v>3422</v>
      </c>
      <c r="BD3057" s="2">
        <v>43793</v>
      </c>
      <c r="BE3057" t="s">
        <v>3165</v>
      </c>
      <c r="BF3057" s="2">
        <v>43548</v>
      </c>
      <c r="BG3057">
        <v>21</v>
      </c>
      <c r="BH3057" t="s">
        <v>3409</v>
      </c>
      <c r="BI3057" s="3">
        <v>15766</v>
      </c>
    </row>
    <row r="3058" spans="1:61" x14ac:dyDescent="0.25">
      <c r="A3058" s="1">
        <v>43400</v>
      </c>
      <c r="B3058" t="s">
        <v>2793</v>
      </c>
      <c r="C3058" t="s">
        <v>3165</v>
      </c>
      <c r="D3058" t="s">
        <v>62</v>
      </c>
      <c r="E3058" s="2">
        <v>43525</v>
      </c>
      <c r="F3058" t="s">
        <v>116</v>
      </c>
      <c r="G3058" s="2">
        <v>43497</v>
      </c>
      <c r="H3058" s="2">
        <v>43678</v>
      </c>
      <c r="I3058" s="2">
        <v>43617</v>
      </c>
      <c r="J3058" t="s">
        <v>266</v>
      </c>
      <c r="K3058" t="s">
        <v>63</v>
      </c>
      <c r="L3058" t="s">
        <v>65</v>
      </c>
      <c r="M3058" t="s">
        <v>266</v>
      </c>
      <c r="N3058" t="s">
        <v>97</v>
      </c>
      <c r="O3058" t="s">
        <v>325</v>
      </c>
      <c r="P3058" t="s">
        <v>266</v>
      </c>
      <c r="Q3058">
        <v>10</v>
      </c>
      <c r="R3058" t="s">
        <v>192</v>
      </c>
      <c r="S3058" t="s">
        <v>239</v>
      </c>
      <c r="T3058">
        <v>19</v>
      </c>
      <c r="U3058">
        <v>7</v>
      </c>
      <c r="V3058">
        <v>19</v>
      </c>
      <c r="W3058" t="s">
        <v>66</v>
      </c>
      <c r="X3058" t="s">
        <v>68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1</v>
      </c>
      <c r="AI3058">
        <v>0</v>
      </c>
      <c r="AJ3058">
        <v>0</v>
      </c>
      <c r="AK3058">
        <v>0</v>
      </c>
      <c r="AL3058" t="s">
        <v>325</v>
      </c>
      <c r="AM3058" t="e" vm="8">
        <f>_FV(-1,"4")</f>
        <v>#VALUE!</v>
      </c>
      <c r="AN3058">
        <v>13</v>
      </c>
      <c r="AO3058" t="s">
        <v>84</v>
      </c>
      <c r="AP3058" t="e" vm="1">
        <f>_FV(-9,"0")</f>
        <v>#VALUE!</v>
      </c>
      <c r="AQ3058">
        <v>0</v>
      </c>
      <c r="AR3058">
        <v>6</v>
      </c>
      <c r="AS3058" t="s">
        <v>68</v>
      </c>
      <c r="AT3058" t="s">
        <v>68</v>
      </c>
      <c r="AU3058" t="s">
        <v>68</v>
      </c>
      <c r="AV3058" s="2">
        <v>43556</v>
      </c>
      <c r="AW3058" s="3">
        <v>46753</v>
      </c>
      <c r="AX3058">
        <v>1657</v>
      </c>
      <c r="AY3058">
        <v>1546</v>
      </c>
      <c r="AZ3058" t="s">
        <v>2793</v>
      </c>
      <c r="BA3058" s="2">
        <v>43521</v>
      </c>
      <c r="BB3058">
        <v>31</v>
      </c>
      <c r="BC3058" t="s">
        <v>3425</v>
      </c>
      <c r="BD3058" s="3">
        <v>13606</v>
      </c>
      <c r="BE3058" t="s">
        <v>3165</v>
      </c>
      <c r="BF3058" s="2">
        <v>43548</v>
      </c>
      <c r="BG3058">
        <v>21</v>
      </c>
      <c r="BH3058" t="s">
        <v>3409</v>
      </c>
      <c r="BI3058" s="3">
        <v>15766</v>
      </c>
    </row>
    <row r="3059" spans="1:61" x14ac:dyDescent="0.25">
      <c r="A3059" s="1">
        <v>43540</v>
      </c>
      <c r="B3059" t="s">
        <v>228</v>
      </c>
      <c r="C3059" t="s">
        <v>3165</v>
      </c>
      <c r="D3059" t="s">
        <v>62</v>
      </c>
      <c r="E3059" t="s">
        <v>867</v>
      </c>
      <c r="F3059" t="s">
        <v>143</v>
      </c>
      <c r="G3059" t="s">
        <v>1664</v>
      </c>
      <c r="H3059" t="s">
        <v>1202</v>
      </c>
      <c r="I3059" t="s">
        <v>445</v>
      </c>
      <c r="J3059" t="s">
        <v>144</v>
      </c>
      <c r="K3059" t="s">
        <v>559</v>
      </c>
      <c r="L3059" t="s">
        <v>1360</v>
      </c>
      <c r="M3059" t="s">
        <v>451</v>
      </c>
      <c r="N3059" t="s">
        <v>1504</v>
      </c>
      <c r="O3059" t="s">
        <v>145</v>
      </c>
      <c r="P3059" t="s">
        <v>1112</v>
      </c>
      <c r="Q3059">
        <v>31</v>
      </c>
      <c r="R3059" t="s">
        <v>120</v>
      </c>
      <c r="S3059" t="s">
        <v>239</v>
      </c>
      <c r="T3059">
        <v>19</v>
      </c>
      <c r="U3059">
        <v>7</v>
      </c>
      <c r="V3059">
        <v>16</v>
      </c>
      <c r="W3059" t="s">
        <v>85</v>
      </c>
      <c r="X3059" t="s">
        <v>84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 t="e" vm="276">
        <f>_FV(0,"1935483870967742")</f>
        <v>#VALUE!</v>
      </c>
      <c r="AM3059" t="e" vm="483">
        <f>_FV(-1,"2258064516129032")</f>
        <v>#VALUE!</v>
      </c>
      <c r="AN3059">
        <v>25</v>
      </c>
      <c r="AO3059" t="s">
        <v>66</v>
      </c>
      <c r="AP3059" t="e" vm="1">
        <f>_FV(-10,"0")</f>
        <v>#VALUE!</v>
      </c>
      <c r="AQ3059">
        <v>7</v>
      </c>
      <c r="AR3059">
        <v>1</v>
      </c>
      <c r="AS3059" t="s">
        <v>68</v>
      </c>
      <c r="AT3059" t="s">
        <v>1080</v>
      </c>
      <c r="AU3059" t="s">
        <v>68</v>
      </c>
      <c r="AV3059" t="s">
        <v>147</v>
      </c>
      <c r="AW3059" t="s">
        <v>3500</v>
      </c>
      <c r="AX3059">
        <v>1650</v>
      </c>
      <c r="AY3059">
        <v>1546</v>
      </c>
      <c r="AZ3059" t="s">
        <v>228</v>
      </c>
      <c r="BA3059" s="2">
        <v>43671</v>
      </c>
      <c r="BB3059">
        <v>22</v>
      </c>
      <c r="BC3059" t="s">
        <v>3427</v>
      </c>
      <c r="BD3059" s="3">
        <v>13728</v>
      </c>
      <c r="BE3059" t="s">
        <v>3165</v>
      </c>
      <c r="BF3059" s="2">
        <v>43548</v>
      </c>
      <c r="BG3059">
        <v>21</v>
      </c>
      <c r="BH3059" t="s">
        <v>3409</v>
      </c>
      <c r="BI3059" s="3">
        <v>15766</v>
      </c>
    </row>
    <row r="3060" spans="1:61" x14ac:dyDescent="0.25">
      <c r="A3060" s="1">
        <v>43429</v>
      </c>
      <c r="B3060" t="s">
        <v>245</v>
      </c>
      <c r="C3060" t="s">
        <v>3165</v>
      </c>
      <c r="D3060" t="s">
        <v>151</v>
      </c>
      <c r="E3060" t="s">
        <v>496</v>
      </c>
      <c r="F3060" t="s">
        <v>236</v>
      </c>
      <c r="G3060" t="s">
        <v>68</v>
      </c>
      <c r="H3060" t="s">
        <v>231</v>
      </c>
      <c r="I3060" t="s">
        <v>362</v>
      </c>
      <c r="J3060" t="s">
        <v>364</v>
      </c>
      <c r="K3060" t="s">
        <v>235</v>
      </c>
      <c r="L3060" t="s">
        <v>234</v>
      </c>
      <c r="M3060" t="s">
        <v>235</v>
      </c>
      <c r="N3060" t="s">
        <v>364</v>
      </c>
      <c r="O3060" t="s">
        <v>235</v>
      </c>
      <c r="P3060" t="s">
        <v>235</v>
      </c>
      <c r="Q3060">
        <v>13</v>
      </c>
      <c r="R3060" t="s">
        <v>85</v>
      </c>
      <c r="S3060" t="s">
        <v>239</v>
      </c>
      <c r="T3060">
        <v>19</v>
      </c>
      <c r="U3060">
        <v>11</v>
      </c>
      <c r="V3060">
        <v>19</v>
      </c>
      <c r="W3060" t="s">
        <v>66</v>
      </c>
      <c r="X3060" t="s">
        <v>132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 t="e" vm="162">
        <f>_FV(0,"07692307692307693")</f>
        <v>#VALUE!</v>
      </c>
      <c r="AM3060" t="e" vm="369">
        <f>_FV(-1,"2307692307692308")</f>
        <v>#VALUE!</v>
      </c>
      <c r="AN3060">
        <v>9</v>
      </c>
      <c r="AO3060" t="e" vm="1">
        <f>_FV(-1,"0")</f>
        <v>#VALUE!</v>
      </c>
      <c r="AP3060" t="e" vm="1">
        <f>_FV(-13,"0")</f>
        <v>#VALUE!</v>
      </c>
      <c r="AQ3060">
        <v>1</v>
      </c>
      <c r="AR3060">
        <v>1</v>
      </c>
      <c r="AS3060" t="s">
        <v>68</v>
      </c>
      <c r="AT3060" t="s">
        <v>68</v>
      </c>
      <c r="AU3060" t="s">
        <v>68</v>
      </c>
      <c r="AV3060" s="2">
        <v>43497</v>
      </c>
      <c r="AW3060" s="3">
        <v>44927</v>
      </c>
      <c r="AX3060">
        <v>1604</v>
      </c>
      <c r="AY3060">
        <v>1546</v>
      </c>
      <c r="AZ3060" t="s">
        <v>245</v>
      </c>
      <c r="BA3060" s="2">
        <v>43488</v>
      </c>
      <c r="BB3060">
        <v>26</v>
      </c>
      <c r="BC3060" t="s">
        <v>3428</v>
      </c>
      <c r="BD3060" s="2">
        <v>43469</v>
      </c>
      <c r="BE3060" t="s">
        <v>3165</v>
      </c>
      <c r="BF3060" s="2">
        <v>43548</v>
      </c>
      <c r="BG3060">
        <v>21</v>
      </c>
      <c r="BH3060" t="s">
        <v>3409</v>
      </c>
      <c r="BI3060" s="3">
        <v>15766</v>
      </c>
    </row>
    <row r="3061" spans="1:61" x14ac:dyDescent="0.25">
      <c r="A3061" s="1">
        <v>43456</v>
      </c>
      <c r="B3061" t="s">
        <v>60</v>
      </c>
      <c r="C3061" t="s">
        <v>2531</v>
      </c>
      <c r="D3061" t="s">
        <v>62</v>
      </c>
      <c r="E3061" t="s">
        <v>1206</v>
      </c>
      <c r="F3061" t="s">
        <v>74</v>
      </c>
      <c r="G3061" t="s">
        <v>1193</v>
      </c>
      <c r="H3061" t="s">
        <v>366</v>
      </c>
      <c r="I3061" t="s">
        <v>606</v>
      </c>
      <c r="J3061" t="s">
        <v>355</v>
      </c>
      <c r="K3061" t="s">
        <v>356</v>
      </c>
      <c r="L3061" t="s">
        <v>82</v>
      </c>
      <c r="M3061" t="s">
        <v>82</v>
      </c>
      <c r="N3061" t="s">
        <v>950</v>
      </c>
      <c r="O3061" t="s">
        <v>216</v>
      </c>
      <c r="P3061" t="s">
        <v>82</v>
      </c>
      <c r="Q3061">
        <v>18</v>
      </c>
      <c r="R3061" t="s">
        <v>132</v>
      </c>
      <c r="S3061" t="s">
        <v>110</v>
      </c>
      <c r="T3061">
        <v>19</v>
      </c>
      <c r="U3061">
        <v>5</v>
      </c>
      <c r="V3061">
        <v>18</v>
      </c>
      <c r="W3061" t="s">
        <v>120</v>
      </c>
      <c r="X3061" t="s">
        <v>84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1</v>
      </c>
      <c r="AI3061">
        <v>0</v>
      </c>
      <c r="AJ3061">
        <v>0</v>
      </c>
      <c r="AK3061">
        <v>0</v>
      </c>
      <c r="AL3061" t="s">
        <v>91</v>
      </c>
      <c r="AM3061" t="e" vm="1">
        <f>_FV(-1,"0")</f>
        <v>#VALUE!</v>
      </c>
      <c r="AN3061">
        <v>22</v>
      </c>
      <c r="AO3061" t="s">
        <v>85</v>
      </c>
      <c r="AP3061" t="e" vm="1">
        <f>_FV(-10,"0")</f>
        <v>#VALUE!</v>
      </c>
      <c r="AQ3061">
        <v>9</v>
      </c>
      <c r="AR3061">
        <v>0</v>
      </c>
      <c r="AS3061" t="s">
        <v>1854</v>
      </c>
      <c r="AT3061" t="s">
        <v>68</v>
      </c>
      <c r="AU3061" t="s">
        <v>3366</v>
      </c>
      <c r="AV3061" t="s">
        <v>3501</v>
      </c>
      <c r="AW3061" t="s">
        <v>2386</v>
      </c>
      <c r="AX3061">
        <v>1812</v>
      </c>
      <c r="AY3061">
        <v>1630</v>
      </c>
      <c r="AZ3061" t="s">
        <v>60</v>
      </c>
      <c r="BA3061" s="2">
        <v>43731</v>
      </c>
      <c r="BB3061">
        <v>28</v>
      </c>
      <c r="BC3061" t="s">
        <v>3386</v>
      </c>
      <c r="BD3061" t="s">
        <v>3387</v>
      </c>
      <c r="BE3061" t="s">
        <v>2531</v>
      </c>
      <c r="BF3061" s="2">
        <v>43492</v>
      </c>
      <c r="BG3061">
        <v>14</v>
      </c>
      <c r="BH3061" t="s">
        <v>3397</v>
      </c>
      <c r="BI3061" s="3">
        <v>23132</v>
      </c>
    </row>
    <row r="3062" spans="1:61" x14ac:dyDescent="0.25">
      <c r="A3062" s="1">
        <v>43620</v>
      </c>
      <c r="B3062" t="s">
        <v>2768</v>
      </c>
      <c r="C3062" t="s">
        <v>2531</v>
      </c>
      <c r="D3062" t="s">
        <v>151</v>
      </c>
      <c r="E3062" t="s">
        <v>465</v>
      </c>
      <c r="F3062" t="s">
        <v>1138</v>
      </c>
      <c r="G3062" t="s">
        <v>463</v>
      </c>
      <c r="H3062" t="s">
        <v>881</v>
      </c>
      <c r="I3062" t="s">
        <v>467</v>
      </c>
      <c r="J3062" t="s">
        <v>68</v>
      </c>
      <c r="K3062" t="s">
        <v>80</v>
      </c>
      <c r="L3062" t="s">
        <v>223</v>
      </c>
      <c r="M3062" t="s">
        <v>1139</v>
      </c>
      <c r="N3062" t="s">
        <v>646</v>
      </c>
      <c r="O3062" t="s">
        <v>1140</v>
      </c>
      <c r="P3062" t="s">
        <v>226</v>
      </c>
      <c r="Q3062">
        <v>33</v>
      </c>
      <c r="R3062" t="s">
        <v>119</v>
      </c>
      <c r="S3062" t="s">
        <v>110</v>
      </c>
      <c r="T3062">
        <v>19</v>
      </c>
      <c r="U3062">
        <v>7</v>
      </c>
      <c r="V3062">
        <v>11</v>
      </c>
      <c r="W3062" t="s">
        <v>66</v>
      </c>
      <c r="X3062" t="s">
        <v>84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1</v>
      </c>
      <c r="AI3062">
        <v>0</v>
      </c>
      <c r="AJ3062">
        <v>0</v>
      </c>
      <c r="AK3062">
        <v>0</v>
      </c>
      <c r="AL3062" t="e" vm="221">
        <f>_FV(0,"45454545454545453")</f>
        <v>#VALUE!</v>
      </c>
      <c r="AM3062" t="e" vm="35">
        <f>_FV(0,"6666666666666666")</f>
        <v>#VALUE!</v>
      </c>
      <c r="AN3062">
        <v>5</v>
      </c>
      <c r="AO3062" t="s">
        <v>68</v>
      </c>
      <c r="AP3062" t="e" vm="1">
        <f>_FV(-1,"0")</f>
        <v>#VALUE!</v>
      </c>
      <c r="AQ3062">
        <v>3</v>
      </c>
      <c r="AR3062">
        <v>6</v>
      </c>
      <c r="AS3062" t="s">
        <v>808</v>
      </c>
      <c r="AT3062" t="s">
        <v>68</v>
      </c>
      <c r="AU3062" t="s">
        <v>2590</v>
      </c>
      <c r="AV3062" t="s">
        <v>3502</v>
      </c>
      <c r="AW3062" t="s">
        <v>2592</v>
      </c>
      <c r="AX3062">
        <v>1682</v>
      </c>
      <c r="AY3062">
        <v>1630</v>
      </c>
      <c r="AZ3062" t="s">
        <v>2768</v>
      </c>
      <c r="BA3062" s="2">
        <v>43670</v>
      </c>
      <c r="BB3062">
        <v>16</v>
      </c>
      <c r="BC3062" t="s">
        <v>3391</v>
      </c>
      <c r="BD3062" s="3">
        <v>24563</v>
      </c>
      <c r="BE3062" t="s">
        <v>2531</v>
      </c>
      <c r="BF3062" s="2">
        <v>43492</v>
      </c>
      <c r="BG3062">
        <v>14</v>
      </c>
      <c r="BH3062" t="s">
        <v>3397</v>
      </c>
      <c r="BI3062" s="3">
        <v>23132</v>
      </c>
    </row>
    <row r="3063" spans="1:61" x14ac:dyDescent="0.25">
      <c r="A3063" s="1">
        <v>43710</v>
      </c>
      <c r="B3063" t="s">
        <v>3158</v>
      </c>
      <c r="C3063" t="s">
        <v>2531</v>
      </c>
      <c r="D3063" t="s">
        <v>151</v>
      </c>
      <c r="E3063" t="s">
        <v>516</v>
      </c>
      <c r="F3063" t="s">
        <v>68</v>
      </c>
      <c r="G3063" t="s">
        <v>358</v>
      </c>
      <c r="H3063" t="s">
        <v>942</v>
      </c>
      <c r="I3063" t="s">
        <v>516</v>
      </c>
      <c r="J3063" t="s">
        <v>496</v>
      </c>
      <c r="K3063" t="s">
        <v>521</v>
      </c>
      <c r="L3063" t="s">
        <v>363</v>
      </c>
      <c r="M3063" t="s">
        <v>236</v>
      </c>
      <c r="N3063" t="s">
        <v>63</v>
      </c>
      <c r="O3063" t="s">
        <v>363</v>
      </c>
      <c r="P3063" t="s">
        <v>363</v>
      </c>
      <c r="Q3063">
        <v>26</v>
      </c>
      <c r="R3063" t="s">
        <v>255</v>
      </c>
      <c r="S3063" t="s">
        <v>110</v>
      </c>
      <c r="T3063">
        <v>19</v>
      </c>
      <c r="U3063">
        <v>12</v>
      </c>
      <c r="V3063">
        <v>15</v>
      </c>
      <c r="W3063" t="s">
        <v>64</v>
      </c>
      <c r="X3063" t="s">
        <v>83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 t="e" vm="340">
        <f>_FV(0,"34615384615384615")</f>
        <v>#VALUE!</v>
      </c>
      <c r="AM3063" t="e" vm="228">
        <f>_FV(0,"7692307692307693")</f>
        <v>#VALUE!</v>
      </c>
      <c r="AN3063">
        <v>3</v>
      </c>
      <c r="AO3063" t="e" vm="1">
        <f>_FV(-7,"0")</f>
        <v>#VALUE!</v>
      </c>
      <c r="AP3063" t="s">
        <v>64</v>
      </c>
      <c r="AQ3063">
        <v>2</v>
      </c>
      <c r="AR3063">
        <v>5</v>
      </c>
      <c r="AS3063" t="s">
        <v>65</v>
      </c>
      <c r="AT3063" t="s">
        <v>68</v>
      </c>
      <c r="AU3063" t="s">
        <v>317</v>
      </c>
      <c r="AV3063" t="s">
        <v>3503</v>
      </c>
      <c r="AW3063" t="s">
        <v>65</v>
      </c>
      <c r="AX3063">
        <v>1625</v>
      </c>
      <c r="AY3063">
        <v>1630</v>
      </c>
      <c r="AZ3063" t="s">
        <v>3158</v>
      </c>
      <c r="BA3063" s="2">
        <v>43701</v>
      </c>
      <c r="BB3063">
        <v>29</v>
      </c>
      <c r="BC3063" t="s">
        <v>3395</v>
      </c>
      <c r="BD3063" s="3">
        <v>44287</v>
      </c>
      <c r="BE3063" t="s">
        <v>2531</v>
      </c>
      <c r="BF3063" s="2">
        <v>43492</v>
      </c>
      <c r="BG3063">
        <v>14</v>
      </c>
      <c r="BH3063" t="s">
        <v>3397</v>
      </c>
      <c r="BI3063" s="3">
        <v>23132</v>
      </c>
    </row>
    <row r="3064" spans="1:61" x14ac:dyDescent="0.25">
      <c r="A3064" s="1">
        <v>43373</v>
      </c>
      <c r="B3064" t="s">
        <v>2230</v>
      </c>
      <c r="C3064" t="s">
        <v>2531</v>
      </c>
      <c r="D3064" t="s">
        <v>151</v>
      </c>
      <c r="E3064" t="s">
        <v>156</v>
      </c>
      <c r="F3064" t="s">
        <v>68</v>
      </c>
      <c r="G3064" t="s">
        <v>64</v>
      </c>
      <c r="H3064" t="s">
        <v>353</v>
      </c>
      <c r="I3064" t="s">
        <v>155</v>
      </c>
      <c r="J3064" t="s">
        <v>252</v>
      </c>
      <c r="K3064" t="s">
        <v>65</v>
      </c>
      <c r="L3064" t="s">
        <v>154</v>
      </c>
      <c r="M3064" t="s">
        <v>252</v>
      </c>
      <c r="N3064" t="s">
        <v>252</v>
      </c>
      <c r="O3064" t="s">
        <v>155</v>
      </c>
      <c r="P3064" t="s">
        <v>154</v>
      </c>
      <c r="Q3064">
        <v>7</v>
      </c>
      <c r="R3064" t="s">
        <v>95</v>
      </c>
      <c r="S3064" t="s">
        <v>110</v>
      </c>
      <c r="T3064">
        <v>19</v>
      </c>
      <c r="U3064">
        <v>20</v>
      </c>
      <c r="V3064">
        <v>16</v>
      </c>
      <c r="W3064" t="s">
        <v>64</v>
      </c>
      <c r="X3064" t="s">
        <v>84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1</v>
      </c>
      <c r="AI3064">
        <v>0</v>
      </c>
      <c r="AJ3064">
        <v>0</v>
      </c>
      <c r="AK3064">
        <v>0</v>
      </c>
      <c r="AL3064" t="e" vm="151">
        <f>_FV(-1,"5714285714285714")</f>
        <v>#VALUE!</v>
      </c>
      <c r="AM3064" t="e" vm="12">
        <f>_FV(0,"42857142857142855")</f>
        <v>#VALUE!</v>
      </c>
      <c r="AN3064">
        <v>-2</v>
      </c>
      <c r="AO3064" t="e" vm="1">
        <f>_FV(-1,"0")</f>
        <v>#VALUE!</v>
      </c>
      <c r="AP3064" t="s">
        <v>84</v>
      </c>
      <c r="AQ3064">
        <v>1</v>
      </c>
      <c r="AR3064">
        <v>1</v>
      </c>
      <c r="AS3064" t="s">
        <v>65</v>
      </c>
      <c r="AT3064" t="s">
        <v>68</v>
      </c>
      <c r="AU3064" t="s">
        <v>2181</v>
      </c>
      <c r="AV3064" t="s">
        <v>3504</v>
      </c>
      <c r="AW3064" t="s">
        <v>65</v>
      </c>
      <c r="AX3064">
        <v>1556</v>
      </c>
      <c r="AY3064">
        <v>1630</v>
      </c>
      <c r="AZ3064" t="s">
        <v>2230</v>
      </c>
      <c r="BA3064" s="2">
        <v>43550</v>
      </c>
      <c r="BB3064">
        <v>32</v>
      </c>
      <c r="BC3064" t="s">
        <v>3398</v>
      </c>
      <c r="BD3064" s="3">
        <v>42767</v>
      </c>
      <c r="BE3064" t="s">
        <v>2531</v>
      </c>
      <c r="BF3064" s="2">
        <v>43492</v>
      </c>
      <c r="BG3064">
        <v>14</v>
      </c>
      <c r="BH3064" t="s">
        <v>3397</v>
      </c>
      <c r="BI3064" s="3">
        <v>23132</v>
      </c>
    </row>
    <row r="3065" spans="1:61" x14ac:dyDescent="0.25">
      <c r="A3065" s="1">
        <v>43577</v>
      </c>
      <c r="B3065" t="s">
        <v>123</v>
      </c>
      <c r="C3065" t="s">
        <v>2531</v>
      </c>
      <c r="D3065" t="s">
        <v>101</v>
      </c>
      <c r="E3065" t="s">
        <v>971</v>
      </c>
      <c r="F3065" s="2">
        <v>43497</v>
      </c>
      <c r="G3065" t="s">
        <v>792</v>
      </c>
      <c r="H3065" t="s">
        <v>391</v>
      </c>
      <c r="I3065" t="s">
        <v>2379</v>
      </c>
      <c r="J3065" t="s">
        <v>579</v>
      </c>
      <c r="K3065" t="s">
        <v>252</v>
      </c>
      <c r="L3065" t="s">
        <v>587</v>
      </c>
      <c r="M3065" t="s">
        <v>585</v>
      </c>
      <c r="N3065" t="s">
        <v>1746</v>
      </c>
      <c r="O3065" t="s">
        <v>1095</v>
      </c>
      <c r="P3065" t="s">
        <v>1095</v>
      </c>
      <c r="Q3065">
        <v>35</v>
      </c>
      <c r="R3065" t="s">
        <v>84</v>
      </c>
      <c r="S3065" t="s">
        <v>110</v>
      </c>
      <c r="T3065">
        <v>19</v>
      </c>
      <c r="U3065">
        <v>5</v>
      </c>
      <c r="V3065">
        <v>13</v>
      </c>
      <c r="W3065" t="s">
        <v>83</v>
      </c>
      <c r="X3065" t="s">
        <v>83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 t="s">
        <v>97</v>
      </c>
      <c r="AM3065" t="e" vm="392">
        <f>_FV(0,"5142857142857142")</f>
        <v>#VALUE!</v>
      </c>
      <c r="AN3065">
        <v>27</v>
      </c>
      <c r="AO3065" t="s">
        <v>65</v>
      </c>
      <c r="AP3065" t="e" vm="1">
        <f>_FV(-12,"0")</f>
        <v>#VALUE!</v>
      </c>
      <c r="AQ3065">
        <v>6</v>
      </c>
      <c r="AR3065">
        <v>3</v>
      </c>
      <c r="AS3065" t="s">
        <v>1315</v>
      </c>
      <c r="AT3065" t="s">
        <v>68</v>
      </c>
      <c r="AU3065" t="s">
        <v>2625</v>
      </c>
      <c r="AV3065" t="s">
        <v>3505</v>
      </c>
      <c r="AW3065" t="s">
        <v>3506</v>
      </c>
      <c r="AX3065">
        <v>1850</v>
      </c>
      <c r="AY3065">
        <v>1630</v>
      </c>
      <c r="AZ3065" t="s">
        <v>123</v>
      </c>
      <c r="BA3065" s="2">
        <v>43640</v>
      </c>
      <c r="BB3065">
        <v>40</v>
      </c>
      <c r="BC3065" t="s">
        <v>3388</v>
      </c>
      <c r="BD3065" t="s">
        <v>3399</v>
      </c>
      <c r="BE3065" t="s">
        <v>2531</v>
      </c>
      <c r="BF3065" s="2">
        <v>43492</v>
      </c>
      <c r="BG3065">
        <v>14</v>
      </c>
      <c r="BH3065" t="s">
        <v>3397</v>
      </c>
      <c r="BI3065" s="3">
        <v>23132</v>
      </c>
    </row>
    <row r="3066" spans="1:61" x14ac:dyDescent="0.25">
      <c r="A3066" s="1">
        <v>43112</v>
      </c>
      <c r="B3066" t="s">
        <v>2233</v>
      </c>
      <c r="C3066" t="s">
        <v>2531</v>
      </c>
      <c r="D3066" t="s">
        <v>62</v>
      </c>
      <c r="E3066" t="s">
        <v>252</v>
      </c>
      <c r="F3066" t="s">
        <v>369</v>
      </c>
      <c r="G3066" t="s">
        <v>408</v>
      </c>
      <c r="H3066" t="s">
        <v>2345</v>
      </c>
      <c r="I3066" t="s">
        <v>576</v>
      </c>
      <c r="J3066" t="s">
        <v>576</v>
      </c>
      <c r="K3066" t="s">
        <v>154</v>
      </c>
      <c r="L3066" t="s">
        <v>154</v>
      </c>
      <c r="M3066" t="s">
        <v>252</v>
      </c>
      <c r="N3066" t="s">
        <v>252</v>
      </c>
      <c r="O3066" t="s">
        <v>372</v>
      </c>
      <c r="P3066" t="s">
        <v>372</v>
      </c>
      <c r="Q3066">
        <v>14</v>
      </c>
      <c r="R3066" t="s">
        <v>179</v>
      </c>
      <c r="S3066" t="s">
        <v>110</v>
      </c>
      <c r="T3066">
        <v>19</v>
      </c>
      <c r="U3066">
        <v>16</v>
      </c>
      <c r="V3066">
        <v>17</v>
      </c>
      <c r="W3066" t="s">
        <v>64</v>
      </c>
      <c r="X3066" t="s">
        <v>68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1</v>
      </c>
      <c r="AI3066">
        <v>0</v>
      </c>
      <c r="AJ3066">
        <v>0</v>
      </c>
      <c r="AK3066">
        <v>0</v>
      </c>
      <c r="AL3066" t="e" vm="173">
        <f>_FV(0,"6428571428571429")</f>
        <v>#VALUE!</v>
      </c>
      <c r="AM3066" t="e" vm="1">
        <f>_FV(-1,"0")</f>
        <v>#VALUE!</v>
      </c>
      <c r="AN3066">
        <v>0</v>
      </c>
      <c r="AO3066" t="s">
        <v>68</v>
      </c>
      <c r="AP3066" t="e" vm="1">
        <f>_FV(-3,"0")</f>
        <v>#VALUE!</v>
      </c>
      <c r="AQ3066">
        <v>3</v>
      </c>
      <c r="AR3066">
        <v>6</v>
      </c>
      <c r="AS3066" t="s">
        <v>708</v>
      </c>
      <c r="AT3066" t="s">
        <v>68</v>
      </c>
      <c r="AU3066" t="s">
        <v>3063</v>
      </c>
      <c r="AV3066" t="s">
        <v>822</v>
      </c>
      <c r="AW3066" t="s">
        <v>3507</v>
      </c>
      <c r="AX3066">
        <v>1672</v>
      </c>
      <c r="AY3066">
        <v>1630</v>
      </c>
      <c r="AZ3066" t="s">
        <v>2233</v>
      </c>
      <c r="BA3066" s="2">
        <v>43580</v>
      </c>
      <c r="BB3066">
        <v>20</v>
      </c>
      <c r="BC3066" t="s">
        <v>3402</v>
      </c>
      <c r="BD3066" s="3">
        <v>47300</v>
      </c>
      <c r="BE3066" t="s">
        <v>2531</v>
      </c>
      <c r="BF3066" s="2">
        <v>43492</v>
      </c>
      <c r="BG3066">
        <v>14</v>
      </c>
      <c r="BH3066" t="s">
        <v>3397</v>
      </c>
      <c r="BI3066" s="3">
        <v>23132</v>
      </c>
    </row>
    <row r="3067" spans="1:61" x14ac:dyDescent="0.25">
      <c r="A3067" s="1">
        <v>43529</v>
      </c>
      <c r="B3067" t="s">
        <v>127</v>
      </c>
      <c r="C3067" t="s">
        <v>2531</v>
      </c>
      <c r="D3067" t="s">
        <v>62</v>
      </c>
      <c r="E3067" t="s">
        <v>289</v>
      </c>
      <c r="F3067" t="s">
        <v>549</v>
      </c>
      <c r="G3067" t="s">
        <v>549</v>
      </c>
      <c r="H3067" t="s">
        <v>1548</v>
      </c>
      <c r="I3067" t="s">
        <v>289</v>
      </c>
      <c r="J3067" t="s">
        <v>1547</v>
      </c>
      <c r="K3067" t="s">
        <v>295</v>
      </c>
      <c r="L3067" t="s">
        <v>655</v>
      </c>
      <c r="M3067" t="s">
        <v>295</v>
      </c>
      <c r="N3067" t="s">
        <v>294</v>
      </c>
      <c r="O3067" t="s">
        <v>656</v>
      </c>
      <c r="P3067" t="s">
        <v>617</v>
      </c>
      <c r="Q3067">
        <v>37</v>
      </c>
      <c r="R3067" t="s">
        <v>121</v>
      </c>
      <c r="S3067" t="s">
        <v>110</v>
      </c>
      <c r="T3067">
        <v>19</v>
      </c>
      <c r="U3067">
        <v>9</v>
      </c>
      <c r="V3067">
        <v>15</v>
      </c>
      <c r="W3067" t="s">
        <v>120</v>
      </c>
      <c r="X3067" t="s">
        <v>120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1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 t="s">
        <v>713</v>
      </c>
      <c r="AM3067" t="e" vm="383">
        <f>_FV(0,"5135135135135135")</f>
        <v>#VALUE!</v>
      </c>
      <c r="AN3067">
        <v>10</v>
      </c>
      <c r="AO3067" t="s">
        <v>65</v>
      </c>
      <c r="AP3067" t="e" vm="1">
        <f>_FV(-7,"0")</f>
        <v>#VALUE!</v>
      </c>
      <c r="AQ3067">
        <v>3</v>
      </c>
      <c r="AR3067">
        <v>6</v>
      </c>
      <c r="AS3067" t="s">
        <v>68</v>
      </c>
      <c r="AT3067" t="s">
        <v>68</v>
      </c>
      <c r="AU3067" t="s">
        <v>68</v>
      </c>
      <c r="AV3067" s="3">
        <v>27395</v>
      </c>
      <c r="AW3067" s="3">
        <v>41640</v>
      </c>
      <c r="AX3067">
        <v>1674</v>
      </c>
      <c r="AY3067">
        <v>1630</v>
      </c>
      <c r="AZ3067" t="s">
        <v>127</v>
      </c>
      <c r="BA3067" t="s">
        <v>1398</v>
      </c>
      <c r="BB3067">
        <v>25</v>
      </c>
      <c r="BC3067" t="s">
        <v>3404</v>
      </c>
      <c r="BD3067" s="3">
        <v>27303</v>
      </c>
      <c r="BE3067" t="s">
        <v>2531</v>
      </c>
      <c r="BF3067" s="2">
        <v>43492</v>
      </c>
      <c r="BG3067">
        <v>14</v>
      </c>
      <c r="BH3067" t="s">
        <v>3397</v>
      </c>
      <c r="BI3067" s="3">
        <v>23132</v>
      </c>
    </row>
    <row r="3068" spans="1:61" x14ac:dyDescent="0.25">
      <c r="A3068" s="1">
        <v>43338</v>
      </c>
      <c r="B3068" t="s">
        <v>136</v>
      </c>
      <c r="C3068" t="s">
        <v>2531</v>
      </c>
      <c r="D3068" t="s">
        <v>62</v>
      </c>
      <c r="E3068" t="s">
        <v>80</v>
      </c>
      <c r="F3068" t="s">
        <v>80</v>
      </c>
      <c r="G3068" t="s">
        <v>340</v>
      </c>
      <c r="H3068" t="s">
        <v>68</v>
      </c>
      <c r="I3068" t="s">
        <v>65</v>
      </c>
      <c r="J3068" t="s">
        <v>80</v>
      </c>
      <c r="K3068" t="s">
        <v>65</v>
      </c>
      <c r="L3068" t="s">
        <v>65</v>
      </c>
      <c r="M3068" t="s">
        <v>355</v>
      </c>
      <c r="N3068" t="s">
        <v>80</v>
      </c>
      <c r="O3068" t="s">
        <v>65</v>
      </c>
      <c r="P3068" t="s">
        <v>80</v>
      </c>
      <c r="Q3068">
        <v>3</v>
      </c>
      <c r="R3068" t="s">
        <v>67</v>
      </c>
      <c r="S3068" t="s">
        <v>110</v>
      </c>
      <c r="T3068">
        <v>19</v>
      </c>
      <c r="U3068">
        <v>18</v>
      </c>
      <c r="V3068">
        <v>15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 t="e" vm="2">
        <f>_FV(-1,"3333333333333333")</f>
        <v>#VALUE!</v>
      </c>
      <c r="AM3068" t="e" vm="35">
        <f>_FV(0,"6666666666666666")</f>
        <v>#VALUE!</v>
      </c>
      <c r="AN3068">
        <v>-1</v>
      </c>
      <c r="AP3068" t="s">
        <v>66</v>
      </c>
      <c r="AQ3068">
        <v>4</v>
      </c>
      <c r="AR3068">
        <v>1</v>
      </c>
      <c r="AS3068" t="s">
        <v>65</v>
      </c>
      <c r="AT3068" s="2">
        <v>43525</v>
      </c>
      <c r="AU3068" t="s">
        <v>629</v>
      </c>
      <c r="AV3068" t="s">
        <v>65</v>
      </c>
      <c r="AW3068" t="s">
        <v>65</v>
      </c>
      <c r="AX3068">
        <v>1621</v>
      </c>
      <c r="AY3068">
        <v>1630</v>
      </c>
      <c r="AZ3068" t="s">
        <v>136</v>
      </c>
      <c r="BA3068" s="2">
        <v>43609</v>
      </c>
      <c r="BB3068">
        <v>18</v>
      </c>
      <c r="BC3068" t="s">
        <v>3407</v>
      </c>
      <c r="BD3068" s="2">
        <v>43652</v>
      </c>
      <c r="BE3068" t="s">
        <v>2531</v>
      </c>
      <c r="BF3068" s="2">
        <v>43492</v>
      </c>
      <c r="BG3068">
        <v>14</v>
      </c>
      <c r="BH3068" t="s">
        <v>3397</v>
      </c>
      <c r="BI3068" s="3">
        <v>23132</v>
      </c>
    </row>
    <row r="3069" spans="1:61" x14ac:dyDescent="0.25">
      <c r="A3069" s="1">
        <v>43497</v>
      </c>
      <c r="B3069" t="s">
        <v>3165</v>
      </c>
      <c r="C3069" t="s">
        <v>2531</v>
      </c>
      <c r="D3069" t="s">
        <v>151</v>
      </c>
      <c r="E3069" t="s">
        <v>252</v>
      </c>
      <c r="F3069" t="s">
        <v>389</v>
      </c>
      <c r="G3069" t="s">
        <v>340</v>
      </c>
      <c r="H3069" t="s">
        <v>1822</v>
      </c>
      <c r="I3069" t="s">
        <v>393</v>
      </c>
      <c r="J3069" t="s">
        <v>670</v>
      </c>
      <c r="K3069" t="s">
        <v>1823</v>
      </c>
      <c r="L3069" t="s">
        <v>394</v>
      </c>
      <c r="M3069" t="s">
        <v>355</v>
      </c>
      <c r="N3069" t="s">
        <v>2159</v>
      </c>
      <c r="O3069" t="s">
        <v>394</v>
      </c>
      <c r="P3069" t="s">
        <v>154</v>
      </c>
      <c r="Q3069">
        <v>21</v>
      </c>
      <c r="R3069" t="s">
        <v>239</v>
      </c>
      <c r="S3069" t="s">
        <v>110</v>
      </c>
      <c r="T3069">
        <v>19</v>
      </c>
      <c r="U3069">
        <v>20</v>
      </c>
      <c r="V3069">
        <v>18</v>
      </c>
      <c r="W3069" t="s">
        <v>65</v>
      </c>
      <c r="X3069" t="s">
        <v>96</v>
      </c>
      <c r="Y3069">
        <v>0</v>
      </c>
      <c r="Z3069">
        <v>0</v>
      </c>
      <c r="AA3069">
        <v>0</v>
      </c>
      <c r="AB3069">
        <v>1</v>
      </c>
      <c r="AC3069">
        <v>1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 t="e" vm="260">
        <f>_FV(-1,"0952380952380953")</f>
        <v>#VALUE!</v>
      </c>
      <c r="AM3069" t="e" vm="487">
        <f>_FV(-1,"0476190476190477")</f>
        <v>#VALUE!</v>
      </c>
      <c r="AN3069">
        <v>-5</v>
      </c>
      <c r="AO3069" t="e" vm="1">
        <f>_FV(-6,"0")</f>
        <v>#VALUE!</v>
      </c>
      <c r="AP3069" t="s">
        <v>132</v>
      </c>
      <c r="AQ3069">
        <v>3</v>
      </c>
      <c r="AR3069">
        <v>3</v>
      </c>
      <c r="AS3069" t="s">
        <v>596</v>
      </c>
      <c r="AT3069" t="s">
        <v>68</v>
      </c>
      <c r="AU3069" t="s">
        <v>899</v>
      </c>
      <c r="AV3069" t="s">
        <v>1574</v>
      </c>
      <c r="AW3069" t="s">
        <v>3508</v>
      </c>
      <c r="AX3069">
        <v>1546</v>
      </c>
      <c r="AY3069">
        <v>1630</v>
      </c>
      <c r="AZ3069" t="s">
        <v>3165</v>
      </c>
      <c r="BA3069" s="2">
        <v>43548</v>
      </c>
      <c r="BB3069">
        <v>21</v>
      </c>
      <c r="BC3069" t="s">
        <v>3409</v>
      </c>
      <c r="BD3069" s="3">
        <v>15766</v>
      </c>
      <c r="BE3069" t="s">
        <v>2531</v>
      </c>
      <c r="BF3069" s="2">
        <v>43492</v>
      </c>
      <c r="BG3069">
        <v>14</v>
      </c>
      <c r="BH3069" t="s">
        <v>3397</v>
      </c>
      <c r="BI3069" s="3">
        <v>23132</v>
      </c>
    </row>
    <row r="3070" spans="1:61" x14ac:dyDescent="0.25">
      <c r="A3070" s="1">
        <v>43384</v>
      </c>
      <c r="B3070" t="s">
        <v>2538</v>
      </c>
      <c r="C3070" t="s">
        <v>2531</v>
      </c>
      <c r="D3070" t="s">
        <v>101</v>
      </c>
      <c r="E3070" t="s">
        <v>75</v>
      </c>
      <c r="F3070" t="s">
        <v>68</v>
      </c>
      <c r="G3070" t="s">
        <v>90</v>
      </c>
      <c r="H3070" t="s">
        <v>761</v>
      </c>
      <c r="I3070" t="s">
        <v>90</v>
      </c>
      <c r="J3070" t="s">
        <v>355</v>
      </c>
      <c r="K3070" t="s">
        <v>81</v>
      </c>
      <c r="L3070" t="s">
        <v>82</v>
      </c>
      <c r="M3070" t="s">
        <v>81</v>
      </c>
      <c r="N3070" t="s">
        <v>426</v>
      </c>
      <c r="O3070" t="s">
        <v>308</v>
      </c>
      <c r="P3070" t="s">
        <v>82</v>
      </c>
      <c r="Q3070">
        <v>12</v>
      </c>
      <c r="R3070" t="s">
        <v>83</v>
      </c>
      <c r="S3070" t="s">
        <v>110</v>
      </c>
      <c r="T3070">
        <v>19</v>
      </c>
      <c r="U3070">
        <v>10</v>
      </c>
      <c r="V3070">
        <v>15</v>
      </c>
      <c r="W3070" t="s">
        <v>85</v>
      </c>
      <c r="X3070" t="s">
        <v>66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 t="s">
        <v>308</v>
      </c>
      <c r="AM3070" t="e" vm="251">
        <f>_FV(-1,"0833333333333333")</f>
        <v>#VALUE!</v>
      </c>
      <c r="AN3070">
        <v>8</v>
      </c>
      <c r="AO3070" t="s">
        <v>84</v>
      </c>
      <c r="AP3070" t="e" vm="1">
        <f>_FV(-6,"0")</f>
        <v>#VALUE!</v>
      </c>
      <c r="AQ3070">
        <v>3</v>
      </c>
      <c r="AR3070">
        <v>6</v>
      </c>
      <c r="AS3070" t="s">
        <v>68</v>
      </c>
      <c r="AT3070" t="s">
        <v>68</v>
      </c>
      <c r="AU3070" t="s">
        <v>68</v>
      </c>
      <c r="AV3070" t="s">
        <v>1981</v>
      </c>
      <c r="AW3070" s="2">
        <v>43525</v>
      </c>
      <c r="AX3070">
        <v>1685</v>
      </c>
      <c r="AY3070">
        <v>1630</v>
      </c>
      <c r="AZ3070" t="s">
        <v>2538</v>
      </c>
      <c r="BA3070" s="2">
        <v>43580</v>
      </c>
      <c r="BB3070">
        <v>27</v>
      </c>
      <c r="BC3070" t="s">
        <v>3410</v>
      </c>
      <c r="BD3070" s="3">
        <v>24320</v>
      </c>
      <c r="BE3070" t="s">
        <v>2531</v>
      </c>
      <c r="BF3070" s="2">
        <v>43492</v>
      </c>
      <c r="BG3070">
        <v>14</v>
      </c>
      <c r="BH3070" t="s">
        <v>3397</v>
      </c>
      <c r="BI3070" s="3">
        <v>23132</v>
      </c>
    </row>
    <row r="3071" spans="1:61" x14ac:dyDescent="0.25">
      <c r="A3071" s="1">
        <v>43741</v>
      </c>
      <c r="B3071" t="s">
        <v>150</v>
      </c>
      <c r="C3071" t="s">
        <v>2531</v>
      </c>
      <c r="D3071" t="s">
        <v>62</v>
      </c>
      <c r="E3071" t="s">
        <v>1561</v>
      </c>
      <c r="F3071" t="s">
        <v>385</v>
      </c>
      <c r="G3071" t="s">
        <v>63</v>
      </c>
      <c r="H3071" t="s">
        <v>926</v>
      </c>
      <c r="I3071" t="s">
        <v>365</v>
      </c>
      <c r="J3071" t="s">
        <v>68</v>
      </c>
      <c r="K3071" t="s">
        <v>534</v>
      </c>
      <c r="L3071" t="s">
        <v>386</v>
      </c>
      <c r="M3071" t="s">
        <v>766</v>
      </c>
      <c r="N3071" t="s">
        <v>63</v>
      </c>
      <c r="O3071" t="s">
        <v>603</v>
      </c>
      <c r="P3071" t="s">
        <v>118</v>
      </c>
      <c r="Q3071">
        <v>30</v>
      </c>
      <c r="R3071" t="s">
        <v>64</v>
      </c>
      <c r="S3071" t="s">
        <v>110</v>
      </c>
      <c r="T3071">
        <v>19</v>
      </c>
      <c r="U3071">
        <v>2</v>
      </c>
      <c r="V3071">
        <v>15</v>
      </c>
      <c r="W3071" t="s">
        <v>83</v>
      </c>
      <c r="X3071" t="s">
        <v>85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 t="s">
        <v>602</v>
      </c>
      <c r="AM3071" t="e" vm="41">
        <f>_FV(0,"7")</f>
        <v>#VALUE!</v>
      </c>
      <c r="AN3071">
        <v>40</v>
      </c>
      <c r="AO3071" t="s">
        <v>64</v>
      </c>
      <c r="AP3071" t="e" vm="1">
        <f>_FV(-13,"0")</f>
        <v>#VALUE!</v>
      </c>
      <c r="AQ3071">
        <v>7</v>
      </c>
      <c r="AR3071">
        <v>1</v>
      </c>
      <c r="AS3071" t="s">
        <v>767</v>
      </c>
      <c r="AT3071" t="s">
        <v>1840</v>
      </c>
      <c r="AU3071" t="s">
        <v>1009</v>
      </c>
      <c r="AV3071" t="s">
        <v>3509</v>
      </c>
      <c r="AW3071" t="s">
        <v>3510</v>
      </c>
      <c r="AX3071">
        <v>1937</v>
      </c>
      <c r="AY3071">
        <v>1630</v>
      </c>
      <c r="AZ3071" t="s">
        <v>150</v>
      </c>
      <c r="BA3071" s="2">
        <v>43700</v>
      </c>
      <c r="BB3071">
        <v>25</v>
      </c>
      <c r="BC3071" t="s">
        <v>3413</v>
      </c>
      <c r="BD3071" s="2">
        <v>43700</v>
      </c>
      <c r="BE3071" t="s">
        <v>2531</v>
      </c>
      <c r="BF3071" s="2">
        <v>43492</v>
      </c>
      <c r="BG3071">
        <v>14</v>
      </c>
      <c r="BH3071" t="s">
        <v>3397</v>
      </c>
      <c r="BI3071" s="3">
        <v>23132</v>
      </c>
    </row>
    <row r="3072" spans="1:61" x14ac:dyDescent="0.25">
      <c r="A3072" s="1">
        <v>43393</v>
      </c>
      <c r="B3072" t="s">
        <v>158</v>
      </c>
      <c r="C3072" t="s">
        <v>2531</v>
      </c>
      <c r="D3072" t="s">
        <v>62</v>
      </c>
      <c r="E3072" t="s">
        <v>365</v>
      </c>
      <c r="F3072" t="s">
        <v>92</v>
      </c>
      <c r="G3072" t="s">
        <v>80</v>
      </c>
      <c r="H3072" t="s">
        <v>90</v>
      </c>
      <c r="I3072" t="s">
        <v>1680</v>
      </c>
      <c r="J3072" t="s">
        <v>88</v>
      </c>
      <c r="K3072" t="s">
        <v>355</v>
      </c>
      <c r="L3072" t="s">
        <v>216</v>
      </c>
      <c r="M3072" t="s">
        <v>65</v>
      </c>
      <c r="N3072" t="s">
        <v>94</v>
      </c>
      <c r="O3072" t="s">
        <v>216</v>
      </c>
      <c r="P3072" t="s">
        <v>216</v>
      </c>
      <c r="Q3072">
        <v>9</v>
      </c>
      <c r="R3072" t="s">
        <v>68</v>
      </c>
      <c r="S3072" t="s">
        <v>110</v>
      </c>
      <c r="T3072">
        <v>19</v>
      </c>
      <c r="U3072">
        <v>1</v>
      </c>
      <c r="V3072">
        <v>12</v>
      </c>
      <c r="W3072" t="s">
        <v>191</v>
      </c>
      <c r="X3072" t="s">
        <v>85</v>
      </c>
      <c r="Y3072">
        <v>0</v>
      </c>
      <c r="Z3072">
        <v>1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 t="s">
        <v>64</v>
      </c>
      <c r="AM3072" t="e" vm="82">
        <f>_FV(0,"2222222222222222")</f>
        <v>#VALUE!</v>
      </c>
      <c r="AN3072">
        <v>12</v>
      </c>
      <c r="AO3072" t="s">
        <v>96</v>
      </c>
      <c r="AP3072" t="e" vm="1">
        <f>_FV(-14,"0")</f>
        <v>#VALUE!</v>
      </c>
      <c r="AQ3072">
        <v>7</v>
      </c>
      <c r="AR3072">
        <v>1</v>
      </c>
      <c r="AS3072" t="s">
        <v>65</v>
      </c>
      <c r="AT3072" t="s">
        <v>68</v>
      </c>
      <c r="AU3072" t="s">
        <v>3374</v>
      </c>
      <c r="AV3072" t="s">
        <v>3511</v>
      </c>
      <c r="AW3072" t="s">
        <v>65</v>
      </c>
      <c r="AX3072">
        <v>1954</v>
      </c>
      <c r="AY3072">
        <v>1630</v>
      </c>
      <c r="AZ3072" t="s">
        <v>158</v>
      </c>
      <c r="BA3072" s="2">
        <v>43547</v>
      </c>
      <c r="BB3072">
        <v>33</v>
      </c>
      <c r="BC3072" t="s">
        <v>3388</v>
      </c>
      <c r="BD3072" t="s">
        <v>3389</v>
      </c>
      <c r="BE3072" t="s">
        <v>2531</v>
      </c>
      <c r="BF3072" s="2">
        <v>43492</v>
      </c>
      <c r="BG3072">
        <v>14</v>
      </c>
      <c r="BH3072" t="s">
        <v>3397</v>
      </c>
      <c r="BI3072" s="3">
        <v>23132</v>
      </c>
    </row>
    <row r="3073" spans="1:61" x14ac:dyDescent="0.25">
      <c r="A3073" s="1">
        <v>43494</v>
      </c>
      <c r="B3073" t="s">
        <v>163</v>
      </c>
      <c r="C3073" t="s">
        <v>2531</v>
      </c>
      <c r="D3073" t="s">
        <v>101</v>
      </c>
      <c r="E3073" t="s">
        <v>77</v>
      </c>
      <c r="F3073" t="s">
        <v>833</v>
      </c>
      <c r="G3073" t="s">
        <v>317</v>
      </c>
      <c r="H3073" t="s">
        <v>1020</v>
      </c>
      <c r="I3073" t="s">
        <v>366</v>
      </c>
      <c r="J3073" t="s">
        <v>717</v>
      </c>
      <c r="K3073" t="s">
        <v>909</v>
      </c>
      <c r="L3073" t="s">
        <v>79</v>
      </c>
      <c r="M3073" t="s">
        <v>693</v>
      </c>
      <c r="N3073" t="s">
        <v>909</v>
      </c>
      <c r="O3073" t="s">
        <v>693</v>
      </c>
      <c r="P3073" t="s">
        <v>82</v>
      </c>
      <c r="Q3073">
        <v>24</v>
      </c>
      <c r="R3073" t="s">
        <v>96</v>
      </c>
      <c r="S3073" t="s">
        <v>110</v>
      </c>
      <c r="T3073">
        <v>19</v>
      </c>
      <c r="U3073">
        <v>6</v>
      </c>
      <c r="V3073">
        <v>16</v>
      </c>
      <c r="W3073" t="s">
        <v>110</v>
      </c>
      <c r="X3073" t="s">
        <v>120</v>
      </c>
      <c r="Y3073">
        <v>1</v>
      </c>
      <c r="Z3073">
        <v>1</v>
      </c>
      <c r="AA3073">
        <v>1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 t="s">
        <v>909</v>
      </c>
      <c r="AM3073" t="e" vm="83">
        <f>_FV(0,"8333333333333334")</f>
        <v>#VALUE!</v>
      </c>
      <c r="AN3073">
        <v>22</v>
      </c>
      <c r="AO3073" t="s">
        <v>132</v>
      </c>
      <c r="AP3073" t="e" vm="1">
        <f>_FV(-9,"0")</f>
        <v>#VALUE!</v>
      </c>
      <c r="AQ3073">
        <v>7</v>
      </c>
      <c r="AR3073">
        <v>1</v>
      </c>
      <c r="AS3073" t="s">
        <v>68</v>
      </c>
      <c r="AT3073" t="s">
        <v>1152</v>
      </c>
      <c r="AU3073" t="s">
        <v>68</v>
      </c>
      <c r="AV3073" t="s">
        <v>84</v>
      </c>
      <c r="AW3073" t="s">
        <v>3447</v>
      </c>
      <c r="AX3073">
        <v>1870</v>
      </c>
      <c r="AY3073">
        <v>1630</v>
      </c>
      <c r="AZ3073" t="s">
        <v>163</v>
      </c>
      <c r="BA3073" s="2">
        <v>43640</v>
      </c>
      <c r="BB3073">
        <v>22</v>
      </c>
      <c r="BC3073" t="s">
        <v>3417</v>
      </c>
      <c r="BD3073" s="2">
        <v>43700</v>
      </c>
      <c r="BE3073" t="s">
        <v>2531</v>
      </c>
      <c r="BF3073" s="2">
        <v>43492</v>
      </c>
      <c r="BG3073">
        <v>14</v>
      </c>
      <c r="BH3073" t="s">
        <v>3397</v>
      </c>
      <c r="BI3073" s="3">
        <v>23132</v>
      </c>
    </row>
    <row r="3074" spans="1:61" x14ac:dyDescent="0.25">
      <c r="A3074" s="1">
        <v>43522</v>
      </c>
      <c r="B3074" t="s">
        <v>178</v>
      </c>
      <c r="C3074" t="s">
        <v>2531</v>
      </c>
      <c r="D3074" t="s">
        <v>62</v>
      </c>
      <c r="E3074" t="s">
        <v>152</v>
      </c>
      <c r="F3074" t="s">
        <v>407</v>
      </c>
      <c r="G3074" t="s">
        <v>408</v>
      </c>
      <c r="H3074" t="s">
        <v>391</v>
      </c>
      <c r="I3074" t="s">
        <v>68</v>
      </c>
      <c r="J3074" t="s">
        <v>371</v>
      </c>
      <c r="K3074" t="s">
        <v>79</v>
      </c>
      <c r="L3074" t="s">
        <v>155</v>
      </c>
      <c r="M3074" t="s">
        <v>253</v>
      </c>
      <c r="N3074" t="s">
        <v>253</v>
      </c>
      <c r="O3074" t="s">
        <v>79</v>
      </c>
      <c r="P3074" t="s">
        <v>372</v>
      </c>
      <c r="Q3074">
        <v>28</v>
      </c>
      <c r="R3074" t="s">
        <v>191</v>
      </c>
      <c r="S3074" t="s">
        <v>110</v>
      </c>
      <c r="T3074">
        <v>19</v>
      </c>
      <c r="U3074">
        <v>14</v>
      </c>
      <c r="V3074">
        <v>13</v>
      </c>
      <c r="W3074" t="s">
        <v>120</v>
      </c>
      <c r="X3074" t="s">
        <v>83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1</v>
      </c>
      <c r="AK3074">
        <v>0</v>
      </c>
      <c r="AL3074" t="e" vm="315">
        <f>_FV(0,"35714285714285715")</f>
        <v>#VALUE!</v>
      </c>
      <c r="AM3074" t="e" vm="38">
        <f>_FV(0,"6071428571428571")</f>
        <v>#VALUE!</v>
      </c>
      <c r="AN3074">
        <v>-2</v>
      </c>
      <c r="AO3074" t="s">
        <v>68</v>
      </c>
      <c r="AP3074" t="e" vm="1">
        <f>_FV(-2,"0")</f>
        <v>#VALUE!</v>
      </c>
      <c r="AQ3074">
        <v>4</v>
      </c>
      <c r="AR3074">
        <v>4</v>
      </c>
      <c r="AS3074" t="s">
        <v>1305</v>
      </c>
      <c r="AT3074" t="s">
        <v>68</v>
      </c>
      <c r="AU3074" t="s">
        <v>2617</v>
      </c>
      <c r="AV3074" t="s">
        <v>3512</v>
      </c>
      <c r="AW3074" t="s">
        <v>3513</v>
      </c>
      <c r="AX3074">
        <v>1644</v>
      </c>
      <c r="AY3074">
        <v>1630</v>
      </c>
      <c r="AZ3074" t="s">
        <v>178</v>
      </c>
      <c r="BA3074" t="s">
        <v>1398</v>
      </c>
      <c r="BB3074">
        <v>22</v>
      </c>
      <c r="BC3074" t="s">
        <v>3419</v>
      </c>
      <c r="BD3074" s="3">
        <v>15097</v>
      </c>
      <c r="BE3074" t="s">
        <v>2531</v>
      </c>
      <c r="BF3074" s="2">
        <v>43492</v>
      </c>
      <c r="BG3074">
        <v>14</v>
      </c>
      <c r="BH3074" t="s">
        <v>3397</v>
      </c>
      <c r="BI3074" s="3">
        <v>23132</v>
      </c>
    </row>
    <row r="3075" spans="1:61" x14ac:dyDescent="0.25">
      <c r="A3075" s="1">
        <v>43442</v>
      </c>
      <c r="B3075" t="s">
        <v>1917</v>
      </c>
      <c r="C3075" t="s">
        <v>2531</v>
      </c>
      <c r="D3075" t="s">
        <v>101</v>
      </c>
      <c r="E3075" t="s">
        <v>65</v>
      </c>
      <c r="F3075" t="s">
        <v>65</v>
      </c>
      <c r="G3075" t="s">
        <v>65</v>
      </c>
      <c r="H3075" t="s">
        <v>65</v>
      </c>
      <c r="I3075" t="s">
        <v>65</v>
      </c>
      <c r="J3075" t="s">
        <v>65</v>
      </c>
      <c r="K3075" t="s">
        <v>65</v>
      </c>
      <c r="L3075" t="s">
        <v>65</v>
      </c>
      <c r="M3075" t="s">
        <v>65</v>
      </c>
      <c r="N3075" t="s">
        <v>65</v>
      </c>
      <c r="O3075" t="s">
        <v>65</v>
      </c>
      <c r="P3075" t="s">
        <v>65</v>
      </c>
      <c r="Q3075">
        <v>1</v>
      </c>
      <c r="R3075" t="s">
        <v>242</v>
      </c>
      <c r="S3075" t="s">
        <v>110</v>
      </c>
      <c r="T3075">
        <v>19</v>
      </c>
      <c r="U3075">
        <v>10</v>
      </c>
      <c r="V3075">
        <v>20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 t="s">
        <v>65</v>
      </c>
      <c r="AM3075" t="s">
        <v>65</v>
      </c>
      <c r="AN3075">
        <v>0</v>
      </c>
      <c r="AP3075" t="s">
        <v>68</v>
      </c>
      <c r="AQ3075">
        <v>1</v>
      </c>
      <c r="AR3075">
        <v>7</v>
      </c>
      <c r="AS3075" t="s">
        <v>68</v>
      </c>
      <c r="AT3075" t="s">
        <v>68</v>
      </c>
      <c r="AU3075" t="s">
        <v>68</v>
      </c>
      <c r="AV3075" t="s">
        <v>68</v>
      </c>
      <c r="AW3075" s="2">
        <v>43466</v>
      </c>
      <c r="AX3075">
        <v>1642</v>
      </c>
      <c r="AY3075">
        <v>1630</v>
      </c>
      <c r="AZ3075" t="s">
        <v>1917</v>
      </c>
      <c r="BA3075" s="2">
        <v>43731</v>
      </c>
      <c r="BB3075">
        <v>18</v>
      </c>
      <c r="BC3075" t="s">
        <v>3421</v>
      </c>
      <c r="BD3075" s="3">
        <v>27912</v>
      </c>
      <c r="BE3075" t="s">
        <v>2531</v>
      </c>
      <c r="BF3075" s="2">
        <v>43492</v>
      </c>
      <c r="BG3075">
        <v>14</v>
      </c>
      <c r="BH3075" t="s">
        <v>3397</v>
      </c>
      <c r="BI3075" s="3">
        <v>23132</v>
      </c>
    </row>
    <row r="3076" spans="1:61" x14ac:dyDescent="0.25">
      <c r="A3076" s="1">
        <v>43449</v>
      </c>
      <c r="B3076" t="s">
        <v>209</v>
      </c>
      <c r="C3076" t="s">
        <v>2531</v>
      </c>
      <c r="D3076" t="s">
        <v>62</v>
      </c>
      <c r="E3076" t="s">
        <v>530</v>
      </c>
      <c r="F3076" t="s">
        <v>259</v>
      </c>
      <c r="G3076" t="s">
        <v>1018</v>
      </c>
      <c r="H3076" t="s">
        <v>1831</v>
      </c>
      <c r="I3076" t="s">
        <v>1845</v>
      </c>
      <c r="J3076" t="s">
        <v>531</v>
      </c>
      <c r="K3076" t="s">
        <v>531</v>
      </c>
      <c r="L3076" t="s">
        <v>189</v>
      </c>
      <c r="M3076" t="s">
        <v>190</v>
      </c>
      <c r="N3076" t="s">
        <v>532</v>
      </c>
      <c r="O3076" t="s">
        <v>65</v>
      </c>
      <c r="P3076" t="s">
        <v>189</v>
      </c>
      <c r="Q3076">
        <v>17</v>
      </c>
      <c r="R3076" t="s">
        <v>66</v>
      </c>
      <c r="S3076" t="s">
        <v>110</v>
      </c>
      <c r="T3076">
        <v>19</v>
      </c>
      <c r="U3076">
        <v>3</v>
      </c>
      <c r="V3076">
        <v>17</v>
      </c>
      <c r="W3076" t="s">
        <v>179</v>
      </c>
      <c r="X3076" t="s">
        <v>66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 t="s">
        <v>545</v>
      </c>
      <c r="AM3076" t="e" vm="1">
        <f>_FV(-1,"0")</f>
        <v>#VALUE!</v>
      </c>
      <c r="AN3076">
        <v>24</v>
      </c>
      <c r="AO3076" t="s">
        <v>121</v>
      </c>
      <c r="AP3076" t="e" vm="1">
        <f>_FV(-11,"0")</f>
        <v>#VALUE!</v>
      </c>
      <c r="AQ3076">
        <v>7</v>
      </c>
      <c r="AR3076">
        <v>1</v>
      </c>
      <c r="AS3076" t="s">
        <v>68</v>
      </c>
      <c r="AT3076" t="s">
        <v>879</v>
      </c>
      <c r="AU3076" t="s">
        <v>68</v>
      </c>
      <c r="AV3076" s="3">
        <v>27395</v>
      </c>
      <c r="AW3076" t="s">
        <v>2868</v>
      </c>
      <c r="AX3076">
        <v>1893</v>
      </c>
      <c r="AY3076">
        <v>1630</v>
      </c>
      <c r="AZ3076" t="s">
        <v>209</v>
      </c>
      <c r="BA3076" s="2">
        <v>43609</v>
      </c>
      <c r="BB3076">
        <v>20</v>
      </c>
      <c r="BC3076" t="s">
        <v>3422</v>
      </c>
      <c r="BD3076" s="2">
        <v>43793</v>
      </c>
      <c r="BE3076" t="s">
        <v>2531</v>
      </c>
      <c r="BF3076" s="2">
        <v>43492</v>
      </c>
      <c r="BG3076">
        <v>14</v>
      </c>
      <c r="BH3076" t="s">
        <v>3397</v>
      </c>
      <c r="BI3076" s="3">
        <v>23132</v>
      </c>
    </row>
    <row r="3077" spans="1:61" x14ac:dyDescent="0.25">
      <c r="A3077" s="1">
        <v>43484</v>
      </c>
      <c r="B3077" t="s">
        <v>2793</v>
      </c>
      <c r="C3077" t="s">
        <v>2531</v>
      </c>
      <c r="D3077" t="s">
        <v>101</v>
      </c>
      <c r="E3077" t="s">
        <v>726</v>
      </c>
      <c r="F3077" t="s">
        <v>68</v>
      </c>
      <c r="G3077" t="s">
        <v>726</v>
      </c>
      <c r="H3077" t="s">
        <v>967</v>
      </c>
      <c r="I3077" t="s">
        <v>726</v>
      </c>
      <c r="J3077" t="s">
        <v>498</v>
      </c>
      <c r="K3077" t="s">
        <v>502</v>
      </c>
      <c r="L3077" t="s">
        <v>572</v>
      </c>
      <c r="M3077" t="s">
        <v>378</v>
      </c>
      <c r="N3077" t="s">
        <v>501</v>
      </c>
      <c r="O3077" t="s">
        <v>571</v>
      </c>
      <c r="P3077" t="s">
        <v>728</v>
      </c>
      <c r="Q3077">
        <v>23</v>
      </c>
      <c r="R3077" t="s">
        <v>192</v>
      </c>
      <c r="S3077" t="s">
        <v>110</v>
      </c>
      <c r="T3077">
        <v>19</v>
      </c>
      <c r="U3077">
        <v>7</v>
      </c>
      <c r="V3077">
        <v>15</v>
      </c>
      <c r="W3077" t="s">
        <v>121</v>
      </c>
      <c r="X3077" t="s">
        <v>83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 t="s">
        <v>65</v>
      </c>
      <c r="AM3077" t="e" vm="421">
        <f>_FV(0,"8695652173913043")</f>
        <v>#VALUE!</v>
      </c>
      <c r="AN3077">
        <v>11</v>
      </c>
      <c r="AO3077" t="e" vm="1">
        <f>_FV(-1,"0")</f>
        <v>#VALUE!</v>
      </c>
      <c r="AP3077" t="e" vm="1">
        <f>_FV(-4,"0")</f>
        <v>#VALUE!</v>
      </c>
      <c r="AQ3077">
        <v>3</v>
      </c>
      <c r="AR3077">
        <v>6</v>
      </c>
      <c r="AS3077" t="s">
        <v>68</v>
      </c>
      <c r="AT3077" t="s">
        <v>68</v>
      </c>
      <c r="AU3077" t="s">
        <v>68</v>
      </c>
      <c r="AV3077" s="2">
        <v>43497</v>
      </c>
      <c r="AW3077" s="3">
        <v>13881</v>
      </c>
      <c r="AX3077">
        <v>1657</v>
      </c>
      <c r="AY3077">
        <v>1630</v>
      </c>
      <c r="AZ3077" t="s">
        <v>2793</v>
      </c>
      <c r="BA3077" s="2">
        <v>43521</v>
      </c>
      <c r="BB3077">
        <v>31</v>
      </c>
      <c r="BC3077" t="s">
        <v>3425</v>
      </c>
      <c r="BD3077" s="3">
        <v>13606</v>
      </c>
      <c r="BE3077" t="s">
        <v>2531</v>
      </c>
      <c r="BF3077" s="2">
        <v>43492</v>
      </c>
      <c r="BG3077">
        <v>14</v>
      </c>
      <c r="BH3077" t="s">
        <v>3397</v>
      </c>
      <c r="BI3077" s="3">
        <v>23132</v>
      </c>
    </row>
    <row r="3078" spans="1:61" x14ac:dyDescent="0.25">
      <c r="A3078" s="1">
        <v>43170</v>
      </c>
      <c r="B3078" t="s">
        <v>228</v>
      </c>
      <c r="C3078" t="s">
        <v>2531</v>
      </c>
      <c r="D3078" t="s">
        <v>62</v>
      </c>
      <c r="E3078" t="s">
        <v>801</v>
      </c>
      <c r="F3078" t="s">
        <v>537</v>
      </c>
      <c r="G3078" t="s">
        <v>678</v>
      </c>
      <c r="H3078" t="s">
        <v>1037</v>
      </c>
      <c r="I3078" t="s">
        <v>852</v>
      </c>
      <c r="J3078" t="s">
        <v>852</v>
      </c>
      <c r="K3078" t="s">
        <v>226</v>
      </c>
      <c r="L3078" t="s">
        <v>226</v>
      </c>
      <c r="M3078" t="s">
        <v>468</v>
      </c>
      <c r="N3078" t="s">
        <v>468</v>
      </c>
      <c r="O3078" t="s">
        <v>226</v>
      </c>
      <c r="P3078" t="s">
        <v>226</v>
      </c>
      <c r="Q3078">
        <v>11</v>
      </c>
      <c r="R3078" t="s">
        <v>120</v>
      </c>
      <c r="S3078" t="s">
        <v>110</v>
      </c>
      <c r="T3078">
        <v>19</v>
      </c>
      <c r="U3078">
        <v>13</v>
      </c>
      <c r="V3078">
        <v>15</v>
      </c>
      <c r="W3078" t="s">
        <v>132</v>
      </c>
      <c r="X3078" t="s">
        <v>85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 t="e" vm="79">
        <f>_FV(0,"5454545454545454")</f>
        <v>#VALUE!</v>
      </c>
      <c r="AM3078" t="e" vm="1">
        <f>_FV(-1,"0")</f>
        <v>#VALUE!</v>
      </c>
      <c r="AN3078">
        <v>0</v>
      </c>
      <c r="AO3078" t="e" vm="1">
        <f>_FV(-2,"0")</f>
        <v>#VALUE!</v>
      </c>
      <c r="AP3078" t="e" vm="1">
        <f>_FV(-5,"0")</f>
        <v>#VALUE!</v>
      </c>
      <c r="AQ3078">
        <v>4</v>
      </c>
      <c r="AR3078">
        <v>4</v>
      </c>
      <c r="AS3078" t="s">
        <v>3377</v>
      </c>
      <c r="AT3078" t="s">
        <v>1361</v>
      </c>
      <c r="AU3078" t="s">
        <v>2020</v>
      </c>
      <c r="AV3078" t="s">
        <v>3514</v>
      </c>
      <c r="AW3078" t="s">
        <v>3515</v>
      </c>
      <c r="AX3078">
        <v>1650</v>
      </c>
      <c r="AY3078">
        <v>1630</v>
      </c>
      <c r="AZ3078" t="s">
        <v>228</v>
      </c>
      <c r="BA3078" s="2">
        <v>43671</v>
      </c>
      <c r="BB3078">
        <v>22</v>
      </c>
      <c r="BC3078" t="s">
        <v>3427</v>
      </c>
      <c r="BD3078" s="3">
        <v>13728</v>
      </c>
      <c r="BE3078" t="s">
        <v>2531</v>
      </c>
      <c r="BF3078" s="2">
        <v>43492</v>
      </c>
      <c r="BG3078">
        <v>14</v>
      </c>
      <c r="BH3078" t="s">
        <v>3397</v>
      </c>
      <c r="BI3078" s="3">
        <v>23132</v>
      </c>
    </row>
    <row r="3079" spans="1:61" x14ac:dyDescent="0.25">
      <c r="A3079" s="1">
        <v>43359</v>
      </c>
      <c r="B3079" t="s">
        <v>245</v>
      </c>
      <c r="C3079" t="s">
        <v>2531</v>
      </c>
      <c r="D3079" t="s">
        <v>62</v>
      </c>
      <c r="E3079" t="s">
        <v>124</v>
      </c>
      <c r="F3079" t="s">
        <v>97</v>
      </c>
      <c r="G3079" t="s">
        <v>68</v>
      </c>
      <c r="H3079" s="2">
        <v>43678</v>
      </c>
      <c r="I3079" t="s">
        <v>68</v>
      </c>
      <c r="J3079" t="s">
        <v>118</v>
      </c>
      <c r="K3079" t="s">
        <v>118</v>
      </c>
      <c r="L3079" t="s">
        <v>65</v>
      </c>
      <c r="M3079" t="s">
        <v>118</v>
      </c>
      <c r="N3079" t="s">
        <v>97</v>
      </c>
      <c r="O3079" t="s">
        <v>116</v>
      </c>
      <c r="P3079" t="s">
        <v>118</v>
      </c>
      <c r="Q3079">
        <v>5</v>
      </c>
      <c r="R3079" t="s">
        <v>85</v>
      </c>
      <c r="S3079" t="s">
        <v>110</v>
      </c>
      <c r="T3079">
        <v>19</v>
      </c>
      <c r="U3079">
        <v>11</v>
      </c>
      <c r="V3079">
        <v>19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 t="e" vm="26">
        <f>_FV(0,"2")</f>
        <v>#VALUE!</v>
      </c>
      <c r="AM3079" t="e" vm="26">
        <f>_FV(-1,"2")</f>
        <v>#VALUE!</v>
      </c>
      <c r="AN3079">
        <v>4</v>
      </c>
      <c r="AP3079" t="e" vm="1">
        <f>_FV(-8,"0")</f>
        <v>#VALUE!</v>
      </c>
      <c r="AQ3079">
        <v>6</v>
      </c>
      <c r="AR3079">
        <v>0</v>
      </c>
      <c r="AS3079" t="s">
        <v>68</v>
      </c>
      <c r="AT3079" t="s">
        <v>68</v>
      </c>
      <c r="AU3079" t="s">
        <v>68</v>
      </c>
      <c r="AV3079" s="2">
        <v>43586</v>
      </c>
      <c r="AW3079" s="3">
        <v>41640</v>
      </c>
      <c r="AX3079">
        <v>1604</v>
      </c>
      <c r="AY3079">
        <v>1630</v>
      </c>
      <c r="AZ3079" t="s">
        <v>245</v>
      </c>
      <c r="BA3079" s="2">
        <v>43488</v>
      </c>
      <c r="BB3079">
        <v>26</v>
      </c>
      <c r="BC3079" t="s">
        <v>3428</v>
      </c>
      <c r="BD3079" s="2">
        <v>43469</v>
      </c>
      <c r="BE3079" t="s">
        <v>2531</v>
      </c>
      <c r="BF3079" s="2">
        <v>43492</v>
      </c>
      <c r="BG3079">
        <v>14</v>
      </c>
      <c r="BH3079" t="s">
        <v>3397</v>
      </c>
      <c r="BI3079" s="3">
        <v>23132</v>
      </c>
    </row>
    <row r="3080" spans="1:61" x14ac:dyDescent="0.25">
      <c r="A3080" s="1">
        <v>43466</v>
      </c>
      <c r="B3080" t="s">
        <v>60</v>
      </c>
      <c r="C3080" t="s">
        <v>136</v>
      </c>
      <c r="D3080" t="s">
        <v>62</v>
      </c>
      <c r="E3080" t="s">
        <v>64</v>
      </c>
      <c r="F3080" t="s">
        <v>152</v>
      </c>
      <c r="G3080" t="s">
        <v>353</v>
      </c>
      <c r="H3080" t="s">
        <v>1166</v>
      </c>
      <c r="I3080" t="s">
        <v>894</v>
      </c>
      <c r="J3080" t="s">
        <v>355</v>
      </c>
      <c r="K3080" t="s">
        <v>895</v>
      </c>
      <c r="L3080" t="s">
        <v>154</v>
      </c>
      <c r="M3080" t="s">
        <v>394</v>
      </c>
      <c r="N3080" t="s">
        <v>252</v>
      </c>
      <c r="O3080" t="s">
        <v>889</v>
      </c>
      <c r="P3080" t="s">
        <v>889</v>
      </c>
      <c r="Q3080">
        <v>21</v>
      </c>
      <c r="R3080" t="s">
        <v>132</v>
      </c>
      <c r="S3080" t="s">
        <v>67</v>
      </c>
      <c r="T3080">
        <v>19</v>
      </c>
      <c r="U3080">
        <v>5</v>
      </c>
      <c r="V3080">
        <v>19</v>
      </c>
      <c r="W3080" t="s">
        <v>85</v>
      </c>
      <c r="X3080" t="s">
        <v>132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 t="s">
        <v>252</v>
      </c>
      <c r="AM3080" t="e" vm="488">
        <f>_FV(-1,"1904761904761905")</f>
        <v>#VALUE!</v>
      </c>
      <c r="AN3080">
        <v>24</v>
      </c>
      <c r="AO3080" t="s">
        <v>64</v>
      </c>
      <c r="AP3080" t="e" vm="1">
        <f>_FV(-14,"0")</f>
        <v>#VALUE!</v>
      </c>
      <c r="AQ3080">
        <v>9</v>
      </c>
      <c r="AR3080">
        <v>0</v>
      </c>
      <c r="AS3080" t="s">
        <v>897</v>
      </c>
      <c r="AT3080" t="s">
        <v>897</v>
      </c>
      <c r="AU3080" t="s">
        <v>898</v>
      </c>
      <c r="AV3080" t="s">
        <v>3516</v>
      </c>
      <c r="AW3080" t="s">
        <v>3517</v>
      </c>
      <c r="AX3080">
        <v>1812</v>
      </c>
      <c r="AY3080">
        <v>1621</v>
      </c>
      <c r="AZ3080" t="s">
        <v>60</v>
      </c>
      <c r="BA3080" s="2">
        <v>43731</v>
      </c>
      <c r="BB3080">
        <v>28</v>
      </c>
      <c r="BC3080" t="s">
        <v>3386</v>
      </c>
      <c r="BD3080" t="s">
        <v>3387</v>
      </c>
      <c r="BE3080" t="s">
        <v>136</v>
      </c>
      <c r="BF3080" s="2">
        <v>43609</v>
      </c>
      <c r="BG3080">
        <v>18</v>
      </c>
      <c r="BH3080" t="s">
        <v>3407</v>
      </c>
      <c r="BI3080" s="2">
        <v>43652</v>
      </c>
    </row>
    <row r="3081" spans="1:61" x14ac:dyDescent="0.25">
      <c r="A3081" s="1">
        <v>43575</v>
      </c>
      <c r="B3081" t="s">
        <v>2768</v>
      </c>
      <c r="C3081" t="s">
        <v>136</v>
      </c>
      <c r="D3081" t="s">
        <v>151</v>
      </c>
      <c r="E3081" t="s">
        <v>186</v>
      </c>
      <c r="F3081" t="s">
        <v>259</v>
      </c>
      <c r="G3081" t="s">
        <v>2057</v>
      </c>
      <c r="H3081" t="s">
        <v>1758</v>
      </c>
      <c r="I3081" t="s">
        <v>489</v>
      </c>
      <c r="J3081" t="s">
        <v>63</v>
      </c>
      <c r="K3081" t="s">
        <v>279</v>
      </c>
      <c r="L3081" t="s">
        <v>281</v>
      </c>
      <c r="M3081" t="s">
        <v>63</v>
      </c>
      <c r="N3081" t="s">
        <v>531</v>
      </c>
      <c r="O3081" t="s">
        <v>1637</v>
      </c>
      <c r="P3081" t="s">
        <v>1637</v>
      </c>
      <c r="Q3081">
        <v>34</v>
      </c>
      <c r="R3081" t="s">
        <v>119</v>
      </c>
      <c r="S3081" t="s">
        <v>67</v>
      </c>
      <c r="T3081">
        <v>19</v>
      </c>
      <c r="U3081">
        <v>9</v>
      </c>
      <c r="V3081">
        <v>14</v>
      </c>
      <c r="W3081" t="s">
        <v>66</v>
      </c>
      <c r="X3081" t="s">
        <v>65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1</v>
      </c>
      <c r="AI3081">
        <v>1</v>
      </c>
      <c r="AJ3081">
        <v>0</v>
      </c>
      <c r="AK3081">
        <v>0</v>
      </c>
      <c r="AL3081" t="e" vm="3">
        <f>_FV(0,"5")</f>
        <v>#VALUE!</v>
      </c>
      <c r="AM3081" t="e" vm="489">
        <f>_FV(-1,"3529411764705883")</f>
        <v>#VALUE!</v>
      </c>
      <c r="AN3081">
        <v>21</v>
      </c>
      <c r="AO3081" t="s">
        <v>66</v>
      </c>
      <c r="AP3081" t="e" vm="1">
        <f>_FV(-5,"0")</f>
        <v>#VALUE!</v>
      </c>
      <c r="AQ3081">
        <v>3</v>
      </c>
      <c r="AR3081">
        <v>0</v>
      </c>
      <c r="AS3081" t="s">
        <v>65</v>
      </c>
      <c r="AT3081" t="s">
        <v>68</v>
      </c>
      <c r="AU3081" t="s">
        <v>809</v>
      </c>
      <c r="AV3081" t="s">
        <v>284</v>
      </c>
      <c r="AW3081" t="s">
        <v>65</v>
      </c>
      <c r="AX3081">
        <v>1682</v>
      </c>
      <c r="AY3081">
        <v>1621</v>
      </c>
      <c r="AZ3081" t="s">
        <v>2768</v>
      </c>
      <c r="BA3081" s="2">
        <v>43670</v>
      </c>
      <c r="BB3081">
        <v>16</v>
      </c>
      <c r="BC3081" t="s">
        <v>3391</v>
      </c>
      <c r="BD3081" s="3">
        <v>24563</v>
      </c>
      <c r="BE3081" t="s">
        <v>136</v>
      </c>
      <c r="BF3081" s="2">
        <v>43609</v>
      </c>
      <c r="BG3081">
        <v>18</v>
      </c>
      <c r="BH3081" t="s">
        <v>3407</v>
      </c>
      <c r="BI3081" s="2">
        <v>43652</v>
      </c>
    </row>
    <row r="3082" spans="1:61" x14ac:dyDescent="0.25">
      <c r="A3082" s="1">
        <v>43109</v>
      </c>
      <c r="B3082" t="s">
        <v>3158</v>
      </c>
      <c r="C3082" t="s">
        <v>136</v>
      </c>
      <c r="D3082" t="s">
        <v>101</v>
      </c>
      <c r="E3082" t="s">
        <v>180</v>
      </c>
      <c r="F3082" s="3">
        <v>45658</v>
      </c>
      <c r="G3082" s="3">
        <v>45658</v>
      </c>
      <c r="H3082" s="3">
        <v>27395</v>
      </c>
      <c r="I3082" t="s">
        <v>180</v>
      </c>
      <c r="J3082" t="s">
        <v>180</v>
      </c>
      <c r="K3082" t="s">
        <v>79</v>
      </c>
      <c r="L3082" t="s">
        <v>79</v>
      </c>
      <c r="M3082" t="s">
        <v>63</v>
      </c>
      <c r="N3082" t="s">
        <v>63</v>
      </c>
      <c r="O3082" t="s">
        <v>65</v>
      </c>
      <c r="P3082" t="s">
        <v>65</v>
      </c>
      <c r="Q3082">
        <v>4</v>
      </c>
      <c r="R3082" t="s">
        <v>255</v>
      </c>
      <c r="S3082" t="s">
        <v>67</v>
      </c>
      <c r="T3082">
        <v>19</v>
      </c>
      <c r="U3082">
        <v>12</v>
      </c>
      <c r="V3082">
        <v>11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 t="e" vm="3">
        <f>_FV(0,"5")</f>
        <v>#VALUE!</v>
      </c>
      <c r="AM3082" t="e" vm="3">
        <f>_FV(0,"5")</f>
        <v>#VALUE!</v>
      </c>
      <c r="AN3082">
        <v>0</v>
      </c>
      <c r="AP3082" t="e" vm="1">
        <f>_FV(-2,"0")</f>
        <v>#VALUE!</v>
      </c>
      <c r="AQ3082">
        <v>1</v>
      </c>
      <c r="AR3082">
        <v>1</v>
      </c>
      <c r="AS3082" t="s">
        <v>1222</v>
      </c>
      <c r="AT3082" t="s">
        <v>68</v>
      </c>
      <c r="AU3082" t="s">
        <v>65</v>
      </c>
      <c r="AV3082" t="s">
        <v>65</v>
      </c>
      <c r="AW3082" t="s">
        <v>3518</v>
      </c>
      <c r="AX3082">
        <v>1625</v>
      </c>
      <c r="AY3082">
        <v>1621</v>
      </c>
      <c r="AZ3082" t="s">
        <v>3158</v>
      </c>
      <c r="BA3082" s="2">
        <v>43701</v>
      </c>
      <c r="BB3082">
        <v>29</v>
      </c>
      <c r="BC3082" t="s">
        <v>3395</v>
      </c>
      <c r="BD3082" s="3">
        <v>44287</v>
      </c>
      <c r="BE3082" t="s">
        <v>136</v>
      </c>
      <c r="BF3082" s="2">
        <v>43609</v>
      </c>
      <c r="BG3082">
        <v>18</v>
      </c>
      <c r="BH3082" t="s">
        <v>3407</v>
      </c>
      <c r="BI3082" s="2">
        <v>43652</v>
      </c>
    </row>
    <row r="3083" spans="1:61" x14ac:dyDescent="0.25">
      <c r="A3083" s="1">
        <v>43800</v>
      </c>
      <c r="B3083" t="s">
        <v>2531</v>
      </c>
      <c r="C3083" t="s">
        <v>136</v>
      </c>
      <c r="D3083" t="s">
        <v>62</v>
      </c>
      <c r="E3083" t="s">
        <v>802</v>
      </c>
      <c r="F3083" t="s">
        <v>1237</v>
      </c>
      <c r="G3083" t="s">
        <v>1037</v>
      </c>
      <c r="H3083" t="s">
        <v>2413</v>
      </c>
      <c r="I3083" t="s">
        <v>801</v>
      </c>
      <c r="J3083" t="s">
        <v>538</v>
      </c>
      <c r="K3083" t="s">
        <v>339</v>
      </c>
      <c r="L3083" t="s">
        <v>338</v>
      </c>
      <c r="M3083" t="s">
        <v>2008</v>
      </c>
      <c r="N3083" t="s">
        <v>2008</v>
      </c>
      <c r="O3083" t="s">
        <v>338</v>
      </c>
      <c r="P3083" t="s">
        <v>339</v>
      </c>
      <c r="Q3083">
        <v>22</v>
      </c>
      <c r="R3083" t="s">
        <v>110</v>
      </c>
      <c r="S3083" t="s">
        <v>67</v>
      </c>
      <c r="T3083">
        <v>19</v>
      </c>
      <c r="U3083">
        <v>16</v>
      </c>
      <c r="V3083">
        <v>19</v>
      </c>
      <c r="W3083" t="s">
        <v>96</v>
      </c>
      <c r="X3083" t="s">
        <v>132</v>
      </c>
      <c r="Y3083">
        <v>0</v>
      </c>
      <c r="Z3083">
        <v>0</v>
      </c>
      <c r="AA3083">
        <v>0</v>
      </c>
      <c r="AB3083">
        <v>1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 t="e" vm="185">
        <f>_FV(0,"9545454545454546")</f>
        <v>#VALUE!</v>
      </c>
      <c r="AM3083" t="e" vm="116">
        <f>_FV(-1,"2727272727272727")</f>
        <v>#VALUE!</v>
      </c>
      <c r="AN3083">
        <v>4</v>
      </c>
      <c r="AO3083" t="s">
        <v>68</v>
      </c>
      <c r="AP3083" t="e" vm="1">
        <f>_FV(-4,"0")</f>
        <v>#VALUE!</v>
      </c>
      <c r="AQ3083">
        <v>1</v>
      </c>
      <c r="AR3083">
        <v>7</v>
      </c>
      <c r="AS3083" t="s">
        <v>803</v>
      </c>
      <c r="AT3083" t="s">
        <v>68</v>
      </c>
      <c r="AU3083" t="s">
        <v>804</v>
      </c>
      <c r="AV3083" t="s">
        <v>273</v>
      </c>
      <c r="AW3083" t="s">
        <v>3519</v>
      </c>
      <c r="AX3083">
        <v>1630</v>
      </c>
      <c r="AY3083">
        <v>1621</v>
      </c>
      <c r="AZ3083" t="s">
        <v>2531</v>
      </c>
      <c r="BA3083" s="2">
        <v>43492</v>
      </c>
      <c r="BB3083">
        <v>14</v>
      </c>
      <c r="BC3083" t="s">
        <v>3397</v>
      </c>
      <c r="BD3083" s="3">
        <v>23132</v>
      </c>
      <c r="BE3083" t="s">
        <v>136</v>
      </c>
      <c r="BF3083" s="2">
        <v>43609</v>
      </c>
      <c r="BG3083">
        <v>18</v>
      </c>
      <c r="BH3083" t="s">
        <v>3407</v>
      </c>
      <c r="BI3083" s="2">
        <v>43652</v>
      </c>
    </row>
    <row r="3084" spans="1:61" x14ac:dyDescent="0.25">
      <c r="A3084" s="1">
        <v>43393</v>
      </c>
      <c r="B3084" t="s">
        <v>2230</v>
      </c>
      <c r="C3084" t="s">
        <v>136</v>
      </c>
      <c r="D3084" t="s">
        <v>62</v>
      </c>
      <c r="E3084" t="s">
        <v>94</v>
      </c>
      <c r="F3084" t="s">
        <v>68</v>
      </c>
      <c r="G3084" t="s">
        <v>606</v>
      </c>
      <c r="H3084" t="s">
        <v>365</v>
      </c>
      <c r="I3084" t="s">
        <v>216</v>
      </c>
      <c r="J3084" t="s">
        <v>356</v>
      </c>
      <c r="K3084" t="s">
        <v>65</v>
      </c>
      <c r="L3084" t="s">
        <v>93</v>
      </c>
      <c r="M3084" t="s">
        <v>355</v>
      </c>
      <c r="N3084" t="s">
        <v>356</v>
      </c>
      <c r="O3084" t="s">
        <v>216</v>
      </c>
      <c r="P3084" t="s">
        <v>216</v>
      </c>
      <c r="Q3084">
        <v>9</v>
      </c>
      <c r="R3084" t="s">
        <v>95</v>
      </c>
      <c r="S3084" t="s">
        <v>67</v>
      </c>
      <c r="T3084">
        <v>19</v>
      </c>
      <c r="U3084">
        <v>20</v>
      </c>
      <c r="V3084">
        <v>17</v>
      </c>
      <c r="W3084" t="s">
        <v>65</v>
      </c>
      <c r="X3084" t="s">
        <v>64</v>
      </c>
      <c r="Y3084">
        <v>0</v>
      </c>
      <c r="Z3084">
        <v>0</v>
      </c>
      <c r="AA3084">
        <v>0</v>
      </c>
      <c r="AB3084">
        <v>1</v>
      </c>
      <c r="AC3084">
        <v>1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 t="e" vm="4">
        <f>_FV(-1,"4444444444444444")</f>
        <v>#VALUE!</v>
      </c>
      <c r="AM3084" t="e" vm="2">
        <f>_FV(-1,"3333333333333333")</f>
        <v>#VALUE!</v>
      </c>
      <c r="AN3084">
        <v>-3</v>
      </c>
      <c r="AO3084" t="e" vm="1">
        <f>_FV(-2,"0")</f>
        <v>#VALUE!</v>
      </c>
      <c r="AP3084" t="e" vm="1">
        <f>_FV(-1,"0")</f>
        <v>#VALUE!</v>
      </c>
      <c r="AQ3084">
        <v>6</v>
      </c>
      <c r="AR3084">
        <v>0</v>
      </c>
      <c r="AS3084" t="s">
        <v>68</v>
      </c>
      <c r="AT3084" t="s">
        <v>68</v>
      </c>
      <c r="AU3084" t="s">
        <v>68</v>
      </c>
      <c r="AV3084" t="s">
        <v>180</v>
      </c>
      <c r="AW3084" s="3">
        <v>44562</v>
      </c>
      <c r="AX3084">
        <v>1556</v>
      </c>
      <c r="AY3084">
        <v>1621</v>
      </c>
      <c r="AZ3084" t="s">
        <v>2230</v>
      </c>
      <c r="BA3084" s="2">
        <v>43550</v>
      </c>
      <c r="BB3084">
        <v>32</v>
      </c>
      <c r="BC3084" t="s">
        <v>3398</v>
      </c>
      <c r="BD3084" s="3">
        <v>42767</v>
      </c>
      <c r="BE3084" t="s">
        <v>136</v>
      </c>
      <c r="BF3084" s="2">
        <v>43609</v>
      </c>
      <c r="BG3084">
        <v>18</v>
      </c>
      <c r="BH3084" t="s">
        <v>3407</v>
      </c>
      <c r="BI3084" s="2">
        <v>43652</v>
      </c>
    </row>
    <row r="3085" spans="1:61" x14ac:dyDescent="0.25">
      <c r="A3085" s="1">
        <v>43143</v>
      </c>
      <c r="B3085" t="s">
        <v>123</v>
      </c>
      <c r="C3085" t="s">
        <v>136</v>
      </c>
      <c r="D3085" t="s">
        <v>62</v>
      </c>
      <c r="E3085" t="s">
        <v>64</v>
      </c>
      <c r="F3085" t="s">
        <v>68</v>
      </c>
      <c r="G3085" t="s">
        <v>575</v>
      </c>
      <c r="H3085" t="s">
        <v>1568</v>
      </c>
      <c r="I3085" t="s">
        <v>64</v>
      </c>
      <c r="J3085" t="s">
        <v>252</v>
      </c>
      <c r="K3085" t="s">
        <v>252</v>
      </c>
      <c r="L3085" t="s">
        <v>154</v>
      </c>
      <c r="M3085" t="s">
        <v>577</v>
      </c>
      <c r="N3085" t="s">
        <v>576</v>
      </c>
      <c r="O3085" t="s">
        <v>155</v>
      </c>
      <c r="P3085" t="s">
        <v>154</v>
      </c>
      <c r="Q3085">
        <v>14</v>
      </c>
      <c r="R3085" t="s">
        <v>84</v>
      </c>
      <c r="S3085" t="s">
        <v>67</v>
      </c>
      <c r="T3085">
        <v>19</v>
      </c>
      <c r="U3085">
        <v>4</v>
      </c>
      <c r="V3085">
        <v>20</v>
      </c>
      <c r="W3085" t="s">
        <v>121</v>
      </c>
      <c r="X3085" t="s">
        <v>84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1</v>
      </c>
      <c r="AI3085">
        <v>0</v>
      </c>
      <c r="AJ3085">
        <v>0</v>
      </c>
      <c r="AK3085">
        <v>0</v>
      </c>
      <c r="AL3085" t="s">
        <v>408</v>
      </c>
      <c r="AM3085" t="e" vm="490">
        <f>_FV(-1,"3571428571428572")</f>
        <v>#VALUE!</v>
      </c>
      <c r="AN3085">
        <v>20</v>
      </c>
      <c r="AO3085" t="s">
        <v>132</v>
      </c>
      <c r="AP3085" t="e" vm="1">
        <f>_FV(-16,"0")</f>
        <v>#VALUE!</v>
      </c>
      <c r="AQ3085">
        <v>9</v>
      </c>
      <c r="AR3085">
        <v>0</v>
      </c>
      <c r="AS3085" t="s">
        <v>68</v>
      </c>
      <c r="AT3085" t="s">
        <v>68</v>
      </c>
      <c r="AU3085" t="s">
        <v>68</v>
      </c>
      <c r="AV3085" t="s">
        <v>64</v>
      </c>
      <c r="AW3085" s="3">
        <v>46023</v>
      </c>
      <c r="AX3085">
        <v>1850</v>
      </c>
      <c r="AY3085">
        <v>1621</v>
      </c>
      <c r="AZ3085" t="s">
        <v>123</v>
      </c>
      <c r="BA3085" s="2">
        <v>43640</v>
      </c>
      <c r="BB3085">
        <v>40</v>
      </c>
      <c r="BC3085" t="s">
        <v>3388</v>
      </c>
      <c r="BD3085" t="s">
        <v>3399</v>
      </c>
      <c r="BE3085" t="s">
        <v>136</v>
      </c>
      <c r="BF3085" s="2">
        <v>43609</v>
      </c>
      <c r="BG3085">
        <v>18</v>
      </c>
      <c r="BH3085" t="s">
        <v>3407</v>
      </c>
      <c r="BI3085" s="2">
        <v>43652</v>
      </c>
    </row>
    <row r="3086" spans="1:61" x14ac:dyDescent="0.25">
      <c r="A3086" s="1">
        <v>43498</v>
      </c>
      <c r="B3086" t="s">
        <v>2233</v>
      </c>
      <c r="C3086" t="s">
        <v>136</v>
      </c>
      <c r="D3086" t="s">
        <v>62</v>
      </c>
      <c r="E3086" t="s">
        <v>354</v>
      </c>
      <c r="F3086" t="s">
        <v>68</v>
      </c>
      <c r="G3086" s="3">
        <v>11689</v>
      </c>
      <c r="H3086" s="2">
        <v>43801</v>
      </c>
      <c r="I3086" t="s">
        <v>1536</v>
      </c>
      <c r="J3086" t="s">
        <v>398</v>
      </c>
      <c r="K3086" t="s">
        <v>397</v>
      </c>
      <c r="L3086" t="s">
        <v>131</v>
      </c>
      <c r="M3086" t="s">
        <v>396</v>
      </c>
      <c r="N3086" t="s">
        <v>97</v>
      </c>
      <c r="O3086" t="s">
        <v>118</v>
      </c>
      <c r="P3086" t="s">
        <v>118</v>
      </c>
      <c r="Q3086">
        <v>25</v>
      </c>
      <c r="R3086" t="s">
        <v>179</v>
      </c>
      <c r="S3086" t="s">
        <v>67</v>
      </c>
      <c r="T3086">
        <v>19</v>
      </c>
      <c r="U3086">
        <v>15</v>
      </c>
      <c r="V3086">
        <v>19</v>
      </c>
      <c r="W3086" t="s">
        <v>66</v>
      </c>
      <c r="X3086" t="s">
        <v>96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 t="e" vm="10">
        <f>_FV(0,"36")</f>
        <v>#VALUE!</v>
      </c>
      <c r="AM3086" t="e" vm="9">
        <f>_FV(-1,"12")</f>
        <v>#VALUE!</v>
      </c>
      <c r="AN3086">
        <v>6</v>
      </c>
      <c r="AO3086" t="e" vm="1">
        <f>_FV(-2,"0")</f>
        <v>#VALUE!</v>
      </c>
      <c r="AP3086" t="e" vm="1">
        <f>_FV(-7,"0")</f>
        <v>#VALUE!</v>
      </c>
      <c r="AQ3086">
        <v>4</v>
      </c>
      <c r="AR3086">
        <v>4</v>
      </c>
      <c r="AS3086" t="s">
        <v>68</v>
      </c>
      <c r="AT3086" t="s">
        <v>68</v>
      </c>
      <c r="AU3086" t="s">
        <v>68</v>
      </c>
      <c r="AV3086" t="s">
        <v>63</v>
      </c>
      <c r="AW3086" s="3">
        <v>12055</v>
      </c>
      <c r="AX3086">
        <v>1672</v>
      </c>
      <c r="AY3086">
        <v>1621</v>
      </c>
      <c r="AZ3086" t="s">
        <v>2233</v>
      </c>
      <c r="BA3086" s="2">
        <v>43580</v>
      </c>
      <c r="BB3086">
        <v>20</v>
      </c>
      <c r="BC3086" t="s">
        <v>3402</v>
      </c>
      <c r="BD3086" s="3">
        <v>47300</v>
      </c>
      <c r="BE3086" t="s">
        <v>136</v>
      </c>
      <c r="BF3086" s="2">
        <v>43609</v>
      </c>
      <c r="BG3086">
        <v>18</v>
      </c>
      <c r="BH3086" t="s">
        <v>3407</v>
      </c>
      <c r="BI3086" s="2">
        <v>43652</v>
      </c>
    </row>
    <row r="3087" spans="1:61" x14ac:dyDescent="0.25">
      <c r="A3087" s="1">
        <v>43372</v>
      </c>
      <c r="B3087" t="s">
        <v>127</v>
      </c>
      <c r="C3087" t="s">
        <v>136</v>
      </c>
      <c r="D3087" t="s">
        <v>62</v>
      </c>
      <c r="E3087" t="s">
        <v>250</v>
      </c>
      <c r="F3087" t="s">
        <v>250</v>
      </c>
      <c r="G3087" t="s">
        <v>352</v>
      </c>
      <c r="H3087" t="s">
        <v>370</v>
      </c>
      <c r="I3087" t="s">
        <v>152</v>
      </c>
      <c r="J3087" t="s">
        <v>670</v>
      </c>
      <c r="K3087" t="s">
        <v>154</v>
      </c>
      <c r="L3087" t="s">
        <v>154</v>
      </c>
      <c r="M3087" t="s">
        <v>155</v>
      </c>
      <c r="N3087" t="s">
        <v>156</v>
      </c>
      <c r="O3087" t="s">
        <v>156</v>
      </c>
      <c r="P3087" t="s">
        <v>155</v>
      </c>
      <c r="Q3087">
        <v>7</v>
      </c>
      <c r="R3087" t="s">
        <v>121</v>
      </c>
      <c r="S3087" t="s">
        <v>67</v>
      </c>
      <c r="T3087">
        <v>19</v>
      </c>
      <c r="U3087">
        <v>12</v>
      </c>
      <c r="V3087">
        <v>15</v>
      </c>
      <c r="W3087" t="s">
        <v>132</v>
      </c>
      <c r="X3087" t="s">
        <v>132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 t="e" vm="12">
        <f>_FV(0,"42857142857142855")</f>
        <v>#VALUE!</v>
      </c>
      <c r="AM3087" t="e" vm="13">
        <f>_FV(0,"7142857142857143")</f>
        <v>#VALUE!</v>
      </c>
      <c r="AN3087">
        <v>1</v>
      </c>
      <c r="AO3087" t="s">
        <v>65</v>
      </c>
      <c r="AP3087" t="e" vm="1">
        <f>_FV(-11,"0")</f>
        <v>#VALUE!</v>
      </c>
      <c r="AQ3087">
        <v>9</v>
      </c>
      <c r="AR3087">
        <v>0</v>
      </c>
      <c r="AS3087" t="s">
        <v>68</v>
      </c>
      <c r="AT3087" t="s">
        <v>68</v>
      </c>
      <c r="AU3087" t="s">
        <v>68</v>
      </c>
      <c r="AV3087" s="2">
        <v>43497</v>
      </c>
      <c r="AW3087" s="3">
        <v>41275</v>
      </c>
      <c r="AX3087">
        <v>1674</v>
      </c>
      <c r="AY3087">
        <v>1621</v>
      </c>
      <c r="AZ3087" t="s">
        <v>127</v>
      </c>
      <c r="BA3087" t="s">
        <v>1398</v>
      </c>
      <c r="BB3087">
        <v>25</v>
      </c>
      <c r="BC3087" t="s">
        <v>3404</v>
      </c>
      <c r="BD3087" s="3">
        <v>27303</v>
      </c>
      <c r="BE3087" t="s">
        <v>136</v>
      </c>
      <c r="BF3087" s="2">
        <v>43609</v>
      </c>
      <c r="BG3087">
        <v>18</v>
      </c>
      <c r="BH3087" t="s">
        <v>3407</v>
      </c>
      <c r="BI3087" s="2">
        <v>43652</v>
      </c>
    </row>
    <row r="3088" spans="1:61" x14ac:dyDescent="0.25">
      <c r="A3088" s="1">
        <v>43231</v>
      </c>
      <c r="B3088" t="s">
        <v>3165</v>
      </c>
      <c r="C3088" t="s">
        <v>136</v>
      </c>
      <c r="D3088" t="s">
        <v>62</v>
      </c>
      <c r="E3088" t="s">
        <v>224</v>
      </c>
      <c r="F3088" t="s">
        <v>68</v>
      </c>
      <c r="G3088" t="s">
        <v>1037</v>
      </c>
      <c r="H3088" t="s">
        <v>1813</v>
      </c>
      <c r="I3088" t="s">
        <v>223</v>
      </c>
      <c r="J3088" t="s">
        <v>337</v>
      </c>
      <c r="K3088" t="s">
        <v>65</v>
      </c>
      <c r="L3088" t="s">
        <v>540</v>
      </c>
      <c r="M3088" t="s">
        <v>538</v>
      </c>
      <c r="N3088" t="s">
        <v>538</v>
      </c>
      <c r="O3088" t="s">
        <v>223</v>
      </c>
      <c r="P3088" t="s">
        <v>226</v>
      </c>
      <c r="Q3088">
        <v>11</v>
      </c>
      <c r="R3088" t="s">
        <v>239</v>
      </c>
      <c r="S3088" t="s">
        <v>67</v>
      </c>
      <c r="T3088">
        <v>19</v>
      </c>
      <c r="U3088">
        <v>20</v>
      </c>
      <c r="V3088">
        <v>18</v>
      </c>
      <c r="W3088" t="s">
        <v>68</v>
      </c>
      <c r="X3088" t="s">
        <v>68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 t="e" vm="79">
        <f>_FV(-1,"5454545454545454")</f>
        <v>#VALUE!</v>
      </c>
      <c r="AM3088" t="e" vm="79">
        <f>_FV(-1,"5454545454545454")</f>
        <v>#VALUE!</v>
      </c>
      <c r="AN3088">
        <v>-2</v>
      </c>
      <c r="AO3088" t="s">
        <v>65</v>
      </c>
      <c r="AP3088" t="s">
        <v>68</v>
      </c>
      <c r="AQ3088">
        <v>1</v>
      </c>
      <c r="AR3088">
        <v>1</v>
      </c>
      <c r="AS3088" t="s">
        <v>68</v>
      </c>
      <c r="AT3088" t="s">
        <v>68</v>
      </c>
      <c r="AU3088" t="s">
        <v>68</v>
      </c>
      <c r="AV3088" t="s">
        <v>65</v>
      </c>
      <c r="AW3088" s="2">
        <v>43525</v>
      </c>
      <c r="AX3088">
        <v>1546</v>
      </c>
      <c r="AY3088">
        <v>1621</v>
      </c>
      <c r="AZ3088" t="s">
        <v>3165</v>
      </c>
      <c r="BA3088" s="2">
        <v>43548</v>
      </c>
      <c r="BB3088">
        <v>21</v>
      </c>
      <c r="BC3088" t="s">
        <v>3409</v>
      </c>
      <c r="BD3088" s="3">
        <v>15766</v>
      </c>
      <c r="BE3088" t="s">
        <v>136</v>
      </c>
      <c r="BF3088" s="2">
        <v>43609</v>
      </c>
      <c r="BG3088">
        <v>18</v>
      </c>
      <c r="BH3088" t="s">
        <v>3407</v>
      </c>
      <c r="BI3088" s="2">
        <v>43652</v>
      </c>
    </row>
    <row r="3089" spans="1:61" x14ac:dyDescent="0.25">
      <c r="A3089" s="1">
        <v>43711</v>
      </c>
      <c r="B3089" t="s">
        <v>2538</v>
      </c>
      <c r="C3089" t="s">
        <v>136</v>
      </c>
      <c r="D3089" t="s">
        <v>62</v>
      </c>
      <c r="E3089" t="s">
        <v>76</v>
      </c>
      <c r="F3089" t="s">
        <v>444</v>
      </c>
      <c r="G3089" t="s">
        <v>264</v>
      </c>
      <c r="H3089" t="s">
        <v>657</v>
      </c>
      <c r="I3089" t="s">
        <v>76</v>
      </c>
      <c r="J3089" t="s">
        <v>324</v>
      </c>
      <c r="K3089" t="s">
        <v>80</v>
      </c>
      <c r="L3089" t="s">
        <v>115</v>
      </c>
      <c r="M3089" t="s">
        <v>117</v>
      </c>
      <c r="N3089" t="s">
        <v>355</v>
      </c>
      <c r="O3089" t="s">
        <v>82</v>
      </c>
      <c r="P3089" t="s">
        <v>82</v>
      </c>
      <c r="Q3089">
        <v>30</v>
      </c>
      <c r="R3089" t="s">
        <v>83</v>
      </c>
      <c r="S3089" t="s">
        <v>67</v>
      </c>
      <c r="T3089">
        <v>19</v>
      </c>
      <c r="U3089">
        <v>10</v>
      </c>
      <c r="V3089">
        <v>17</v>
      </c>
      <c r="W3089" t="s">
        <v>84</v>
      </c>
      <c r="X3089" t="s">
        <v>65</v>
      </c>
      <c r="Y3089">
        <v>0</v>
      </c>
      <c r="Z3089">
        <v>0</v>
      </c>
      <c r="AA3089">
        <v>0</v>
      </c>
      <c r="AB3089">
        <v>1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1</v>
      </c>
      <c r="AI3089">
        <v>1</v>
      </c>
      <c r="AJ3089">
        <v>0</v>
      </c>
      <c r="AK3089">
        <v>0</v>
      </c>
      <c r="AL3089" t="e" vm="26">
        <f>_FV(0,"2")</f>
        <v>#VALUE!</v>
      </c>
      <c r="AM3089" t="e" vm="491">
        <f>_FV(-1,"2666666666666666")</f>
        <v>#VALUE!</v>
      </c>
      <c r="AN3089">
        <v>18</v>
      </c>
      <c r="AO3089" t="s">
        <v>84</v>
      </c>
      <c r="AP3089" t="e" vm="1">
        <f>_FV(-10,"0")</f>
        <v>#VALUE!</v>
      </c>
      <c r="AQ3089">
        <v>1</v>
      </c>
      <c r="AR3089">
        <v>1</v>
      </c>
      <c r="AS3089" t="s">
        <v>68</v>
      </c>
      <c r="AT3089" t="s">
        <v>68</v>
      </c>
      <c r="AU3089" t="s">
        <v>68</v>
      </c>
      <c r="AV3089" t="s">
        <v>124</v>
      </c>
      <c r="AW3089" s="2">
        <v>43770</v>
      </c>
      <c r="AX3089">
        <v>1685</v>
      </c>
      <c r="AY3089">
        <v>1621</v>
      </c>
      <c r="AZ3089" t="s">
        <v>2538</v>
      </c>
      <c r="BA3089" s="2">
        <v>43580</v>
      </c>
      <c r="BB3089">
        <v>27</v>
      </c>
      <c r="BC3089" t="s">
        <v>3410</v>
      </c>
      <c r="BD3089" s="3">
        <v>24320</v>
      </c>
      <c r="BE3089" t="s">
        <v>136</v>
      </c>
      <c r="BF3089" s="2">
        <v>43609</v>
      </c>
      <c r="BG3089">
        <v>18</v>
      </c>
      <c r="BH3089" t="s">
        <v>3407</v>
      </c>
      <c r="BI3089" s="2">
        <v>43652</v>
      </c>
    </row>
    <row r="3090" spans="1:61" x14ac:dyDescent="0.25">
      <c r="A3090" s="1">
        <v>43415</v>
      </c>
      <c r="B3090" t="s">
        <v>150</v>
      </c>
      <c r="C3090" t="s">
        <v>136</v>
      </c>
      <c r="D3090" t="s">
        <v>62</v>
      </c>
      <c r="E3090" s="3">
        <v>27395</v>
      </c>
      <c r="F3090" t="s">
        <v>717</v>
      </c>
      <c r="G3090" t="s">
        <v>81</v>
      </c>
      <c r="H3090" t="s">
        <v>1678</v>
      </c>
      <c r="I3090" s="3">
        <v>45689</v>
      </c>
      <c r="J3090" t="s">
        <v>81</v>
      </c>
      <c r="K3090" t="s">
        <v>355</v>
      </c>
      <c r="L3090" t="s">
        <v>308</v>
      </c>
      <c r="M3090" t="s">
        <v>65</v>
      </c>
      <c r="N3090" t="s">
        <v>355</v>
      </c>
      <c r="O3090" t="s">
        <v>79</v>
      </c>
      <c r="P3090" t="s">
        <v>82</v>
      </c>
      <c r="Q3090">
        <v>12</v>
      </c>
      <c r="R3090" t="s">
        <v>64</v>
      </c>
      <c r="S3090" t="s">
        <v>67</v>
      </c>
      <c r="T3090">
        <v>19</v>
      </c>
      <c r="U3090">
        <v>3</v>
      </c>
      <c r="V3090">
        <v>20</v>
      </c>
      <c r="W3090" t="s">
        <v>83</v>
      </c>
      <c r="X3090" t="s">
        <v>65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1</v>
      </c>
      <c r="AI3090">
        <v>1</v>
      </c>
      <c r="AJ3090">
        <v>0</v>
      </c>
      <c r="AK3090">
        <v>0</v>
      </c>
      <c r="AL3090" t="s">
        <v>90</v>
      </c>
      <c r="AM3090" t="e" vm="3">
        <f>_FV(-1,"5")</f>
        <v>#VALUE!</v>
      </c>
      <c r="AN3090">
        <v>22</v>
      </c>
      <c r="AO3090" t="s">
        <v>83</v>
      </c>
      <c r="AP3090" t="e" vm="1">
        <f>_FV(-17,"0")</f>
        <v>#VALUE!</v>
      </c>
      <c r="AQ3090">
        <v>9</v>
      </c>
      <c r="AR3090">
        <v>0</v>
      </c>
      <c r="AS3090" t="s">
        <v>762</v>
      </c>
      <c r="AT3090" t="s">
        <v>1223</v>
      </c>
      <c r="AU3090" t="s">
        <v>763</v>
      </c>
      <c r="AV3090" t="s">
        <v>3520</v>
      </c>
      <c r="AW3090" t="s">
        <v>3521</v>
      </c>
      <c r="AX3090">
        <v>1937</v>
      </c>
      <c r="AY3090">
        <v>1621</v>
      </c>
      <c r="AZ3090" t="s">
        <v>150</v>
      </c>
      <c r="BA3090" s="2">
        <v>43700</v>
      </c>
      <c r="BB3090">
        <v>25</v>
      </c>
      <c r="BC3090" t="s">
        <v>3413</v>
      </c>
      <c r="BD3090" s="2">
        <v>43700</v>
      </c>
      <c r="BE3090" t="s">
        <v>136</v>
      </c>
      <c r="BF3090" s="2">
        <v>43609</v>
      </c>
      <c r="BG3090">
        <v>18</v>
      </c>
      <c r="BH3090" t="s">
        <v>3407</v>
      </c>
      <c r="BI3090" s="2">
        <v>43652</v>
      </c>
    </row>
    <row r="3091" spans="1:61" x14ac:dyDescent="0.25">
      <c r="A3091" s="1">
        <v>43358</v>
      </c>
      <c r="B3091" t="s">
        <v>158</v>
      </c>
      <c r="C3091" t="s">
        <v>136</v>
      </c>
      <c r="D3091" t="s">
        <v>62</v>
      </c>
      <c r="E3091" s="2">
        <v>43498</v>
      </c>
      <c r="F3091" s="2">
        <v>43556</v>
      </c>
      <c r="G3091" t="s">
        <v>97</v>
      </c>
      <c r="H3091" s="2">
        <v>43678</v>
      </c>
      <c r="I3091" t="s">
        <v>64</v>
      </c>
      <c r="J3091" t="s">
        <v>124</v>
      </c>
      <c r="K3091" t="s">
        <v>97</v>
      </c>
      <c r="L3091" t="s">
        <v>118</v>
      </c>
      <c r="M3091" t="s">
        <v>65</v>
      </c>
      <c r="N3091" t="s">
        <v>116</v>
      </c>
      <c r="O3091" t="s">
        <v>118</v>
      </c>
      <c r="P3091" t="s">
        <v>118</v>
      </c>
      <c r="Q3091">
        <v>5</v>
      </c>
      <c r="R3091" t="s">
        <v>68</v>
      </c>
      <c r="S3091" t="s">
        <v>67</v>
      </c>
      <c r="T3091">
        <v>19</v>
      </c>
      <c r="U3091">
        <v>4</v>
      </c>
      <c r="V3091">
        <v>13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 s="2">
        <v>43617</v>
      </c>
      <c r="AM3091" t="e" vm="8">
        <f>_FV(0,"4")</f>
        <v>#VALUE!</v>
      </c>
      <c r="AN3091">
        <v>6</v>
      </c>
      <c r="AP3091" t="e" vm="1">
        <f>_FV(-18,"0")</f>
        <v>#VALUE!</v>
      </c>
      <c r="AQ3091">
        <v>9</v>
      </c>
      <c r="AR3091">
        <v>0</v>
      </c>
      <c r="AS3091" t="s">
        <v>68</v>
      </c>
      <c r="AT3091" t="s">
        <v>68</v>
      </c>
      <c r="AU3091" t="s">
        <v>68</v>
      </c>
      <c r="AV3091" s="2">
        <v>43499</v>
      </c>
      <c r="AW3091" s="3">
        <v>41640</v>
      </c>
      <c r="AX3091">
        <v>1954</v>
      </c>
      <c r="AY3091">
        <v>1621</v>
      </c>
      <c r="AZ3091" t="s">
        <v>158</v>
      </c>
      <c r="BA3091" s="2">
        <v>43547</v>
      </c>
      <c r="BB3091">
        <v>33</v>
      </c>
      <c r="BC3091" t="s">
        <v>3388</v>
      </c>
      <c r="BD3091" t="s">
        <v>3389</v>
      </c>
      <c r="BE3091" t="s">
        <v>136</v>
      </c>
      <c r="BF3091" s="2">
        <v>43609</v>
      </c>
      <c r="BG3091">
        <v>18</v>
      </c>
      <c r="BH3091" t="s">
        <v>3407</v>
      </c>
      <c r="BI3091" s="2">
        <v>43652</v>
      </c>
    </row>
    <row r="3092" spans="1:61" x14ac:dyDescent="0.25">
      <c r="A3092" s="1">
        <v>43324</v>
      </c>
      <c r="B3092" t="s">
        <v>163</v>
      </c>
      <c r="C3092" t="s">
        <v>136</v>
      </c>
      <c r="D3092" t="s">
        <v>62</v>
      </c>
      <c r="E3092" s="2">
        <v>43586</v>
      </c>
      <c r="F3092" t="s">
        <v>750</v>
      </c>
      <c r="G3092" s="3">
        <v>1360531</v>
      </c>
      <c r="H3092" s="3">
        <v>45689</v>
      </c>
      <c r="I3092" s="3">
        <v>903977</v>
      </c>
      <c r="J3092" t="s">
        <v>751</v>
      </c>
      <c r="K3092" t="s">
        <v>323</v>
      </c>
      <c r="L3092" t="s">
        <v>322</v>
      </c>
      <c r="M3092" t="s">
        <v>79</v>
      </c>
      <c r="N3092" t="s">
        <v>625</v>
      </c>
      <c r="O3092" t="s">
        <v>320</v>
      </c>
      <c r="P3092" t="s">
        <v>321</v>
      </c>
      <c r="Q3092">
        <v>16</v>
      </c>
      <c r="R3092" t="s">
        <v>96</v>
      </c>
      <c r="S3092" t="s">
        <v>67</v>
      </c>
      <c r="T3092">
        <v>19</v>
      </c>
      <c r="U3092">
        <v>8</v>
      </c>
      <c r="V3092">
        <v>20</v>
      </c>
      <c r="W3092" t="s">
        <v>96</v>
      </c>
      <c r="X3092" t="s">
        <v>66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 t="e" vm="156">
        <f>_FV(0,"0625")</f>
        <v>#VALUE!</v>
      </c>
      <c r="AM3092" t="e" vm="280">
        <f>_FV(-1,"3125")</f>
        <v>#VALUE!</v>
      </c>
      <c r="AN3092">
        <v>14</v>
      </c>
      <c r="AO3092" t="s">
        <v>64</v>
      </c>
      <c r="AP3092" t="e" vm="1">
        <f>_FV(-13,"0")</f>
        <v>#VALUE!</v>
      </c>
      <c r="AQ3092">
        <v>7</v>
      </c>
      <c r="AR3092">
        <v>1</v>
      </c>
      <c r="AS3092" t="s">
        <v>752</v>
      </c>
      <c r="AT3092" t="s">
        <v>752</v>
      </c>
      <c r="AU3092" t="s">
        <v>753</v>
      </c>
      <c r="AV3092" t="s">
        <v>1957</v>
      </c>
      <c r="AW3092" t="s">
        <v>3522</v>
      </c>
      <c r="AX3092">
        <v>1870</v>
      </c>
      <c r="AY3092">
        <v>1621</v>
      </c>
      <c r="AZ3092" t="s">
        <v>163</v>
      </c>
      <c r="BA3092" s="2">
        <v>43640</v>
      </c>
      <c r="BB3092">
        <v>22</v>
      </c>
      <c r="BC3092" t="s">
        <v>3417</v>
      </c>
      <c r="BD3092" s="2">
        <v>43700</v>
      </c>
      <c r="BE3092" t="s">
        <v>136</v>
      </c>
      <c r="BF3092" s="2">
        <v>43609</v>
      </c>
      <c r="BG3092">
        <v>18</v>
      </c>
      <c r="BH3092" t="s">
        <v>3407</v>
      </c>
      <c r="BI3092" s="2">
        <v>43652</v>
      </c>
    </row>
    <row r="3093" spans="1:61" x14ac:dyDescent="0.25">
      <c r="A3093" s="1">
        <v>43456</v>
      </c>
      <c r="B3093" t="s">
        <v>178</v>
      </c>
      <c r="C3093" t="s">
        <v>136</v>
      </c>
      <c r="D3093" t="s">
        <v>101</v>
      </c>
      <c r="E3093" t="s">
        <v>91</v>
      </c>
      <c r="F3093" t="s">
        <v>88</v>
      </c>
      <c r="G3093" t="s">
        <v>210</v>
      </c>
      <c r="H3093" t="s">
        <v>365</v>
      </c>
      <c r="I3093" t="s">
        <v>88</v>
      </c>
      <c r="J3093" t="s">
        <v>63</v>
      </c>
      <c r="K3093" t="s">
        <v>216</v>
      </c>
      <c r="L3093" t="s">
        <v>93</v>
      </c>
      <c r="M3093" t="s">
        <v>63</v>
      </c>
      <c r="N3093" t="s">
        <v>355</v>
      </c>
      <c r="O3093" t="s">
        <v>216</v>
      </c>
      <c r="P3093" t="s">
        <v>82</v>
      </c>
      <c r="Q3093">
        <v>18</v>
      </c>
      <c r="R3093" t="s">
        <v>191</v>
      </c>
      <c r="S3093" t="s">
        <v>67</v>
      </c>
      <c r="T3093">
        <v>19</v>
      </c>
      <c r="U3093">
        <v>14</v>
      </c>
      <c r="V3093">
        <v>20</v>
      </c>
      <c r="W3093" t="s">
        <v>85</v>
      </c>
      <c r="X3093" t="s">
        <v>66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 t="e" vm="4">
        <f>_FV(0,"4444444444444444")</f>
        <v>#VALUE!</v>
      </c>
      <c r="AM3093" t="e" vm="4">
        <f>_FV(-1,"4444444444444444")</f>
        <v>#VALUE!</v>
      </c>
      <c r="AN3093">
        <v>7</v>
      </c>
      <c r="AO3093" t="s">
        <v>84</v>
      </c>
      <c r="AP3093" t="e" vm="1">
        <f>_FV(-6,"0")</f>
        <v>#VALUE!</v>
      </c>
      <c r="AQ3093">
        <v>6</v>
      </c>
      <c r="AR3093">
        <v>3</v>
      </c>
      <c r="AS3093" t="s">
        <v>68</v>
      </c>
      <c r="AT3093" t="s">
        <v>68</v>
      </c>
      <c r="AU3093" t="s">
        <v>68</v>
      </c>
      <c r="AV3093" t="s">
        <v>124</v>
      </c>
      <c r="AW3093" s="3">
        <v>46023</v>
      </c>
      <c r="AX3093">
        <v>1644</v>
      </c>
      <c r="AY3093">
        <v>1621</v>
      </c>
      <c r="AZ3093" t="s">
        <v>178</v>
      </c>
      <c r="BA3093" t="s">
        <v>1398</v>
      </c>
      <c r="BB3093">
        <v>22</v>
      </c>
      <c r="BC3093" t="s">
        <v>3419</v>
      </c>
      <c r="BD3093" s="3">
        <v>15097</v>
      </c>
      <c r="BE3093" t="s">
        <v>136</v>
      </c>
      <c r="BF3093" s="2">
        <v>43609</v>
      </c>
      <c r="BG3093">
        <v>18</v>
      </c>
      <c r="BH3093" t="s">
        <v>3407</v>
      </c>
      <c r="BI3093" s="2">
        <v>43652</v>
      </c>
    </row>
    <row r="3094" spans="1:61" x14ac:dyDescent="0.25">
      <c r="A3094" s="1">
        <v>43523</v>
      </c>
      <c r="B3094" t="s">
        <v>1917</v>
      </c>
      <c r="C3094" t="s">
        <v>136</v>
      </c>
      <c r="D3094" t="s">
        <v>62</v>
      </c>
      <c r="E3094" t="s">
        <v>68</v>
      </c>
      <c r="F3094" t="s">
        <v>369</v>
      </c>
      <c r="G3094" t="s">
        <v>247</v>
      </c>
      <c r="H3094" t="s">
        <v>1330</v>
      </c>
      <c r="I3094" t="s">
        <v>152</v>
      </c>
      <c r="J3094" t="s">
        <v>1185</v>
      </c>
      <c r="K3094" t="s">
        <v>254</v>
      </c>
      <c r="L3094" t="s">
        <v>154</v>
      </c>
      <c r="M3094" t="s">
        <v>253</v>
      </c>
      <c r="N3094" t="s">
        <v>576</v>
      </c>
      <c r="O3094" t="s">
        <v>251</v>
      </c>
      <c r="P3094" t="s">
        <v>254</v>
      </c>
      <c r="Q3094">
        <v>28</v>
      </c>
      <c r="R3094" t="s">
        <v>242</v>
      </c>
      <c r="S3094" t="s">
        <v>67</v>
      </c>
      <c r="T3094">
        <v>19</v>
      </c>
      <c r="U3094">
        <v>16</v>
      </c>
      <c r="V3094">
        <v>17</v>
      </c>
      <c r="W3094" t="s">
        <v>132</v>
      </c>
      <c r="X3094" t="s">
        <v>84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 t="e" vm="173">
        <f>_FV(0,"6428571428571429")</f>
        <v>#VALUE!</v>
      </c>
      <c r="AM3094" t="e" vm="14">
        <f>_FV(-1,"25")</f>
        <v>#VALUE!</v>
      </c>
      <c r="AN3094">
        <v>7</v>
      </c>
      <c r="AO3094" t="s">
        <v>64</v>
      </c>
      <c r="AP3094" t="e" vm="1">
        <f>_FV(-3,"0")</f>
        <v>#VALUE!</v>
      </c>
      <c r="AQ3094">
        <v>6</v>
      </c>
      <c r="AR3094">
        <v>3</v>
      </c>
      <c r="AS3094" t="s">
        <v>333</v>
      </c>
      <c r="AT3094" t="s">
        <v>68</v>
      </c>
      <c r="AU3094" t="s">
        <v>777</v>
      </c>
      <c r="AV3094" t="s">
        <v>3523</v>
      </c>
      <c r="AW3094" t="s">
        <v>3524</v>
      </c>
      <c r="AX3094">
        <v>1642</v>
      </c>
      <c r="AY3094">
        <v>1621</v>
      </c>
      <c r="AZ3094" t="s">
        <v>1917</v>
      </c>
      <c r="BA3094" s="2">
        <v>43731</v>
      </c>
      <c r="BB3094">
        <v>18</v>
      </c>
      <c r="BC3094" t="s">
        <v>3421</v>
      </c>
      <c r="BD3094" s="3">
        <v>27912</v>
      </c>
      <c r="BE3094" t="s">
        <v>136</v>
      </c>
      <c r="BF3094" s="2">
        <v>43609</v>
      </c>
      <c r="BG3094">
        <v>18</v>
      </c>
      <c r="BH3094" t="s">
        <v>3407</v>
      </c>
      <c r="BI3094" s="2">
        <v>43652</v>
      </c>
    </row>
    <row r="3095" spans="1:61" x14ac:dyDescent="0.25">
      <c r="A3095" s="1">
        <v>43330</v>
      </c>
      <c r="B3095" t="s">
        <v>209</v>
      </c>
      <c r="C3095" t="s">
        <v>136</v>
      </c>
      <c r="D3095" t="s">
        <v>62</v>
      </c>
      <c r="E3095" t="s">
        <v>68</v>
      </c>
      <c r="F3095" t="s">
        <v>65</v>
      </c>
      <c r="G3095" t="s">
        <v>63</v>
      </c>
      <c r="H3095" t="s">
        <v>68</v>
      </c>
      <c r="I3095" s="2">
        <v>43586</v>
      </c>
      <c r="J3095" t="s">
        <v>65</v>
      </c>
      <c r="K3095" t="s">
        <v>63</v>
      </c>
      <c r="L3095" t="s">
        <v>65</v>
      </c>
      <c r="M3095" t="s">
        <v>65</v>
      </c>
      <c r="N3095" t="s">
        <v>63</v>
      </c>
      <c r="O3095" t="s">
        <v>65</v>
      </c>
      <c r="P3095" t="s">
        <v>65</v>
      </c>
      <c r="Q3095">
        <v>2</v>
      </c>
      <c r="R3095" t="s">
        <v>66</v>
      </c>
      <c r="S3095" t="s">
        <v>67</v>
      </c>
      <c r="T3095">
        <v>19</v>
      </c>
      <c r="U3095">
        <v>7</v>
      </c>
      <c r="V3095">
        <v>18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 t="s">
        <v>63</v>
      </c>
      <c r="AM3095" t="e" vm="1">
        <f>_FV(-1,"0")</f>
        <v>#VALUE!</v>
      </c>
      <c r="AN3095">
        <v>3</v>
      </c>
      <c r="AP3095" t="e" vm="1">
        <f>_FV(-15,"0")</f>
        <v>#VALUE!</v>
      </c>
      <c r="AQ3095">
        <v>6</v>
      </c>
      <c r="AR3095">
        <v>3</v>
      </c>
      <c r="AS3095" t="s">
        <v>68</v>
      </c>
      <c r="AT3095" t="s">
        <v>68</v>
      </c>
      <c r="AU3095" t="s">
        <v>68</v>
      </c>
      <c r="AV3095" s="3">
        <v>45689</v>
      </c>
      <c r="AW3095" s="3">
        <v>42005</v>
      </c>
      <c r="AX3095">
        <v>1893</v>
      </c>
      <c r="AY3095">
        <v>1621</v>
      </c>
      <c r="AZ3095" t="s">
        <v>209</v>
      </c>
      <c r="BA3095" s="2">
        <v>43609</v>
      </c>
      <c r="BB3095">
        <v>20</v>
      </c>
      <c r="BC3095" t="s">
        <v>3422</v>
      </c>
      <c r="BD3095" s="2">
        <v>43793</v>
      </c>
      <c r="BE3095" t="s">
        <v>136</v>
      </c>
      <c r="BF3095" s="2">
        <v>43609</v>
      </c>
      <c r="BG3095">
        <v>18</v>
      </c>
      <c r="BH3095" t="s">
        <v>3407</v>
      </c>
      <c r="BI3095" s="2">
        <v>43652</v>
      </c>
    </row>
    <row r="3096" spans="1:61" x14ac:dyDescent="0.25">
      <c r="A3096" s="1">
        <v>43500</v>
      </c>
      <c r="B3096" t="s">
        <v>2793</v>
      </c>
      <c r="C3096" t="s">
        <v>136</v>
      </c>
      <c r="D3096" t="s">
        <v>62</v>
      </c>
      <c r="E3096" t="s">
        <v>412</v>
      </c>
      <c r="F3096" t="s">
        <v>978</v>
      </c>
      <c r="G3096" s="3">
        <v>903977</v>
      </c>
      <c r="H3096" t="s">
        <v>1687</v>
      </c>
      <c r="I3096" t="s">
        <v>412</v>
      </c>
      <c r="J3096" t="s">
        <v>991</v>
      </c>
      <c r="K3096" t="s">
        <v>323</v>
      </c>
      <c r="L3096" t="s">
        <v>322</v>
      </c>
      <c r="M3096" t="s">
        <v>323</v>
      </c>
      <c r="N3096" t="s">
        <v>1183</v>
      </c>
      <c r="O3096" t="s">
        <v>933</v>
      </c>
      <c r="P3096" t="s">
        <v>1076</v>
      </c>
      <c r="Q3096">
        <v>32</v>
      </c>
      <c r="R3096" t="s">
        <v>192</v>
      </c>
      <c r="S3096" t="s">
        <v>67</v>
      </c>
      <c r="T3096">
        <v>19</v>
      </c>
      <c r="U3096">
        <v>8</v>
      </c>
      <c r="V3096">
        <v>16</v>
      </c>
      <c r="W3096" t="s">
        <v>96</v>
      </c>
      <c r="X3096" t="s">
        <v>65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1</v>
      </c>
      <c r="AI3096">
        <v>1</v>
      </c>
      <c r="AJ3096">
        <v>0</v>
      </c>
      <c r="AK3096">
        <v>0</v>
      </c>
      <c r="AL3096" t="e" vm="226">
        <f>_FV(0,"09375")</f>
        <v>#VALUE!</v>
      </c>
      <c r="AM3096" t="e" vm="50">
        <f>_FV(-1,"28125")</f>
        <v>#VALUE!</v>
      </c>
      <c r="AN3096">
        <v>26</v>
      </c>
      <c r="AO3096" t="s">
        <v>96</v>
      </c>
      <c r="AP3096" t="e" vm="1">
        <f>_FV(-8,"0")</f>
        <v>#VALUE!</v>
      </c>
      <c r="AQ3096">
        <v>1</v>
      </c>
      <c r="AR3096">
        <v>1</v>
      </c>
      <c r="AS3096" t="s">
        <v>65</v>
      </c>
      <c r="AT3096" t="s">
        <v>68</v>
      </c>
      <c r="AU3096" t="s">
        <v>784</v>
      </c>
      <c r="AV3096" t="s">
        <v>784</v>
      </c>
      <c r="AW3096" t="s">
        <v>65</v>
      </c>
      <c r="AX3096">
        <v>1657</v>
      </c>
      <c r="AY3096">
        <v>1621</v>
      </c>
      <c r="AZ3096" t="s">
        <v>2793</v>
      </c>
      <c r="BA3096" s="2">
        <v>43521</v>
      </c>
      <c r="BB3096">
        <v>31</v>
      </c>
      <c r="BC3096" t="s">
        <v>3425</v>
      </c>
      <c r="BD3096" s="3">
        <v>13606</v>
      </c>
      <c r="BE3096" t="s">
        <v>136</v>
      </c>
      <c r="BF3096" s="2">
        <v>43609</v>
      </c>
      <c r="BG3096">
        <v>18</v>
      </c>
      <c r="BH3096" t="s">
        <v>3407</v>
      </c>
      <c r="BI3096" s="2">
        <v>43652</v>
      </c>
    </row>
    <row r="3097" spans="1:61" x14ac:dyDescent="0.25">
      <c r="A3097" s="1">
        <v>43518</v>
      </c>
      <c r="B3097" t="s">
        <v>228</v>
      </c>
      <c r="C3097" t="s">
        <v>136</v>
      </c>
      <c r="D3097" t="s">
        <v>62</v>
      </c>
      <c r="E3097" t="s">
        <v>636</v>
      </c>
      <c r="F3097" t="s">
        <v>632</v>
      </c>
      <c r="G3097" t="s">
        <v>89</v>
      </c>
      <c r="H3097" t="s">
        <v>2391</v>
      </c>
      <c r="I3097" t="s">
        <v>210</v>
      </c>
      <c r="J3097" t="s">
        <v>2197</v>
      </c>
      <c r="K3097" t="s">
        <v>80</v>
      </c>
      <c r="L3097" t="s">
        <v>1233</v>
      </c>
      <c r="M3097" t="s">
        <v>1232</v>
      </c>
      <c r="N3097" t="s">
        <v>2197</v>
      </c>
      <c r="O3097" t="s">
        <v>216</v>
      </c>
      <c r="P3097" t="s">
        <v>608</v>
      </c>
      <c r="Q3097">
        <v>27</v>
      </c>
      <c r="R3097" t="s">
        <v>120</v>
      </c>
      <c r="S3097" t="s">
        <v>67</v>
      </c>
      <c r="T3097">
        <v>19</v>
      </c>
      <c r="U3097">
        <v>8</v>
      </c>
      <c r="V3097">
        <v>16</v>
      </c>
      <c r="W3097" t="s">
        <v>132</v>
      </c>
      <c r="X3097" t="s">
        <v>84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 t="e" vm="453">
        <f>_FV(0,"25925925925925924")</f>
        <v>#VALUE!</v>
      </c>
      <c r="AM3097" t="e" vm="305">
        <f>_FV(-1,"2222222222222223")</f>
        <v>#VALUE!</v>
      </c>
      <c r="AN3097">
        <v>16</v>
      </c>
      <c r="AO3097" t="s">
        <v>64</v>
      </c>
      <c r="AP3097" t="e" vm="1">
        <f>_FV(-9,"0")</f>
        <v>#VALUE!</v>
      </c>
      <c r="AQ3097">
        <v>6</v>
      </c>
      <c r="AR3097">
        <v>3</v>
      </c>
      <c r="AS3097" t="s">
        <v>68</v>
      </c>
      <c r="AT3097" t="s">
        <v>68</v>
      </c>
      <c r="AU3097" t="s">
        <v>68</v>
      </c>
      <c r="AV3097" t="s">
        <v>68</v>
      </c>
      <c r="AW3097" s="3">
        <v>46388</v>
      </c>
      <c r="AX3097">
        <v>1650</v>
      </c>
      <c r="AY3097">
        <v>1621</v>
      </c>
      <c r="AZ3097" t="s">
        <v>228</v>
      </c>
      <c r="BA3097" s="2">
        <v>43671</v>
      </c>
      <c r="BB3097">
        <v>22</v>
      </c>
      <c r="BC3097" t="s">
        <v>3427</v>
      </c>
      <c r="BD3097" s="3">
        <v>13728</v>
      </c>
      <c r="BE3097" t="s">
        <v>136</v>
      </c>
      <c r="BF3097" s="2">
        <v>43609</v>
      </c>
      <c r="BG3097">
        <v>18</v>
      </c>
      <c r="BH3097" t="s">
        <v>3407</v>
      </c>
      <c r="BI3097" s="2">
        <v>43652</v>
      </c>
    </row>
    <row r="3098" spans="1:61" x14ac:dyDescent="0.25">
      <c r="A3098" s="1">
        <v>43560</v>
      </c>
      <c r="B3098" t="s">
        <v>245</v>
      </c>
      <c r="C3098" t="s">
        <v>136</v>
      </c>
      <c r="D3098" t="s">
        <v>62</v>
      </c>
      <c r="E3098" t="s">
        <v>291</v>
      </c>
      <c r="F3098" t="s">
        <v>1326</v>
      </c>
      <c r="G3098" t="s">
        <v>549</v>
      </c>
      <c r="H3098" t="s">
        <v>1327</v>
      </c>
      <c r="I3098" t="s">
        <v>757</v>
      </c>
      <c r="J3098" t="s">
        <v>1461</v>
      </c>
      <c r="K3098" t="s">
        <v>619</v>
      </c>
      <c r="L3098" t="s">
        <v>617</v>
      </c>
      <c r="M3098" t="s">
        <v>293</v>
      </c>
      <c r="N3098" t="s">
        <v>1618</v>
      </c>
      <c r="O3098" t="s">
        <v>292</v>
      </c>
      <c r="P3098" t="s">
        <v>1462</v>
      </c>
      <c r="Q3098">
        <v>37</v>
      </c>
      <c r="R3098" t="s">
        <v>85</v>
      </c>
      <c r="S3098" t="s">
        <v>67</v>
      </c>
      <c r="T3098">
        <v>19</v>
      </c>
      <c r="U3098">
        <v>7</v>
      </c>
      <c r="V3098">
        <v>19</v>
      </c>
      <c r="W3098" t="s">
        <v>120</v>
      </c>
      <c r="X3098" t="s">
        <v>83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 t="s">
        <v>1161</v>
      </c>
      <c r="AM3098" t="e" vm="365">
        <f>_FV(-1,"135135135135135")</f>
        <v>#VALUE!</v>
      </c>
      <c r="AN3098">
        <v>28</v>
      </c>
      <c r="AO3098" t="s">
        <v>68</v>
      </c>
      <c r="AP3098" t="e" vm="1">
        <f>_FV(-12,"0")</f>
        <v>#VALUE!</v>
      </c>
      <c r="AQ3098">
        <v>4</v>
      </c>
      <c r="AR3098">
        <v>4</v>
      </c>
      <c r="AS3098" t="s">
        <v>68</v>
      </c>
      <c r="AT3098" t="s">
        <v>68</v>
      </c>
      <c r="AU3098" t="s">
        <v>68</v>
      </c>
      <c r="AV3098" s="2">
        <v>43617</v>
      </c>
      <c r="AW3098" s="3">
        <v>41640</v>
      </c>
      <c r="AX3098">
        <v>1604</v>
      </c>
      <c r="AY3098">
        <v>1621</v>
      </c>
      <c r="AZ3098" t="s">
        <v>245</v>
      </c>
      <c r="BA3098" s="2">
        <v>43488</v>
      </c>
      <c r="BB3098">
        <v>26</v>
      </c>
      <c r="BC3098" t="s">
        <v>3428</v>
      </c>
      <c r="BD3098" s="2">
        <v>43469</v>
      </c>
      <c r="BE3098" t="s">
        <v>136</v>
      </c>
      <c r="BF3098" s="2">
        <v>43609</v>
      </c>
      <c r="BG3098">
        <v>18</v>
      </c>
      <c r="BH3098" t="s">
        <v>3407</v>
      </c>
      <c r="BI3098" s="2">
        <v>43652</v>
      </c>
    </row>
    <row r="3099" spans="1:61" x14ac:dyDescent="0.25">
      <c r="A3099" s="1">
        <v>43484</v>
      </c>
      <c r="B3099" t="s">
        <v>60</v>
      </c>
      <c r="C3099" t="s">
        <v>123</v>
      </c>
      <c r="D3099" t="s">
        <v>62</v>
      </c>
      <c r="E3099" t="s">
        <v>64</v>
      </c>
      <c r="F3099" t="s">
        <v>1452</v>
      </c>
      <c r="G3099" t="s">
        <v>726</v>
      </c>
      <c r="H3099" t="s">
        <v>907</v>
      </c>
      <c r="I3099" t="s">
        <v>375</v>
      </c>
      <c r="J3099" t="s">
        <v>2560</v>
      </c>
      <c r="K3099" t="s">
        <v>906</v>
      </c>
      <c r="L3099" t="s">
        <v>1853</v>
      </c>
      <c r="M3099" t="s">
        <v>571</v>
      </c>
      <c r="N3099" t="s">
        <v>728</v>
      </c>
      <c r="O3099" t="s">
        <v>571</v>
      </c>
      <c r="P3099" t="s">
        <v>571</v>
      </c>
      <c r="Q3099">
        <v>23</v>
      </c>
      <c r="R3099" t="s">
        <v>132</v>
      </c>
      <c r="S3099" t="s">
        <v>84</v>
      </c>
      <c r="T3099">
        <v>19</v>
      </c>
      <c r="U3099">
        <v>5</v>
      </c>
      <c r="V3099">
        <v>4</v>
      </c>
      <c r="W3099" t="s">
        <v>85</v>
      </c>
      <c r="X3099" t="s">
        <v>120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 t="s">
        <v>1853</v>
      </c>
      <c r="AM3099" t="s">
        <v>68</v>
      </c>
      <c r="AN3099">
        <v>-6</v>
      </c>
      <c r="AO3099" t="e" vm="1">
        <f>_FV(-3,"0")</f>
        <v>#VALUE!</v>
      </c>
      <c r="AP3099" t="s">
        <v>64</v>
      </c>
      <c r="AQ3099">
        <v>2</v>
      </c>
      <c r="AR3099">
        <v>5</v>
      </c>
      <c r="AS3099" t="s">
        <v>1385</v>
      </c>
      <c r="AT3099" t="s">
        <v>968</v>
      </c>
      <c r="AU3099" t="s">
        <v>1217</v>
      </c>
      <c r="AV3099" t="s">
        <v>201</v>
      </c>
      <c r="AW3099" t="s">
        <v>3525</v>
      </c>
      <c r="AX3099">
        <v>1812</v>
      </c>
      <c r="AY3099">
        <v>1850</v>
      </c>
      <c r="AZ3099" t="s">
        <v>60</v>
      </c>
      <c r="BA3099" s="2">
        <v>43731</v>
      </c>
      <c r="BB3099">
        <v>28</v>
      </c>
      <c r="BC3099" t="s">
        <v>3386</v>
      </c>
      <c r="BD3099" t="s">
        <v>3387</v>
      </c>
      <c r="BE3099" t="s">
        <v>123</v>
      </c>
      <c r="BF3099" s="2">
        <v>43640</v>
      </c>
      <c r="BG3099">
        <v>40</v>
      </c>
      <c r="BH3099" t="s">
        <v>3388</v>
      </c>
      <c r="BI3099" t="s">
        <v>3399</v>
      </c>
    </row>
    <row r="3100" spans="1:61" x14ac:dyDescent="0.25">
      <c r="A3100" s="1">
        <v>43495</v>
      </c>
      <c r="B3100" t="s">
        <v>2768</v>
      </c>
      <c r="C3100" t="s">
        <v>123</v>
      </c>
      <c r="D3100" t="s">
        <v>62</v>
      </c>
      <c r="E3100" t="s">
        <v>317</v>
      </c>
      <c r="F3100" t="s">
        <v>340</v>
      </c>
      <c r="G3100" s="3">
        <v>27395</v>
      </c>
      <c r="H3100" t="s">
        <v>831</v>
      </c>
      <c r="I3100" s="3">
        <v>45658</v>
      </c>
      <c r="J3100" t="s">
        <v>1490</v>
      </c>
      <c r="K3100" t="s">
        <v>323</v>
      </c>
      <c r="L3100" t="s">
        <v>426</v>
      </c>
      <c r="M3100" t="s">
        <v>692</v>
      </c>
      <c r="N3100" t="s">
        <v>82</v>
      </c>
      <c r="O3100" t="s">
        <v>322</v>
      </c>
      <c r="P3100" t="s">
        <v>693</v>
      </c>
      <c r="Q3100">
        <v>24</v>
      </c>
      <c r="R3100" t="s">
        <v>119</v>
      </c>
      <c r="S3100" t="s">
        <v>84</v>
      </c>
      <c r="T3100">
        <v>19</v>
      </c>
      <c r="U3100">
        <v>12</v>
      </c>
      <c r="V3100">
        <v>4</v>
      </c>
      <c r="W3100" t="s">
        <v>66</v>
      </c>
      <c r="X3100" t="s">
        <v>120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 t="e" vm="37">
        <f>_FV(0,"375")</f>
        <v>#VALUE!</v>
      </c>
      <c r="AM3100" t="s">
        <v>400</v>
      </c>
      <c r="AN3100">
        <v>-17</v>
      </c>
      <c r="AO3100" t="e" vm="1">
        <f>_FV(-6,"0")</f>
        <v>#VALUE!</v>
      </c>
      <c r="AP3100" t="s">
        <v>192</v>
      </c>
      <c r="AQ3100">
        <v>3</v>
      </c>
      <c r="AR3100">
        <v>6</v>
      </c>
      <c r="AS3100" t="s">
        <v>834</v>
      </c>
      <c r="AT3100" t="s">
        <v>68</v>
      </c>
      <c r="AU3100" t="s">
        <v>836</v>
      </c>
      <c r="AV3100" t="s">
        <v>1963</v>
      </c>
      <c r="AW3100" t="s">
        <v>3526</v>
      </c>
      <c r="AX3100">
        <v>1682</v>
      </c>
      <c r="AY3100">
        <v>1850</v>
      </c>
      <c r="AZ3100" t="s">
        <v>2768</v>
      </c>
      <c r="BA3100" s="2">
        <v>43670</v>
      </c>
      <c r="BB3100">
        <v>16</v>
      </c>
      <c r="BC3100" t="s">
        <v>3391</v>
      </c>
      <c r="BD3100" s="3">
        <v>24563</v>
      </c>
      <c r="BE3100" t="s">
        <v>123</v>
      </c>
      <c r="BF3100" s="2">
        <v>43640</v>
      </c>
      <c r="BG3100">
        <v>40</v>
      </c>
      <c r="BH3100" t="s">
        <v>3388</v>
      </c>
      <c r="BI3100" t="s">
        <v>3399</v>
      </c>
    </row>
    <row r="3101" spans="1:61" x14ac:dyDescent="0.25">
      <c r="A3101" s="1">
        <v>43450</v>
      </c>
      <c r="B3101" t="s">
        <v>3158</v>
      </c>
      <c r="C3101" t="s">
        <v>123</v>
      </c>
      <c r="D3101" t="s">
        <v>151</v>
      </c>
      <c r="E3101" t="s">
        <v>489</v>
      </c>
      <c r="F3101" t="s">
        <v>1456</v>
      </c>
      <c r="G3101" t="s">
        <v>186</v>
      </c>
      <c r="H3101" t="s">
        <v>993</v>
      </c>
      <c r="I3101" t="s">
        <v>183</v>
      </c>
      <c r="J3101" t="s">
        <v>64</v>
      </c>
      <c r="K3101" t="s">
        <v>187</v>
      </c>
      <c r="L3101" t="s">
        <v>532</v>
      </c>
      <c r="M3101" t="s">
        <v>188</v>
      </c>
      <c r="N3101" t="s">
        <v>281</v>
      </c>
      <c r="O3101" t="s">
        <v>189</v>
      </c>
      <c r="P3101" t="s">
        <v>190</v>
      </c>
      <c r="Q3101">
        <v>17</v>
      </c>
      <c r="R3101" t="s">
        <v>255</v>
      </c>
      <c r="S3101" t="s">
        <v>84</v>
      </c>
      <c r="T3101">
        <v>19</v>
      </c>
      <c r="U3101">
        <v>13</v>
      </c>
      <c r="V3101">
        <v>4</v>
      </c>
      <c r="W3101" t="s">
        <v>85</v>
      </c>
      <c r="X3101" t="s">
        <v>85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 t="e" vm="275">
        <f>_FV(0,"17647058823529413")</f>
        <v>#VALUE!</v>
      </c>
      <c r="AM3101" t="s">
        <v>273</v>
      </c>
      <c r="AN3101">
        <v>-13</v>
      </c>
      <c r="AO3101" t="s">
        <v>65</v>
      </c>
      <c r="AP3101" t="s">
        <v>119</v>
      </c>
      <c r="AQ3101">
        <v>0</v>
      </c>
      <c r="AR3101">
        <v>6</v>
      </c>
      <c r="AS3101" t="s">
        <v>68</v>
      </c>
      <c r="AT3101" t="s">
        <v>68</v>
      </c>
      <c r="AU3101" t="s">
        <v>68</v>
      </c>
      <c r="AV3101" s="2">
        <v>43586</v>
      </c>
      <c r="AW3101" s="3">
        <v>45292</v>
      </c>
      <c r="AX3101">
        <v>1625</v>
      </c>
      <c r="AY3101">
        <v>1850</v>
      </c>
      <c r="AZ3101" t="s">
        <v>3158</v>
      </c>
      <c r="BA3101" s="2">
        <v>43701</v>
      </c>
      <c r="BB3101">
        <v>29</v>
      </c>
      <c r="BC3101" t="s">
        <v>3395</v>
      </c>
      <c r="BD3101" s="3">
        <v>44287</v>
      </c>
      <c r="BE3101" t="s">
        <v>123</v>
      </c>
      <c r="BF3101" s="2">
        <v>43640</v>
      </c>
      <c r="BG3101">
        <v>40</v>
      </c>
      <c r="BH3101" t="s">
        <v>3388</v>
      </c>
      <c r="BI3101" t="s">
        <v>3399</v>
      </c>
    </row>
    <row r="3102" spans="1:61" x14ac:dyDescent="0.25">
      <c r="A3102" s="1">
        <v>43401</v>
      </c>
      <c r="B3102" t="s">
        <v>2531</v>
      </c>
      <c r="C3102" t="s">
        <v>123</v>
      </c>
      <c r="D3102" t="s">
        <v>151</v>
      </c>
      <c r="E3102" t="s">
        <v>68</v>
      </c>
      <c r="F3102" t="s">
        <v>64</v>
      </c>
      <c r="G3102" s="2">
        <v>43647</v>
      </c>
      <c r="H3102" t="s">
        <v>534</v>
      </c>
      <c r="I3102" t="s">
        <v>124</v>
      </c>
      <c r="J3102" s="2">
        <v>43467</v>
      </c>
      <c r="K3102" t="s">
        <v>118</v>
      </c>
      <c r="L3102" t="s">
        <v>97</v>
      </c>
      <c r="M3102" t="s">
        <v>63</v>
      </c>
      <c r="N3102" t="s">
        <v>65</v>
      </c>
      <c r="O3102" t="s">
        <v>118</v>
      </c>
      <c r="P3102" t="s">
        <v>266</v>
      </c>
      <c r="Q3102">
        <v>10</v>
      </c>
      <c r="R3102" t="s">
        <v>110</v>
      </c>
      <c r="S3102" t="s">
        <v>84</v>
      </c>
      <c r="T3102">
        <v>19</v>
      </c>
      <c r="U3102">
        <v>13</v>
      </c>
      <c r="V3102">
        <v>3</v>
      </c>
      <c r="W3102" t="s">
        <v>85</v>
      </c>
      <c r="X3102" t="s">
        <v>83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 t="e" vm="41">
        <f>_FV(0,"7")</f>
        <v>#VALUE!</v>
      </c>
      <c r="AM3102" s="2">
        <v>43525</v>
      </c>
      <c r="AN3102">
        <v>-13</v>
      </c>
      <c r="AO3102" t="e" vm="1">
        <f>_FV(-2,"0")</f>
        <v>#VALUE!</v>
      </c>
      <c r="AP3102" t="s">
        <v>179</v>
      </c>
      <c r="AQ3102">
        <v>4</v>
      </c>
      <c r="AR3102">
        <v>4</v>
      </c>
      <c r="AS3102" t="s">
        <v>825</v>
      </c>
      <c r="AT3102" t="s">
        <v>535</v>
      </c>
      <c r="AU3102" t="s">
        <v>826</v>
      </c>
      <c r="AV3102" t="s">
        <v>3527</v>
      </c>
      <c r="AW3102" t="s">
        <v>3528</v>
      </c>
      <c r="AX3102">
        <v>1630</v>
      </c>
      <c r="AY3102">
        <v>1850</v>
      </c>
      <c r="AZ3102" t="s">
        <v>2531</v>
      </c>
      <c r="BA3102" s="2">
        <v>43492</v>
      </c>
      <c r="BB3102">
        <v>14</v>
      </c>
      <c r="BC3102" t="s">
        <v>3397</v>
      </c>
      <c r="BD3102" s="3">
        <v>23132</v>
      </c>
      <c r="BE3102" t="s">
        <v>123</v>
      </c>
      <c r="BF3102" s="2">
        <v>43640</v>
      </c>
      <c r="BG3102">
        <v>40</v>
      </c>
      <c r="BH3102" t="s">
        <v>3388</v>
      </c>
      <c r="BI3102" t="s">
        <v>3399</v>
      </c>
    </row>
    <row r="3103" spans="1:61" x14ac:dyDescent="0.25">
      <c r="A3103" s="1">
        <v>43555</v>
      </c>
      <c r="B3103" t="s">
        <v>2230</v>
      </c>
      <c r="C3103" t="s">
        <v>123</v>
      </c>
      <c r="D3103" t="s">
        <v>151</v>
      </c>
      <c r="E3103" t="s">
        <v>400</v>
      </c>
      <c r="F3103" t="s">
        <v>318</v>
      </c>
      <c r="G3103" t="s">
        <v>2071</v>
      </c>
      <c r="H3103" t="s">
        <v>367</v>
      </c>
      <c r="I3103" t="s">
        <v>400</v>
      </c>
      <c r="J3103" t="s">
        <v>908</v>
      </c>
      <c r="K3103" t="s">
        <v>79</v>
      </c>
      <c r="L3103" t="s">
        <v>751</v>
      </c>
      <c r="M3103" t="s">
        <v>782</v>
      </c>
      <c r="N3103" t="s">
        <v>933</v>
      </c>
      <c r="O3103" t="s">
        <v>322</v>
      </c>
      <c r="P3103" t="s">
        <v>321</v>
      </c>
      <c r="Q3103">
        <v>32</v>
      </c>
      <c r="R3103" t="s">
        <v>95</v>
      </c>
      <c r="S3103" t="s">
        <v>84</v>
      </c>
      <c r="T3103">
        <v>19</v>
      </c>
      <c r="U3103">
        <v>15</v>
      </c>
      <c r="V3103">
        <v>6</v>
      </c>
      <c r="W3103" t="s">
        <v>84</v>
      </c>
      <c r="X3103" t="s">
        <v>120</v>
      </c>
      <c r="Y3103">
        <v>0</v>
      </c>
      <c r="Z3103">
        <v>0</v>
      </c>
      <c r="AA3103">
        <v>0</v>
      </c>
      <c r="AB3103">
        <v>1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 t="e" vm="492">
        <f>_FV(0,"96875")</f>
        <v>#VALUE!</v>
      </c>
      <c r="AM3103" t="s">
        <v>751</v>
      </c>
      <c r="AN3103">
        <v>-32</v>
      </c>
      <c r="AO3103" t="e" vm="1">
        <f>_FV(-7,"0")</f>
        <v>#VALUE!</v>
      </c>
      <c r="AP3103" t="s">
        <v>110</v>
      </c>
      <c r="AQ3103">
        <v>0</v>
      </c>
      <c r="AR3103">
        <v>9</v>
      </c>
      <c r="AS3103" t="s">
        <v>68</v>
      </c>
      <c r="AT3103" t="s">
        <v>68</v>
      </c>
      <c r="AU3103" t="s">
        <v>68</v>
      </c>
      <c r="AV3103" t="s">
        <v>68</v>
      </c>
      <c r="AW3103" s="2">
        <v>43678</v>
      </c>
      <c r="AX3103">
        <v>1556</v>
      </c>
      <c r="AY3103">
        <v>1850</v>
      </c>
      <c r="AZ3103" t="s">
        <v>2230</v>
      </c>
      <c r="BA3103" s="2">
        <v>43550</v>
      </c>
      <c r="BB3103">
        <v>32</v>
      </c>
      <c r="BC3103" t="s">
        <v>3398</v>
      </c>
      <c r="BD3103" s="3">
        <v>42767</v>
      </c>
      <c r="BE3103" t="s">
        <v>123</v>
      </c>
      <c r="BF3103" s="2">
        <v>43640</v>
      </c>
      <c r="BG3103">
        <v>40</v>
      </c>
      <c r="BH3103" t="s">
        <v>3388</v>
      </c>
      <c r="BI3103" t="s">
        <v>3399</v>
      </c>
    </row>
    <row r="3104" spans="1:61" x14ac:dyDescent="0.25">
      <c r="A3104" s="1">
        <v>43464</v>
      </c>
      <c r="B3104" t="s">
        <v>2233</v>
      </c>
      <c r="C3104" t="s">
        <v>123</v>
      </c>
      <c r="D3104" t="s">
        <v>151</v>
      </c>
      <c r="E3104" t="s">
        <v>681</v>
      </c>
      <c r="F3104" s="3">
        <v>31048</v>
      </c>
      <c r="G3104" s="3">
        <v>45658</v>
      </c>
      <c r="H3104" t="s">
        <v>124</v>
      </c>
      <c r="I3104" t="s">
        <v>796</v>
      </c>
      <c r="J3104" t="s">
        <v>64</v>
      </c>
      <c r="K3104" t="s">
        <v>79</v>
      </c>
      <c r="L3104" t="s">
        <v>97</v>
      </c>
      <c r="M3104" t="s">
        <v>63</v>
      </c>
      <c r="N3104" t="s">
        <v>797</v>
      </c>
      <c r="O3104" t="s">
        <v>118</v>
      </c>
      <c r="P3104" t="s">
        <v>118</v>
      </c>
      <c r="Q3104">
        <v>20</v>
      </c>
      <c r="R3104" t="s">
        <v>179</v>
      </c>
      <c r="S3104" t="s">
        <v>84</v>
      </c>
      <c r="T3104">
        <v>19</v>
      </c>
      <c r="U3104">
        <v>14</v>
      </c>
      <c r="V3104">
        <v>4</v>
      </c>
      <c r="W3104" t="s">
        <v>85</v>
      </c>
      <c r="X3104" t="s">
        <v>83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 t="e" vm="8">
        <f>_FV(0,"4")</f>
        <v>#VALUE!</v>
      </c>
      <c r="AM3104" s="2">
        <v>43586</v>
      </c>
      <c r="AN3104">
        <v>-21</v>
      </c>
      <c r="AO3104" t="e" vm="1">
        <f>_FV(-2,"0")</f>
        <v>#VALUE!</v>
      </c>
      <c r="AP3104" t="s">
        <v>83</v>
      </c>
      <c r="AQ3104">
        <v>3</v>
      </c>
      <c r="AR3104">
        <v>6</v>
      </c>
      <c r="AS3104" t="s">
        <v>68</v>
      </c>
      <c r="AT3104" t="s">
        <v>68</v>
      </c>
      <c r="AU3104" t="s">
        <v>68</v>
      </c>
      <c r="AV3104" t="s">
        <v>68</v>
      </c>
      <c r="AW3104" s="3">
        <v>12420</v>
      </c>
      <c r="AX3104">
        <v>1672</v>
      </c>
      <c r="AY3104">
        <v>1850</v>
      </c>
      <c r="AZ3104" t="s">
        <v>2233</v>
      </c>
      <c r="BA3104" s="2">
        <v>43580</v>
      </c>
      <c r="BB3104">
        <v>20</v>
      </c>
      <c r="BC3104" t="s">
        <v>3402</v>
      </c>
      <c r="BD3104" s="3">
        <v>47300</v>
      </c>
      <c r="BE3104" t="s">
        <v>123</v>
      </c>
      <c r="BF3104" s="2">
        <v>43640</v>
      </c>
      <c r="BG3104">
        <v>40</v>
      </c>
      <c r="BH3104" t="s">
        <v>3388</v>
      </c>
      <c r="BI3104" t="s">
        <v>3399</v>
      </c>
    </row>
    <row r="3105" spans="1:61" x14ac:dyDescent="0.25">
      <c r="A3105" s="1">
        <v>43541</v>
      </c>
      <c r="B3105" t="s">
        <v>127</v>
      </c>
      <c r="C3105" t="s">
        <v>123</v>
      </c>
      <c r="D3105" t="s">
        <v>62</v>
      </c>
      <c r="E3105" t="s">
        <v>554</v>
      </c>
      <c r="F3105" t="s">
        <v>741</v>
      </c>
      <c r="G3105" t="s">
        <v>448</v>
      </c>
      <c r="H3105" t="s">
        <v>137</v>
      </c>
      <c r="I3105" t="s">
        <v>867</v>
      </c>
      <c r="J3105" t="s">
        <v>1939</v>
      </c>
      <c r="K3105" t="s">
        <v>450</v>
      </c>
      <c r="L3105" t="s">
        <v>1941</v>
      </c>
      <c r="M3105" t="s">
        <v>451</v>
      </c>
      <c r="N3105" t="s">
        <v>141</v>
      </c>
      <c r="O3105" t="s">
        <v>141</v>
      </c>
      <c r="P3105" t="s">
        <v>145</v>
      </c>
      <c r="Q3105">
        <v>31</v>
      </c>
      <c r="R3105" t="s">
        <v>121</v>
      </c>
      <c r="S3105" t="s">
        <v>84</v>
      </c>
      <c r="T3105">
        <v>19</v>
      </c>
      <c r="U3105">
        <v>9</v>
      </c>
      <c r="V3105">
        <v>4</v>
      </c>
      <c r="W3105" t="s">
        <v>66</v>
      </c>
      <c r="X3105" t="s">
        <v>85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 t="e" vm="144">
        <f>_FV(0,"03225806451612903")</f>
        <v>#VALUE!</v>
      </c>
      <c r="AM3105" t="s">
        <v>1941</v>
      </c>
      <c r="AN3105">
        <v>-20</v>
      </c>
      <c r="AO3105" t="e" vm="1">
        <f>_FV(-3,"0")</f>
        <v>#VALUE!</v>
      </c>
      <c r="AP3105" t="s">
        <v>132</v>
      </c>
      <c r="AQ3105">
        <v>2</v>
      </c>
      <c r="AR3105">
        <v>5</v>
      </c>
      <c r="AS3105" t="s">
        <v>871</v>
      </c>
      <c r="AT3105" t="s">
        <v>68</v>
      </c>
      <c r="AU3105" t="s">
        <v>872</v>
      </c>
      <c r="AV3105" t="s">
        <v>329</v>
      </c>
      <c r="AW3105" t="s">
        <v>3473</v>
      </c>
      <c r="AX3105">
        <v>1674</v>
      </c>
      <c r="AY3105">
        <v>1850</v>
      </c>
      <c r="AZ3105" t="s">
        <v>127</v>
      </c>
      <c r="BA3105" t="s">
        <v>1398</v>
      </c>
      <c r="BB3105">
        <v>25</v>
      </c>
      <c r="BC3105" t="s">
        <v>3404</v>
      </c>
      <c r="BD3105" s="3">
        <v>27303</v>
      </c>
      <c r="BE3105" t="s">
        <v>123</v>
      </c>
      <c r="BF3105" s="2">
        <v>43640</v>
      </c>
      <c r="BG3105">
        <v>40</v>
      </c>
      <c r="BH3105" t="s">
        <v>3388</v>
      </c>
      <c r="BI3105" t="s">
        <v>3399</v>
      </c>
    </row>
    <row r="3106" spans="1:61" x14ac:dyDescent="0.25">
      <c r="A3106" s="1">
        <v>43527</v>
      </c>
      <c r="B3106" t="s">
        <v>136</v>
      </c>
      <c r="C3106" t="s">
        <v>123</v>
      </c>
      <c r="D3106" t="s">
        <v>151</v>
      </c>
      <c r="E3106" t="s">
        <v>1437</v>
      </c>
      <c r="F3106" t="s">
        <v>1001</v>
      </c>
      <c r="G3106" t="s">
        <v>2386</v>
      </c>
      <c r="H3106" t="s">
        <v>1696</v>
      </c>
      <c r="I3106" t="s">
        <v>1340</v>
      </c>
      <c r="J3106" t="s">
        <v>3529</v>
      </c>
      <c r="K3106" t="s">
        <v>747</v>
      </c>
      <c r="L3106" t="s">
        <v>1340</v>
      </c>
      <c r="M3106" t="s">
        <v>1004</v>
      </c>
      <c r="N3106" t="s">
        <v>480</v>
      </c>
      <c r="O3106" t="s">
        <v>109</v>
      </c>
      <c r="P3106" t="s">
        <v>109</v>
      </c>
      <c r="Q3106">
        <v>29</v>
      </c>
      <c r="R3106" t="s">
        <v>67</v>
      </c>
      <c r="S3106" t="s">
        <v>84</v>
      </c>
      <c r="T3106">
        <v>19</v>
      </c>
      <c r="U3106">
        <v>17</v>
      </c>
      <c r="V3106">
        <v>4</v>
      </c>
      <c r="W3106" t="s">
        <v>84</v>
      </c>
      <c r="X3106" t="s">
        <v>83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 t="e" vm="493">
        <f>_FV(-1,"2758620689655173")</f>
        <v>#VALUE!</v>
      </c>
      <c r="AM3106" t="s">
        <v>1004</v>
      </c>
      <c r="AN3106">
        <v>-39</v>
      </c>
      <c r="AO3106" t="e" vm="1">
        <f>_FV(-6,"0")</f>
        <v>#VALUE!</v>
      </c>
      <c r="AP3106" t="s">
        <v>242</v>
      </c>
      <c r="AQ3106">
        <v>0</v>
      </c>
      <c r="AR3106">
        <v>9</v>
      </c>
      <c r="AS3106" t="s">
        <v>68</v>
      </c>
      <c r="AT3106" t="s">
        <v>68</v>
      </c>
      <c r="AU3106" t="s">
        <v>68</v>
      </c>
      <c r="AV3106" s="2">
        <v>43556</v>
      </c>
      <c r="AW3106" s="3">
        <v>42005</v>
      </c>
      <c r="AX3106">
        <v>1621</v>
      </c>
      <c r="AY3106">
        <v>1850</v>
      </c>
      <c r="AZ3106" t="s">
        <v>136</v>
      </c>
      <c r="BA3106" s="2">
        <v>43609</v>
      </c>
      <c r="BB3106">
        <v>18</v>
      </c>
      <c r="BC3106" t="s">
        <v>3407</v>
      </c>
      <c r="BD3106" s="2">
        <v>43652</v>
      </c>
      <c r="BE3106" t="s">
        <v>123</v>
      </c>
      <c r="BF3106" s="2">
        <v>43640</v>
      </c>
      <c r="BG3106">
        <v>40</v>
      </c>
      <c r="BH3106" t="s">
        <v>3388</v>
      </c>
      <c r="BI3106" t="s">
        <v>3399</v>
      </c>
    </row>
    <row r="3107" spans="1:61" x14ac:dyDescent="0.25">
      <c r="A3107" s="1">
        <v>43412</v>
      </c>
      <c r="B3107" t="s">
        <v>3165</v>
      </c>
      <c r="C3107" t="s">
        <v>123</v>
      </c>
      <c r="D3107" t="s">
        <v>151</v>
      </c>
      <c r="E3107" t="s">
        <v>65</v>
      </c>
      <c r="F3107" t="s">
        <v>65</v>
      </c>
      <c r="G3107" t="s">
        <v>65</v>
      </c>
      <c r="H3107" t="s">
        <v>65</v>
      </c>
      <c r="I3107" t="s">
        <v>65</v>
      </c>
      <c r="J3107" t="s">
        <v>65</v>
      </c>
      <c r="K3107" t="s">
        <v>65</v>
      </c>
      <c r="L3107" t="s">
        <v>65</v>
      </c>
      <c r="M3107" t="s">
        <v>65</v>
      </c>
      <c r="N3107" t="s">
        <v>65</v>
      </c>
      <c r="O3107" t="s">
        <v>65</v>
      </c>
      <c r="P3107" t="s">
        <v>65</v>
      </c>
      <c r="Q3107">
        <v>1</v>
      </c>
      <c r="R3107" t="s">
        <v>239</v>
      </c>
      <c r="S3107" t="s">
        <v>84</v>
      </c>
      <c r="T3107">
        <v>19</v>
      </c>
      <c r="U3107">
        <v>4</v>
      </c>
      <c r="V3107">
        <v>14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 t="s">
        <v>65</v>
      </c>
      <c r="AM3107" t="s">
        <v>65</v>
      </c>
      <c r="AN3107">
        <v>0</v>
      </c>
      <c r="AP3107" t="s">
        <v>255</v>
      </c>
      <c r="AQ3107">
        <v>1</v>
      </c>
      <c r="AR3107">
        <v>4</v>
      </c>
      <c r="AS3107" t="s">
        <v>68</v>
      </c>
      <c r="AT3107" t="s">
        <v>68</v>
      </c>
      <c r="AU3107" t="s">
        <v>68</v>
      </c>
      <c r="AV3107" t="s">
        <v>118</v>
      </c>
      <c r="AW3107" s="2">
        <v>43466</v>
      </c>
      <c r="AX3107">
        <v>1546</v>
      </c>
      <c r="AY3107">
        <v>1850</v>
      </c>
      <c r="AZ3107" t="s">
        <v>3165</v>
      </c>
      <c r="BA3107" s="2">
        <v>43548</v>
      </c>
      <c r="BB3107">
        <v>21</v>
      </c>
      <c r="BC3107" t="s">
        <v>3409</v>
      </c>
      <c r="BD3107" s="3">
        <v>15766</v>
      </c>
      <c r="BE3107" t="s">
        <v>123</v>
      </c>
      <c r="BF3107" s="2">
        <v>43640</v>
      </c>
      <c r="BG3107">
        <v>40</v>
      </c>
      <c r="BH3107" t="s">
        <v>3388</v>
      </c>
      <c r="BI3107" t="s">
        <v>3399</v>
      </c>
    </row>
    <row r="3108" spans="1:61" x14ac:dyDescent="0.25">
      <c r="A3108" s="1">
        <v>43804</v>
      </c>
      <c r="B3108" t="s">
        <v>2538</v>
      </c>
      <c r="C3108" t="s">
        <v>123</v>
      </c>
      <c r="D3108" t="s">
        <v>101</v>
      </c>
      <c r="E3108" t="s">
        <v>840</v>
      </c>
      <c r="F3108" t="s">
        <v>1269</v>
      </c>
      <c r="G3108" t="s">
        <v>786</v>
      </c>
      <c r="H3108" t="s">
        <v>168</v>
      </c>
      <c r="I3108" t="s">
        <v>840</v>
      </c>
      <c r="J3108" t="s">
        <v>841</v>
      </c>
      <c r="K3108" t="s">
        <v>406</v>
      </c>
      <c r="L3108" t="s">
        <v>842</v>
      </c>
      <c r="M3108" t="s">
        <v>304</v>
      </c>
      <c r="N3108" t="s">
        <v>205</v>
      </c>
      <c r="O3108" t="s">
        <v>204</v>
      </c>
      <c r="P3108" t="s">
        <v>205</v>
      </c>
      <c r="Q3108">
        <v>38</v>
      </c>
      <c r="R3108" t="s">
        <v>83</v>
      </c>
      <c r="S3108" t="s">
        <v>84</v>
      </c>
      <c r="T3108">
        <v>19</v>
      </c>
      <c r="U3108">
        <v>9</v>
      </c>
      <c r="V3108">
        <v>3</v>
      </c>
      <c r="W3108" t="s">
        <v>85</v>
      </c>
      <c r="X3108" t="s">
        <v>121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 t="s">
        <v>2752</v>
      </c>
      <c r="AM3108" t="s">
        <v>1624</v>
      </c>
      <c r="AN3108">
        <v>-20</v>
      </c>
      <c r="AO3108" t="e" vm="1">
        <f>_FV(-1,"0")</f>
        <v>#VALUE!</v>
      </c>
      <c r="AP3108" t="s">
        <v>96</v>
      </c>
      <c r="AQ3108">
        <v>4</v>
      </c>
      <c r="AR3108">
        <v>4</v>
      </c>
      <c r="AS3108" t="s">
        <v>68</v>
      </c>
      <c r="AT3108" t="s">
        <v>68</v>
      </c>
      <c r="AU3108" t="s">
        <v>68</v>
      </c>
      <c r="AV3108" t="s">
        <v>64</v>
      </c>
      <c r="AW3108" s="2">
        <v>43617</v>
      </c>
      <c r="AX3108">
        <v>1685</v>
      </c>
      <c r="AY3108">
        <v>1850</v>
      </c>
      <c r="AZ3108" t="s">
        <v>2538</v>
      </c>
      <c r="BA3108" s="2">
        <v>43580</v>
      </c>
      <c r="BB3108">
        <v>27</v>
      </c>
      <c r="BC3108" t="s">
        <v>3410</v>
      </c>
      <c r="BD3108" s="3">
        <v>24320</v>
      </c>
      <c r="BE3108" t="s">
        <v>123</v>
      </c>
      <c r="BF3108" s="2">
        <v>43640</v>
      </c>
      <c r="BG3108">
        <v>40</v>
      </c>
      <c r="BH3108" t="s">
        <v>3388</v>
      </c>
      <c r="BI3108" t="s">
        <v>3399</v>
      </c>
    </row>
    <row r="3109" spans="1:61" x14ac:dyDescent="0.25">
      <c r="A3109" s="1">
        <v>43569</v>
      </c>
      <c r="B3109" t="s">
        <v>150</v>
      </c>
      <c r="C3109" t="s">
        <v>123</v>
      </c>
      <c r="D3109" t="s">
        <v>62</v>
      </c>
      <c r="E3109" t="s">
        <v>2135</v>
      </c>
      <c r="F3109" t="s">
        <v>806</v>
      </c>
      <c r="G3109" t="s">
        <v>532</v>
      </c>
      <c r="H3109" t="s">
        <v>68</v>
      </c>
      <c r="I3109" t="s">
        <v>1538</v>
      </c>
      <c r="J3109" t="s">
        <v>1456</v>
      </c>
      <c r="K3109" t="s">
        <v>1776</v>
      </c>
      <c r="L3109" t="s">
        <v>532</v>
      </c>
      <c r="M3109" t="s">
        <v>313</v>
      </c>
      <c r="N3109" t="s">
        <v>490</v>
      </c>
      <c r="O3109" t="s">
        <v>490</v>
      </c>
      <c r="P3109" t="s">
        <v>189</v>
      </c>
      <c r="Q3109">
        <v>34</v>
      </c>
      <c r="R3109" t="s">
        <v>64</v>
      </c>
      <c r="S3109" t="s">
        <v>84</v>
      </c>
      <c r="T3109">
        <v>19</v>
      </c>
      <c r="U3109">
        <v>2</v>
      </c>
      <c r="V3109">
        <v>5</v>
      </c>
      <c r="W3109" t="s">
        <v>191</v>
      </c>
      <c r="X3109" t="s">
        <v>120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 t="s">
        <v>421</v>
      </c>
      <c r="AM3109" t="s">
        <v>2486</v>
      </c>
      <c r="AN3109">
        <v>16</v>
      </c>
      <c r="AO3109" t="s">
        <v>84</v>
      </c>
      <c r="AP3109" t="e" vm="1">
        <f>_FV(-1,"0")</f>
        <v>#VALUE!</v>
      </c>
      <c r="AQ3109">
        <v>2</v>
      </c>
      <c r="AR3109">
        <v>5</v>
      </c>
      <c r="AS3109" t="s">
        <v>68</v>
      </c>
      <c r="AT3109" t="s">
        <v>423</v>
      </c>
      <c r="AU3109" t="s">
        <v>68</v>
      </c>
      <c r="AV3109" t="s">
        <v>84</v>
      </c>
      <c r="AW3109" t="s">
        <v>1906</v>
      </c>
      <c r="AX3109">
        <v>1937</v>
      </c>
      <c r="AY3109">
        <v>1850</v>
      </c>
      <c r="AZ3109" t="s">
        <v>150</v>
      </c>
      <c r="BA3109" s="2">
        <v>43700</v>
      </c>
      <c r="BB3109">
        <v>25</v>
      </c>
      <c r="BC3109" t="s">
        <v>3413</v>
      </c>
      <c r="BD3109" s="2">
        <v>43700</v>
      </c>
      <c r="BE3109" t="s">
        <v>123</v>
      </c>
      <c r="BF3109" s="2">
        <v>43640</v>
      </c>
      <c r="BG3109">
        <v>40</v>
      </c>
      <c r="BH3109" t="s">
        <v>3388</v>
      </c>
      <c r="BI3109" t="s">
        <v>3399</v>
      </c>
    </row>
    <row r="3110" spans="1:61" x14ac:dyDescent="0.25">
      <c r="A3110" s="1">
        <v>43740</v>
      </c>
      <c r="B3110" t="s">
        <v>158</v>
      </c>
      <c r="C3110" t="s">
        <v>123</v>
      </c>
      <c r="D3110" t="s">
        <v>62</v>
      </c>
      <c r="E3110" t="s">
        <v>3300</v>
      </c>
      <c r="F3110" t="s">
        <v>1709</v>
      </c>
      <c r="G3110" t="s">
        <v>495</v>
      </c>
      <c r="H3110" t="s">
        <v>998</v>
      </c>
      <c r="I3110" t="s">
        <v>2608</v>
      </c>
      <c r="J3110" t="s">
        <v>1084</v>
      </c>
      <c r="K3110" t="s">
        <v>1708</v>
      </c>
      <c r="L3110" t="s">
        <v>590</v>
      </c>
      <c r="M3110" t="s">
        <v>238</v>
      </c>
      <c r="N3110" t="s">
        <v>519</v>
      </c>
      <c r="O3110" t="s">
        <v>234</v>
      </c>
      <c r="P3110" t="s">
        <v>519</v>
      </c>
      <c r="Q3110">
        <v>26</v>
      </c>
      <c r="R3110" t="s">
        <v>68</v>
      </c>
      <c r="S3110" t="s">
        <v>84</v>
      </c>
      <c r="T3110">
        <v>19</v>
      </c>
      <c r="U3110">
        <v>2</v>
      </c>
      <c r="V3110">
        <v>4</v>
      </c>
      <c r="W3110" t="s">
        <v>179</v>
      </c>
      <c r="X3110" t="s">
        <v>85</v>
      </c>
      <c r="Y3110">
        <v>0</v>
      </c>
      <c r="Z3110">
        <v>1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 t="s">
        <v>942</v>
      </c>
      <c r="AM3110" t="s">
        <v>229</v>
      </c>
      <c r="AN3110">
        <v>9</v>
      </c>
      <c r="AO3110" t="s">
        <v>132</v>
      </c>
      <c r="AP3110" t="e" vm="1">
        <f>_FV(-2,"0")</f>
        <v>#VALUE!</v>
      </c>
      <c r="AQ3110">
        <v>6</v>
      </c>
      <c r="AR3110">
        <v>3</v>
      </c>
      <c r="AS3110" t="s">
        <v>273</v>
      </c>
      <c r="AT3110" t="s">
        <v>68</v>
      </c>
      <c r="AU3110" t="s">
        <v>625</v>
      </c>
      <c r="AV3110" t="s">
        <v>3530</v>
      </c>
      <c r="AW3110" t="s">
        <v>3531</v>
      </c>
      <c r="AX3110">
        <v>1954</v>
      </c>
      <c r="AY3110">
        <v>1850</v>
      </c>
      <c r="AZ3110" t="s">
        <v>158</v>
      </c>
      <c r="BA3110" s="2">
        <v>43547</v>
      </c>
      <c r="BB3110">
        <v>33</v>
      </c>
      <c r="BC3110" t="s">
        <v>3388</v>
      </c>
      <c r="BD3110" t="s">
        <v>3389</v>
      </c>
      <c r="BE3110" t="s">
        <v>123</v>
      </c>
      <c r="BF3110" s="2">
        <v>43640</v>
      </c>
      <c r="BG3110">
        <v>40</v>
      </c>
      <c r="BH3110" t="s">
        <v>3388</v>
      </c>
      <c r="BI3110" t="s">
        <v>3399</v>
      </c>
    </row>
    <row r="3111" spans="1:61" x14ac:dyDescent="0.25">
      <c r="A3111" s="1">
        <v>43583</v>
      </c>
      <c r="B3111" t="s">
        <v>163</v>
      </c>
      <c r="C3111" t="s">
        <v>123</v>
      </c>
      <c r="D3111" t="s">
        <v>101</v>
      </c>
      <c r="E3111" s="3">
        <v>27395</v>
      </c>
      <c r="F3111" t="s">
        <v>1719</v>
      </c>
      <c r="G3111" t="s">
        <v>685</v>
      </c>
      <c r="H3111" t="s">
        <v>430</v>
      </c>
      <c r="I3111" t="s">
        <v>811</v>
      </c>
      <c r="J3111" t="s">
        <v>2169</v>
      </c>
      <c r="K3111" t="s">
        <v>436</v>
      </c>
      <c r="L3111" t="s">
        <v>356</v>
      </c>
      <c r="M3111" t="s">
        <v>79</v>
      </c>
      <c r="N3111" t="s">
        <v>216</v>
      </c>
      <c r="O3111" t="s">
        <v>215</v>
      </c>
      <c r="P3111" t="s">
        <v>215</v>
      </c>
      <c r="Q3111">
        <v>36</v>
      </c>
      <c r="R3111" t="s">
        <v>96</v>
      </c>
      <c r="S3111" t="s">
        <v>84</v>
      </c>
      <c r="T3111">
        <v>19</v>
      </c>
      <c r="U3111">
        <v>6</v>
      </c>
      <c r="V3111">
        <v>4</v>
      </c>
      <c r="W3111" t="s">
        <v>96</v>
      </c>
      <c r="X3111" t="s">
        <v>120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1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 t="s">
        <v>1194</v>
      </c>
      <c r="AM3111" t="s">
        <v>426</v>
      </c>
      <c r="AN3111">
        <v>-3</v>
      </c>
      <c r="AO3111" t="e" vm="1">
        <f>_FV(-4,"0")</f>
        <v>#VALUE!</v>
      </c>
      <c r="AP3111" t="s">
        <v>84</v>
      </c>
      <c r="AQ3111">
        <v>4</v>
      </c>
      <c r="AR3111">
        <v>4</v>
      </c>
      <c r="AS3111" t="s">
        <v>68</v>
      </c>
      <c r="AT3111" t="s">
        <v>857</v>
      </c>
      <c r="AU3111" t="s">
        <v>68</v>
      </c>
      <c r="AV3111" s="2">
        <v>43556</v>
      </c>
      <c r="AW3111" t="s">
        <v>3532</v>
      </c>
      <c r="AX3111">
        <v>1870</v>
      </c>
      <c r="AY3111">
        <v>1850</v>
      </c>
      <c r="AZ3111" t="s">
        <v>163</v>
      </c>
      <c r="BA3111" s="2">
        <v>43640</v>
      </c>
      <c r="BB3111">
        <v>22</v>
      </c>
      <c r="BC3111" t="s">
        <v>3417</v>
      </c>
      <c r="BD3111" s="2">
        <v>43700</v>
      </c>
      <c r="BE3111" t="s">
        <v>123</v>
      </c>
      <c r="BF3111" s="2">
        <v>43640</v>
      </c>
      <c r="BG3111">
        <v>40</v>
      </c>
      <c r="BH3111" t="s">
        <v>3388</v>
      </c>
      <c r="BI3111" t="s">
        <v>3399</v>
      </c>
    </row>
    <row r="3112" spans="1:61" x14ac:dyDescent="0.25">
      <c r="A3112" s="1">
        <v>43338</v>
      </c>
      <c r="B3112" t="s">
        <v>178</v>
      </c>
      <c r="C3112" t="s">
        <v>123</v>
      </c>
      <c r="D3112" t="s">
        <v>151</v>
      </c>
      <c r="E3112" t="s">
        <v>80</v>
      </c>
      <c r="F3112" t="s">
        <v>64</v>
      </c>
      <c r="G3112" t="s">
        <v>355</v>
      </c>
      <c r="H3112" t="s">
        <v>355</v>
      </c>
      <c r="I3112" t="s">
        <v>80</v>
      </c>
      <c r="J3112" t="s">
        <v>64</v>
      </c>
      <c r="K3112" t="s">
        <v>65</v>
      </c>
      <c r="L3112" t="s">
        <v>355</v>
      </c>
      <c r="M3112" t="s">
        <v>80</v>
      </c>
      <c r="N3112" t="s">
        <v>65</v>
      </c>
      <c r="O3112" t="s">
        <v>80</v>
      </c>
      <c r="P3112" t="s">
        <v>65</v>
      </c>
      <c r="Q3112">
        <v>3</v>
      </c>
      <c r="R3112" t="s">
        <v>191</v>
      </c>
      <c r="S3112" t="s">
        <v>84</v>
      </c>
      <c r="T3112">
        <v>19</v>
      </c>
      <c r="U3112">
        <v>13</v>
      </c>
      <c r="V3112">
        <v>3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 t="e" vm="2">
        <f>_FV(0,"3333333333333333")</f>
        <v>#VALUE!</v>
      </c>
      <c r="AM3112" t="s">
        <v>90</v>
      </c>
      <c r="AN3112">
        <v>-5</v>
      </c>
      <c r="AP3112" t="s">
        <v>120</v>
      </c>
      <c r="AQ3112">
        <v>3</v>
      </c>
      <c r="AR3112">
        <v>6</v>
      </c>
      <c r="AS3112" t="s">
        <v>953</v>
      </c>
      <c r="AT3112" t="s">
        <v>68</v>
      </c>
      <c r="AU3112" t="s">
        <v>537</v>
      </c>
      <c r="AV3112" t="s">
        <v>222</v>
      </c>
      <c r="AW3112" t="s">
        <v>3533</v>
      </c>
      <c r="AX3112">
        <v>1644</v>
      </c>
      <c r="AY3112">
        <v>1850</v>
      </c>
      <c r="AZ3112" t="s">
        <v>178</v>
      </c>
      <c r="BA3112" t="s">
        <v>1398</v>
      </c>
      <c r="BB3112">
        <v>22</v>
      </c>
      <c r="BC3112" t="s">
        <v>3419</v>
      </c>
      <c r="BD3112" s="3">
        <v>15097</v>
      </c>
      <c r="BE3112" t="s">
        <v>123</v>
      </c>
      <c r="BF3112" s="2">
        <v>43640</v>
      </c>
      <c r="BG3112">
        <v>40</v>
      </c>
      <c r="BH3112" t="s">
        <v>3388</v>
      </c>
      <c r="BI3112" t="s">
        <v>3399</v>
      </c>
    </row>
    <row r="3113" spans="1:61" x14ac:dyDescent="0.25">
      <c r="A3113" s="1">
        <v>43291</v>
      </c>
      <c r="B3113" t="s">
        <v>1917</v>
      </c>
      <c r="C3113" t="s">
        <v>123</v>
      </c>
      <c r="D3113" t="s">
        <v>151</v>
      </c>
      <c r="E3113" t="s">
        <v>180</v>
      </c>
      <c r="F3113" t="s">
        <v>908</v>
      </c>
      <c r="G3113" t="s">
        <v>317</v>
      </c>
      <c r="H3113" t="s">
        <v>625</v>
      </c>
      <c r="I3113" t="s">
        <v>625</v>
      </c>
      <c r="J3113" t="s">
        <v>780</v>
      </c>
      <c r="K3113" t="s">
        <v>322</v>
      </c>
      <c r="L3113" t="s">
        <v>625</v>
      </c>
      <c r="M3113" t="s">
        <v>63</v>
      </c>
      <c r="N3113" t="s">
        <v>65</v>
      </c>
      <c r="O3113" t="s">
        <v>79</v>
      </c>
      <c r="P3113" t="s">
        <v>79</v>
      </c>
      <c r="Q3113">
        <v>8</v>
      </c>
      <c r="R3113" t="s">
        <v>242</v>
      </c>
      <c r="S3113" t="s">
        <v>84</v>
      </c>
      <c r="T3113">
        <v>19</v>
      </c>
      <c r="U3113">
        <v>16</v>
      </c>
      <c r="V3113">
        <v>3</v>
      </c>
      <c r="W3113" t="s">
        <v>66</v>
      </c>
      <c r="X3113" t="s">
        <v>192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1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 t="e" vm="92">
        <f>_FV(0,"625")</f>
        <v>#VALUE!</v>
      </c>
      <c r="AM3113" s="3">
        <v>45658</v>
      </c>
      <c r="AN3113">
        <v>-12</v>
      </c>
      <c r="AO3113" t="e" vm="1">
        <f>_FV(-7,"0")</f>
        <v>#VALUE!</v>
      </c>
      <c r="AP3113" t="s">
        <v>191</v>
      </c>
      <c r="AQ3113">
        <v>0</v>
      </c>
      <c r="AR3113">
        <v>9</v>
      </c>
      <c r="AS3113" t="s">
        <v>817</v>
      </c>
      <c r="AT3113" t="s">
        <v>68</v>
      </c>
      <c r="AU3113" t="s">
        <v>441</v>
      </c>
      <c r="AV3113" t="s">
        <v>3534</v>
      </c>
      <c r="AW3113" t="s">
        <v>3412</v>
      </c>
      <c r="AX3113">
        <v>1642</v>
      </c>
      <c r="AY3113">
        <v>1850</v>
      </c>
      <c r="AZ3113" t="s">
        <v>1917</v>
      </c>
      <c r="BA3113" s="2">
        <v>43731</v>
      </c>
      <c r="BB3113">
        <v>18</v>
      </c>
      <c r="BC3113" t="s">
        <v>3421</v>
      </c>
      <c r="BD3113" s="3">
        <v>27912</v>
      </c>
      <c r="BE3113" t="s">
        <v>123</v>
      </c>
      <c r="BF3113" s="2">
        <v>43640</v>
      </c>
      <c r="BG3113">
        <v>40</v>
      </c>
      <c r="BH3113" t="s">
        <v>3388</v>
      </c>
      <c r="BI3113" t="s">
        <v>3399</v>
      </c>
    </row>
    <row r="3114" spans="1:61" x14ac:dyDescent="0.25">
      <c r="A3114" s="1">
        <v>43428</v>
      </c>
      <c r="B3114" t="s">
        <v>209</v>
      </c>
      <c r="C3114" t="s">
        <v>123</v>
      </c>
      <c r="D3114" t="s">
        <v>62</v>
      </c>
      <c r="E3114" t="s">
        <v>359</v>
      </c>
      <c r="F3114" t="s">
        <v>941</v>
      </c>
      <c r="G3114" t="s">
        <v>495</v>
      </c>
      <c r="H3114" t="s">
        <v>232</v>
      </c>
      <c r="I3114" t="s">
        <v>941</v>
      </c>
      <c r="J3114" t="s">
        <v>1199</v>
      </c>
      <c r="K3114" t="s">
        <v>361</v>
      </c>
      <c r="L3114" t="s">
        <v>232</v>
      </c>
      <c r="M3114" t="s">
        <v>363</v>
      </c>
      <c r="N3114" t="s">
        <v>65</v>
      </c>
      <c r="O3114" t="s">
        <v>65</v>
      </c>
      <c r="P3114" t="s">
        <v>235</v>
      </c>
      <c r="Q3114">
        <v>13</v>
      </c>
      <c r="R3114" t="s">
        <v>66</v>
      </c>
      <c r="S3114" t="s">
        <v>84</v>
      </c>
      <c r="T3114">
        <v>19</v>
      </c>
      <c r="U3114">
        <v>4</v>
      </c>
      <c r="V3114">
        <v>3</v>
      </c>
      <c r="W3114" t="s">
        <v>179</v>
      </c>
      <c r="X3114" t="s">
        <v>192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 t="s">
        <v>495</v>
      </c>
      <c r="AM3114" t="s">
        <v>230</v>
      </c>
      <c r="AN3114">
        <v>-1</v>
      </c>
      <c r="AO3114" t="s">
        <v>68</v>
      </c>
      <c r="AP3114" t="s">
        <v>68</v>
      </c>
      <c r="AQ3114">
        <v>6</v>
      </c>
      <c r="AR3114">
        <v>3</v>
      </c>
      <c r="AS3114" t="s">
        <v>68</v>
      </c>
      <c r="AT3114" t="s">
        <v>601</v>
      </c>
      <c r="AU3114" t="s">
        <v>68</v>
      </c>
      <c r="AV3114" t="s">
        <v>355</v>
      </c>
      <c r="AW3114" t="s">
        <v>3535</v>
      </c>
      <c r="AX3114">
        <v>1893</v>
      </c>
      <c r="AY3114">
        <v>1850</v>
      </c>
      <c r="AZ3114" t="s">
        <v>209</v>
      </c>
      <c r="BA3114" s="2">
        <v>43609</v>
      </c>
      <c r="BB3114">
        <v>20</v>
      </c>
      <c r="BC3114" t="s">
        <v>3422</v>
      </c>
      <c r="BD3114" s="2">
        <v>43793</v>
      </c>
      <c r="BE3114" t="s">
        <v>123</v>
      </c>
      <c r="BF3114" s="2">
        <v>43640</v>
      </c>
      <c r="BG3114">
        <v>40</v>
      </c>
      <c r="BH3114" t="s">
        <v>3388</v>
      </c>
      <c r="BI3114" t="s">
        <v>3399</v>
      </c>
    </row>
    <row r="3115" spans="1:61" x14ac:dyDescent="0.25">
      <c r="A3115" s="1">
        <v>43460</v>
      </c>
      <c r="B3115" t="s">
        <v>2793</v>
      </c>
      <c r="C3115" t="s">
        <v>123</v>
      </c>
      <c r="D3115" t="s">
        <v>151</v>
      </c>
      <c r="E3115" t="s">
        <v>201</v>
      </c>
      <c r="F3115" t="s">
        <v>1748</v>
      </c>
      <c r="G3115" t="s">
        <v>201</v>
      </c>
      <c r="H3115" t="s">
        <v>302</v>
      </c>
      <c r="I3115" t="s">
        <v>200</v>
      </c>
      <c r="J3115" t="s">
        <v>164</v>
      </c>
      <c r="K3115" t="s">
        <v>304</v>
      </c>
      <c r="L3115" t="s">
        <v>169</v>
      </c>
      <c r="M3115" t="s">
        <v>203</v>
      </c>
      <c r="N3115" t="s">
        <v>204</v>
      </c>
      <c r="O3115" t="s">
        <v>204</v>
      </c>
      <c r="P3115" t="s">
        <v>205</v>
      </c>
      <c r="Q3115">
        <v>19</v>
      </c>
      <c r="R3115" t="s">
        <v>192</v>
      </c>
      <c r="S3115" t="s">
        <v>84</v>
      </c>
      <c r="T3115">
        <v>19</v>
      </c>
      <c r="U3115">
        <v>7</v>
      </c>
      <c r="V3115">
        <v>4</v>
      </c>
      <c r="W3115" t="s">
        <v>85</v>
      </c>
      <c r="X3115" t="s">
        <v>83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 t="s">
        <v>65</v>
      </c>
      <c r="AM3115" t="s">
        <v>1067</v>
      </c>
      <c r="AN3115">
        <v>-10</v>
      </c>
      <c r="AO3115" t="e" vm="1">
        <f>_FV(-2,"0")</f>
        <v>#VALUE!</v>
      </c>
      <c r="AP3115" t="s">
        <v>121</v>
      </c>
      <c r="AQ3115">
        <v>3</v>
      </c>
      <c r="AR3115">
        <v>6</v>
      </c>
      <c r="AS3115" t="s">
        <v>68</v>
      </c>
      <c r="AT3115" t="s">
        <v>68</v>
      </c>
      <c r="AU3115" t="s">
        <v>68</v>
      </c>
      <c r="AV3115" t="s">
        <v>749</v>
      </c>
      <c r="AW3115" s="3">
        <v>11324</v>
      </c>
      <c r="AX3115">
        <v>1657</v>
      </c>
      <c r="AY3115">
        <v>1850</v>
      </c>
      <c r="AZ3115" t="s">
        <v>2793</v>
      </c>
      <c r="BA3115" s="2">
        <v>43521</v>
      </c>
      <c r="BB3115">
        <v>31</v>
      </c>
      <c r="BC3115" t="s">
        <v>3425</v>
      </c>
      <c r="BD3115" s="3">
        <v>13606</v>
      </c>
      <c r="BE3115" t="s">
        <v>123</v>
      </c>
      <c r="BF3115" s="2">
        <v>43640</v>
      </c>
      <c r="BG3115">
        <v>40</v>
      </c>
      <c r="BH3115" t="s">
        <v>3388</v>
      </c>
      <c r="BI3115" t="s">
        <v>3399</v>
      </c>
    </row>
    <row r="3116" spans="1:61" x14ac:dyDescent="0.25">
      <c r="A3116" s="1">
        <v>43366</v>
      </c>
      <c r="B3116" t="s">
        <v>228</v>
      </c>
      <c r="C3116" t="s">
        <v>123</v>
      </c>
      <c r="D3116" t="s">
        <v>101</v>
      </c>
      <c r="E3116" t="s">
        <v>74</v>
      </c>
      <c r="F3116" t="s">
        <v>365</v>
      </c>
      <c r="G3116" t="s">
        <v>366</v>
      </c>
      <c r="H3116" t="s">
        <v>355</v>
      </c>
      <c r="I3116" t="s">
        <v>63</v>
      </c>
      <c r="J3116" s="2">
        <v>43587</v>
      </c>
      <c r="K3116" t="s">
        <v>82</v>
      </c>
      <c r="L3116" t="s">
        <v>74</v>
      </c>
      <c r="M3116" t="s">
        <v>355</v>
      </c>
      <c r="N3116" t="s">
        <v>65</v>
      </c>
      <c r="O3116" t="s">
        <v>65</v>
      </c>
      <c r="P3116" t="s">
        <v>65</v>
      </c>
      <c r="Q3116">
        <v>6</v>
      </c>
      <c r="R3116" t="s">
        <v>120</v>
      </c>
      <c r="S3116" t="s">
        <v>84</v>
      </c>
      <c r="T3116">
        <v>19</v>
      </c>
      <c r="U3116">
        <v>16</v>
      </c>
      <c r="V3116">
        <v>1</v>
      </c>
      <c r="W3116" t="s">
        <v>84</v>
      </c>
      <c r="X3116" t="s">
        <v>110</v>
      </c>
      <c r="Y3116">
        <v>0</v>
      </c>
      <c r="Z3116">
        <v>0</v>
      </c>
      <c r="AA3116">
        <v>0</v>
      </c>
      <c r="AB3116">
        <v>1</v>
      </c>
      <c r="AC3116">
        <v>0</v>
      </c>
      <c r="AD3116">
        <v>0</v>
      </c>
      <c r="AE3116">
        <v>0</v>
      </c>
      <c r="AF3116">
        <v>1</v>
      </c>
      <c r="AG3116">
        <v>1</v>
      </c>
      <c r="AH3116">
        <v>0</v>
      </c>
      <c r="AI3116">
        <v>0</v>
      </c>
      <c r="AJ3116">
        <v>0</v>
      </c>
      <c r="AK3116">
        <v>0</v>
      </c>
      <c r="AL3116" t="e" vm="1">
        <f>_FV(-1,"0")</f>
        <v>#VALUE!</v>
      </c>
      <c r="AM3116" t="s">
        <v>340</v>
      </c>
      <c r="AN3116">
        <v>-12</v>
      </c>
      <c r="AO3116" t="e" vm="1">
        <f>_FV(-12,"0")</f>
        <v>#VALUE!</v>
      </c>
      <c r="AP3116" t="s">
        <v>85</v>
      </c>
      <c r="AQ3116">
        <v>4</v>
      </c>
      <c r="AR3116">
        <v>4</v>
      </c>
      <c r="AS3116" t="s">
        <v>68</v>
      </c>
      <c r="AT3116" t="s">
        <v>736</v>
      </c>
      <c r="AU3116" t="s">
        <v>68</v>
      </c>
      <c r="AV3116" t="s">
        <v>68</v>
      </c>
      <c r="AW3116" t="s">
        <v>3536</v>
      </c>
      <c r="AX3116">
        <v>1650</v>
      </c>
      <c r="AY3116">
        <v>1850</v>
      </c>
      <c r="AZ3116" t="s">
        <v>228</v>
      </c>
      <c r="BA3116" s="2">
        <v>43671</v>
      </c>
      <c r="BB3116">
        <v>22</v>
      </c>
      <c r="BC3116" t="s">
        <v>3427</v>
      </c>
      <c r="BD3116" s="3">
        <v>13728</v>
      </c>
      <c r="BE3116" t="s">
        <v>123</v>
      </c>
      <c r="BF3116" s="2">
        <v>43640</v>
      </c>
      <c r="BG3116">
        <v>40</v>
      </c>
      <c r="BH3116" t="s">
        <v>3388</v>
      </c>
      <c r="BI3116" t="s">
        <v>3399</v>
      </c>
    </row>
    <row r="3117" spans="1:61" x14ac:dyDescent="0.25">
      <c r="A3117" s="1">
        <v>43232</v>
      </c>
      <c r="B3117" t="s">
        <v>245</v>
      </c>
      <c r="C3117" t="s">
        <v>123</v>
      </c>
      <c r="D3117" t="s">
        <v>62</v>
      </c>
      <c r="E3117" t="s">
        <v>1251</v>
      </c>
      <c r="F3117" t="s">
        <v>64</v>
      </c>
      <c r="G3117" t="s">
        <v>483</v>
      </c>
      <c r="H3117" t="s">
        <v>951</v>
      </c>
      <c r="I3117" t="s">
        <v>385</v>
      </c>
      <c r="J3117" t="s">
        <v>1631</v>
      </c>
      <c r="K3117" t="s">
        <v>386</v>
      </c>
      <c r="L3117" t="s">
        <v>97</v>
      </c>
      <c r="M3117" t="s">
        <v>116</v>
      </c>
      <c r="N3117" t="s">
        <v>268</v>
      </c>
      <c r="O3117" t="s">
        <v>386</v>
      </c>
      <c r="P3117" t="s">
        <v>386</v>
      </c>
      <c r="Q3117">
        <v>15</v>
      </c>
      <c r="R3117" t="s">
        <v>85</v>
      </c>
      <c r="S3117" t="s">
        <v>84</v>
      </c>
      <c r="T3117">
        <v>19</v>
      </c>
      <c r="U3117">
        <v>12</v>
      </c>
      <c r="V3117">
        <v>3</v>
      </c>
      <c r="W3117" t="s">
        <v>68</v>
      </c>
      <c r="X3117" t="s">
        <v>120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 t="e" vm="311">
        <f>_FV(0,"26666666666666666")</f>
        <v>#VALUE!</v>
      </c>
      <c r="AM3117" t="s">
        <v>672</v>
      </c>
      <c r="AN3117">
        <v>-15</v>
      </c>
      <c r="AO3117" t="e" vm="1">
        <f>_FV(-9,"0")</f>
        <v>#VALUE!</v>
      </c>
      <c r="AP3117" t="s">
        <v>66</v>
      </c>
      <c r="AQ3117">
        <v>3</v>
      </c>
      <c r="AR3117">
        <v>6</v>
      </c>
      <c r="AS3117" t="s">
        <v>860</v>
      </c>
      <c r="AT3117" t="s">
        <v>1224</v>
      </c>
      <c r="AU3117" t="s">
        <v>861</v>
      </c>
      <c r="AV3117" t="s">
        <v>861</v>
      </c>
      <c r="AW3117" t="s">
        <v>3537</v>
      </c>
      <c r="AX3117">
        <v>1604</v>
      </c>
      <c r="AY3117">
        <v>1850</v>
      </c>
      <c r="AZ3117" t="s">
        <v>245</v>
      </c>
      <c r="BA3117" s="2">
        <v>43488</v>
      </c>
      <c r="BB3117">
        <v>26</v>
      </c>
      <c r="BC3117" t="s">
        <v>3428</v>
      </c>
      <c r="BD3117" s="2">
        <v>43469</v>
      </c>
      <c r="BE3117" t="s">
        <v>123</v>
      </c>
      <c r="BF3117" s="2">
        <v>43640</v>
      </c>
      <c r="BG3117">
        <v>40</v>
      </c>
      <c r="BH3117" t="s">
        <v>3388</v>
      </c>
      <c r="BI3117" t="s">
        <v>3399</v>
      </c>
    </row>
    <row r="3118" spans="1:61" x14ac:dyDescent="0.25">
      <c r="A3118" s="1">
        <v>43494</v>
      </c>
      <c r="B3118" t="s">
        <v>60</v>
      </c>
      <c r="C3118" t="s">
        <v>2230</v>
      </c>
      <c r="D3118" t="s">
        <v>62</v>
      </c>
      <c r="E3118" t="s">
        <v>64</v>
      </c>
      <c r="F3118" t="s">
        <v>831</v>
      </c>
      <c r="G3118" t="s">
        <v>90</v>
      </c>
      <c r="H3118" t="s">
        <v>366</v>
      </c>
      <c r="I3118" t="s">
        <v>366</v>
      </c>
      <c r="J3118" t="s">
        <v>831</v>
      </c>
      <c r="K3118" t="s">
        <v>909</v>
      </c>
      <c r="L3118" t="s">
        <v>693</v>
      </c>
      <c r="M3118" t="s">
        <v>693</v>
      </c>
      <c r="N3118" t="s">
        <v>426</v>
      </c>
      <c r="O3118" t="s">
        <v>693</v>
      </c>
      <c r="P3118" t="s">
        <v>82</v>
      </c>
      <c r="Q3118">
        <v>24</v>
      </c>
      <c r="R3118" t="s">
        <v>132</v>
      </c>
      <c r="S3118" t="s">
        <v>95</v>
      </c>
      <c r="T3118">
        <v>19</v>
      </c>
      <c r="U3118">
        <v>5</v>
      </c>
      <c r="V3118">
        <v>18</v>
      </c>
      <c r="W3118" t="s">
        <v>85</v>
      </c>
      <c r="X3118" t="s">
        <v>132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 t="s">
        <v>355</v>
      </c>
      <c r="AM3118" t="e" vm="313">
        <f>_FV(-1,"0416666666666667")</f>
        <v>#VALUE!</v>
      </c>
      <c r="AN3118">
        <v>25</v>
      </c>
      <c r="AO3118" t="s">
        <v>64</v>
      </c>
      <c r="AP3118" t="e" vm="1">
        <f>_FV(-13,"0")</f>
        <v>#VALUE!</v>
      </c>
      <c r="AQ3118">
        <v>9</v>
      </c>
      <c r="AR3118">
        <v>0</v>
      </c>
      <c r="AS3118" t="s">
        <v>68</v>
      </c>
      <c r="AT3118" t="s">
        <v>68</v>
      </c>
      <c r="AU3118" t="s">
        <v>68</v>
      </c>
      <c r="AV3118" s="2">
        <v>43679</v>
      </c>
      <c r="AW3118" s="3">
        <v>12420</v>
      </c>
      <c r="AX3118">
        <v>1812</v>
      </c>
      <c r="AY3118">
        <v>1556</v>
      </c>
      <c r="AZ3118" t="s">
        <v>60</v>
      </c>
      <c r="BA3118" s="2">
        <v>43731</v>
      </c>
      <c r="BB3118">
        <v>28</v>
      </c>
      <c r="BC3118" t="s">
        <v>3386</v>
      </c>
      <c r="BD3118" t="s">
        <v>3387</v>
      </c>
      <c r="BE3118" t="s">
        <v>2230</v>
      </c>
      <c r="BF3118" s="2">
        <v>43550</v>
      </c>
      <c r="BG3118">
        <v>32</v>
      </c>
      <c r="BH3118" t="s">
        <v>3398</v>
      </c>
      <c r="BI3118" s="3">
        <v>42767</v>
      </c>
    </row>
    <row r="3119" spans="1:61" x14ac:dyDescent="0.25">
      <c r="A3119" s="1">
        <v>43412</v>
      </c>
      <c r="B3119" t="s">
        <v>2768</v>
      </c>
      <c r="C3119" t="s">
        <v>2230</v>
      </c>
      <c r="D3119" t="s">
        <v>62</v>
      </c>
      <c r="E3119" t="s">
        <v>65</v>
      </c>
      <c r="F3119" t="s">
        <v>65</v>
      </c>
      <c r="G3119" t="s">
        <v>65</v>
      </c>
      <c r="H3119" t="s">
        <v>65</v>
      </c>
      <c r="I3119" t="s">
        <v>65</v>
      </c>
      <c r="J3119" t="s">
        <v>65</v>
      </c>
      <c r="K3119" t="s">
        <v>65</v>
      </c>
      <c r="L3119" t="s">
        <v>65</v>
      </c>
      <c r="M3119" t="s">
        <v>65</v>
      </c>
      <c r="N3119" t="s">
        <v>65</v>
      </c>
      <c r="O3119" t="s">
        <v>65</v>
      </c>
      <c r="P3119" t="s">
        <v>65</v>
      </c>
      <c r="Q3119">
        <v>1</v>
      </c>
      <c r="R3119" t="s">
        <v>119</v>
      </c>
      <c r="S3119" t="s">
        <v>95</v>
      </c>
      <c r="T3119">
        <v>19</v>
      </c>
      <c r="U3119">
        <v>2</v>
      </c>
      <c r="V3119">
        <v>12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 t="s">
        <v>65</v>
      </c>
      <c r="AM3119" t="s">
        <v>65</v>
      </c>
      <c r="AN3119">
        <v>0</v>
      </c>
      <c r="AP3119" t="e" vm="1">
        <f>_FV(-4,"0")</f>
        <v>#VALUE!</v>
      </c>
      <c r="AQ3119">
        <v>1</v>
      </c>
      <c r="AR3119">
        <v>1</v>
      </c>
      <c r="AS3119" t="s">
        <v>68</v>
      </c>
      <c r="AT3119" t="s">
        <v>68</v>
      </c>
      <c r="AU3119" t="s">
        <v>68</v>
      </c>
      <c r="AV3119" s="2">
        <v>43497</v>
      </c>
      <c r="AW3119" s="2">
        <v>43466</v>
      </c>
      <c r="AX3119">
        <v>1682</v>
      </c>
      <c r="AY3119">
        <v>1556</v>
      </c>
      <c r="AZ3119" t="s">
        <v>2768</v>
      </c>
      <c r="BA3119" s="2">
        <v>43670</v>
      </c>
      <c r="BB3119">
        <v>16</v>
      </c>
      <c r="BC3119" t="s">
        <v>3391</v>
      </c>
      <c r="BD3119" s="3">
        <v>24563</v>
      </c>
      <c r="BE3119" t="s">
        <v>2230</v>
      </c>
      <c r="BF3119" s="2">
        <v>43550</v>
      </c>
      <c r="BG3119">
        <v>32</v>
      </c>
      <c r="BH3119" t="s">
        <v>3398</v>
      </c>
      <c r="BI3119" s="3">
        <v>42767</v>
      </c>
    </row>
    <row r="3120" spans="1:61" x14ac:dyDescent="0.25">
      <c r="A3120" s="1">
        <v>43571</v>
      </c>
      <c r="B3120" t="s">
        <v>3158</v>
      </c>
      <c r="C3120" t="s">
        <v>2230</v>
      </c>
      <c r="D3120" t="s">
        <v>151</v>
      </c>
      <c r="E3120" t="s">
        <v>1018</v>
      </c>
      <c r="F3120" t="s">
        <v>545</v>
      </c>
      <c r="G3120" t="s">
        <v>1019</v>
      </c>
      <c r="H3120" t="s">
        <v>2729</v>
      </c>
      <c r="I3120" t="s">
        <v>807</v>
      </c>
      <c r="J3120" t="s">
        <v>545</v>
      </c>
      <c r="K3120" t="s">
        <v>277</v>
      </c>
      <c r="L3120" t="s">
        <v>190</v>
      </c>
      <c r="M3120" t="s">
        <v>533</v>
      </c>
      <c r="N3120" t="s">
        <v>914</v>
      </c>
      <c r="O3120" t="s">
        <v>189</v>
      </c>
      <c r="P3120" t="s">
        <v>281</v>
      </c>
      <c r="Q3120">
        <v>34</v>
      </c>
      <c r="R3120" t="s">
        <v>255</v>
      </c>
      <c r="S3120" t="s">
        <v>95</v>
      </c>
      <c r="T3120">
        <v>19</v>
      </c>
      <c r="U3120">
        <v>12</v>
      </c>
      <c r="V3120">
        <v>13</v>
      </c>
      <c r="W3120" t="s">
        <v>84</v>
      </c>
      <c r="X3120" t="s">
        <v>84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 t="e" vm="129">
        <f>_FV(0,"6176470588235294")</f>
        <v>#VALUE!</v>
      </c>
      <c r="AM3120" t="e" vm="347">
        <f>_FV(-1,"0294117647058822")</f>
        <v>#VALUE!</v>
      </c>
      <c r="AN3120">
        <v>5</v>
      </c>
      <c r="AO3120" t="s">
        <v>65</v>
      </c>
      <c r="AP3120" t="e" vm="1">
        <f>_FV(-1,"0")</f>
        <v>#VALUE!</v>
      </c>
      <c r="AQ3120">
        <v>0</v>
      </c>
      <c r="AR3120">
        <v>3</v>
      </c>
      <c r="AS3120" t="s">
        <v>68</v>
      </c>
      <c r="AT3120" t="s">
        <v>68</v>
      </c>
      <c r="AU3120" t="s">
        <v>68</v>
      </c>
      <c r="AV3120" t="s">
        <v>116</v>
      </c>
      <c r="AW3120" s="2">
        <v>43800</v>
      </c>
      <c r="AX3120">
        <v>1625</v>
      </c>
      <c r="AY3120">
        <v>1556</v>
      </c>
      <c r="AZ3120" t="s">
        <v>3158</v>
      </c>
      <c r="BA3120" s="2">
        <v>43701</v>
      </c>
      <c r="BB3120">
        <v>29</v>
      </c>
      <c r="BC3120" t="s">
        <v>3395</v>
      </c>
      <c r="BD3120" s="3">
        <v>44287</v>
      </c>
      <c r="BE3120" t="s">
        <v>2230</v>
      </c>
      <c r="BF3120" s="2">
        <v>43550</v>
      </c>
      <c r="BG3120">
        <v>32</v>
      </c>
      <c r="BH3120" t="s">
        <v>3398</v>
      </c>
      <c r="BI3120" s="3">
        <v>42767</v>
      </c>
    </row>
    <row r="3121" spans="1:61" x14ac:dyDescent="0.25">
      <c r="A3121" s="1">
        <v>43568</v>
      </c>
      <c r="B3121" t="s">
        <v>2531</v>
      </c>
      <c r="C3121" t="s">
        <v>2230</v>
      </c>
      <c r="D3121" t="s">
        <v>62</v>
      </c>
      <c r="E3121" t="s">
        <v>1138</v>
      </c>
      <c r="F3121" t="s">
        <v>1404</v>
      </c>
      <c r="G3121" t="s">
        <v>881</v>
      </c>
      <c r="H3121" t="s">
        <v>466</v>
      </c>
      <c r="I3121" t="s">
        <v>68</v>
      </c>
      <c r="J3121" t="s">
        <v>1404</v>
      </c>
      <c r="K3121" t="s">
        <v>223</v>
      </c>
      <c r="L3121" t="s">
        <v>469</v>
      </c>
      <c r="M3121" t="s">
        <v>646</v>
      </c>
      <c r="N3121" t="s">
        <v>1347</v>
      </c>
      <c r="O3121" t="s">
        <v>226</v>
      </c>
      <c r="P3121" t="s">
        <v>1244</v>
      </c>
      <c r="Q3121">
        <v>33</v>
      </c>
      <c r="R3121" t="s">
        <v>110</v>
      </c>
      <c r="S3121" t="s">
        <v>95</v>
      </c>
      <c r="T3121">
        <v>19</v>
      </c>
      <c r="U3121">
        <v>11</v>
      </c>
      <c r="V3121">
        <v>12</v>
      </c>
      <c r="W3121" t="s">
        <v>84</v>
      </c>
      <c r="X3121" t="s">
        <v>84</v>
      </c>
      <c r="Y3121">
        <v>0</v>
      </c>
      <c r="Z3121">
        <v>0</v>
      </c>
      <c r="AA3121">
        <v>0</v>
      </c>
      <c r="AB3121">
        <v>1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 t="e" vm="35">
        <f>_FV(0,"6666666666666666")</f>
        <v>#VALUE!</v>
      </c>
      <c r="AM3121" t="e" vm="1">
        <f>_FV(-1,"0")</f>
        <v>#VALUE!</v>
      </c>
      <c r="AN3121">
        <v>5</v>
      </c>
      <c r="AO3121" t="s">
        <v>65</v>
      </c>
      <c r="AP3121" t="e" vm="1">
        <f>_FV(-3,"0")</f>
        <v>#VALUE!</v>
      </c>
      <c r="AQ3121">
        <v>3</v>
      </c>
      <c r="AR3121">
        <v>0</v>
      </c>
      <c r="AS3121" t="s">
        <v>68</v>
      </c>
      <c r="AT3121" t="s">
        <v>68</v>
      </c>
      <c r="AU3121" t="s">
        <v>68</v>
      </c>
      <c r="AV3121" s="2">
        <v>43556</v>
      </c>
      <c r="AW3121" s="2">
        <v>43466</v>
      </c>
      <c r="AX3121">
        <v>1630</v>
      </c>
      <c r="AY3121">
        <v>1556</v>
      </c>
      <c r="AZ3121" t="s">
        <v>2531</v>
      </c>
      <c r="BA3121" s="2">
        <v>43492</v>
      </c>
      <c r="BB3121">
        <v>14</v>
      </c>
      <c r="BC3121" t="s">
        <v>3397</v>
      </c>
      <c r="BD3121" s="3">
        <v>23132</v>
      </c>
      <c r="BE3121" t="s">
        <v>2230</v>
      </c>
      <c r="BF3121" s="2">
        <v>43550</v>
      </c>
      <c r="BG3121">
        <v>32</v>
      </c>
      <c r="BH3121" t="s">
        <v>3398</v>
      </c>
      <c r="BI3121" s="3">
        <v>42767</v>
      </c>
    </row>
    <row r="3122" spans="1:61" x14ac:dyDescent="0.25">
      <c r="A3122" s="1">
        <v>43358</v>
      </c>
      <c r="B3122" t="s">
        <v>123</v>
      </c>
      <c r="C3122" t="s">
        <v>2230</v>
      </c>
      <c r="D3122" t="s">
        <v>62</v>
      </c>
      <c r="E3122" t="s">
        <v>64</v>
      </c>
      <c r="F3122" t="s">
        <v>116</v>
      </c>
      <c r="G3122" t="s">
        <v>97</v>
      </c>
      <c r="H3122" t="s">
        <v>68</v>
      </c>
      <c r="I3122" s="2">
        <v>43557</v>
      </c>
      <c r="J3122" t="s">
        <v>116</v>
      </c>
      <c r="K3122" t="s">
        <v>124</v>
      </c>
      <c r="L3122" t="s">
        <v>65</v>
      </c>
      <c r="M3122" t="s">
        <v>65</v>
      </c>
      <c r="N3122" t="s">
        <v>116</v>
      </c>
      <c r="O3122" t="s">
        <v>65</v>
      </c>
      <c r="P3122" t="s">
        <v>116</v>
      </c>
      <c r="Q3122">
        <v>5</v>
      </c>
      <c r="R3122" t="s">
        <v>84</v>
      </c>
      <c r="S3122" t="s">
        <v>95</v>
      </c>
      <c r="T3122">
        <v>19</v>
      </c>
      <c r="U3122">
        <v>2</v>
      </c>
      <c r="V3122">
        <v>16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 s="2">
        <v>43556</v>
      </c>
      <c r="AM3122" t="e" vm="25">
        <f>_FV(0,"6")</f>
        <v>#VALUE!</v>
      </c>
      <c r="AN3122">
        <v>10</v>
      </c>
      <c r="AP3122" t="e" vm="1">
        <f>_FV(-15,"0")</f>
        <v>#VALUE!</v>
      </c>
      <c r="AQ3122">
        <v>6</v>
      </c>
      <c r="AR3122">
        <v>0</v>
      </c>
      <c r="AS3122" t="s">
        <v>68</v>
      </c>
      <c r="AT3122" t="s">
        <v>68</v>
      </c>
      <c r="AU3122" t="s">
        <v>68</v>
      </c>
      <c r="AV3122" s="2">
        <v>43617</v>
      </c>
      <c r="AW3122" s="3">
        <v>41640</v>
      </c>
      <c r="AX3122">
        <v>1850</v>
      </c>
      <c r="AY3122">
        <v>1556</v>
      </c>
      <c r="AZ3122" t="s">
        <v>123</v>
      </c>
      <c r="BA3122" s="2">
        <v>43640</v>
      </c>
      <c r="BB3122">
        <v>40</v>
      </c>
      <c r="BC3122" t="s">
        <v>3388</v>
      </c>
      <c r="BD3122" t="s">
        <v>3399</v>
      </c>
      <c r="BE3122" t="s">
        <v>2230</v>
      </c>
      <c r="BF3122" s="2">
        <v>43550</v>
      </c>
      <c r="BG3122">
        <v>32</v>
      </c>
      <c r="BH3122" t="s">
        <v>3398</v>
      </c>
      <c r="BI3122" s="3">
        <v>42767</v>
      </c>
    </row>
    <row r="3123" spans="1:61" x14ac:dyDescent="0.25">
      <c r="A3123" s="1">
        <v>43460</v>
      </c>
      <c r="B3123" t="s">
        <v>2233</v>
      </c>
      <c r="C3123" t="s">
        <v>2230</v>
      </c>
      <c r="D3123" t="s">
        <v>101</v>
      </c>
      <c r="E3123" t="s">
        <v>305</v>
      </c>
      <c r="F3123" t="s">
        <v>198</v>
      </c>
      <c r="G3123" t="s">
        <v>201</v>
      </c>
      <c r="H3123" t="s">
        <v>64</v>
      </c>
      <c r="I3123" t="s">
        <v>198</v>
      </c>
      <c r="J3123" t="s">
        <v>1625</v>
      </c>
      <c r="K3123" t="s">
        <v>170</v>
      </c>
      <c r="L3123" t="s">
        <v>205</v>
      </c>
      <c r="M3123" t="s">
        <v>788</v>
      </c>
      <c r="N3123" t="s">
        <v>1624</v>
      </c>
      <c r="O3123" t="s">
        <v>204</v>
      </c>
      <c r="P3123" t="s">
        <v>171</v>
      </c>
      <c r="Q3123">
        <v>19</v>
      </c>
      <c r="R3123" t="s">
        <v>179</v>
      </c>
      <c r="S3123" t="s">
        <v>95</v>
      </c>
      <c r="T3123">
        <v>19</v>
      </c>
      <c r="U3123">
        <v>14</v>
      </c>
      <c r="V3123">
        <v>17</v>
      </c>
      <c r="W3123" t="s">
        <v>83</v>
      </c>
      <c r="X3123" t="s">
        <v>96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 t="e" vm="256">
        <f>_FV(0,"42105263157894735")</f>
        <v>#VALUE!</v>
      </c>
      <c r="AM3123" t="e" vm="270">
        <f>_FV(-1,"0526315789473684")</f>
        <v>#VALUE!</v>
      </c>
      <c r="AN3123">
        <v>4</v>
      </c>
      <c r="AO3123" t="s">
        <v>84</v>
      </c>
      <c r="AP3123" t="e" vm="1">
        <f>_FV(-6,"0")</f>
        <v>#VALUE!</v>
      </c>
      <c r="AQ3123">
        <v>6</v>
      </c>
      <c r="AR3123">
        <v>0</v>
      </c>
      <c r="AS3123" t="s">
        <v>68</v>
      </c>
      <c r="AT3123" t="s">
        <v>68</v>
      </c>
      <c r="AU3123" t="s">
        <v>68</v>
      </c>
      <c r="AV3123" s="3">
        <v>45658</v>
      </c>
      <c r="AW3123" s="3">
        <v>11324</v>
      </c>
      <c r="AX3123">
        <v>1672</v>
      </c>
      <c r="AY3123">
        <v>1556</v>
      </c>
      <c r="AZ3123" t="s">
        <v>2233</v>
      </c>
      <c r="BA3123" s="2">
        <v>43580</v>
      </c>
      <c r="BB3123">
        <v>20</v>
      </c>
      <c r="BC3123" t="s">
        <v>3402</v>
      </c>
      <c r="BD3123" s="3">
        <v>47300</v>
      </c>
      <c r="BE3123" t="s">
        <v>2230</v>
      </c>
      <c r="BF3123" s="2">
        <v>43550</v>
      </c>
      <c r="BG3123">
        <v>32</v>
      </c>
      <c r="BH3123" t="s">
        <v>3398</v>
      </c>
      <c r="BI3123" s="3">
        <v>42767</v>
      </c>
    </row>
    <row r="3124" spans="1:61" x14ac:dyDescent="0.25">
      <c r="A3124" s="1">
        <v>43428</v>
      </c>
      <c r="B3124" t="s">
        <v>127</v>
      </c>
      <c r="C3124" t="s">
        <v>2230</v>
      </c>
      <c r="D3124" t="s">
        <v>62</v>
      </c>
      <c r="E3124" t="s">
        <v>230</v>
      </c>
      <c r="F3124" t="s">
        <v>229</v>
      </c>
      <c r="G3124" t="s">
        <v>494</v>
      </c>
      <c r="H3124" t="s">
        <v>1084</v>
      </c>
      <c r="I3124" t="s">
        <v>230</v>
      </c>
      <c r="J3124" t="s">
        <v>232</v>
      </c>
      <c r="K3124" t="s">
        <v>237</v>
      </c>
      <c r="L3124" t="s">
        <v>238</v>
      </c>
      <c r="M3124" t="s">
        <v>363</v>
      </c>
      <c r="N3124" t="s">
        <v>232</v>
      </c>
      <c r="O3124" t="s">
        <v>235</v>
      </c>
      <c r="P3124" t="s">
        <v>238</v>
      </c>
      <c r="Q3124">
        <v>13</v>
      </c>
      <c r="R3124" t="s">
        <v>121</v>
      </c>
      <c r="S3124" t="s">
        <v>95</v>
      </c>
      <c r="T3124">
        <v>19</v>
      </c>
      <c r="U3124">
        <v>9</v>
      </c>
      <c r="V3124">
        <v>18</v>
      </c>
      <c r="W3124" t="s">
        <v>120</v>
      </c>
      <c r="X3124" t="s">
        <v>96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 t="s">
        <v>235</v>
      </c>
      <c r="AM3124" t="e" vm="298">
        <f>_FV(-1,"0769230769230769")</f>
        <v>#VALUE!</v>
      </c>
      <c r="AN3124">
        <v>11</v>
      </c>
      <c r="AO3124" t="s">
        <v>66</v>
      </c>
      <c r="AP3124" t="e" vm="1">
        <f>_FV(-10,"0")</f>
        <v>#VALUE!</v>
      </c>
      <c r="AQ3124">
        <v>4</v>
      </c>
      <c r="AR3124">
        <v>1</v>
      </c>
      <c r="AS3124" t="s">
        <v>68</v>
      </c>
      <c r="AT3124" t="s">
        <v>68</v>
      </c>
      <c r="AU3124" t="s">
        <v>68</v>
      </c>
      <c r="AV3124" t="s">
        <v>64</v>
      </c>
      <c r="AW3124" s="3">
        <v>44927</v>
      </c>
      <c r="AX3124">
        <v>1674</v>
      </c>
      <c r="AY3124">
        <v>1556</v>
      </c>
      <c r="AZ3124" t="s">
        <v>127</v>
      </c>
      <c r="BA3124" t="s">
        <v>1398</v>
      </c>
      <c r="BB3124">
        <v>25</v>
      </c>
      <c r="BC3124" t="s">
        <v>3404</v>
      </c>
      <c r="BD3124" s="3">
        <v>27303</v>
      </c>
      <c r="BE3124" t="s">
        <v>2230</v>
      </c>
      <c r="BF3124" s="2">
        <v>43550</v>
      </c>
      <c r="BG3124">
        <v>32</v>
      </c>
      <c r="BH3124" t="s">
        <v>3398</v>
      </c>
      <c r="BI3124" s="3">
        <v>42767</v>
      </c>
    </row>
    <row r="3125" spans="1:61" x14ac:dyDescent="0.25">
      <c r="A3125" s="1">
        <v>43582</v>
      </c>
      <c r="B3125" t="s">
        <v>136</v>
      </c>
      <c r="C3125" t="s">
        <v>2230</v>
      </c>
      <c r="D3125" t="s">
        <v>62</v>
      </c>
      <c r="E3125" t="s">
        <v>717</v>
      </c>
      <c r="F3125" t="s">
        <v>74</v>
      </c>
      <c r="G3125" t="s">
        <v>1102</v>
      </c>
      <c r="H3125" t="s">
        <v>432</v>
      </c>
      <c r="I3125" t="s">
        <v>1640</v>
      </c>
      <c r="J3125" t="s">
        <v>1721</v>
      </c>
      <c r="K3125" t="s">
        <v>82</v>
      </c>
      <c r="L3125" t="s">
        <v>79</v>
      </c>
      <c r="M3125" t="s">
        <v>355</v>
      </c>
      <c r="N3125" t="s">
        <v>950</v>
      </c>
      <c r="O3125" t="s">
        <v>928</v>
      </c>
      <c r="P3125" t="s">
        <v>93</v>
      </c>
      <c r="Q3125">
        <v>36</v>
      </c>
      <c r="R3125" t="s">
        <v>67</v>
      </c>
      <c r="S3125" t="s">
        <v>95</v>
      </c>
      <c r="T3125">
        <v>19</v>
      </c>
      <c r="U3125">
        <v>19</v>
      </c>
      <c r="V3125">
        <v>18</v>
      </c>
      <c r="W3125" t="s">
        <v>96</v>
      </c>
      <c r="X3125" t="s">
        <v>84</v>
      </c>
      <c r="Y3125">
        <v>0</v>
      </c>
      <c r="Z3125">
        <v>0</v>
      </c>
      <c r="AA3125">
        <v>0</v>
      </c>
      <c r="AB3125">
        <v>1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1</v>
      </c>
      <c r="AI3125">
        <v>0</v>
      </c>
      <c r="AJ3125">
        <v>0</v>
      </c>
      <c r="AK3125">
        <v>0</v>
      </c>
      <c r="AL3125" t="e" vm="494">
        <f>_FV(-1,"1944444444444444")</f>
        <v>#VALUE!</v>
      </c>
      <c r="AM3125" t="e" vm="495">
        <f>_FV(0,"9722222222222222")</f>
        <v>#VALUE!</v>
      </c>
      <c r="AN3125">
        <v>-8</v>
      </c>
      <c r="AO3125" t="s">
        <v>84</v>
      </c>
      <c r="AP3125" t="s">
        <v>68</v>
      </c>
      <c r="AQ3125">
        <v>0</v>
      </c>
      <c r="AR3125">
        <v>9</v>
      </c>
      <c r="AS3125" t="s">
        <v>68</v>
      </c>
      <c r="AT3125" t="s">
        <v>68</v>
      </c>
      <c r="AU3125" t="s">
        <v>68</v>
      </c>
      <c r="AV3125" t="s">
        <v>124</v>
      </c>
      <c r="AW3125" s="3">
        <v>43466</v>
      </c>
      <c r="AX3125">
        <v>1621</v>
      </c>
      <c r="AY3125">
        <v>1556</v>
      </c>
      <c r="AZ3125" t="s">
        <v>136</v>
      </c>
      <c r="BA3125" s="2">
        <v>43609</v>
      </c>
      <c r="BB3125">
        <v>18</v>
      </c>
      <c r="BC3125" t="s">
        <v>3407</v>
      </c>
      <c r="BD3125" s="2">
        <v>43652</v>
      </c>
      <c r="BE3125" t="s">
        <v>2230</v>
      </c>
      <c r="BF3125" s="2">
        <v>43550</v>
      </c>
      <c r="BG3125">
        <v>32</v>
      </c>
      <c r="BH3125" t="s">
        <v>3398</v>
      </c>
      <c r="BI3125" s="3">
        <v>42767</v>
      </c>
    </row>
    <row r="3126" spans="1:61" x14ac:dyDescent="0.25">
      <c r="A3126" s="1">
        <v>43337</v>
      </c>
      <c r="B3126" t="s">
        <v>3165</v>
      </c>
      <c r="C3126" t="s">
        <v>2230</v>
      </c>
      <c r="D3126" t="s">
        <v>101</v>
      </c>
      <c r="E3126" t="s">
        <v>80</v>
      </c>
      <c r="F3126" t="s">
        <v>65</v>
      </c>
      <c r="G3126" t="s">
        <v>84</v>
      </c>
      <c r="H3126" t="s">
        <v>355</v>
      </c>
      <c r="I3126" t="s">
        <v>65</v>
      </c>
      <c r="J3126" t="s">
        <v>80</v>
      </c>
      <c r="K3126" t="s">
        <v>65</v>
      </c>
      <c r="L3126" t="s">
        <v>65</v>
      </c>
      <c r="M3126" t="s">
        <v>355</v>
      </c>
      <c r="N3126" t="s">
        <v>80</v>
      </c>
      <c r="O3126" t="s">
        <v>65</v>
      </c>
      <c r="P3126" t="s">
        <v>80</v>
      </c>
      <c r="Q3126">
        <v>3</v>
      </c>
      <c r="R3126" t="s">
        <v>239</v>
      </c>
      <c r="S3126" t="s">
        <v>95</v>
      </c>
      <c r="T3126">
        <v>19</v>
      </c>
      <c r="U3126">
        <v>20</v>
      </c>
      <c r="V3126">
        <v>16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 t="e" vm="496">
        <f>_FV(-2,"6666666666666665")</f>
        <v>#VALUE!</v>
      </c>
      <c r="AM3126" t="e" vm="35">
        <f>_FV(0,"6666666666666666")</f>
        <v>#VALUE!</v>
      </c>
      <c r="AN3126">
        <v>-1</v>
      </c>
      <c r="AP3126" t="s">
        <v>64</v>
      </c>
      <c r="AQ3126">
        <v>1</v>
      </c>
      <c r="AR3126">
        <v>1</v>
      </c>
      <c r="AS3126" t="s">
        <v>68</v>
      </c>
      <c r="AT3126" t="s">
        <v>68</v>
      </c>
      <c r="AU3126" t="s">
        <v>68</v>
      </c>
      <c r="AV3126" t="s">
        <v>3434</v>
      </c>
      <c r="AW3126" s="3">
        <v>41640</v>
      </c>
      <c r="AX3126">
        <v>1546</v>
      </c>
      <c r="AY3126">
        <v>1556</v>
      </c>
      <c r="AZ3126" t="s">
        <v>3165</v>
      </c>
      <c r="BA3126" s="2">
        <v>43548</v>
      </c>
      <c r="BB3126">
        <v>21</v>
      </c>
      <c r="BC3126" t="s">
        <v>3409</v>
      </c>
      <c r="BD3126" s="3">
        <v>15766</v>
      </c>
      <c r="BE3126" t="s">
        <v>2230</v>
      </c>
      <c r="BF3126" s="2">
        <v>43550</v>
      </c>
      <c r="BG3126">
        <v>32</v>
      </c>
      <c r="BH3126" t="s">
        <v>3398</v>
      </c>
      <c r="BI3126" s="3">
        <v>42767</v>
      </c>
    </row>
    <row r="3127" spans="1:61" x14ac:dyDescent="0.25">
      <c r="A3127" s="1">
        <v>43463</v>
      </c>
      <c r="B3127" t="s">
        <v>2538</v>
      </c>
      <c r="C3127" t="s">
        <v>2230</v>
      </c>
      <c r="D3127" t="s">
        <v>151</v>
      </c>
      <c r="E3127" s="2">
        <v>43497</v>
      </c>
      <c r="F3127" t="s">
        <v>444</v>
      </c>
      <c r="G3127" s="2">
        <v>43466</v>
      </c>
      <c r="H3127" s="2">
        <v>43709</v>
      </c>
      <c r="I3127" s="2">
        <v>43556</v>
      </c>
      <c r="J3127" t="s">
        <v>180</v>
      </c>
      <c r="K3127" t="s">
        <v>116</v>
      </c>
      <c r="L3127" t="s">
        <v>118</v>
      </c>
      <c r="M3127" t="s">
        <v>159</v>
      </c>
      <c r="N3127" t="s">
        <v>97</v>
      </c>
      <c r="O3127" t="s">
        <v>118</v>
      </c>
      <c r="P3127" t="s">
        <v>797</v>
      </c>
      <c r="Q3127">
        <v>20</v>
      </c>
      <c r="R3127" t="s">
        <v>83</v>
      </c>
      <c r="S3127" t="s">
        <v>95</v>
      </c>
      <c r="T3127">
        <v>19</v>
      </c>
      <c r="U3127">
        <v>7</v>
      </c>
      <c r="V3127">
        <v>17</v>
      </c>
      <c r="W3127" t="s">
        <v>85</v>
      </c>
      <c r="X3127" t="s">
        <v>66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 t="s">
        <v>325</v>
      </c>
      <c r="AM3127" t="e" vm="1">
        <f>_FV(-1,"0")</f>
        <v>#VALUE!</v>
      </c>
      <c r="AN3127">
        <v>13</v>
      </c>
      <c r="AO3127" t="s">
        <v>84</v>
      </c>
      <c r="AP3127" t="e" vm="1">
        <f>_FV(-9,"0")</f>
        <v>#VALUE!</v>
      </c>
      <c r="AQ3127">
        <v>3</v>
      </c>
      <c r="AR3127">
        <v>0</v>
      </c>
      <c r="AS3127" t="s">
        <v>68</v>
      </c>
      <c r="AT3127" t="s">
        <v>68</v>
      </c>
      <c r="AU3127" t="s">
        <v>68</v>
      </c>
      <c r="AV3127" t="s">
        <v>68</v>
      </c>
      <c r="AW3127" s="3">
        <v>12420</v>
      </c>
      <c r="AX3127">
        <v>1685</v>
      </c>
      <c r="AY3127">
        <v>1556</v>
      </c>
      <c r="AZ3127" t="s">
        <v>2538</v>
      </c>
      <c r="BA3127" s="2">
        <v>43580</v>
      </c>
      <c r="BB3127">
        <v>27</v>
      </c>
      <c r="BC3127" t="s">
        <v>3410</v>
      </c>
      <c r="BD3127" s="3">
        <v>24320</v>
      </c>
      <c r="BE3127" t="s">
        <v>2230</v>
      </c>
      <c r="BF3127" s="2">
        <v>43550</v>
      </c>
      <c r="BG3127">
        <v>32</v>
      </c>
      <c r="BH3127" t="s">
        <v>3398</v>
      </c>
      <c r="BI3127" s="3">
        <v>42767</v>
      </c>
    </row>
    <row r="3128" spans="1:61" x14ac:dyDescent="0.25">
      <c r="A3128" s="1">
        <v>43400</v>
      </c>
      <c r="B3128" t="s">
        <v>150</v>
      </c>
      <c r="C3128" t="s">
        <v>2230</v>
      </c>
      <c r="D3128" t="s">
        <v>62</v>
      </c>
      <c r="E3128" s="2">
        <v>43617</v>
      </c>
      <c r="F3128" t="s">
        <v>124</v>
      </c>
      <c r="G3128" t="s">
        <v>266</v>
      </c>
      <c r="H3128" s="2">
        <v>43709</v>
      </c>
      <c r="I3128" s="2">
        <v>43526</v>
      </c>
      <c r="J3128" t="s">
        <v>63</v>
      </c>
      <c r="K3128" t="s">
        <v>534</v>
      </c>
      <c r="L3128" t="s">
        <v>325</v>
      </c>
      <c r="M3128" t="s">
        <v>65</v>
      </c>
      <c r="N3128" t="s">
        <v>97</v>
      </c>
      <c r="O3128" t="s">
        <v>118</v>
      </c>
      <c r="P3128" t="s">
        <v>118</v>
      </c>
      <c r="Q3128">
        <v>10</v>
      </c>
      <c r="R3128" t="s">
        <v>64</v>
      </c>
      <c r="S3128" t="s">
        <v>95</v>
      </c>
      <c r="T3128">
        <v>19</v>
      </c>
      <c r="U3128">
        <v>2</v>
      </c>
      <c r="V3128">
        <v>17</v>
      </c>
      <c r="W3128" t="s">
        <v>192</v>
      </c>
      <c r="X3128" t="s">
        <v>84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1</v>
      </c>
      <c r="AI3128">
        <v>0</v>
      </c>
      <c r="AJ3128">
        <v>0</v>
      </c>
      <c r="AK3128">
        <v>0</v>
      </c>
      <c r="AL3128" s="2">
        <v>43525</v>
      </c>
      <c r="AM3128" t="e" vm="124">
        <f>_FV(-1,"1")</f>
        <v>#VALUE!</v>
      </c>
      <c r="AN3128">
        <v>18</v>
      </c>
      <c r="AO3128" t="s">
        <v>121</v>
      </c>
      <c r="AP3128" t="e" vm="1">
        <f>_FV(-16,"0")</f>
        <v>#VALUE!</v>
      </c>
      <c r="AQ3128">
        <v>6</v>
      </c>
      <c r="AR3128">
        <v>0</v>
      </c>
      <c r="AS3128" t="s">
        <v>68</v>
      </c>
      <c r="AT3128" t="s">
        <v>535</v>
      </c>
      <c r="AU3128" t="s">
        <v>68</v>
      </c>
      <c r="AV3128" s="2">
        <v>43557</v>
      </c>
      <c r="AW3128" t="s">
        <v>2606</v>
      </c>
      <c r="AX3128">
        <v>1937</v>
      </c>
      <c r="AY3128">
        <v>1556</v>
      </c>
      <c r="AZ3128" t="s">
        <v>150</v>
      </c>
      <c r="BA3128" s="2">
        <v>43700</v>
      </c>
      <c r="BB3128">
        <v>25</v>
      </c>
      <c r="BC3128" t="s">
        <v>3413</v>
      </c>
      <c r="BD3128" s="2">
        <v>43700</v>
      </c>
      <c r="BE3128" t="s">
        <v>2230</v>
      </c>
      <c r="BF3128" s="2">
        <v>43550</v>
      </c>
      <c r="BG3128">
        <v>32</v>
      </c>
      <c r="BH3128" t="s">
        <v>3398</v>
      </c>
      <c r="BI3128" s="3">
        <v>42767</v>
      </c>
    </row>
    <row r="3129" spans="1:61" x14ac:dyDescent="0.25">
      <c r="A3129" s="1">
        <v>43528</v>
      </c>
      <c r="B3129" t="s">
        <v>158</v>
      </c>
      <c r="C3129" t="s">
        <v>2230</v>
      </c>
      <c r="D3129" t="s">
        <v>62</v>
      </c>
      <c r="E3129" t="s">
        <v>3538</v>
      </c>
      <c r="F3129" t="s">
        <v>400</v>
      </c>
      <c r="G3129" t="s">
        <v>1686</v>
      </c>
      <c r="H3129" t="s">
        <v>2071</v>
      </c>
      <c r="I3129" t="s">
        <v>2045</v>
      </c>
      <c r="J3129" t="s">
        <v>400</v>
      </c>
      <c r="K3129" t="s">
        <v>990</v>
      </c>
      <c r="L3129" t="s">
        <v>79</v>
      </c>
      <c r="M3129" t="s">
        <v>322</v>
      </c>
      <c r="N3129" t="s">
        <v>782</v>
      </c>
      <c r="O3129" t="s">
        <v>600</v>
      </c>
      <c r="P3129" t="s">
        <v>322</v>
      </c>
      <c r="Q3129">
        <v>32</v>
      </c>
      <c r="R3129" t="s">
        <v>68</v>
      </c>
      <c r="S3129" t="s">
        <v>95</v>
      </c>
      <c r="T3129">
        <v>19</v>
      </c>
      <c r="U3129">
        <v>1</v>
      </c>
      <c r="V3129">
        <v>15</v>
      </c>
      <c r="W3129" t="s">
        <v>110</v>
      </c>
      <c r="X3129" t="s">
        <v>84</v>
      </c>
      <c r="Y3129">
        <v>1</v>
      </c>
      <c r="Z3129">
        <v>1</v>
      </c>
      <c r="AA3129">
        <v>1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1</v>
      </c>
      <c r="AI3129">
        <v>0</v>
      </c>
      <c r="AJ3129">
        <v>0</v>
      </c>
      <c r="AK3129">
        <v>0</v>
      </c>
      <c r="AL3129" t="s">
        <v>908</v>
      </c>
      <c r="AM3129" t="e" vm="492">
        <f>_FV(0,"96875")</f>
        <v>#VALUE!</v>
      </c>
      <c r="AN3129">
        <v>49</v>
      </c>
      <c r="AO3129" t="s">
        <v>179</v>
      </c>
      <c r="AP3129" t="e" vm="1">
        <f>_FV(-17,"0")</f>
        <v>#VALUE!</v>
      </c>
      <c r="AQ3129">
        <v>6</v>
      </c>
      <c r="AR3129">
        <v>3</v>
      </c>
      <c r="AS3129" t="s">
        <v>68</v>
      </c>
      <c r="AT3129" t="s">
        <v>982</v>
      </c>
      <c r="AU3129" t="s">
        <v>68</v>
      </c>
      <c r="AV3129" s="2">
        <v>43499</v>
      </c>
      <c r="AW3129" t="s">
        <v>3539</v>
      </c>
      <c r="AX3129">
        <v>1954</v>
      </c>
      <c r="AY3129">
        <v>1556</v>
      </c>
      <c r="AZ3129" t="s">
        <v>158</v>
      </c>
      <c r="BA3129" s="2">
        <v>43547</v>
      </c>
      <c r="BB3129">
        <v>33</v>
      </c>
      <c r="BC3129" t="s">
        <v>3388</v>
      </c>
      <c r="BD3129" t="s">
        <v>3389</v>
      </c>
      <c r="BE3129" t="s">
        <v>2230</v>
      </c>
      <c r="BF3129" s="2">
        <v>43550</v>
      </c>
      <c r="BG3129">
        <v>32</v>
      </c>
      <c r="BH3129" t="s">
        <v>3398</v>
      </c>
      <c r="BI3129" s="3">
        <v>42767</v>
      </c>
    </row>
    <row r="3130" spans="1:61" x14ac:dyDescent="0.25">
      <c r="A3130" s="1">
        <v>43804</v>
      </c>
      <c r="B3130" t="s">
        <v>163</v>
      </c>
      <c r="C3130" t="s">
        <v>2230</v>
      </c>
      <c r="D3130" t="s">
        <v>151</v>
      </c>
      <c r="E3130" t="s">
        <v>1761</v>
      </c>
      <c r="F3130" t="s">
        <v>787</v>
      </c>
      <c r="G3130" t="s">
        <v>197</v>
      </c>
      <c r="H3130" t="s">
        <v>839</v>
      </c>
      <c r="I3130" t="s">
        <v>1583</v>
      </c>
      <c r="J3130" t="s">
        <v>1702</v>
      </c>
      <c r="K3130" t="s">
        <v>63</v>
      </c>
      <c r="L3130" t="s">
        <v>174</v>
      </c>
      <c r="M3130" t="s">
        <v>174</v>
      </c>
      <c r="N3130" t="s">
        <v>1624</v>
      </c>
      <c r="O3130" t="s">
        <v>174</v>
      </c>
      <c r="P3130" t="s">
        <v>171</v>
      </c>
      <c r="Q3130">
        <v>38</v>
      </c>
      <c r="R3130" t="s">
        <v>96</v>
      </c>
      <c r="S3130" t="s">
        <v>95</v>
      </c>
      <c r="T3130">
        <v>19</v>
      </c>
      <c r="U3130">
        <v>6</v>
      </c>
      <c r="V3130">
        <v>18</v>
      </c>
      <c r="W3130" t="s">
        <v>132</v>
      </c>
      <c r="X3130" t="s">
        <v>84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 t="s">
        <v>1012</v>
      </c>
      <c r="AM3130" t="e" vm="433">
        <f>_FV(0,"9736842105263158")</f>
        <v>#VALUE!</v>
      </c>
      <c r="AN3130">
        <v>35</v>
      </c>
      <c r="AO3130" t="s">
        <v>64</v>
      </c>
      <c r="AP3130" t="e" vm="1">
        <f>_FV(-12,"0")</f>
        <v>#VALUE!</v>
      </c>
      <c r="AQ3130">
        <v>7</v>
      </c>
      <c r="AR3130">
        <v>1</v>
      </c>
      <c r="AS3130" t="s">
        <v>68</v>
      </c>
      <c r="AT3130" t="s">
        <v>175</v>
      </c>
      <c r="AU3130" t="s">
        <v>68</v>
      </c>
      <c r="AV3130" s="2">
        <v>43617</v>
      </c>
      <c r="AW3130" t="s">
        <v>3540</v>
      </c>
      <c r="AX3130">
        <v>1870</v>
      </c>
      <c r="AY3130">
        <v>1556</v>
      </c>
      <c r="AZ3130" t="s">
        <v>163</v>
      </c>
      <c r="BA3130" s="2">
        <v>43640</v>
      </c>
      <c r="BB3130">
        <v>22</v>
      </c>
      <c r="BC3130" t="s">
        <v>3417</v>
      </c>
      <c r="BD3130" s="2">
        <v>43700</v>
      </c>
      <c r="BE3130" t="s">
        <v>2230</v>
      </c>
      <c r="BF3130" s="2">
        <v>43550</v>
      </c>
      <c r="BG3130">
        <v>32</v>
      </c>
      <c r="BH3130" t="s">
        <v>3398</v>
      </c>
      <c r="BI3130" s="3">
        <v>42767</v>
      </c>
    </row>
    <row r="3131" spans="1:61" x14ac:dyDescent="0.25">
      <c r="A3131" s="1">
        <v>43484</v>
      </c>
      <c r="B3131" t="s">
        <v>178</v>
      </c>
      <c r="C3131" t="s">
        <v>2230</v>
      </c>
      <c r="D3131" t="s">
        <v>62</v>
      </c>
      <c r="E3131" t="s">
        <v>904</v>
      </c>
      <c r="F3131" t="s">
        <v>499</v>
      </c>
      <c r="G3131" t="s">
        <v>500</v>
      </c>
      <c r="H3131" t="s">
        <v>375</v>
      </c>
      <c r="I3131" t="s">
        <v>1453</v>
      </c>
      <c r="J3131" t="s">
        <v>499</v>
      </c>
      <c r="K3131" t="s">
        <v>382</v>
      </c>
      <c r="L3131" t="s">
        <v>571</v>
      </c>
      <c r="M3131" t="s">
        <v>906</v>
      </c>
      <c r="N3131" t="s">
        <v>501</v>
      </c>
      <c r="O3131" t="s">
        <v>572</v>
      </c>
      <c r="P3131" t="s">
        <v>382</v>
      </c>
      <c r="Q3131">
        <v>23</v>
      </c>
      <c r="R3131" t="s">
        <v>191</v>
      </c>
      <c r="S3131" t="s">
        <v>95</v>
      </c>
      <c r="T3131">
        <v>19</v>
      </c>
      <c r="U3131">
        <v>18</v>
      </c>
      <c r="V3131">
        <v>17</v>
      </c>
      <c r="W3131" t="s">
        <v>64</v>
      </c>
      <c r="X3131" t="s">
        <v>132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 t="e" vm="115">
        <f>_FV(0,"6521739130434783")</f>
        <v>#VALUE!</v>
      </c>
      <c r="AM3131" t="e" vm="434">
        <f>_FV(0,"9565217391304348")</f>
        <v>#VALUE!</v>
      </c>
      <c r="AN3131">
        <v>-1</v>
      </c>
      <c r="AO3131" t="e" vm="1">
        <f>_FV(-3,"0")</f>
        <v>#VALUE!</v>
      </c>
      <c r="AP3131" t="e" vm="1">
        <f>_FV(-5,"0")</f>
        <v>#VALUE!</v>
      </c>
      <c r="AQ3131">
        <v>7</v>
      </c>
      <c r="AR3131">
        <v>1</v>
      </c>
      <c r="AS3131" t="s">
        <v>68</v>
      </c>
      <c r="AT3131" t="s">
        <v>68</v>
      </c>
      <c r="AU3131" t="s">
        <v>68</v>
      </c>
      <c r="AV3131" t="s">
        <v>79</v>
      </c>
      <c r="AW3131" s="3">
        <v>13881</v>
      </c>
      <c r="AX3131">
        <v>1644</v>
      </c>
      <c r="AY3131">
        <v>1556</v>
      </c>
      <c r="AZ3131" t="s">
        <v>178</v>
      </c>
      <c r="BA3131" t="s">
        <v>1398</v>
      </c>
      <c r="BB3131">
        <v>22</v>
      </c>
      <c r="BC3131" t="s">
        <v>3419</v>
      </c>
      <c r="BD3131" s="3">
        <v>15097</v>
      </c>
      <c r="BE3131" t="s">
        <v>2230</v>
      </c>
      <c r="BF3131" s="2">
        <v>43550</v>
      </c>
      <c r="BG3131">
        <v>32</v>
      </c>
      <c r="BH3131" t="s">
        <v>3398</v>
      </c>
      <c r="BI3131" s="3">
        <v>42767</v>
      </c>
    </row>
    <row r="3132" spans="1:61" x14ac:dyDescent="0.25">
      <c r="A3132" s="1">
        <v>43710</v>
      </c>
      <c r="B3132" t="s">
        <v>1917</v>
      </c>
      <c r="C3132" t="s">
        <v>2230</v>
      </c>
      <c r="D3132" t="s">
        <v>151</v>
      </c>
      <c r="E3132" t="s">
        <v>516</v>
      </c>
      <c r="F3132" t="s">
        <v>229</v>
      </c>
      <c r="G3132" t="s">
        <v>429</v>
      </c>
      <c r="H3132" t="s">
        <v>942</v>
      </c>
      <c r="I3132" t="s">
        <v>496</v>
      </c>
      <c r="J3132" t="s">
        <v>229</v>
      </c>
      <c r="K3132" t="s">
        <v>519</v>
      </c>
      <c r="L3132" t="s">
        <v>363</v>
      </c>
      <c r="M3132" t="s">
        <v>520</v>
      </c>
      <c r="N3132" t="s">
        <v>590</v>
      </c>
      <c r="O3132" t="s">
        <v>522</v>
      </c>
      <c r="P3132" t="s">
        <v>238</v>
      </c>
      <c r="Q3132">
        <v>26</v>
      </c>
      <c r="R3132" t="s">
        <v>242</v>
      </c>
      <c r="S3132" t="s">
        <v>95</v>
      </c>
      <c r="T3132">
        <v>19</v>
      </c>
      <c r="U3132">
        <v>14</v>
      </c>
      <c r="V3132">
        <v>16</v>
      </c>
      <c r="W3132" t="s">
        <v>83</v>
      </c>
      <c r="X3132" t="s">
        <v>66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 t="e" vm="182">
        <f>_FV(0,"5769230769230769")</f>
        <v>#VALUE!</v>
      </c>
      <c r="AM3132" t="e" vm="54">
        <f>_FV(0,"9230769230769231")</f>
        <v>#VALUE!</v>
      </c>
      <c r="AN3132">
        <v>2</v>
      </c>
      <c r="AO3132" t="s">
        <v>132</v>
      </c>
      <c r="AP3132" t="e" vm="1">
        <f>_FV(-2,"0")</f>
        <v>#VALUE!</v>
      </c>
      <c r="AQ3132">
        <v>3</v>
      </c>
      <c r="AR3132">
        <v>6</v>
      </c>
      <c r="AS3132" t="s">
        <v>68</v>
      </c>
      <c r="AT3132" t="s">
        <v>68</v>
      </c>
      <c r="AU3132" t="s">
        <v>68</v>
      </c>
      <c r="AV3132" s="2">
        <v>43617</v>
      </c>
      <c r="AW3132" s="3">
        <v>46023</v>
      </c>
      <c r="AX3132">
        <v>1642</v>
      </c>
      <c r="AY3132">
        <v>1556</v>
      </c>
      <c r="AZ3132" t="s">
        <v>1917</v>
      </c>
      <c r="BA3132" s="2">
        <v>43731</v>
      </c>
      <c r="BB3132">
        <v>18</v>
      </c>
      <c r="BC3132" t="s">
        <v>3421</v>
      </c>
      <c r="BD3132" s="3">
        <v>27912</v>
      </c>
      <c r="BE3132" t="s">
        <v>2230</v>
      </c>
      <c r="BF3132" s="2">
        <v>43550</v>
      </c>
      <c r="BG3132">
        <v>32</v>
      </c>
      <c r="BH3132" t="s">
        <v>3398</v>
      </c>
      <c r="BI3132" s="3">
        <v>42767</v>
      </c>
    </row>
    <row r="3133" spans="1:61" x14ac:dyDescent="0.25">
      <c r="A3133" s="1">
        <v>43261</v>
      </c>
      <c r="B3133" t="s">
        <v>209</v>
      </c>
      <c r="C3133" t="s">
        <v>2230</v>
      </c>
      <c r="D3133" t="s">
        <v>62</v>
      </c>
      <c r="E3133" s="3">
        <v>27395</v>
      </c>
      <c r="F3133" t="s">
        <v>63</v>
      </c>
      <c r="G3133" t="s">
        <v>400</v>
      </c>
      <c r="H3133" t="s">
        <v>64</v>
      </c>
      <c r="I3133" t="s">
        <v>908</v>
      </c>
      <c r="J3133" t="s">
        <v>79</v>
      </c>
      <c r="K3133" t="s">
        <v>625</v>
      </c>
      <c r="L3133" t="s">
        <v>65</v>
      </c>
      <c r="M3133" t="s">
        <v>79</v>
      </c>
      <c r="N3133" t="s">
        <v>625</v>
      </c>
      <c r="O3133" t="s">
        <v>65</v>
      </c>
      <c r="P3133" t="s">
        <v>79</v>
      </c>
      <c r="Q3133">
        <v>8</v>
      </c>
      <c r="R3133" t="s">
        <v>66</v>
      </c>
      <c r="S3133" t="s">
        <v>95</v>
      </c>
      <c r="T3133">
        <v>19</v>
      </c>
      <c r="U3133">
        <v>4</v>
      </c>
      <c r="V3133">
        <v>19</v>
      </c>
      <c r="W3133" t="s">
        <v>83</v>
      </c>
      <c r="X3133" t="s">
        <v>68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 t="s">
        <v>400</v>
      </c>
      <c r="AM3133" t="e" vm="3">
        <f>_FV(-1,"5")</f>
        <v>#VALUE!</v>
      </c>
      <c r="AN3133">
        <v>13</v>
      </c>
      <c r="AO3133" t="s">
        <v>121</v>
      </c>
      <c r="AP3133" t="e" vm="1">
        <f>_FV(-14,"0")</f>
        <v>#VALUE!</v>
      </c>
      <c r="AQ3133">
        <v>6</v>
      </c>
      <c r="AR3133">
        <v>0</v>
      </c>
      <c r="AS3133" t="s">
        <v>68</v>
      </c>
      <c r="AT3133" t="s">
        <v>68</v>
      </c>
      <c r="AU3133" t="s">
        <v>68</v>
      </c>
      <c r="AV3133" s="2">
        <v>43557</v>
      </c>
      <c r="AW3133" s="3">
        <v>42370</v>
      </c>
      <c r="AX3133">
        <v>1893</v>
      </c>
      <c r="AY3133">
        <v>1556</v>
      </c>
      <c r="AZ3133" t="s">
        <v>209</v>
      </c>
      <c r="BA3133" s="2">
        <v>43609</v>
      </c>
      <c r="BB3133">
        <v>20</v>
      </c>
      <c r="BC3133" t="s">
        <v>3422</v>
      </c>
      <c r="BD3133" s="2">
        <v>43793</v>
      </c>
      <c r="BE3133" t="s">
        <v>2230</v>
      </c>
      <c r="BF3133" s="2">
        <v>43550</v>
      </c>
      <c r="BG3133">
        <v>32</v>
      </c>
      <c r="BH3133" t="s">
        <v>3398</v>
      </c>
      <c r="BI3133" s="3">
        <v>42767</v>
      </c>
    </row>
    <row r="3134" spans="1:61" x14ac:dyDescent="0.25">
      <c r="A3134" s="1">
        <v>43449</v>
      </c>
      <c r="B3134" t="s">
        <v>2793</v>
      </c>
      <c r="C3134" t="s">
        <v>2230</v>
      </c>
      <c r="D3134" t="s">
        <v>62</v>
      </c>
      <c r="E3134" t="s">
        <v>273</v>
      </c>
      <c r="F3134" t="s">
        <v>259</v>
      </c>
      <c r="G3134" t="s">
        <v>276</v>
      </c>
      <c r="H3134" t="s">
        <v>530</v>
      </c>
      <c r="I3134" t="s">
        <v>183</v>
      </c>
      <c r="J3134" t="s">
        <v>545</v>
      </c>
      <c r="K3134" t="s">
        <v>187</v>
      </c>
      <c r="L3134" t="s">
        <v>190</v>
      </c>
      <c r="M3134" t="s">
        <v>188</v>
      </c>
      <c r="N3134" t="s">
        <v>532</v>
      </c>
      <c r="O3134" t="s">
        <v>189</v>
      </c>
      <c r="P3134" t="s">
        <v>281</v>
      </c>
      <c r="Q3134">
        <v>17</v>
      </c>
      <c r="R3134" t="s">
        <v>192</v>
      </c>
      <c r="S3134" t="s">
        <v>95</v>
      </c>
      <c r="T3134">
        <v>19</v>
      </c>
      <c r="U3134">
        <v>12</v>
      </c>
      <c r="V3134">
        <v>14</v>
      </c>
      <c r="W3134" t="s">
        <v>64</v>
      </c>
      <c r="X3134" t="s">
        <v>83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 t="e" vm="275">
        <f>_FV(0,"17647058823529413")</f>
        <v>#VALUE!</v>
      </c>
      <c r="AM3134" t="e" vm="123">
        <f>_FV(0,"8823529411764706")</f>
        <v>#VALUE!</v>
      </c>
      <c r="AN3134">
        <v>7</v>
      </c>
      <c r="AO3134" t="e" vm="1">
        <f>_FV(-7,"0")</f>
        <v>#VALUE!</v>
      </c>
      <c r="AP3134" t="e" vm="1">
        <f>_FV(-7,"0")</f>
        <v>#VALUE!</v>
      </c>
      <c r="AQ3134">
        <v>1</v>
      </c>
      <c r="AR3134">
        <v>1</v>
      </c>
      <c r="AS3134" t="s">
        <v>68</v>
      </c>
      <c r="AT3134" t="s">
        <v>68</v>
      </c>
      <c r="AU3134" t="s">
        <v>68</v>
      </c>
      <c r="AV3134" t="s">
        <v>68</v>
      </c>
      <c r="AW3134" s="3">
        <v>45292</v>
      </c>
      <c r="AX3134">
        <v>1657</v>
      </c>
      <c r="AY3134">
        <v>1556</v>
      </c>
      <c r="AZ3134" t="s">
        <v>2793</v>
      </c>
      <c r="BA3134" s="2">
        <v>43521</v>
      </c>
      <c r="BB3134">
        <v>31</v>
      </c>
      <c r="BC3134" t="s">
        <v>3425</v>
      </c>
      <c r="BD3134" s="3">
        <v>13606</v>
      </c>
      <c r="BE3134" t="s">
        <v>2230</v>
      </c>
      <c r="BF3134" s="2">
        <v>43550</v>
      </c>
      <c r="BG3134">
        <v>32</v>
      </c>
      <c r="BH3134" t="s">
        <v>3398</v>
      </c>
      <c r="BI3134" s="3">
        <v>42767</v>
      </c>
    </row>
    <row r="3135" spans="1:61" x14ac:dyDescent="0.25">
      <c r="A3135" s="1">
        <v>43202</v>
      </c>
      <c r="B3135" t="s">
        <v>228</v>
      </c>
      <c r="C3135" t="s">
        <v>2230</v>
      </c>
      <c r="D3135" t="s">
        <v>62</v>
      </c>
      <c r="E3135" t="s">
        <v>483</v>
      </c>
      <c r="F3135" t="s">
        <v>1251</v>
      </c>
      <c r="G3135" t="s">
        <v>114</v>
      </c>
      <c r="H3135" s="2">
        <v>43678</v>
      </c>
      <c r="I3135" t="s">
        <v>68</v>
      </c>
      <c r="J3135" t="s">
        <v>951</v>
      </c>
      <c r="K3135" t="s">
        <v>386</v>
      </c>
      <c r="L3135" t="s">
        <v>118</v>
      </c>
      <c r="M3135" t="s">
        <v>117</v>
      </c>
      <c r="N3135" t="s">
        <v>97</v>
      </c>
      <c r="O3135" t="s">
        <v>118</v>
      </c>
      <c r="P3135" t="s">
        <v>115</v>
      </c>
      <c r="Q3135">
        <v>15</v>
      </c>
      <c r="R3135" t="s">
        <v>120</v>
      </c>
      <c r="S3135" t="s">
        <v>95</v>
      </c>
      <c r="T3135">
        <v>19</v>
      </c>
      <c r="U3135">
        <v>13</v>
      </c>
      <c r="V3135">
        <v>16</v>
      </c>
      <c r="W3135" t="s">
        <v>121</v>
      </c>
      <c r="X3135" t="s">
        <v>96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 t="e" vm="2">
        <f>_FV(0,"3333333333333333")</f>
        <v>#VALUE!</v>
      </c>
      <c r="AM3135" t="e" vm="132">
        <f>_FV(0,"9333333333333333")</f>
        <v>#VALUE!</v>
      </c>
      <c r="AN3135">
        <v>4</v>
      </c>
      <c r="AO3135" t="s">
        <v>64</v>
      </c>
      <c r="AP3135" t="e" vm="1">
        <f>_FV(-8,"0")</f>
        <v>#VALUE!</v>
      </c>
      <c r="AQ3135">
        <v>6</v>
      </c>
      <c r="AR3135">
        <v>0</v>
      </c>
      <c r="AS3135" t="s">
        <v>68</v>
      </c>
      <c r="AT3135" t="s">
        <v>1024</v>
      </c>
      <c r="AU3135" t="s">
        <v>68</v>
      </c>
      <c r="AV3135" s="2">
        <v>43556</v>
      </c>
      <c r="AW3135" t="s">
        <v>3541</v>
      </c>
      <c r="AX3135">
        <v>1650</v>
      </c>
      <c r="AY3135">
        <v>1556</v>
      </c>
      <c r="AZ3135" t="s">
        <v>228</v>
      </c>
      <c r="BA3135" s="2">
        <v>43671</v>
      </c>
      <c r="BB3135">
        <v>22</v>
      </c>
      <c r="BC3135" t="s">
        <v>3427</v>
      </c>
      <c r="BD3135" s="3">
        <v>13728</v>
      </c>
      <c r="BE3135" t="s">
        <v>2230</v>
      </c>
      <c r="BF3135" s="2">
        <v>43550</v>
      </c>
      <c r="BG3135">
        <v>32</v>
      </c>
      <c r="BH3135" t="s">
        <v>3398</v>
      </c>
      <c r="BI3135" s="3">
        <v>42767</v>
      </c>
    </row>
    <row r="3136" spans="1:61" x14ac:dyDescent="0.25">
      <c r="A3136" s="1">
        <v>43499</v>
      </c>
      <c r="B3136" t="s">
        <v>245</v>
      </c>
      <c r="C3136" t="s">
        <v>2230</v>
      </c>
      <c r="D3136" t="s">
        <v>62</v>
      </c>
      <c r="E3136" t="s">
        <v>102</v>
      </c>
      <c r="F3136" t="s">
        <v>1000</v>
      </c>
      <c r="G3136" t="s">
        <v>102</v>
      </c>
      <c r="H3136" t="s">
        <v>105</v>
      </c>
      <c r="I3136" t="s">
        <v>1026</v>
      </c>
      <c r="J3136" t="s">
        <v>1000</v>
      </c>
      <c r="K3136" t="s">
        <v>1003</v>
      </c>
      <c r="L3136" t="s">
        <v>748</v>
      </c>
      <c r="M3136" t="s">
        <v>573</v>
      </c>
      <c r="N3136" t="s">
        <v>1340</v>
      </c>
      <c r="O3136" t="s">
        <v>748</v>
      </c>
      <c r="P3136" t="s">
        <v>747</v>
      </c>
      <c r="Q3136">
        <v>29</v>
      </c>
      <c r="R3136" t="s">
        <v>85</v>
      </c>
      <c r="S3136" t="s">
        <v>95</v>
      </c>
      <c r="T3136">
        <v>19</v>
      </c>
      <c r="U3136">
        <v>6</v>
      </c>
      <c r="V3136">
        <v>16</v>
      </c>
      <c r="W3136" t="s">
        <v>121</v>
      </c>
      <c r="X3136" t="s">
        <v>96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 t="s">
        <v>65</v>
      </c>
      <c r="AM3136" t="e" vm="359">
        <f>_FV(-1,"0344827586206897")</f>
        <v>#VALUE!</v>
      </c>
      <c r="AN3136">
        <v>15</v>
      </c>
      <c r="AO3136" t="s">
        <v>64</v>
      </c>
      <c r="AP3136" t="e" vm="1">
        <f>_FV(-11,"0")</f>
        <v>#VALUE!</v>
      </c>
      <c r="AQ3136">
        <v>0</v>
      </c>
      <c r="AR3136">
        <v>3</v>
      </c>
      <c r="AS3136" t="s">
        <v>68</v>
      </c>
      <c r="AT3136" t="s">
        <v>68</v>
      </c>
      <c r="AU3136" t="s">
        <v>68</v>
      </c>
      <c r="AV3136" t="s">
        <v>64</v>
      </c>
      <c r="AW3136" s="3">
        <v>42005</v>
      </c>
      <c r="AX3136">
        <v>1604</v>
      </c>
      <c r="AY3136">
        <v>1556</v>
      </c>
      <c r="AZ3136" t="s">
        <v>245</v>
      </c>
      <c r="BA3136" s="2">
        <v>43488</v>
      </c>
      <c r="BB3136">
        <v>26</v>
      </c>
      <c r="BC3136" t="s">
        <v>3428</v>
      </c>
      <c r="BD3136" s="2">
        <v>43469</v>
      </c>
      <c r="BE3136" t="s">
        <v>2230</v>
      </c>
      <c r="BF3136" s="2">
        <v>43550</v>
      </c>
      <c r="BG3136">
        <v>32</v>
      </c>
      <c r="BH3136" t="s">
        <v>3398</v>
      </c>
      <c r="BI3136" s="3">
        <v>42767</v>
      </c>
    </row>
    <row r="3137" spans="1:61" x14ac:dyDescent="0.25">
      <c r="A3137" s="1">
        <v>43520</v>
      </c>
      <c r="B3137" t="s">
        <v>60</v>
      </c>
      <c r="C3137" t="s">
        <v>1917</v>
      </c>
      <c r="D3137" t="s">
        <v>62</v>
      </c>
      <c r="E3137" t="s">
        <v>1135</v>
      </c>
      <c r="F3137" t="s">
        <v>696</v>
      </c>
      <c r="G3137" t="s">
        <v>694</v>
      </c>
      <c r="H3137" t="s">
        <v>2015</v>
      </c>
      <c r="I3137" t="s">
        <v>695</v>
      </c>
      <c r="J3137" t="s">
        <v>88</v>
      </c>
      <c r="K3137" t="s">
        <v>356</v>
      </c>
      <c r="L3137" t="s">
        <v>608</v>
      </c>
      <c r="M3137" t="s">
        <v>216</v>
      </c>
      <c r="N3137" t="s">
        <v>94</v>
      </c>
      <c r="O3137" t="s">
        <v>608</v>
      </c>
      <c r="P3137" t="s">
        <v>80</v>
      </c>
      <c r="Q3137">
        <v>27</v>
      </c>
      <c r="R3137" t="s">
        <v>132</v>
      </c>
      <c r="S3137" t="s">
        <v>242</v>
      </c>
      <c r="T3137">
        <v>19</v>
      </c>
      <c r="U3137">
        <v>4</v>
      </c>
      <c r="V3137">
        <v>15</v>
      </c>
      <c r="W3137" t="s">
        <v>83</v>
      </c>
      <c r="X3137" t="s">
        <v>121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 t="s">
        <v>1127</v>
      </c>
      <c r="AM3137" t="e" vm="454">
        <f>_FV(0,"5925925925925926")</f>
        <v>#VALUE!</v>
      </c>
      <c r="AN3137">
        <v>26</v>
      </c>
      <c r="AO3137" t="s">
        <v>68</v>
      </c>
      <c r="AP3137" t="e" vm="1">
        <f>_FV(-11,"0")</f>
        <v>#VALUE!</v>
      </c>
      <c r="AQ3137">
        <v>4</v>
      </c>
      <c r="AR3137">
        <v>4</v>
      </c>
      <c r="AS3137" t="s">
        <v>68</v>
      </c>
      <c r="AT3137" t="s">
        <v>68</v>
      </c>
      <c r="AU3137" t="s">
        <v>68</v>
      </c>
      <c r="AV3137" s="3">
        <v>27426</v>
      </c>
      <c r="AW3137" s="3">
        <v>46388</v>
      </c>
      <c r="AX3137">
        <v>1812</v>
      </c>
      <c r="AY3137">
        <v>1642</v>
      </c>
      <c r="AZ3137" t="s">
        <v>60</v>
      </c>
      <c r="BA3137" s="2">
        <v>43731</v>
      </c>
      <c r="BB3137">
        <v>28</v>
      </c>
      <c r="BC3137" t="s">
        <v>3386</v>
      </c>
      <c r="BD3137" t="s">
        <v>3387</v>
      </c>
      <c r="BE3137" t="s">
        <v>1917</v>
      </c>
      <c r="BF3137" s="2">
        <v>43731</v>
      </c>
      <c r="BG3137">
        <v>18</v>
      </c>
      <c r="BH3137" t="s">
        <v>3421</v>
      </c>
      <c r="BI3137" s="3">
        <v>27912</v>
      </c>
    </row>
    <row r="3138" spans="1:61" x14ac:dyDescent="0.25">
      <c r="A3138" s="1">
        <v>43393</v>
      </c>
      <c r="B3138" t="s">
        <v>2768</v>
      </c>
      <c r="C3138" t="s">
        <v>1917</v>
      </c>
      <c r="D3138" t="s">
        <v>101</v>
      </c>
      <c r="E3138" t="s">
        <v>811</v>
      </c>
      <c r="F3138" t="s">
        <v>355</v>
      </c>
      <c r="G3138" t="s">
        <v>90</v>
      </c>
      <c r="H3138" t="s">
        <v>212</v>
      </c>
      <c r="I3138" t="s">
        <v>811</v>
      </c>
      <c r="J3138" t="s">
        <v>356</v>
      </c>
      <c r="K3138" t="s">
        <v>356</v>
      </c>
      <c r="L3138" t="s">
        <v>93</v>
      </c>
      <c r="M3138" t="s">
        <v>216</v>
      </c>
      <c r="N3138" t="s">
        <v>356</v>
      </c>
      <c r="O3138" t="s">
        <v>93</v>
      </c>
      <c r="P3138" t="s">
        <v>216</v>
      </c>
      <c r="Q3138">
        <v>9</v>
      </c>
      <c r="R3138" t="s">
        <v>119</v>
      </c>
      <c r="S3138" t="s">
        <v>242</v>
      </c>
      <c r="T3138">
        <v>19</v>
      </c>
      <c r="U3138">
        <v>6</v>
      </c>
      <c r="V3138">
        <v>16</v>
      </c>
      <c r="W3138" t="s">
        <v>83</v>
      </c>
      <c r="X3138" t="s">
        <v>66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 t="s">
        <v>94</v>
      </c>
      <c r="AM3138" t="e" vm="266">
        <f>_FV(0,"8888888888888888")</f>
        <v>#VALUE!</v>
      </c>
      <c r="AN3138">
        <v>11</v>
      </c>
      <c r="AO3138" t="s">
        <v>132</v>
      </c>
      <c r="AP3138" t="e" vm="1">
        <f>_FV(-2,"0")</f>
        <v>#VALUE!</v>
      </c>
      <c r="AQ3138">
        <v>2</v>
      </c>
      <c r="AR3138">
        <v>5</v>
      </c>
      <c r="AS3138" t="s">
        <v>68</v>
      </c>
      <c r="AT3138" t="s">
        <v>68</v>
      </c>
      <c r="AU3138" t="s">
        <v>68</v>
      </c>
      <c r="AV3138" s="2">
        <v>43587</v>
      </c>
      <c r="AW3138" s="3">
        <v>44562</v>
      </c>
      <c r="AX3138">
        <v>1682</v>
      </c>
      <c r="AY3138">
        <v>1642</v>
      </c>
      <c r="AZ3138" t="s">
        <v>2768</v>
      </c>
      <c r="BA3138" s="2">
        <v>43670</v>
      </c>
      <c r="BB3138">
        <v>16</v>
      </c>
      <c r="BC3138" t="s">
        <v>3391</v>
      </c>
      <c r="BD3138" s="3">
        <v>24563</v>
      </c>
      <c r="BE3138" t="s">
        <v>1917</v>
      </c>
      <c r="BF3138" s="2">
        <v>43731</v>
      </c>
      <c r="BG3138">
        <v>18</v>
      </c>
      <c r="BH3138" t="s">
        <v>3421</v>
      </c>
      <c r="BI3138" s="3">
        <v>27912</v>
      </c>
    </row>
    <row r="3139" spans="1:61" x14ac:dyDescent="0.25">
      <c r="A3139" s="1">
        <v>43554</v>
      </c>
      <c r="B3139" t="s">
        <v>3158</v>
      </c>
      <c r="C3139" t="s">
        <v>1917</v>
      </c>
      <c r="D3139" t="s">
        <v>151</v>
      </c>
      <c r="E3139" t="s">
        <v>557</v>
      </c>
      <c r="F3139" t="s">
        <v>449</v>
      </c>
      <c r="G3139" t="s">
        <v>1664</v>
      </c>
      <c r="H3139" t="s">
        <v>741</v>
      </c>
      <c r="I3139" t="s">
        <v>137</v>
      </c>
      <c r="J3139" t="s">
        <v>446</v>
      </c>
      <c r="K3139" t="s">
        <v>142</v>
      </c>
      <c r="L3139" t="s">
        <v>141</v>
      </c>
      <c r="M3139" t="s">
        <v>143</v>
      </c>
      <c r="N3139" t="s">
        <v>144</v>
      </c>
      <c r="O3139" t="s">
        <v>145</v>
      </c>
      <c r="P3139" t="s">
        <v>142</v>
      </c>
      <c r="Q3139">
        <v>31</v>
      </c>
      <c r="R3139" t="s">
        <v>255</v>
      </c>
      <c r="S3139" t="s">
        <v>242</v>
      </c>
      <c r="T3139">
        <v>19</v>
      </c>
      <c r="U3139">
        <v>12</v>
      </c>
      <c r="V3139">
        <v>13</v>
      </c>
      <c r="W3139" t="s">
        <v>96</v>
      </c>
      <c r="X3139" t="s">
        <v>96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 t="e" vm="422">
        <f>_FV(0,"3548387096774194")</f>
        <v>#VALUE!</v>
      </c>
      <c r="AM3139" t="e" vm="497">
        <f>_FV(0,"5161290322580645")</f>
        <v>#VALUE!</v>
      </c>
      <c r="AN3139">
        <v>3</v>
      </c>
      <c r="AO3139" t="s">
        <v>65</v>
      </c>
      <c r="AP3139" t="s">
        <v>68</v>
      </c>
      <c r="AQ3139">
        <v>3</v>
      </c>
      <c r="AR3139">
        <v>3</v>
      </c>
      <c r="AS3139" t="s">
        <v>68</v>
      </c>
      <c r="AT3139" t="s">
        <v>68</v>
      </c>
      <c r="AU3139" t="s">
        <v>68</v>
      </c>
      <c r="AV3139" t="s">
        <v>63</v>
      </c>
      <c r="AW3139" s="3">
        <v>41640</v>
      </c>
      <c r="AX3139">
        <v>1625</v>
      </c>
      <c r="AY3139">
        <v>1642</v>
      </c>
      <c r="AZ3139" t="s">
        <v>3158</v>
      </c>
      <c r="BA3139" s="2">
        <v>43701</v>
      </c>
      <c r="BB3139">
        <v>29</v>
      </c>
      <c r="BC3139" t="s">
        <v>3395</v>
      </c>
      <c r="BD3139" s="3">
        <v>44287</v>
      </c>
      <c r="BE3139" t="s">
        <v>1917</v>
      </c>
      <c r="BF3139" s="2">
        <v>43731</v>
      </c>
      <c r="BG3139">
        <v>18</v>
      </c>
      <c r="BH3139" t="s">
        <v>3421</v>
      </c>
      <c r="BI3139" s="3">
        <v>27912</v>
      </c>
    </row>
    <row r="3140" spans="1:61" x14ac:dyDescent="0.25">
      <c r="A3140" s="1">
        <v>43498</v>
      </c>
      <c r="B3140" t="s">
        <v>2531</v>
      </c>
      <c r="C3140" t="s">
        <v>1917</v>
      </c>
      <c r="D3140" t="s">
        <v>101</v>
      </c>
      <c r="E3140" t="s">
        <v>68</v>
      </c>
      <c r="F3140" s="2">
        <v>43556</v>
      </c>
      <c r="G3140" s="2">
        <v>43678</v>
      </c>
      <c r="H3140" s="3">
        <v>23377</v>
      </c>
      <c r="I3140" t="s">
        <v>1536</v>
      </c>
      <c r="J3140" t="s">
        <v>1536</v>
      </c>
      <c r="K3140" t="s">
        <v>397</v>
      </c>
      <c r="L3140" t="s">
        <v>118</v>
      </c>
      <c r="M3140" t="s">
        <v>396</v>
      </c>
      <c r="N3140" t="s">
        <v>346</v>
      </c>
      <c r="O3140" t="s">
        <v>118</v>
      </c>
      <c r="P3140" t="s">
        <v>128</v>
      </c>
      <c r="Q3140">
        <v>25</v>
      </c>
      <c r="R3140" t="s">
        <v>110</v>
      </c>
      <c r="S3140" t="s">
        <v>242</v>
      </c>
      <c r="T3140">
        <v>19</v>
      </c>
      <c r="U3140">
        <v>17</v>
      </c>
      <c r="V3140">
        <v>16</v>
      </c>
      <c r="W3140" t="s">
        <v>192</v>
      </c>
      <c r="X3140" t="s">
        <v>121</v>
      </c>
      <c r="Y3140">
        <v>0</v>
      </c>
      <c r="Z3140">
        <v>1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 t="e" vm="117">
        <f>_FV(0,"8")</f>
        <v>#VALUE!</v>
      </c>
      <c r="AM3140" t="e" vm="25">
        <f>_FV(0,"6")</f>
        <v>#VALUE!</v>
      </c>
      <c r="AN3140">
        <v>0</v>
      </c>
      <c r="AO3140" t="s">
        <v>84</v>
      </c>
      <c r="AP3140" t="e" vm="1">
        <f>_FV(-1,"0")</f>
        <v>#VALUE!</v>
      </c>
      <c r="AQ3140">
        <v>5</v>
      </c>
      <c r="AR3140">
        <v>2</v>
      </c>
      <c r="AS3140" t="s">
        <v>68</v>
      </c>
      <c r="AT3140" t="s">
        <v>68</v>
      </c>
      <c r="AU3140" t="s">
        <v>68</v>
      </c>
      <c r="AV3140" s="2">
        <v>43556</v>
      </c>
      <c r="AW3140" s="3">
        <v>12055</v>
      </c>
      <c r="AX3140">
        <v>1630</v>
      </c>
      <c r="AY3140">
        <v>1642</v>
      </c>
      <c r="AZ3140" t="s">
        <v>2531</v>
      </c>
      <c r="BA3140" s="2">
        <v>43492</v>
      </c>
      <c r="BB3140">
        <v>14</v>
      </c>
      <c r="BC3140" t="s">
        <v>3397</v>
      </c>
      <c r="BD3140" s="3">
        <v>23132</v>
      </c>
      <c r="BE3140" t="s">
        <v>1917</v>
      </c>
      <c r="BF3140" s="2">
        <v>43731</v>
      </c>
      <c r="BG3140">
        <v>18</v>
      </c>
      <c r="BH3140" t="s">
        <v>3421</v>
      </c>
      <c r="BI3140" s="3">
        <v>27912</v>
      </c>
    </row>
    <row r="3141" spans="1:61" x14ac:dyDescent="0.25">
      <c r="A3141" s="1">
        <v>43324</v>
      </c>
      <c r="B3141" t="s">
        <v>2230</v>
      </c>
      <c r="C3141" t="s">
        <v>1917</v>
      </c>
      <c r="D3141" t="s">
        <v>62</v>
      </c>
      <c r="E3141" t="s">
        <v>400</v>
      </c>
      <c r="F3141" t="s">
        <v>1400</v>
      </c>
      <c r="G3141" t="s">
        <v>908</v>
      </c>
      <c r="H3141" s="3">
        <v>2273637</v>
      </c>
      <c r="I3141" t="s">
        <v>1183</v>
      </c>
      <c r="J3141" t="s">
        <v>751</v>
      </c>
      <c r="K3141" t="s">
        <v>321</v>
      </c>
      <c r="L3141" t="s">
        <v>600</v>
      </c>
      <c r="M3141" t="s">
        <v>625</v>
      </c>
      <c r="N3141" t="s">
        <v>63</v>
      </c>
      <c r="O3141" t="s">
        <v>322</v>
      </c>
      <c r="P3141" t="s">
        <v>323</v>
      </c>
      <c r="Q3141">
        <v>16</v>
      </c>
      <c r="R3141" t="s">
        <v>95</v>
      </c>
      <c r="S3141" t="s">
        <v>242</v>
      </c>
      <c r="T3141">
        <v>19</v>
      </c>
      <c r="U3141">
        <v>16</v>
      </c>
      <c r="V3141">
        <v>18</v>
      </c>
      <c r="W3141" t="s">
        <v>96</v>
      </c>
      <c r="X3141" t="s">
        <v>64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 t="e" vm="1">
        <f>_FV(-1,"0")</f>
        <v>#VALUE!</v>
      </c>
      <c r="AM3141" t="e" vm="1">
        <f>_FV(-1,"0")</f>
        <v>#VALUE!</v>
      </c>
      <c r="AN3141">
        <v>2</v>
      </c>
      <c r="AO3141" t="s">
        <v>66</v>
      </c>
      <c r="AP3141" t="s">
        <v>64</v>
      </c>
      <c r="AQ3141">
        <v>3</v>
      </c>
      <c r="AR3141">
        <v>3</v>
      </c>
      <c r="AS3141" t="s">
        <v>68</v>
      </c>
      <c r="AT3141" t="s">
        <v>68</v>
      </c>
      <c r="AU3141" t="s">
        <v>68</v>
      </c>
      <c r="AV3141" s="2">
        <v>43586</v>
      </c>
      <c r="AW3141" s="3">
        <v>44197</v>
      </c>
      <c r="AX3141">
        <v>1556</v>
      </c>
      <c r="AY3141">
        <v>1642</v>
      </c>
      <c r="AZ3141" t="s">
        <v>2230</v>
      </c>
      <c r="BA3141" s="2">
        <v>43550</v>
      </c>
      <c r="BB3141">
        <v>32</v>
      </c>
      <c r="BC3141" t="s">
        <v>3398</v>
      </c>
      <c r="BD3141" s="3">
        <v>42767</v>
      </c>
      <c r="BE3141" t="s">
        <v>1917</v>
      </c>
      <c r="BF3141" s="2">
        <v>43731</v>
      </c>
      <c r="BG3141">
        <v>18</v>
      </c>
      <c r="BH3141" t="s">
        <v>3421</v>
      </c>
      <c r="BI3141" s="3">
        <v>27912</v>
      </c>
    </row>
    <row r="3142" spans="1:61" x14ac:dyDescent="0.25">
      <c r="A3142" s="1">
        <v>43497</v>
      </c>
      <c r="B3142" t="s">
        <v>123</v>
      </c>
      <c r="C3142" t="s">
        <v>1917</v>
      </c>
      <c r="D3142" t="s">
        <v>101</v>
      </c>
      <c r="E3142" t="s">
        <v>894</v>
      </c>
      <c r="F3142" t="s">
        <v>68</v>
      </c>
      <c r="G3142" t="s">
        <v>893</v>
      </c>
      <c r="H3142" t="s">
        <v>894</v>
      </c>
      <c r="I3142" t="s">
        <v>1166</v>
      </c>
      <c r="J3142" t="s">
        <v>670</v>
      </c>
      <c r="K3142" t="s">
        <v>2159</v>
      </c>
      <c r="L3142" t="s">
        <v>154</v>
      </c>
      <c r="M3142" t="s">
        <v>154</v>
      </c>
      <c r="N3142" t="s">
        <v>895</v>
      </c>
      <c r="O3142" t="s">
        <v>394</v>
      </c>
      <c r="P3142" t="s">
        <v>155</v>
      </c>
      <c r="Q3142">
        <v>21</v>
      </c>
      <c r="R3142" t="s">
        <v>84</v>
      </c>
      <c r="S3142" t="s">
        <v>242</v>
      </c>
      <c r="T3142">
        <v>19</v>
      </c>
      <c r="U3142">
        <v>4</v>
      </c>
      <c r="V3142">
        <v>17</v>
      </c>
      <c r="W3142" t="s">
        <v>179</v>
      </c>
      <c r="X3142" t="s">
        <v>96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 t="s">
        <v>392</v>
      </c>
      <c r="AM3142" t="e" vm="374">
        <f>_FV(0,"8095238095238095")</f>
        <v>#VALUE!</v>
      </c>
      <c r="AN3142">
        <v>28</v>
      </c>
      <c r="AO3142" t="s">
        <v>96</v>
      </c>
      <c r="AP3142" t="e" vm="1">
        <f>_FV(-13,"0")</f>
        <v>#VALUE!</v>
      </c>
      <c r="AQ3142">
        <v>9</v>
      </c>
      <c r="AR3142">
        <v>0</v>
      </c>
      <c r="AS3142" t="s">
        <v>68</v>
      </c>
      <c r="AT3142" t="s">
        <v>897</v>
      </c>
      <c r="AU3142" t="s">
        <v>68</v>
      </c>
      <c r="AV3142" s="2">
        <v>43556</v>
      </c>
      <c r="AW3142" t="s">
        <v>3542</v>
      </c>
      <c r="AX3142">
        <v>1850</v>
      </c>
      <c r="AY3142">
        <v>1642</v>
      </c>
      <c r="AZ3142" t="s">
        <v>123</v>
      </c>
      <c r="BA3142" s="2">
        <v>43640</v>
      </c>
      <c r="BB3142">
        <v>40</v>
      </c>
      <c r="BC3142" t="s">
        <v>3388</v>
      </c>
      <c r="BD3142" t="s">
        <v>3399</v>
      </c>
      <c r="BE3142" t="s">
        <v>1917</v>
      </c>
      <c r="BF3142" s="2">
        <v>43731</v>
      </c>
      <c r="BG3142">
        <v>18</v>
      </c>
      <c r="BH3142" t="s">
        <v>3421</v>
      </c>
      <c r="BI3142" s="3">
        <v>27912</v>
      </c>
    </row>
    <row r="3143" spans="1:61" x14ac:dyDescent="0.25">
      <c r="A3143" s="1">
        <v>43109</v>
      </c>
      <c r="B3143" t="s">
        <v>2233</v>
      </c>
      <c r="C3143" t="s">
        <v>1917</v>
      </c>
      <c r="D3143" t="s">
        <v>151</v>
      </c>
      <c r="E3143" t="s">
        <v>180</v>
      </c>
      <c r="F3143" t="s">
        <v>63</v>
      </c>
      <c r="G3143" t="s">
        <v>68</v>
      </c>
      <c r="H3143" t="s">
        <v>68</v>
      </c>
      <c r="I3143" t="s">
        <v>180</v>
      </c>
      <c r="J3143" t="s">
        <v>79</v>
      </c>
      <c r="K3143" t="s">
        <v>79</v>
      </c>
      <c r="L3143" t="s">
        <v>65</v>
      </c>
      <c r="M3143" t="s">
        <v>63</v>
      </c>
      <c r="N3143" t="s">
        <v>63</v>
      </c>
      <c r="O3143" t="s">
        <v>65</v>
      </c>
      <c r="P3143" t="s">
        <v>79</v>
      </c>
      <c r="Q3143">
        <v>4</v>
      </c>
      <c r="R3143" t="s">
        <v>179</v>
      </c>
      <c r="S3143" t="s">
        <v>242</v>
      </c>
      <c r="T3143">
        <v>19</v>
      </c>
      <c r="U3143">
        <v>10</v>
      </c>
      <c r="V3143">
        <v>16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 t="e" vm="14">
        <f>_FV(0,"25")</f>
        <v>#VALUE!</v>
      </c>
      <c r="AM3143" t="e" vm="3">
        <f>_FV(0,"5")</f>
        <v>#VALUE!</v>
      </c>
      <c r="AN3143">
        <v>2</v>
      </c>
      <c r="AP3143" t="e" vm="1">
        <f>_FV(-4,"0")</f>
        <v>#VALUE!</v>
      </c>
      <c r="AQ3143">
        <v>3</v>
      </c>
      <c r="AR3143">
        <v>6</v>
      </c>
      <c r="AS3143" t="s">
        <v>68</v>
      </c>
      <c r="AT3143" t="s">
        <v>68</v>
      </c>
      <c r="AU3143" t="s">
        <v>68</v>
      </c>
      <c r="AV3143" s="2">
        <v>43587</v>
      </c>
      <c r="AW3143" s="3">
        <v>41640</v>
      </c>
      <c r="AX3143">
        <v>1672</v>
      </c>
      <c r="AY3143">
        <v>1642</v>
      </c>
      <c r="AZ3143" t="s">
        <v>2233</v>
      </c>
      <c r="BA3143" s="2">
        <v>43580</v>
      </c>
      <c r="BB3143">
        <v>20</v>
      </c>
      <c r="BC3143" t="s">
        <v>3402</v>
      </c>
      <c r="BD3143" s="3">
        <v>47300</v>
      </c>
      <c r="BE3143" t="s">
        <v>1917</v>
      </c>
      <c r="BF3143" s="2">
        <v>43731</v>
      </c>
      <c r="BG3143">
        <v>18</v>
      </c>
      <c r="BH3143" t="s">
        <v>3421</v>
      </c>
      <c r="BI3143" s="3">
        <v>27912</v>
      </c>
    </row>
    <row r="3144" spans="1:61" x14ac:dyDescent="0.25">
      <c r="A3144" s="1">
        <v>43330</v>
      </c>
      <c r="B3144" t="s">
        <v>127</v>
      </c>
      <c r="C3144" t="s">
        <v>1917</v>
      </c>
      <c r="D3144" t="s">
        <v>62</v>
      </c>
      <c r="E3144" t="s">
        <v>68</v>
      </c>
      <c r="F3144" t="s">
        <v>65</v>
      </c>
      <c r="G3144" t="s">
        <v>68</v>
      </c>
      <c r="H3144" t="s">
        <v>65</v>
      </c>
      <c r="I3144" t="s">
        <v>63</v>
      </c>
      <c r="J3144" t="s">
        <v>63</v>
      </c>
      <c r="K3144" t="s">
        <v>65</v>
      </c>
      <c r="L3144" t="s">
        <v>65</v>
      </c>
      <c r="M3144" t="s">
        <v>65</v>
      </c>
      <c r="N3144" t="s">
        <v>65</v>
      </c>
      <c r="O3144" t="s">
        <v>63</v>
      </c>
      <c r="P3144" t="s">
        <v>63</v>
      </c>
      <c r="Q3144">
        <v>2</v>
      </c>
      <c r="R3144" t="s">
        <v>121</v>
      </c>
      <c r="S3144" t="s">
        <v>242</v>
      </c>
      <c r="T3144">
        <v>19</v>
      </c>
      <c r="U3144">
        <v>9</v>
      </c>
      <c r="V3144">
        <v>12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 t="s">
        <v>65</v>
      </c>
      <c r="AM3144" t="s">
        <v>65</v>
      </c>
      <c r="AN3144">
        <v>0</v>
      </c>
      <c r="AP3144" t="e" vm="1">
        <f>_FV(-8,"0")</f>
        <v>#VALUE!</v>
      </c>
      <c r="AQ3144">
        <v>4</v>
      </c>
      <c r="AR3144">
        <v>4</v>
      </c>
      <c r="AS3144" t="s">
        <v>68</v>
      </c>
      <c r="AT3144" t="s">
        <v>68</v>
      </c>
      <c r="AU3144" t="s">
        <v>68</v>
      </c>
      <c r="AV3144" t="s">
        <v>68</v>
      </c>
      <c r="AW3144" s="3">
        <v>42005</v>
      </c>
      <c r="AX3144">
        <v>1674</v>
      </c>
      <c r="AY3144">
        <v>1642</v>
      </c>
      <c r="AZ3144" t="s">
        <v>127</v>
      </c>
      <c r="BA3144" t="s">
        <v>1398</v>
      </c>
      <c r="BB3144">
        <v>25</v>
      </c>
      <c r="BC3144" t="s">
        <v>3404</v>
      </c>
      <c r="BD3144" s="3">
        <v>27303</v>
      </c>
      <c r="BE3144" t="s">
        <v>1917</v>
      </c>
      <c r="BF3144" s="2">
        <v>43731</v>
      </c>
      <c r="BG3144">
        <v>18</v>
      </c>
      <c r="BH3144" t="s">
        <v>3421</v>
      </c>
      <c r="BI3144" s="3">
        <v>27912</v>
      </c>
    </row>
    <row r="3145" spans="1:61" x14ac:dyDescent="0.25">
      <c r="A3145" s="1">
        <v>43428</v>
      </c>
      <c r="B3145" t="s">
        <v>136</v>
      </c>
      <c r="C3145" t="s">
        <v>1917</v>
      </c>
      <c r="D3145" t="s">
        <v>62</v>
      </c>
      <c r="E3145" t="s">
        <v>229</v>
      </c>
      <c r="F3145" t="s">
        <v>232</v>
      </c>
      <c r="G3145" t="s">
        <v>1804</v>
      </c>
      <c r="H3145" t="s">
        <v>429</v>
      </c>
      <c r="I3145" t="s">
        <v>237</v>
      </c>
      <c r="J3145" t="s">
        <v>232</v>
      </c>
      <c r="K3145" t="s">
        <v>234</v>
      </c>
      <c r="L3145" t="s">
        <v>234</v>
      </c>
      <c r="M3145" t="s">
        <v>361</v>
      </c>
      <c r="N3145" t="s">
        <v>236</v>
      </c>
      <c r="O3145" t="s">
        <v>238</v>
      </c>
      <c r="P3145" t="s">
        <v>237</v>
      </c>
      <c r="Q3145">
        <v>13</v>
      </c>
      <c r="R3145" t="s">
        <v>67</v>
      </c>
      <c r="S3145" t="s">
        <v>242</v>
      </c>
      <c r="T3145">
        <v>19</v>
      </c>
      <c r="U3145">
        <v>20</v>
      </c>
      <c r="V3145">
        <v>17</v>
      </c>
      <c r="W3145" t="s">
        <v>65</v>
      </c>
      <c r="X3145" t="s">
        <v>84</v>
      </c>
      <c r="Y3145">
        <v>0</v>
      </c>
      <c r="Z3145">
        <v>0</v>
      </c>
      <c r="AA3145">
        <v>0</v>
      </c>
      <c r="AB3145">
        <v>1</v>
      </c>
      <c r="AC3145">
        <v>1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 t="e" vm="498">
        <f>_FV(-1,"5384615384615385")</f>
        <v>#VALUE!</v>
      </c>
      <c r="AM3145" t="e" vm="1">
        <f>_FV(-1,"0")</f>
        <v>#VALUE!</v>
      </c>
      <c r="AN3145">
        <v>-3</v>
      </c>
      <c r="AO3145" t="e" vm="1">
        <f>_FV(-3,"0")</f>
        <v>#VALUE!</v>
      </c>
      <c r="AP3145" t="s">
        <v>84</v>
      </c>
      <c r="AQ3145">
        <v>1</v>
      </c>
      <c r="AR3145">
        <v>7</v>
      </c>
      <c r="AS3145" t="s">
        <v>68</v>
      </c>
      <c r="AT3145" t="s">
        <v>601</v>
      </c>
      <c r="AU3145" t="s">
        <v>68</v>
      </c>
      <c r="AV3145" s="2">
        <v>43586</v>
      </c>
      <c r="AW3145" t="s">
        <v>3535</v>
      </c>
      <c r="AX3145">
        <v>1621</v>
      </c>
      <c r="AY3145">
        <v>1642</v>
      </c>
      <c r="AZ3145" t="s">
        <v>136</v>
      </c>
      <c r="BA3145" s="2">
        <v>43609</v>
      </c>
      <c r="BB3145">
        <v>18</v>
      </c>
      <c r="BC3145" t="s">
        <v>3407</v>
      </c>
      <c r="BD3145" s="2">
        <v>43652</v>
      </c>
      <c r="BE3145" t="s">
        <v>1917</v>
      </c>
      <c r="BF3145" s="2">
        <v>43731</v>
      </c>
      <c r="BG3145">
        <v>18</v>
      </c>
      <c r="BH3145" t="s">
        <v>3421</v>
      </c>
      <c r="BI3145" s="3">
        <v>27912</v>
      </c>
    </row>
    <row r="3146" spans="1:61" x14ac:dyDescent="0.25">
      <c r="A3146" s="1">
        <v>43456</v>
      </c>
      <c r="B3146" t="s">
        <v>3165</v>
      </c>
      <c r="C3146" t="s">
        <v>1917</v>
      </c>
      <c r="D3146" t="s">
        <v>151</v>
      </c>
      <c r="E3146" t="s">
        <v>356</v>
      </c>
      <c r="F3146" t="s">
        <v>88</v>
      </c>
      <c r="G3146" t="s">
        <v>212</v>
      </c>
      <c r="H3146" t="s">
        <v>811</v>
      </c>
      <c r="I3146" t="s">
        <v>356</v>
      </c>
      <c r="J3146" t="s">
        <v>355</v>
      </c>
      <c r="K3146" t="s">
        <v>93</v>
      </c>
      <c r="L3146" t="s">
        <v>93</v>
      </c>
      <c r="M3146" t="s">
        <v>950</v>
      </c>
      <c r="N3146" t="s">
        <v>63</v>
      </c>
      <c r="O3146" t="s">
        <v>216</v>
      </c>
      <c r="P3146" t="s">
        <v>80</v>
      </c>
      <c r="Q3146">
        <v>18</v>
      </c>
      <c r="R3146" t="s">
        <v>239</v>
      </c>
      <c r="S3146" t="s">
        <v>242</v>
      </c>
      <c r="T3146">
        <v>19</v>
      </c>
      <c r="U3146">
        <v>19</v>
      </c>
      <c r="V3146">
        <v>17</v>
      </c>
      <c r="W3146" t="s">
        <v>84</v>
      </c>
      <c r="X3146" t="s">
        <v>66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 t="e" vm="1">
        <f>_FV(-1,"0")</f>
        <v>#VALUE!</v>
      </c>
      <c r="AM3146" t="e" vm="266">
        <f>_FV(0,"8888888888888888")</f>
        <v>#VALUE!</v>
      </c>
      <c r="AN3146">
        <v>-2</v>
      </c>
      <c r="AO3146" t="e" vm="1">
        <f>_FV(-1,"0")</f>
        <v>#VALUE!</v>
      </c>
      <c r="AP3146" t="s">
        <v>66</v>
      </c>
      <c r="AQ3146">
        <v>2</v>
      </c>
      <c r="AR3146">
        <v>2</v>
      </c>
      <c r="AS3146" t="s">
        <v>68</v>
      </c>
      <c r="AT3146" t="s">
        <v>68</v>
      </c>
      <c r="AU3146" t="s">
        <v>68</v>
      </c>
      <c r="AV3146" t="s">
        <v>97</v>
      </c>
      <c r="AW3146" s="3">
        <v>46023</v>
      </c>
      <c r="AX3146">
        <v>1546</v>
      </c>
      <c r="AY3146">
        <v>1642</v>
      </c>
      <c r="AZ3146" t="s">
        <v>3165</v>
      </c>
      <c r="BA3146" s="2">
        <v>43548</v>
      </c>
      <c r="BB3146">
        <v>21</v>
      </c>
      <c r="BC3146" t="s">
        <v>3409</v>
      </c>
      <c r="BD3146" s="3">
        <v>15766</v>
      </c>
      <c r="BE3146" t="s">
        <v>1917</v>
      </c>
      <c r="BF3146" s="2">
        <v>43731</v>
      </c>
      <c r="BG3146">
        <v>18</v>
      </c>
      <c r="BH3146" t="s">
        <v>3421</v>
      </c>
      <c r="BI3146" s="3">
        <v>27912</v>
      </c>
    </row>
    <row r="3147" spans="1:61" x14ac:dyDescent="0.25">
      <c r="A3147" s="1">
        <v>43800</v>
      </c>
      <c r="B3147" t="s">
        <v>2538</v>
      </c>
      <c r="C3147" t="s">
        <v>1917</v>
      </c>
      <c r="D3147" t="s">
        <v>151</v>
      </c>
      <c r="E3147" t="s">
        <v>1042</v>
      </c>
      <c r="F3147" t="s">
        <v>802</v>
      </c>
      <c r="G3147" t="s">
        <v>1043</v>
      </c>
      <c r="H3147" t="s">
        <v>628</v>
      </c>
      <c r="I3147" t="s">
        <v>220</v>
      </c>
      <c r="J3147" t="s">
        <v>852</v>
      </c>
      <c r="K3147" t="s">
        <v>225</v>
      </c>
      <c r="L3147" t="s">
        <v>338</v>
      </c>
      <c r="M3147" t="s">
        <v>224</v>
      </c>
      <c r="N3147" t="s">
        <v>63</v>
      </c>
      <c r="O3147" t="s">
        <v>226</v>
      </c>
      <c r="P3147" t="s">
        <v>336</v>
      </c>
      <c r="Q3147">
        <v>22</v>
      </c>
      <c r="R3147" t="s">
        <v>83</v>
      </c>
      <c r="S3147" t="s">
        <v>242</v>
      </c>
      <c r="T3147">
        <v>19</v>
      </c>
      <c r="U3147">
        <v>7</v>
      </c>
      <c r="V3147">
        <v>18</v>
      </c>
      <c r="W3147" t="s">
        <v>83</v>
      </c>
      <c r="X3147" t="s">
        <v>85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 t="s">
        <v>540</v>
      </c>
      <c r="AM3147" t="e" vm="268">
        <f>_FV(0,"7727272727272727")</f>
        <v>#VALUE!</v>
      </c>
      <c r="AN3147">
        <v>15</v>
      </c>
      <c r="AO3147" t="s">
        <v>64</v>
      </c>
      <c r="AP3147" t="e" vm="1">
        <f>_FV(-7,"0")</f>
        <v>#VALUE!</v>
      </c>
      <c r="AQ3147">
        <v>7</v>
      </c>
      <c r="AR3147">
        <v>1</v>
      </c>
      <c r="AS3147" t="s">
        <v>68</v>
      </c>
      <c r="AT3147" t="s">
        <v>68</v>
      </c>
      <c r="AU3147" t="s">
        <v>68</v>
      </c>
      <c r="AV3147" t="s">
        <v>124</v>
      </c>
      <c r="AW3147" s="3">
        <v>13516</v>
      </c>
      <c r="AX3147">
        <v>1685</v>
      </c>
      <c r="AY3147">
        <v>1642</v>
      </c>
      <c r="AZ3147" t="s">
        <v>2538</v>
      </c>
      <c r="BA3147" s="2">
        <v>43580</v>
      </c>
      <c r="BB3147">
        <v>27</v>
      </c>
      <c r="BC3147" t="s">
        <v>3410</v>
      </c>
      <c r="BD3147" s="3">
        <v>24320</v>
      </c>
      <c r="BE3147" t="s">
        <v>1917</v>
      </c>
      <c r="BF3147" s="2">
        <v>43731</v>
      </c>
      <c r="BG3147">
        <v>18</v>
      </c>
      <c r="BH3147" t="s">
        <v>3421</v>
      </c>
      <c r="BI3147" s="3">
        <v>27912</v>
      </c>
    </row>
    <row r="3148" spans="1:61" x14ac:dyDescent="0.25">
      <c r="A3148" s="1">
        <v>43365</v>
      </c>
      <c r="B3148" t="s">
        <v>150</v>
      </c>
      <c r="C3148" t="s">
        <v>1917</v>
      </c>
      <c r="D3148" t="s">
        <v>62</v>
      </c>
      <c r="E3148" t="s">
        <v>366</v>
      </c>
      <c r="F3148" t="s">
        <v>68</v>
      </c>
      <c r="G3148" t="s">
        <v>80</v>
      </c>
      <c r="H3148" t="s">
        <v>68</v>
      </c>
      <c r="I3148" s="2">
        <v>43587</v>
      </c>
      <c r="J3148" t="s">
        <v>74</v>
      </c>
      <c r="K3148" t="s">
        <v>74</v>
      </c>
      <c r="L3148" t="s">
        <v>82</v>
      </c>
      <c r="M3148" t="s">
        <v>65</v>
      </c>
      <c r="N3148" t="s">
        <v>80</v>
      </c>
      <c r="O3148" t="s">
        <v>65</v>
      </c>
      <c r="P3148" t="s">
        <v>80</v>
      </c>
      <c r="Q3148">
        <v>6</v>
      </c>
      <c r="R3148" t="s">
        <v>64</v>
      </c>
      <c r="S3148" t="s">
        <v>242</v>
      </c>
      <c r="T3148">
        <v>19</v>
      </c>
      <c r="U3148">
        <v>2</v>
      </c>
      <c r="V3148">
        <v>13</v>
      </c>
      <c r="W3148" t="s">
        <v>110</v>
      </c>
      <c r="X3148" t="s">
        <v>132</v>
      </c>
      <c r="Y3148">
        <v>1</v>
      </c>
      <c r="Z3148">
        <v>1</v>
      </c>
      <c r="AA3148">
        <v>1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 s="2">
        <v>43586</v>
      </c>
      <c r="AM3148" t="s">
        <v>65</v>
      </c>
      <c r="AN3148">
        <v>10</v>
      </c>
      <c r="AO3148" t="s">
        <v>120</v>
      </c>
      <c r="AP3148" t="e" vm="1">
        <f>_FV(-14,"0")</f>
        <v>#VALUE!</v>
      </c>
      <c r="AQ3148">
        <v>7</v>
      </c>
      <c r="AR3148">
        <v>1</v>
      </c>
      <c r="AS3148" t="s">
        <v>68</v>
      </c>
      <c r="AT3148" t="s">
        <v>1200</v>
      </c>
      <c r="AU3148" t="s">
        <v>68</v>
      </c>
      <c r="AV3148" s="3">
        <v>45689</v>
      </c>
      <c r="AW3148" t="s">
        <v>3543</v>
      </c>
      <c r="AX3148">
        <v>1937</v>
      </c>
      <c r="AY3148">
        <v>1642</v>
      </c>
      <c r="AZ3148" t="s">
        <v>150</v>
      </c>
      <c r="BA3148" s="2">
        <v>43700</v>
      </c>
      <c r="BB3148">
        <v>25</v>
      </c>
      <c r="BC3148" t="s">
        <v>3413</v>
      </c>
      <c r="BD3148" s="2">
        <v>43700</v>
      </c>
      <c r="BE3148" t="s">
        <v>1917</v>
      </c>
      <c r="BF3148" s="2">
        <v>43731</v>
      </c>
      <c r="BG3148">
        <v>18</v>
      </c>
      <c r="BH3148" t="s">
        <v>3421</v>
      </c>
      <c r="BI3148" s="3">
        <v>27912</v>
      </c>
    </row>
    <row r="3149" spans="1:61" x14ac:dyDescent="0.25">
      <c r="A3149" s="1">
        <v>43201</v>
      </c>
      <c r="B3149" t="s">
        <v>158</v>
      </c>
      <c r="C3149" t="s">
        <v>1917</v>
      </c>
      <c r="D3149" t="s">
        <v>62</v>
      </c>
      <c r="E3149" t="s">
        <v>850</v>
      </c>
      <c r="F3149" t="s">
        <v>468</v>
      </c>
      <c r="G3149" t="s">
        <v>223</v>
      </c>
      <c r="H3149" t="s">
        <v>222</v>
      </c>
      <c r="I3149" t="s">
        <v>1662</v>
      </c>
      <c r="J3149" t="s">
        <v>538</v>
      </c>
      <c r="K3149" t="s">
        <v>852</v>
      </c>
      <c r="L3149" t="s">
        <v>540</v>
      </c>
      <c r="M3149" t="s">
        <v>65</v>
      </c>
      <c r="N3149" t="s">
        <v>337</v>
      </c>
      <c r="O3149" t="s">
        <v>226</v>
      </c>
      <c r="P3149" t="s">
        <v>224</v>
      </c>
      <c r="Q3149">
        <v>11</v>
      </c>
      <c r="R3149" t="s">
        <v>68</v>
      </c>
      <c r="S3149" t="s">
        <v>242</v>
      </c>
      <c r="T3149">
        <v>19</v>
      </c>
      <c r="U3149">
        <v>1</v>
      </c>
      <c r="V3149">
        <v>16</v>
      </c>
      <c r="W3149" t="s">
        <v>191</v>
      </c>
      <c r="X3149" t="s">
        <v>64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1</v>
      </c>
      <c r="AI3149">
        <v>0</v>
      </c>
      <c r="AJ3149">
        <v>0</v>
      </c>
      <c r="AK3149">
        <v>0</v>
      </c>
      <c r="AL3149" t="s">
        <v>853</v>
      </c>
      <c r="AM3149" t="e" vm="184">
        <f>_FV(0,"7272727272727273")</f>
        <v>#VALUE!</v>
      </c>
      <c r="AN3149">
        <v>19</v>
      </c>
      <c r="AO3149" t="s">
        <v>192</v>
      </c>
      <c r="AP3149" t="e" vm="1">
        <f>_FV(-15,"0")</f>
        <v>#VALUE!</v>
      </c>
      <c r="AQ3149">
        <v>9</v>
      </c>
      <c r="AR3149">
        <v>0</v>
      </c>
      <c r="AS3149" t="s">
        <v>68</v>
      </c>
      <c r="AT3149" t="s">
        <v>1090</v>
      </c>
      <c r="AU3149" t="s">
        <v>68</v>
      </c>
      <c r="AV3149" s="2">
        <v>43619</v>
      </c>
      <c r="AW3149" t="s">
        <v>3544</v>
      </c>
      <c r="AX3149">
        <v>1954</v>
      </c>
      <c r="AY3149">
        <v>1642</v>
      </c>
      <c r="AZ3149" t="s">
        <v>158</v>
      </c>
      <c r="BA3149" s="2">
        <v>43547</v>
      </c>
      <c r="BB3149">
        <v>33</v>
      </c>
      <c r="BC3149" t="s">
        <v>3388</v>
      </c>
      <c r="BD3149" t="s">
        <v>3389</v>
      </c>
      <c r="BE3149" t="s">
        <v>1917</v>
      </c>
      <c r="BF3149" s="2">
        <v>43731</v>
      </c>
      <c r="BG3149">
        <v>18</v>
      </c>
      <c r="BH3149" t="s">
        <v>3421</v>
      </c>
      <c r="BI3149" s="3">
        <v>27912</v>
      </c>
    </row>
    <row r="3150" spans="1:61" x14ac:dyDescent="0.25">
      <c r="A3150" s="1">
        <v>43499</v>
      </c>
      <c r="B3150" t="s">
        <v>163</v>
      </c>
      <c r="C3150" t="s">
        <v>1917</v>
      </c>
      <c r="D3150" t="s">
        <v>62</v>
      </c>
      <c r="E3150" t="s">
        <v>105</v>
      </c>
      <c r="F3150" t="s">
        <v>1696</v>
      </c>
      <c r="G3150" t="s">
        <v>477</v>
      </c>
      <c r="H3150" t="s">
        <v>104</v>
      </c>
      <c r="I3150" t="s">
        <v>105</v>
      </c>
      <c r="J3150" t="s">
        <v>475</v>
      </c>
      <c r="K3150" t="s">
        <v>746</v>
      </c>
      <c r="L3150" t="s">
        <v>480</v>
      </c>
      <c r="M3150" t="s">
        <v>109</v>
      </c>
      <c r="N3150" t="s">
        <v>482</v>
      </c>
      <c r="O3150" t="s">
        <v>748</v>
      </c>
      <c r="P3150" t="s">
        <v>107</v>
      </c>
      <c r="Q3150">
        <v>29</v>
      </c>
      <c r="R3150" t="s">
        <v>96</v>
      </c>
      <c r="S3150" t="s">
        <v>242</v>
      </c>
      <c r="T3150">
        <v>19</v>
      </c>
      <c r="U3150">
        <v>5</v>
      </c>
      <c r="V3150">
        <v>15</v>
      </c>
      <c r="W3150" t="s">
        <v>192</v>
      </c>
      <c r="X3150" t="s">
        <v>132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 t="s">
        <v>1004</v>
      </c>
      <c r="AM3150" t="e" vm="157">
        <f>_FV(0,"5517241379310345")</f>
        <v>#VALUE!</v>
      </c>
      <c r="AN3150">
        <v>28</v>
      </c>
      <c r="AO3150" t="s">
        <v>96</v>
      </c>
      <c r="AP3150" t="e" vm="1">
        <f>_FV(-10,"0")</f>
        <v>#VALUE!</v>
      </c>
      <c r="AQ3150">
        <v>5</v>
      </c>
      <c r="AR3150">
        <v>2</v>
      </c>
      <c r="AS3150" t="s">
        <v>68</v>
      </c>
      <c r="AT3150" t="s">
        <v>65</v>
      </c>
      <c r="AU3150" t="s">
        <v>68</v>
      </c>
      <c r="AV3150" s="2">
        <v>43498</v>
      </c>
      <c r="AW3150" t="s">
        <v>65</v>
      </c>
      <c r="AX3150">
        <v>1870</v>
      </c>
      <c r="AY3150">
        <v>1642</v>
      </c>
      <c r="AZ3150" t="s">
        <v>163</v>
      </c>
      <c r="BA3150" s="2">
        <v>43640</v>
      </c>
      <c r="BB3150">
        <v>22</v>
      </c>
      <c r="BC3150" t="s">
        <v>3417</v>
      </c>
      <c r="BD3150" s="2">
        <v>43700</v>
      </c>
      <c r="BE3150" t="s">
        <v>1917</v>
      </c>
      <c r="BF3150" s="2">
        <v>43731</v>
      </c>
      <c r="BG3150">
        <v>18</v>
      </c>
      <c r="BH3150" t="s">
        <v>3421</v>
      </c>
      <c r="BI3150" s="3">
        <v>27912</v>
      </c>
    </row>
    <row r="3151" spans="1:61" x14ac:dyDescent="0.25">
      <c r="A3151" s="1">
        <v>43575</v>
      </c>
      <c r="B3151" t="s">
        <v>178</v>
      </c>
      <c r="C3151" t="s">
        <v>1917</v>
      </c>
      <c r="D3151" t="s">
        <v>62</v>
      </c>
      <c r="E3151" t="s">
        <v>1660</v>
      </c>
      <c r="F3151" t="s">
        <v>311</v>
      </c>
      <c r="G3151" t="s">
        <v>1115</v>
      </c>
      <c r="H3151" t="s">
        <v>274</v>
      </c>
      <c r="I3151" t="s">
        <v>275</v>
      </c>
      <c r="J3151" t="s">
        <v>310</v>
      </c>
      <c r="K3151" t="s">
        <v>277</v>
      </c>
      <c r="L3151" t="s">
        <v>277</v>
      </c>
      <c r="M3151" t="s">
        <v>278</v>
      </c>
      <c r="N3151" t="s">
        <v>312</v>
      </c>
      <c r="O3151" t="s">
        <v>190</v>
      </c>
      <c r="P3151" t="s">
        <v>277</v>
      </c>
      <c r="Q3151">
        <v>34</v>
      </c>
      <c r="R3151" t="s">
        <v>191</v>
      </c>
      <c r="S3151" t="s">
        <v>242</v>
      </c>
      <c r="T3151">
        <v>19</v>
      </c>
      <c r="U3151">
        <v>11</v>
      </c>
      <c r="V3151">
        <v>10</v>
      </c>
      <c r="W3151" t="s">
        <v>66</v>
      </c>
      <c r="X3151" t="s">
        <v>83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 t="e" vm="63">
        <f>_FV(0,"35294117647058826")</f>
        <v>#VALUE!</v>
      </c>
      <c r="AM3151" t="e" vm="51">
        <f>_FV(0,"4411764705882353")</f>
        <v>#VALUE!</v>
      </c>
      <c r="AN3151">
        <v>-1</v>
      </c>
      <c r="AO3151" t="e" vm="1">
        <f>_FV(-5,"0")</f>
        <v>#VALUE!</v>
      </c>
      <c r="AP3151" t="e" vm="1">
        <f>_FV(-3,"0")</f>
        <v>#VALUE!</v>
      </c>
      <c r="AQ3151">
        <v>5</v>
      </c>
      <c r="AR3151">
        <v>2</v>
      </c>
      <c r="AS3151" t="s">
        <v>68</v>
      </c>
      <c r="AT3151" t="s">
        <v>68</v>
      </c>
      <c r="AU3151" t="s">
        <v>68</v>
      </c>
      <c r="AV3151" s="2">
        <v>43678</v>
      </c>
      <c r="AW3151" s="2">
        <v>43800</v>
      </c>
      <c r="AX3151">
        <v>1644</v>
      </c>
      <c r="AY3151">
        <v>1642</v>
      </c>
      <c r="AZ3151" t="s">
        <v>178</v>
      </c>
      <c r="BA3151" t="s">
        <v>1398</v>
      </c>
      <c r="BB3151">
        <v>22</v>
      </c>
      <c r="BC3151" t="s">
        <v>3419</v>
      </c>
      <c r="BD3151" s="3">
        <v>15097</v>
      </c>
      <c r="BE3151" t="s">
        <v>1917</v>
      </c>
      <c r="BF3151" s="2">
        <v>43731</v>
      </c>
      <c r="BG3151">
        <v>18</v>
      </c>
      <c r="BH3151" t="s">
        <v>3421</v>
      </c>
      <c r="BI3151" s="3">
        <v>27912</v>
      </c>
    </row>
    <row r="3152" spans="1:61" x14ac:dyDescent="0.25">
      <c r="A3152" s="1">
        <v>43232</v>
      </c>
      <c r="B3152" t="s">
        <v>209</v>
      </c>
      <c r="C3152" t="s">
        <v>1917</v>
      </c>
      <c r="D3152" t="s">
        <v>62</v>
      </c>
      <c r="E3152" t="s">
        <v>340</v>
      </c>
      <c r="F3152" t="s">
        <v>124</v>
      </c>
      <c r="G3152" t="s">
        <v>68</v>
      </c>
      <c r="H3152" t="s">
        <v>113</v>
      </c>
      <c r="I3152" t="s">
        <v>64</v>
      </c>
      <c r="J3152" t="s">
        <v>97</v>
      </c>
      <c r="K3152" t="s">
        <v>355</v>
      </c>
      <c r="L3152" t="s">
        <v>268</v>
      </c>
      <c r="M3152" t="s">
        <v>386</v>
      </c>
      <c r="N3152" t="s">
        <v>117</v>
      </c>
      <c r="O3152" t="s">
        <v>65</v>
      </c>
      <c r="P3152" t="s">
        <v>116</v>
      </c>
      <c r="Q3152">
        <v>15</v>
      </c>
      <c r="R3152" t="s">
        <v>66</v>
      </c>
      <c r="S3152" t="s">
        <v>242</v>
      </c>
      <c r="T3152">
        <v>19</v>
      </c>
      <c r="U3152">
        <v>5</v>
      </c>
      <c r="V3152">
        <v>18</v>
      </c>
      <c r="W3152" t="s">
        <v>83</v>
      </c>
      <c r="X3152" t="s">
        <v>84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 t="s">
        <v>355</v>
      </c>
      <c r="AM3152" t="e" vm="132">
        <f>_FV(0,"9333333333333333")</f>
        <v>#VALUE!</v>
      </c>
      <c r="AN3152">
        <v>21</v>
      </c>
      <c r="AO3152" t="s">
        <v>96</v>
      </c>
      <c r="AP3152" t="e" vm="1">
        <f>_FV(-12,"0")</f>
        <v>#VALUE!</v>
      </c>
      <c r="AQ3152">
        <v>7</v>
      </c>
      <c r="AR3152">
        <v>1</v>
      </c>
      <c r="AS3152" t="s">
        <v>68</v>
      </c>
      <c r="AT3152" t="s">
        <v>68</v>
      </c>
      <c r="AU3152" t="s">
        <v>68</v>
      </c>
      <c r="AV3152" s="3">
        <v>45658</v>
      </c>
      <c r="AW3152" s="3">
        <v>44562</v>
      </c>
      <c r="AX3152">
        <v>1893</v>
      </c>
      <c r="AY3152">
        <v>1642</v>
      </c>
      <c r="AZ3152" t="s">
        <v>209</v>
      </c>
      <c r="BA3152" s="2">
        <v>43609</v>
      </c>
      <c r="BB3152">
        <v>20</v>
      </c>
      <c r="BC3152" t="s">
        <v>3422</v>
      </c>
      <c r="BD3152" s="2">
        <v>43793</v>
      </c>
      <c r="BE3152" t="s">
        <v>1917</v>
      </c>
      <c r="BF3152" s="2">
        <v>43731</v>
      </c>
      <c r="BG3152">
        <v>18</v>
      </c>
      <c r="BH3152" t="s">
        <v>3421</v>
      </c>
      <c r="BI3152" s="3">
        <v>27912</v>
      </c>
    </row>
    <row r="3153" spans="1:61" x14ac:dyDescent="0.25">
      <c r="A3153" s="1">
        <v>43578</v>
      </c>
      <c r="B3153" t="s">
        <v>2793</v>
      </c>
      <c r="C3153" t="s">
        <v>1917</v>
      </c>
      <c r="D3153" t="s">
        <v>101</v>
      </c>
      <c r="E3153" s="2">
        <v>43556</v>
      </c>
      <c r="F3153" t="s">
        <v>250</v>
      </c>
      <c r="G3153" s="2">
        <v>43556</v>
      </c>
      <c r="H3153" t="s">
        <v>971</v>
      </c>
      <c r="I3153" s="2">
        <v>43556</v>
      </c>
      <c r="J3153" t="s">
        <v>792</v>
      </c>
      <c r="K3153" t="s">
        <v>116</v>
      </c>
      <c r="L3153" t="s">
        <v>793</v>
      </c>
      <c r="M3153" t="s">
        <v>666</v>
      </c>
      <c r="N3153" t="s">
        <v>586</v>
      </c>
      <c r="O3153" t="s">
        <v>118</v>
      </c>
      <c r="P3153" t="s">
        <v>793</v>
      </c>
      <c r="Q3153">
        <v>35</v>
      </c>
      <c r="R3153" t="s">
        <v>192</v>
      </c>
      <c r="S3153" t="s">
        <v>242</v>
      </c>
      <c r="T3153">
        <v>19</v>
      </c>
      <c r="U3153">
        <v>7</v>
      </c>
      <c r="V3153">
        <v>14</v>
      </c>
      <c r="W3153" t="s">
        <v>96</v>
      </c>
      <c r="X3153" t="s">
        <v>83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 t="s">
        <v>65</v>
      </c>
      <c r="AM3153" t="e" vm="140">
        <f>_FV(0,"4857142857142857")</f>
        <v>#VALUE!</v>
      </c>
      <c r="AN3153">
        <v>13</v>
      </c>
      <c r="AO3153" t="e" vm="1">
        <f>_FV(-3,"0")</f>
        <v>#VALUE!</v>
      </c>
      <c r="AP3153" t="e" vm="1">
        <f>_FV(-5,"0")</f>
        <v>#VALUE!</v>
      </c>
      <c r="AQ3153">
        <v>5</v>
      </c>
      <c r="AR3153">
        <v>2</v>
      </c>
      <c r="AS3153" t="s">
        <v>68</v>
      </c>
      <c r="AT3153" t="s">
        <v>68</v>
      </c>
      <c r="AU3153" t="s">
        <v>68</v>
      </c>
      <c r="AV3153" s="3">
        <v>27395</v>
      </c>
      <c r="AW3153" s="3">
        <v>41275</v>
      </c>
      <c r="AX3153">
        <v>1657</v>
      </c>
      <c r="AY3153">
        <v>1642</v>
      </c>
      <c r="AZ3153" t="s">
        <v>2793</v>
      </c>
      <c r="BA3153" s="2">
        <v>43521</v>
      </c>
      <c r="BB3153">
        <v>31</v>
      </c>
      <c r="BC3153" t="s">
        <v>3425</v>
      </c>
      <c r="BD3153" s="3">
        <v>13606</v>
      </c>
      <c r="BE3153" t="s">
        <v>1917</v>
      </c>
      <c r="BF3153" s="2">
        <v>43731</v>
      </c>
      <c r="BG3153">
        <v>18</v>
      </c>
      <c r="BH3153" t="s">
        <v>3421</v>
      </c>
      <c r="BI3153" s="3">
        <v>27912</v>
      </c>
    </row>
    <row r="3154" spans="1:61" x14ac:dyDescent="0.25">
      <c r="A3154" s="1">
        <v>43560</v>
      </c>
      <c r="B3154" t="s">
        <v>228</v>
      </c>
      <c r="C3154" t="s">
        <v>1917</v>
      </c>
      <c r="D3154" t="s">
        <v>62</v>
      </c>
      <c r="E3154" t="s">
        <v>710</v>
      </c>
      <c r="F3154" t="s">
        <v>549</v>
      </c>
      <c r="G3154" t="s">
        <v>757</v>
      </c>
      <c r="H3154" t="s">
        <v>1812</v>
      </c>
      <c r="I3154" t="s">
        <v>291</v>
      </c>
      <c r="J3154" t="s">
        <v>1616</v>
      </c>
      <c r="K3154" t="s">
        <v>759</v>
      </c>
      <c r="L3154" t="s">
        <v>292</v>
      </c>
      <c r="M3154" t="s">
        <v>1159</v>
      </c>
      <c r="N3154" t="s">
        <v>1159</v>
      </c>
      <c r="O3154" t="s">
        <v>617</v>
      </c>
      <c r="P3154" t="s">
        <v>655</v>
      </c>
      <c r="Q3154">
        <v>37</v>
      </c>
      <c r="R3154" t="s">
        <v>120</v>
      </c>
      <c r="S3154" t="s">
        <v>242</v>
      </c>
      <c r="T3154">
        <v>19</v>
      </c>
      <c r="U3154">
        <v>11</v>
      </c>
      <c r="V3154">
        <v>16</v>
      </c>
      <c r="W3154" t="s">
        <v>66</v>
      </c>
      <c r="X3154" t="s">
        <v>132</v>
      </c>
      <c r="Y3154">
        <v>0</v>
      </c>
      <c r="Z3154">
        <v>0</v>
      </c>
      <c r="AA3154">
        <v>0</v>
      </c>
      <c r="AB3154">
        <v>1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 t="e" vm="478">
        <f>_FV(0,"24324324324324326")</f>
        <v>#VALUE!</v>
      </c>
      <c r="AM3154" t="e" vm="409">
        <f>_FV(0,"4594594594594595")</f>
        <v>#VALUE!</v>
      </c>
      <c r="AN3154">
        <v>8</v>
      </c>
      <c r="AO3154" t="e" vm="1">
        <f>_FV(-1,"0")</f>
        <v>#VALUE!</v>
      </c>
      <c r="AP3154" t="e" vm="1">
        <f>_FV(-6,"0")</f>
        <v>#VALUE!</v>
      </c>
      <c r="AQ3154">
        <v>6</v>
      </c>
      <c r="AR3154">
        <v>3</v>
      </c>
      <c r="AS3154" t="s">
        <v>68</v>
      </c>
      <c r="AT3154" t="s">
        <v>68</v>
      </c>
      <c r="AU3154" t="s">
        <v>68</v>
      </c>
      <c r="AV3154" s="2">
        <v>43498</v>
      </c>
      <c r="AW3154" s="3">
        <v>41640</v>
      </c>
      <c r="AX3154">
        <v>1650</v>
      </c>
      <c r="AY3154">
        <v>1642</v>
      </c>
      <c r="AZ3154" t="s">
        <v>228</v>
      </c>
      <c r="BA3154" s="2">
        <v>43671</v>
      </c>
      <c r="BB3154">
        <v>22</v>
      </c>
      <c r="BC3154" t="s">
        <v>3427</v>
      </c>
      <c r="BD3154" s="3">
        <v>13728</v>
      </c>
      <c r="BE3154" t="s">
        <v>1917</v>
      </c>
      <c r="BF3154" s="2">
        <v>43731</v>
      </c>
      <c r="BG3154">
        <v>18</v>
      </c>
      <c r="BH3154" t="s">
        <v>3421</v>
      </c>
      <c r="BI3154" s="3">
        <v>27912</v>
      </c>
    </row>
    <row r="3155" spans="1:61" x14ac:dyDescent="0.25">
      <c r="A3155" s="1">
        <v>43372</v>
      </c>
      <c r="B3155" t="s">
        <v>245</v>
      </c>
      <c r="C3155" t="s">
        <v>1917</v>
      </c>
      <c r="D3155" t="s">
        <v>62</v>
      </c>
      <c r="E3155" t="s">
        <v>152</v>
      </c>
      <c r="F3155" t="s">
        <v>152</v>
      </c>
      <c r="G3155" t="s">
        <v>152</v>
      </c>
      <c r="H3155" t="s">
        <v>153</v>
      </c>
      <c r="I3155" t="s">
        <v>153</v>
      </c>
      <c r="J3155" t="s">
        <v>670</v>
      </c>
      <c r="K3155" t="s">
        <v>155</v>
      </c>
      <c r="L3155" t="s">
        <v>154</v>
      </c>
      <c r="M3155" t="s">
        <v>154</v>
      </c>
      <c r="N3155" t="s">
        <v>156</v>
      </c>
      <c r="O3155" t="s">
        <v>156</v>
      </c>
      <c r="P3155" t="s">
        <v>155</v>
      </c>
      <c r="Q3155">
        <v>7</v>
      </c>
      <c r="R3155" t="s">
        <v>85</v>
      </c>
      <c r="S3155" t="s">
        <v>242</v>
      </c>
      <c r="T3155">
        <v>19</v>
      </c>
      <c r="U3155">
        <v>10</v>
      </c>
      <c r="V3155">
        <v>14</v>
      </c>
      <c r="W3155" t="s">
        <v>121</v>
      </c>
      <c r="X3155" t="s">
        <v>66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 t="s">
        <v>65</v>
      </c>
      <c r="AM3155" t="e" vm="12">
        <f>_FV(0,"42857142857142855")</f>
        <v>#VALUE!</v>
      </c>
      <c r="AN3155">
        <v>4</v>
      </c>
      <c r="AO3155" t="s">
        <v>66</v>
      </c>
      <c r="AP3155" t="e" vm="1">
        <f>_FV(-9,"0")</f>
        <v>#VALUE!</v>
      </c>
      <c r="AQ3155">
        <v>1</v>
      </c>
      <c r="AR3155">
        <v>1</v>
      </c>
      <c r="AS3155" t="s">
        <v>68</v>
      </c>
      <c r="AT3155" t="s">
        <v>68</v>
      </c>
      <c r="AU3155" t="s">
        <v>68</v>
      </c>
      <c r="AV3155" t="s">
        <v>90</v>
      </c>
      <c r="AW3155" s="3">
        <v>41275</v>
      </c>
      <c r="AX3155">
        <v>1604</v>
      </c>
      <c r="AY3155">
        <v>1642</v>
      </c>
      <c r="AZ3155" t="s">
        <v>245</v>
      </c>
      <c r="BA3155" s="2">
        <v>43488</v>
      </c>
      <c r="BB3155">
        <v>26</v>
      </c>
      <c r="BC3155" t="s">
        <v>3428</v>
      </c>
      <c r="BD3155" s="2">
        <v>43469</v>
      </c>
      <c r="BE3155" t="s">
        <v>1917</v>
      </c>
      <c r="BF3155" s="2">
        <v>43731</v>
      </c>
      <c r="BG3155">
        <v>18</v>
      </c>
      <c r="BH3155" t="s">
        <v>3421</v>
      </c>
      <c r="BI3155" s="3">
        <v>27912</v>
      </c>
    </row>
    <row r="3156" spans="1:61" x14ac:dyDescent="0.25">
      <c r="A3156" s="1">
        <v>43523</v>
      </c>
      <c r="B3156" t="s">
        <v>60</v>
      </c>
      <c r="C3156" t="s">
        <v>2768</v>
      </c>
      <c r="D3156" t="s">
        <v>62</v>
      </c>
      <c r="E3156" t="s">
        <v>1755</v>
      </c>
      <c r="F3156" t="s">
        <v>327</v>
      </c>
      <c r="G3156" t="s">
        <v>328</v>
      </c>
      <c r="H3156" t="s">
        <v>391</v>
      </c>
      <c r="I3156" t="s">
        <v>1737</v>
      </c>
      <c r="J3156" t="s">
        <v>408</v>
      </c>
      <c r="K3156" t="s">
        <v>252</v>
      </c>
      <c r="L3156" t="s">
        <v>329</v>
      </c>
      <c r="M3156" t="s">
        <v>372</v>
      </c>
      <c r="N3156" t="s">
        <v>253</v>
      </c>
      <c r="O3156" t="s">
        <v>254</v>
      </c>
      <c r="P3156" t="s">
        <v>154</v>
      </c>
      <c r="Q3156">
        <v>28</v>
      </c>
      <c r="R3156" t="s">
        <v>132</v>
      </c>
      <c r="S3156" t="s">
        <v>119</v>
      </c>
      <c r="T3156">
        <v>19</v>
      </c>
      <c r="U3156">
        <v>4</v>
      </c>
      <c r="V3156">
        <v>10</v>
      </c>
      <c r="W3156" t="s">
        <v>179</v>
      </c>
      <c r="X3156" t="s">
        <v>85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 t="s">
        <v>576</v>
      </c>
      <c r="AM3156" t="e" vm="315">
        <f>_FV(0,"35714285714285715")</f>
        <v>#VALUE!</v>
      </c>
      <c r="AN3156">
        <v>19</v>
      </c>
      <c r="AO3156" t="s">
        <v>132</v>
      </c>
      <c r="AP3156" t="e" vm="1">
        <f>_FV(-9,"0")</f>
        <v>#VALUE!</v>
      </c>
      <c r="AQ3156">
        <v>6</v>
      </c>
      <c r="AR3156">
        <v>3</v>
      </c>
      <c r="AS3156" t="s">
        <v>68</v>
      </c>
      <c r="AT3156" t="s">
        <v>256</v>
      </c>
      <c r="AU3156" t="s">
        <v>68</v>
      </c>
      <c r="AV3156" s="2">
        <v>43618</v>
      </c>
      <c r="AW3156" t="s">
        <v>3545</v>
      </c>
      <c r="AX3156">
        <v>1812</v>
      </c>
      <c r="AY3156">
        <v>1682</v>
      </c>
      <c r="AZ3156" t="s">
        <v>60</v>
      </c>
      <c r="BA3156" s="2">
        <v>43731</v>
      </c>
      <c r="BB3156">
        <v>28</v>
      </c>
      <c r="BC3156" t="s">
        <v>3386</v>
      </c>
      <c r="BD3156" t="s">
        <v>3387</v>
      </c>
      <c r="BE3156" t="s">
        <v>2768</v>
      </c>
      <c r="BF3156" s="2">
        <v>43670</v>
      </c>
      <c r="BG3156">
        <v>16</v>
      </c>
      <c r="BH3156" t="s">
        <v>3391</v>
      </c>
      <c r="BI3156" s="3">
        <v>24563</v>
      </c>
    </row>
    <row r="3157" spans="1:61" x14ac:dyDescent="0.25">
      <c r="A3157" s="1">
        <v>43568</v>
      </c>
      <c r="B3157" t="s">
        <v>3158</v>
      </c>
      <c r="C3157" t="s">
        <v>2768</v>
      </c>
      <c r="D3157" t="s">
        <v>151</v>
      </c>
      <c r="E3157" t="s">
        <v>473</v>
      </c>
      <c r="F3157" t="s">
        <v>465</v>
      </c>
      <c r="G3157" t="s">
        <v>677</v>
      </c>
      <c r="H3157" t="s">
        <v>463</v>
      </c>
      <c r="I3157" t="s">
        <v>68</v>
      </c>
      <c r="J3157" t="s">
        <v>467</v>
      </c>
      <c r="K3157" t="s">
        <v>223</v>
      </c>
      <c r="L3157" t="s">
        <v>80</v>
      </c>
      <c r="M3157" t="s">
        <v>646</v>
      </c>
      <c r="N3157" t="s">
        <v>1139</v>
      </c>
      <c r="O3157" t="s">
        <v>226</v>
      </c>
      <c r="P3157" t="s">
        <v>1140</v>
      </c>
      <c r="Q3157">
        <v>33</v>
      </c>
      <c r="R3157" t="s">
        <v>255</v>
      </c>
      <c r="S3157" t="s">
        <v>119</v>
      </c>
      <c r="T3157">
        <v>19</v>
      </c>
      <c r="U3157">
        <v>10</v>
      </c>
      <c r="V3157">
        <v>7</v>
      </c>
      <c r="W3157" t="s">
        <v>96</v>
      </c>
      <c r="X3157" t="s">
        <v>66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 t="e" vm="331">
        <f>_FV(0,"5757575757575758")</f>
        <v>#VALUE!</v>
      </c>
      <c r="AM3157" t="e" vm="221">
        <f>_FV(0,"45454545454545453")</f>
        <v>#VALUE!</v>
      </c>
      <c r="AN3157">
        <v>-5</v>
      </c>
      <c r="AO3157" t="s">
        <v>64</v>
      </c>
      <c r="AP3157" t="s">
        <v>84</v>
      </c>
      <c r="AQ3157">
        <v>1</v>
      </c>
      <c r="AR3157">
        <v>7</v>
      </c>
      <c r="AS3157" t="s">
        <v>68</v>
      </c>
      <c r="AT3157" t="s">
        <v>68</v>
      </c>
      <c r="AU3157" t="s">
        <v>68</v>
      </c>
      <c r="AV3157" t="s">
        <v>63</v>
      </c>
      <c r="AW3157" s="2">
        <v>43466</v>
      </c>
      <c r="AX3157">
        <v>1625</v>
      </c>
      <c r="AY3157">
        <v>1682</v>
      </c>
      <c r="AZ3157" t="s">
        <v>3158</v>
      </c>
      <c r="BA3157" s="2">
        <v>43701</v>
      </c>
      <c r="BB3157">
        <v>29</v>
      </c>
      <c r="BC3157" t="s">
        <v>3395</v>
      </c>
      <c r="BD3157" s="3">
        <v>44287</v>
      </c>
      <c r="BE3157" t="s">
        <v>2768</v>
      </c>
      <c r="BF3157" s="2">
        <v>43670</v>
      </c>
      <c r="BG3157">
        <v>16</v>
      </c>
      <c r="BH3157" t="s">
        <v>3391</v>
      </c>
      <c r="BI3157" s="3">
        <v>24563</v>
      </c>
    </row>
    <row r="3158" spans="1:61" x14ac:dyDescent="0.25">
      <c r="A3158" s="1">
        <v>43365</v>
      </c>
      <c r="B3158" t="s">
        <v>2531</v>
      </c>
      <c r="C3158" t="s">
        <v>2768</v>
      </c>
      <c r="D3158" t="s">
        <v>62</v>
      </c>
      <c r="E3158" t="s">
        <v>63</v>
      </c>
      <c r="F3158" t="s">
        <v>340</v>
      </c>
      <c r="G3158" t="s">
        <v>340</v>
      </c>
      <c r="H3158" t="s">
        <v>76</v>
      </c>
      <c r="I3158" t="s">
        <v>82</v>
      </c>
      <c r="J3158" t="s">
        <v>340</v>
      </c>
      <c r="K3158" t="s">
        <v>65</v>
      </c>
      <c r="L3158" t="s">
        <v>63</v>
      </c>
      <c r="M3158" t="s">
        <v>355</v>
      </c>
      <c r="N3158" t="s">
        <v>82</v>
      </c>
      <c r="O3158" t="s">
        <v>82</v>
      </c>
      <c r="P3158" t="s">
        <v>82</v>
      </c>
      <c r="Q3158">
        <v>6</v>
      </c>
      <c r="R3158" t="s">
        <v>110</v>
      </c>
      <c r="S3158" t="s">
        <v>119</v>
      </c>
      <c r="T3158">
        <v>19</v>
      </c>
      <c r="U3158">
        <v>20</v>
      </c>
      <c r="V3158">
        <v>5</v>
      </c>
      <c r="W3158" t="s">
        <v>68</v>
      </c>
      <c r="X3158" t="s">
        <v>120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 t="e" vm="230">
        <f>_FV(-1,"1666666666666667")</f>
        <v>#VALUE!</v>
      </c>
      <c r="AM3158" t="s">
        <v>63</v>
      </c>
      <c r="AN3158">
        <v>-9</v>
      </c>
      <c r="AO3158" t="e" vm="1">
        <f>_FV(-9,"0")</f>
        <v>#VALUE!</v>
      </c>
      <c r="AP3158" t="s">
        <v>68</v>
      </c>
      <c r="AQ3158">
        <v>3</v>
      </c>
      <c r="AR3158">
        <v>6</v>
      </c>
      <c r="AS3158" t="s">
        <v>68</v>
      </c>
      <c r="AT3158" t="s">
        <v>68</v>
      </c>
      <c r="AU3158" t="s">
        <v>68</v>
      </c>
      <c r="AV3158" t="s">
        <v>97</v>
      </c>
      <c r="AW3158" s="3">
        <v>42370</v>
      </c>
      <c r="AX3158">
        <v>1630</v>
      </c>
      <c r="AY3158">
        <v>1682</v>
      </c>
      <c r="AZ3158" t="s">
        <v>2531</v>
      </c>
      <c r="BA3158" s="2">
        <v>43492</v>
      </c>
      <c r="BB3158">
        <v>14</v>
      </c>
      <c r="BC3158" t="s">
        <v>3397</v>
      </c>
      <c r="BD3158" s="3">
        <v>23132</v>
      </c>
      <c r="BE3158" t="s">
        <v>2768</v>
      </c>
      <c r="BF3158" s="2">
        <v>43670</v>
      </c>
      <c r="BG3158">
        <v>16</v>
      </c>
      <c r="BH3158" t="s">
        <v>3391</v>
      </c>
      <c r="BI3158" s="3">
        <v>24563</v>
      </c>
    </row>
    <row r="3159" spans="1:61" x14ac:dyDescent="0.25">
      <c r="A3159" s="1">
        <v>43498</v>
      </c>
      <c r="B3159" t="s">
        <v>2230</v>
      </c>
      <c r="C3159" t="s">
        <v>2768</v>
      </c>
      <c r="D3159" t="s">
        <v>62</v>
      </c>
      <c r="E3159" t="s">
        <v>124</v>
      </c>
      <c r="F3159" s="3">
        <v>17533</v>
      </c>
      <c r="G3159" s="3">
        <v>30682</v>
      </c>
      <c r="H3159" s="3">
        <v>24838</v>
      </c>
      <c r="I3159" t="s">
        <v>1764</v>
      </c>
      <c r="J3159" s="3">
        <v>11689</v>
      </c>
      <c r="K3159" t="s">
        <v>118</v>
      </c>
      <c r="L3159" t="s">
        <v>116</v>
      </c>
      <c r="M3159" t="s">
        <v>97</v>
      </c>
      <c r="N3159" t="s">
        <v>346</v>
      </c>
      <c r="O3159" t="s">
        <v>131</v>
      </c>
      <c r="P3159" t="s">
        <v>1097</v>
      </c>
      <c r="Q3159">
        <v>25</v>
      </c>
      <c r="R3159" t="s">
        <v>95</v>
      </c>
      <c r="S3159" t="s">
        <v>119</v>
      </c>
      <c r="T3159">
        <v>19</v>
      </c>
      <c r="U3159">
        <v>18</v>
      </c>
      <c r="V3159">
        <v>10</v>
      </c>
      <c r="W3159" t="s">
        <v>66</v>
      </c>
      <c r="X3159" t="s">
        <v>85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 t="e" vm="32">
        <f>_FV(-1,"04")</f>
        <v>#VALUE!</v>
      </c>
      <c r="AM3159" t="e" vm="26">
        <f>_FV(0,"2")</f>
        <v>#VALUE!</v>
      </c>
      <c r="AN3159">
        <v>-14</v>
      </c>
      <c r="AO3159" t="e" vm="1">
        <f>_FV(-3,"0")</f>
        <v>#VALUE!</v>
      </c>
      <c r="AP3159" t="s">
        <v>66</v>
      </c>
      <c r="AQ3159">
        <v>0</v>
      </c>
      <c r="AR3159">
        <v>3</v>
      </c>
      <c r="AS3159" t="s">
        <v>68</v>
      </c>
      <c r="AT3159" t="s">
        <v>68</v>
      </c>
      <c r="AU3159" t="s">
        <v>68</v>
      </c>
      <c r="AV3159" t="s">
        <v>63</v>
      </c>
      <c r="AW3159" s="3">
        <v>12055</v>
      </c>
      <c r="AX3159">
        <v>1556</v>
      </c>
      <c r="AY3159">
        <v>1682</v>
      </c>
      <c r="AZ3159" t="s">
        <v>2230</v>
      </c>
      <c r="BA3159" s="2">
        <v>43550</v>
      </c>
      <c r="BB3159">
        <v>32</v>
      </c>
      <c r="BC3159" t="s">
        <v>3398</v>
      </c>
      <c r="BD3159" s="3">
        <v>42767</v>
      </c>
      <c r="BE3159" t="s">
        <v>2768</v>
      </c>
      <c r="BF3159" s="2">
        <v>43670</v>
      </c>
      <c r="BG3159">
        <v>16</v>
      </c>
      <c r="BH3159" t="s">
        <v>3391</v>
      </c>
      <c r="BI3159" s="3">
        <v>24563</v>
      </c>
    </row>
    <row r="3160" spans="1:61" x14ac:dyDescent="0.25">
      <c r="A3160" s="1">
        <v>43109</v>
      </c>
      <c r="B3160" t="s">
        <v>123</v>
      </c>
      <c r="C3160" t="s">
        <v>2768</v>
      </c>
      <c r="D3160" t="s">
        <v>62</v>
      </c>
      <c r="E3160" t="s">
        <v>64</v>
      </c>
      <c r="F3160" s="2">
        <v>43586</v>
      </c>
      <c r="G3160" t="s">
        <v>180</v>
      </c>
      <c r="H3160" t="s">
        <v>180</v>
      </c>
      <c r="I3160" s="3">
        <v>45689</v>
      </c>
      <c r="J3160" s="3">
        <v>27395</v>
      </c>
      <c r="K3160" t="s">
        <v>180</v>
      </c>
      <c r="L3160" t="s">
        <v>63</v>
      </c>
      <c r="M3160" t="s">
        <v>65</v>
      </c>
      <c r="N3160" t="s">
        <v>65</v>
      </c>
      <c r="O3160" t="s">
        <v>65</v>
      </c>
      <c r="P3160" t="s">
        <v>79</v>
      </c>
      <c r="Q3160">
        <v>4</v>
      </c>
      <c r="R3160" t="s">
        <v>84</v>
      </c>
      <c r="S3160" t="s">
        <v>119</v>
      </c>
      <c r="T3160">
        <v>19</v>
      </c>
      <c r="U3160">
        <v>3</v>
      </c>
      <c r="V3160">
        <v>6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 s="3">
        <v>45658</v>
      </c>
      <c r="AM3160" t="s">
        <v>180</v>
      </c>
      <c r="AN3160">
        <v>2</v>
      </c>
      <c r="AP3160" t="e" vm="1">
        <f>_FV(-11,"0")</f>
        <v>#VALUE!</v>
      </c>
      <c r="AQ3160">
        <v>6</v>
      </c>
      <c r="AR3160">
        <v>3</v>
      </c>
      <c r="AS3160" t="s">
        <v>68</v>
      </c>
      <c r="AT3160" t="s">
        <v>68</v>
      </c>
      <c r="AU3160" t="s">
        <v>68</v>
      </c>
      <c r="AV3160" s="2">
        <v>43556</v>
      </c>
      <c r="AW3160" s="3">
        <v>41640</v>
      </c>
      <c r="AX3160">
        <v>1850</v>
      </c>
      <c r="AY3160">
        <v>1682</v>
      </c>
      <c r="AZ3160" t="s">
        <v>123</v>
      </c>
      <c r="BA3160" s="2">
        <v>43640</v>
      </c>
      <c r="BB3160">
        <v>40</v>
      </c>
      <c r="BC3160" t="s">
        <v>3388</v>
      </c>
      <c r="BD3160" t="s">
        <v>3399</v>
      </c>
      <c r="BE3160" t="s">
        <v>2768</v>
      </c>
      <c r="BF3160" s="2">
        <v>43670</v>
      </c>
      <c r="BG3160">
        <v>16</v>
      </c>
      <c r="BH3160" t="s">
        <v>3391</v>
      </c>
      <c r="BI3160" s="3">
        <v>24563</v>
      </c>
    </row>
    <row r="3161" spans="1:61" x14ac:dyDescent="0.25">
      <c r="A3161" s="1">
        <v>43804</v>
      </c>
      <c r="B3161" t="s">
        <v>2233</v>
      </c>
      <c r="C3161" t="s">
        <v>2768</v>
      </c>
      <c r="D3161" t="s">
        <v>62</v>
      </c>
      <c r="E3161" t="s">
        <v>405</v>
      </c>
      <c r="F3161" t="s">
        <v>165</v>
      </c>
      <c r="G3161" t="s">
        <v>201</v>
      </c>
      <c r="H3161" t="s">
        <v>1761</v>
      </c>
      <c r="I3161" t="s">
        <v>405</v>
      </c>
      <c r="J3161" t="s">
        <v>404</v>
      </c>
      <c r="K3161" t="s">
        <v>1012</v>
      </c>
      <c r="L3161" t="s">
        <v>1012</v>
      </c>
      <c r="M3161" t="s">
        <v>1013</v>
      </c>
      <c r="N3161" t="s">
        <v>172</v>
      </c>
      <c r="O3161" t="s">
        <v>1014</v>
      </c>
      <c r="P3161" t="s">
        <v>204</v>
      </c>
      <c r="Q3161">
        <v>38</v>
      </c>
      <c r="R3161" t="s">
        <v>179</v>
      </c>
      <c r="S3161" t="s">
        <v>119</v>
      </c>
      <c r="T3161">
        <v>19</v>
      </c>
      <c r="U3161">
        <v>12</v>
      </c>
      <c r="V3161">
        <v>13</v>
      </c>
      <c r="W3161" t="s">
        <v>120</v>
      </c>
      <c r="X3161" t="s">
        <v>85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 t="e" vm="142">
        <f>_FV(0,"10526315789473684")</f>
        <v>#VALUE!</v>
      </c>
      <c r="AM3161" t="e" vm="107">
        <f>_FV(0,"3157894736842105")</f>
        <v>#VALUE!</v>
      </c>
      <c r="AN3161">
        <v>1</v>
      </c>
      <c r="AO3161" t="s">
        <v>84</v>
      </c>
      <c r="AP3161" t="e" vm="1">
        <f>_FV(-2,"0")</f>
        <v>#VALUE!</v>
      </c>
      <c r="AQ3161">
        <v>2</v>
      </c>
      <c r="AR3161">
        <v>5</v>
      </c>
      <c r="AS3161" t="s">
        <v>68</v>
      </c>
      <c r="AT3161" t="s">
        <v>68</v>
      </c>
      <c r="AU3161" t="s">
        <v>68</v>
      </c>
      <c r="AV3161" t="s">
        <v>68</v>
      </c>
      <c r="AW3161" s="2">
        <v>43617</v>
      </c>
      <c r="AX3161">
        <v>1672</v>
      </c>
      <c r="AY3161">
        <v>1682</v>
      </c>
      <c r="AZ3161" t="s">
        <v>2233</v>
      </c>
      <c r="BA3161" s="2">
        <v>43580</v>
      </c>
      <c r="BB3161">
        <v>20</v>
      </c>
      <c r="BC3161" t="s">
        <v>3402</v>
      </c>
      <c r="BD3161" s="3">
        <v>47300</v>
      </c>
      <c r="BE3161" t="s">
        <v>2768</v>
      </c>
      <c r="BF3161" s="2">
        <v>43670</v>
      </c>
      <c r="BG3161">
        <v>16</v>
      </c>
      <c r="BH3161" t="s">
        <v>3391</v>
      </c>
      <c r="BI3161" s="3">
        <v>24563</v>
      </c>
    </row>
    <row r="3162" spans="1:61" x14ac:dyDescent="0.25">
      <c r="A3162" s="1">
        <v>43478</v>
      </c>
      <c r="B3162" t="s">
        <v>127</v>
      </c>
      <c r="C3162" t="s">
        <v>2768</v>
      </c>
      <c r="D3162" t="s">
        <v>62</v>
      </c>
      <c r="E3162" t="s">
        <v>220</v>
      </c>
      <c r="F3162" t="s">
        <v>220</v>
      </c>
      <c r="G3162" t="s">
        <v>220</v>
      </c>
      <c r="H3162" t="s">
        <v>629</v>
      </c>
      <c r="I3162" t="s">
        <v>334</v>
      </c>
      <c r="J3162" t="s">
        <v>334</v>
      </c>
      <c r="K3162" t="s">
        <v>336</v>
      </c>
      <c r="L3162" t="s">
        <v>224</v>
      </c>
      <c r="M3162" t="s">
        <v>224</v>
      </c>
      <c r="N3162" t="s">
        <v>337</v>
      </c>
      <c r="O3162" t="s">
        <v>223</v>
      </c>
      <c r="P3162" t="s">
        <v>338</v>
      </c>
      <c r="Q3162">
        <v>22</v>
      </c>
      <c r="R3162" t="s">
        <v>121</v>
      </c>
      <c r="S3162" t="s">
        <v>119</v>
      </c>
      <c r="T3162">
        <v>19</v>
      </c>
      <c r="U3162">
        <v>11</v>
      </c>
      <c r="V3162">
        <v>12</v>
      </c>
      <c r="W3162" t="s">
        <v>84</v>
      </c>
      <c r="X3162" t="s">
        <v>66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 t="s">
        <v>65</v>
      </c>
      <c r="AM3162" t="e" vm="220">
        <f>_FV(0,"4090909090909091")</f>
        <v>#VALUE!</v>
      </c>
      <c r="AN3162">
        <v>0</v>
      </c>
      <c r="AO3162" t="e" vm="1">
        <f>_FV(-1,"0")</f>
        <v>#VALUE!</v>
      </c>
      <c r="AP3162" t="e" vm="1">
        <f>_FV(-6,"0")</f>
        <v>#VALUE!</v>
      </c>
      <c r="AQ3162">
        <v>4</v>
      </c>
      <c r="AR3162">
        <v>4</v>
      </c>
      <c r="AS3162" t="s">
        <v>68</v>
      </c>
      <c r="AT3162" t="s">
        <v>206</v>
      </c>
      <c r="AU3162" t="s">
        <v>68</v>
      </c>
      <c r="AV3162" s="2">
        <v>43497</v>
      </c>
      <c r="AW3162" t="s">
        <v>1584</v>
      </c>
      <c r="AX3162">
        <v>1674</v>
      </c>
      <c r="AY3162">
        <v>1682</v>
      </c>
      <c r="AZ3162" t="s">
        <v>127</v>
      </c>
      <c r="BA3162" t="s">
        <v>1398</v>
      </c>
      <c r="BB3162">
        <v>25</v>
      </c>
      <c r="BC3162" t="s">
        <v>3404</v>
      </c>
      <c r="BD3162" s="3">
        <v>27303</v>
      </c>
      <c r="BE3162" t="s">
        <v>2768</v>
      </c>
      <c r="BF3162" s="2">
        <v>43670</v>
      </c>
      <c r="BG3162">
        <v>16</v>
      </c>
      <c r="BH3162" t="s">
        <v>3391</v>
      </c>
      <c r="BI3162" s="3">
        <v>24563</v>
      </c>
    </row>
    <row r="3163" spans="1:61" x14ac:dyDescent="0.25">
      <c r="A3163" s="1">
        <v>43400</v>
      </c>
      <c r="B3163" t="s">
        <v>136</v>
      </c>
      <c r="C3163" t="s">
        <v>2768</v>
      </c>
      <c r="D3163" t="s">
        <v>151</v>
      </c>
      <c r="E3163" s="2">
        <v>43466</v>
      </c>
      <c r="F3163" s="2">
        <v>43617</v>
      </c>
      <c r="G3163" s="2">
        <v>43587</v>
      </c>
      <c r="H3163" s="2">
        <v>43497</v>
      </c>
      <c r="I3163" t="s">
        <v>63</v>
      </c>
      <c r="J3163" s="2">
        <v>43647</v>
      </c>
      <c r="K3163" t="s">
        <v>325</v>
      </c>
      <c r="L3163" t="s">
        <v>63</v>
      </c>
      <c r="M3163" t="s">
        <v>97</v>
      </c>
      <c r="N3163" t="s">
        <v>118</v>
      </c>
      <c r="O3163" t="s">
        <v>118</v>
      </c>
      <c r="P3163" t="s">
        <v>118</v>
      </c>
      <c r="Q3163">
        <v>10</v>
      </c>
      <c r="R3163" t="s">
        <v>67</v>
      </c>
      <c r="S3163" t="s">
        <v>119</v>
      </c>
      <c r="T3163">
        <v>19</v>
      </c>
      <c r="U3163">
        <v>18</v>
      </c>
      <c r="V3163">
        <v>6</v>
      </c>
      <c r="W3163" t="s">
        <v>68</v>
      </c>
      <c r="X3163" t="s">
        <v>120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 t="e" vm="8">
        <f>_FV(-1,"4")</f>
        <v>#VALUE!</v>
      </c>
      <c r="AM3163" t="s">
        <v>116</v>
      </c>
      <c r="AN3163">
        <v>-12</v>
      </c>
      <c r="AO3163" t="e" vm="1">
        <f>_FV(-9,"0")</f>
        <v>#VALUE!</v>
      </c>
      <c r="AP3163" t="s">
        <v>132</v>
      </c>
      <c r="AQ3163">
        <v>1</v>
      </c>
      <c r="AR3163">
        <v>1</v>
      </c>
      <c r="AS3163" t="s">
        <v>68</v>
      </c>
      <c r="AT3163" t="s">
        <v>68</v>
      </c>
      <c r="AU3163" t="s">
        <v>68</v>
      </c>
      <c r="AV3163" s="2">
        <v>43586</v>
      </c>
      <c r="AW3163" s="3">
        <v>46753</v>
      </c>
      <c r="AX3163">
        <v>1621</v>
      </c>
      <c r="AY3163">
        <v>1682</v>
      </c>
      <c r="AZ3163" t="s">
        <v>136</v>
      </c>
      <c r="BA3163" s="2">
        <v>43609</v>
      </c>
      <c r="BB3163">
        <v>18</v>
      </c>
      <c r="BC3163" t="s">
        <v>3407</v>
      </c>
      <c r="BD3163" s="2">
        <v>43652</v>
      </c>
      <c r="BE3163" t="s">
        <v>2768</v>
      </c>
      <c r="BF3163" s="2">
        <v>43670</v>
      </c>
      <c r="BG3163">
        <v>16</v>
      </c>
      <c r="BH3163" t="s">
        <v>3391</v>
      </c>
      <c r="BI3163" s="3">
        <v>24563</v>
      </c>
    </row>
    <row r="3164" spans="1:61" x14ac:dyDescent="0.25">
      <c r="A3164" s="1">
        <v>43711</v>
      </c>
      <c r="B3164" t="s">
        <v>3165</v>
      </c>
      <c r="C3164" t="s">
        <v>2768</v>
      </c>
      <c r="D3164" t="s">
        <v>151</v>
      </c>
      <c r="E3164" t="s">
        <v>63</v>
      </c>
      <c r="F3164" s="2">
        <v>43525</v>
      </c>
      <c r="G3164" s="2">
        <v>43647</v>
      </c>
      <c r="H3164" s="2">
        <v>43678</v>
      </c>
      <c r="I3164" t="s">
        <v>117</v>
      </c>
      <c r="J3164" t="s">
        <v>483</v>
      </c>
      <c r="K3164" t="s">
        <v>325</v>
      </c>
      <c r="L3164" t="s">
        <v>80</v>
      </c>
      <c r="M3164" t="s">
        <v>534</v>
      </c>
      <c r="N3164" t="s">
        <v>63</v>
      </c>
      <c r="O3164" t="s">
        <v>82</v>
      </c>
      <c r="P3164" t="s">
        <v>115</v>
      </c>
      <c r="Q3164">
        <v>30</v>
      </c>
      <c r="R3164" t="s">
        <v>239</v>
      </c>
      <c r="S3164" t="s">
        <v>119</v>
      </c>
      <c r="T3164">
        <v>19</v>
      </c>
      <c r="U3164">
        <v>18</v>
      </c>
      <c r="V3164">
        <v>11</v>
      </c>
      <c r="W3164" t="s">
        <v>84</v>
      </c>
      <c r="X3164" t="s">
        <v>68</v>
      </c>
      <c r="Y3164">
        <v>0</v>
      </c>
      <c r="Z3164">
        <v>0</v>
      </c>
      <c r="AA3164">
        <v>0</v>
      </c>
      <c r="AB3164">
        <v>1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 t="e" vm="26">
        <f>_FV(-1,"2")</f>
        <v>#VALUE!</v>
      </c>
      <c r="AM3164" t="e" vm="3">
        <f>_FV(0,"5")</f>
        <v>#VALUE!</v>
      </c>
      <c r="AN3164">
        <v>-20</v>
      </c>
      <c r="AO3164" t="s">
        <v>64</v>
      </c>
      <c r="AP3164" t="s">
        <v>96</v>
      </c>
      <c r="AQ3164">
        <v>3</v>
      </c>
      <c r="AR3164">
        <v>6</v>
      </c>
      <c r="AS3164" t="s">
        <v>68</v>
      </c>
      <c r="AT3164" t="s">
        <v>68</v>
      </c>
      <c r="AU3164" t="s">
        <v>68</v>
      </c>
      <c r="AV3164" t="s">
        <v>97</v>
      </c>
      <c r="AW3164" s="2">
        <v>43770</v>
      </c>
      <c r="AX3164">
        <v>1546</v>
      </c>
      <c r="AY3164">
        <v>1682</v>
      </c>
      <c r="AZ3164" t="s">
        <v>3165</v>
      </c>
      <c r="BA3164" s="2">
        <v>43548</v>
      </c>
      <c r="BB3164">
        <v>21</v>
      </c>
      <c r="BC3164" t="s">
        <v>3409</v>
      </c>
      <c r="BD3164" s="3">
        <v>15766</v>
      </c>
      <c r="BE3164" t="s">
        <v>2768</v>
      </c>
      <c r="BF3164" s="2">
        <v>43670</v>
      </c>
      <c r="BG3164">
        <v>16</v>
      </c>
      <c r="BH3164" t="s">
        <v>3391</v>
      </c>
      <c r="BI3164" s="3">
        <v>24563</v>
      </c>
    </row>
    <row r="3165" spans="1:61" x14ac:dyDescent="0.25">
      <c r="A3165" s="1">
        <v>43554</v>
      </c>
      <c r="B3165" t="s">
        <v>2538</v>
      </c>
      <c r="C3165" t="s">
        <v>2768</v>
      </c>
      <c r="D3165" t="s">
        <v>62</v>
      </c>
      <c r="E3165" t="s">
        <v>865</v>
      </c>
      <c r="F3165" t="s">
        <v>554</v>
      </c>
      <c r="G3165" t="s">
        <v>448</v>
      </c>
      <c r="H3165" t="s">
        <v>864</v>
      </c>
      <c r="I3165" t="s">
        <v>865</v>
      </c>
      <c r="J3165" t="s">
        <v>867</v>
      </c>
      <c r="K3165" t="s">
        <v>559</v>
      </c>
      <c r="L3165" t="s">
        <v>559</v>
      </c>
      <c r="M3165" t="s">
        <v>144</v>
      </c>
      <c r="N3165" t="s">
        <v>143</v>
      </c>
      <c r="O3165" t="s">
        <v>1112</v>
      </c>
      <c r="P3165" t="s">
        <v>870</v>
      </c>
      <c r="Q3165">
        <v>31</v>
      </c>
      <c r="R3165" t="s">
        <v>83</v>
      </c>
      <c r="S3165" t="s">
        <v>119</v>
      </c>
      <c r="T3165">
        <v>19</v>
      </c>
      <c r="U3165">
        <v>8</v>
      </c>
      <c r="V3165">
        <v>10</v>
      </c>
      <c r="W3165" t="s">
        <v>96</v>
      </c>
      <c r="X3165" t="s">
        <v>66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 t="e" vm="163">
        <f>_FV(0,"12903225806451613")</f>
        <v>#VALUE!</v>
      </c>
      <c r="AM3165" t="e" vm="78">
        <f>_FV(0,"41935483870967744")</f>
        <v>#VALUE!</v>
      </c>
      <c r="AN3165">
        <v>1</v>
      </c>
      <c r="AO3165" t="s">
        <v>64</v>
      </c>
      <c r="AP3165" t="e" vm="1">
        <f>_FV(-5,"0")</f>
        <v>#VALUE!</v>
      </c>
      <c r="AQ3165">
        <v>2</v>
      </c>
      <c r="AR3165">
        <v>5</v>
      </c>
      <c r="AS3165" t="s">
        <v>68</v>
      </c>
      <c r="AT3165" t="s">
        <v>68</v>
      </c>
      <c r="AU3165" t="s">
        <v>68</v>
      </c>
      <c r="AV3165" s="2">
        <v>43556</v>
      </c>
      <c r="AW3165" s="3">
        <v>41640</v>
      </c>
      <c r="AX3165">
        <v>1685</v>
      </c>
      <c r="AY3165">
        <v>1682</v>
      </c>
      <c r="AZ3165" t="s">
        <v>2538</v>
      </c>
      <c r="BA3165" s="2">
        <v>43580</v>
      </c>
      <c r="BB3165">
        <v>27</v>
      </c>
      <c r="BC3165" t="s">
        <v>3410</v>
      </c>
      <c r="BD3165" s="3">
        <v>24320</v>
      </c>
      <c r="BE3165" t="s">
        <v>2768</v>
      </c>
      <c r="BF3165" s="2">
        <v>43670</v>
      </c>
      <c r="BG3165">
        <v>16</v>
      </c>
      <c r="BH3165" t="s">
        <v>3391</v>
      </c>
      <c r="BI3165" s="3">
        <v>24563</v>
      </c>
    </row>
    <row r="3166" spans="1:61" x14ac:dyDescent="0.25">
      <c r="A3166" s="1">
        <v>43710</v>
      </c>
      <c r="B3166" t="s">
        <v>150</v>
      </c>
      <c r="C3166" t="s">
        <v>2768</v>
      </c>
      <c r="D3166" t="s">
        <v>62</v>
      </c>
      <c r="E3166" t="s">
        <v>1199</v>
      </c>
      <c r="F3166" t="s">
        <v>1684</v>
      </c>
      <c r="G3166" t="s">
        <v>590</v>
      </c>
      <c r="H3166" t="s">
        <v>231</v>
      </c>
      <c r="I3166" t="s">
        <v>1804</v>
      </c>
      <c r="J3166" t="s">
        <v>518</v>
      </c>
      <c r="K3166" t="s">
        <v>1708</v>
      </c>
      <c r="L3166" t="s">
        <v>237</v>
      </c>
      <c r="M3166" t="s">
        <v>943</v>
      </c>
      <c r="N3166" t="s">
        <v>236</v>
      </c>
      <c r="O3166" t="s">
        <v>519</v>
      </c>
      <c r="P3166" t="s">
        <v>1085</v>
      </c>
      <c r="Q3166">
        <v>26</v>
      </c>
      <c r="R3166" t="s">
        <v>64</v>
      </c>
      <c r="S3166" t="s">
        <v>119</v>
      </c>
      <c r="T3166">
        <v>19</v>
      </c>
      <c r="U3166">
        <v>1</v>
      </c>
      <c r="V3166">
        <v>9</v>
      </c>
      <c r="W3166" t="s">
        <v>121</v>
      </c>
      <c r="X3166" t="s">
        <v>85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 t="s">
        <v>996</v>
      </c>
      <c r="AM3166" t="e" vm="95">
        <f>_FV(0,"2692307692307692")</f>
        <v>#VALUE!</v>
      </c>
      <c r="AN3166">
        <v>29</v>
      </c>
      <c r="AO3166" t="s">
        <v>68</v>
      </c>
      <c r="AP3166" t="e" vm="1">
        <f>_FV(-12,"0")</f>
        <v>#VALUE!</v>
      </c>
      <c r="AQ3166">
        <v>9</v>
      </c>
      <c r="AR3166">
        <v>0</v>
      </c>
      <c r="AS3166" t="s">
        <v>68</v>
      </c>
      <c r="AT3166" t="s">
        <v>68</v>
      </c>
      <c r="AU3166" t="s">
        <v>68</v>
      </c>
      <c r="AV3166" s="2">
        <v>43558</v>
      </c>
      <c r="AW3166" s="3">
        <v>46023</v>
      </c>
      <c r="AX3166">
        <v>1937</v>
      </c>
      <c r="AY3166">
        <v>1682</v>
      </c>
      <c r="AZ3166" t="s">
        <v>150</v>
      </c>
      <c r="BA3166" s="2">
        <v>43700</v>
      </c>
      <c r="BB3166">
        <v>25</v>
      </c>
      <c r="BC3166" t="s">
        <v>3413</v>
      </c>
      <c r="BD3166" s="2">
        <v>43700</v>
      </c>
      <c r="BE3166" t="s">
        <v>2768</v>
      </c>
      <c r="BF3166" s="2">
        <v>43670</v>
      </c>
      <c r="BG3166">
        <v>16</v>
      </c>
      <c r="BH3166" t="s">
        <v>3391</v>
      </c>
      <c r="BI3166" s="3">
        <v>24563</v>
      </c>
    </row>
    <row r="3167" spans="1:61" x14ac:dyDescent="0.25">
      <c r="A3167" s="1">
        <v>43112</v>
      </c>
      <c r="B3167" t="s">
        <v>158</v>
      </c>
      <c r="C3167" t="s">
        <v>2768</v>
      </c>
      <c r="D3167" t="s">
        <v>62</v>
      </c>
      <c r="E3167" t="s">
        <v>3546</v>
      </c>
      <c r="F3167" t="s">
        <v>352</v>
      </c>
      <c r="G3167" t="s">
        <v>329</v>
      </c>
      <c r="H3167" t="s">
        <v>153</v>
      </c>
      <c r="I3167" s="2">
        <v>43587</v>
      </c>
      <c r="J3167" t="s">
        <v>353</v>
      </c>
      <c r="K3167" t="s">
        <v>575</v>
      </c>
      <c r="L3167" t="s">
        <v>156</v>
      </c>
      <c r="M3167" t="s">
        <v>65</v>
      </c>
      <c r="N3167" t="s">
        <v>329</v>
      </c>
      <c r="O3167" t="s">
        <v>154</v>
      </c>
      <c r="P3167" t="s">
        <v>154</v>
      </c>
      <c r="Q3167">
        <v>14</v>
      </c>
      <c r="R3167" t="s">
        <v>68</v>
      </c>
      <c r="S3167" t="s">
        <v>119</v>
      </c>
      <c r="T3167">
        <v>19</v>
      </c>
      <c r="U3167">
        <v>1</v>
      </c>
      <c r="V3167">
        <v>8</v>
      </c>
      <c r="W3167" t="s">
        <v>110</v>
      </c>
      <c r="X3167" t="s">
        <v>66</v>
      </c>
      <c r="Y3167">
        <v>1</v>
      </c>
      <c r="Z3167">
        <v>1</v>
      </c>
      <c r="AA3167">
        <v>1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 s="2">
        <v>43587</v>
      </c>
      <c r="AM3167" t="s">
        <v>155</v>
      </c>
      <c r="AN3167">
        <v>15</v>
      </c>
      <c r="AO3167" t="s">
        <v>192</v>
      </c>
      <c r="AP3167" t="e" vm="1">
        <f>_FV(-13,"0")</f>
        <v>#VALUE!</v>
      </c>
      <c r="AQ3167">
        <v>9</v>
      </c>
      <c r="AR3167">
        <v>0</v>
      </c>
      <c r="AS3167" t="s">
        <v>68</v>
      </c>
      <c r="AT3167" t="s">
        <v>821</v>
      </c>
      <c r="AU3167" t="s">
        <v>68</v>
      </c>
      <c r="AV3167" s="2">
        <v>43588</v>
      </c>
      <c r="AW3167" t="s">
        <v>3547</v>
      </c>
      <c r="AX3167">
        <v>1954</v>
      </c>
      <c r="AY3167">
        <v>1682</v>
      </c>
      <c r="AZ3167" t="s">
        <v>158</v>
      </c>
      <c r="BA3167" s="2">
        <v>43547</v>
      </c>
      <c r="BB3167">
        <v>33</v>
      </c>
      <c r="BC3167" t="s">
        <v>3388</v>
      </c>
      <c r="BD3167" t="s">
        <v>3389</v>
      </c>
      <c r="BE3167" t="s">
        <v>2768</v>
      </c>
      <c r="BF3167" s="2">
        <v>43670</v>
      </c>
      <c r="BG3167">
        <v>16</v>
      </c>
      <c r="BH3167" t="s">
        <v>3391</v>
      </c>
      <c r="BI3167" s="3">
        <v>24563</v>
      </c>
    </row>
    <row r="3168" spans="1:61" x14ac:dyDescent="0.25">
      <c r="A3168" s="1">
        <v>43464</v>
      </c>
      <c r="B3168" t="s">
        <v>163</v>
      </c>
      <c r="C3168" t="s">
        <v>2768</v>
      </c>
      <c r="D3168" t="s">
        <v>62</v>
      </c>
      <c r="E3168" s="3">
        <v>31048</v>
      </c>
      <c r="F3168" s="3">
        <v>12785</v>
      </c>
      <c r="G3168" s="3">
        <v>20090</v>
      </c>
      <c r="H3168" s="3">
        <v>23743</v>
      </c>
      <c r="I3168" s="2">
        <v>43617</v>
      </c>
      <c r="J3168" s="2">
        <v>43525</v>
      </c>
      <c r="K3168" t="s">
        <v>682</v>
      </c>
      <c r="L3168" t="s">
        <v>116</v>
      </c>
      <c r="M3168" t="s">
        <v>79</v>
      </c>
      <c r="N3168" t="s">
        <v>682</v>
      </c>
      <c r="O3168" t="s">
        <v>79</v>
      </c>
      <c r="P3168" t="s">
        <v>325</v>
      </c>
      <c r="Q3168">
        <v>20</v>
      </c>
      <c r="R3168" t="s">
        <v>96</v>
      </c>
      <c r="S3168" t="s">
        <v>119</v>
      </c>
      <c r="T3168">
        <v>19</v>
      </c>
      <c r="U3168">
        <v>6</v>
      </c>
      <c r="V3168">
        <v>12</v>
      </c>
      <c r="W3168" t="s">
        <v>120</v>
      </c>
      <c r="X3168" t="s">
        <v>96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 t="s">
        <v>266</v>
      </c>
      <c r="AM3168" t="e" vm="154">
        <f>_FV(0,"3")</f>
        <v>#VALUE!</v>
      </c>
      <c r="AN3168">
        <v>6</v>
      </c>
      <c r="AO3168" t="s">
        <v>66</v>
      </c>
      <c r="AP3168" t="e" vm="1">
        <f>_FV(-8,"0")</f>
        <v>#VALUE!</v>
      </c>
      <c r="AQ3168">
        <v>9</v>
      </c>
      <c r="AR3168">
        <v>0</v>
      </c>
      <c r="AS3168" t="s">
        <v>68</v>
      </c>
      <c r="AT3168" t="s">
        <v>339</v>
      </c>
      <c r="AU3168" t="s">
        <v>68</v>
      </c>
      <c r="AV3168" s="2">
        <v>43498</v>
      </c>
      <c r="AW3168" t="s">
        <v>3548</v>
      </c>
      <c r="AX3168">
        <v>1870</v>
      </c>
      <c r="AY3168">
        <v>1682</v>
      </c>
      <c r="AZ3168" t="s">
        <v>163</v>
      </c>
      <c r="BA3168" s="2">
        <v>43640</v>
      </c>
      <c r="BB3168">
        <v>22</v>
      </c>
      <c r="BC3168" t="s">
        <v>3417</v>
      </c>
      <c r="BD3168" s="2">
        <v>43700</v>
      </c>
      <c r="BE3168" t="s">
        <v>2768</v>
      </c>
      <c r="BF3168" s="2">
        <v>43670</v>
      </c>
      <c r="BG3168">
        <v>16</v>
      </c>
      <c r="BH3168" t="s">
        <v>3391</v>
      </c>
      <c r="BI3168" s="3">
        <v>24563</v>
      </c>
    </row>
    <row r="3169" spans="1:61" x14ac:dyDescent="0.25">
      <c r="A3169" s="1">
        <v>43384</v>
      </c>
      <c r="B3169" t="s">
        <v>178</v>
      </c>
      <c r="C3169" t="s">
        <v>2768</v>
      </c>
      <c r="D3169" t="s">
        <v>62</v>
      </c>
      <c r="E3169" t="s">
        <v>426</v>
      </c>
      <c r="F3169" t="s">
        <v>340</v>
      </c>
      <c r="G3169" t="s">
        <v>76</v>
      </c>
      <c r="H3169" t="s">
        <v>76</v>
      </c>
      <c r="I3169" t="s">
        <v>63</v>
      </c>
      <c r="J3169" t="s">
        <v>340</v>
      </c>
      <c r="K3169" t="s">
        <v>308</v>
      </c>
      <c r="L3169" t="s">
        <v>63</v>
      </c>
      <c r="M3169" t="s">
        <v>426</v>
      </c>
      <c r="N3169" t="s">
        <v>79</v>
      </c>
      <c r="O3169" t="s">
        <v>79</v>
      </c>
      <c r="P3169" t="s">
        <v>82</v>
      </c>
      <c r="Q3169">
        <v>12</v>
      </c>
      <c r="R3169" t="s">
        <v>191</v>
      </c>
      <c r="S3169" t="s">
        <v>119</v>
      </c>
      <c r="T3169">
        <v>19</v>
      </c>
      <c r="U3169">
        <v>17</v>
      </c>
      <c r="V3169">
        <v>6</v>
      </c>
      <c r="W3169" t="s">
        <v>66</v>
      </c>
      <c r="X3169" t="s">
        <v>120</v>
      </c>
      <c r="Y3169">
        <v>0</v>
      </c>
      <c r="Z3169">
        <v>0</v>
      </c>
      <c r="AA3169">
        <v>0</v>
      </c>
      <c r="AB3169">
        <v>1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 t="e" vm="131">
        <f>_FV(0,"5833333333333334")</f>
        <v>#VALUE!</v>
      </c>
      <c r="AM3169" t="s">
        <v>63</v>
      </c>
      <c r="AN3169">
        <v>-14</v>
      </c>
      <c r="AO3169" t="e" vm="1">
        <f>_FV(-6,"0")</f>
        <v>#VALUE!</v>
      </c>
      <c r="AP3169" t="e" vm="1">
        <f>_FV(-1,"0")</f>
        <v>#VALUE!</v>
      </c>
      <c r="AQ3169">
        <v>1</v>
      </c>
      <c r="AR3169">
        <v>7</v>
      </c>
      <c r="AS3169" t="s">
        <v>68</v>
      </c>
      <c r="AT3169" t="s">
        <v>68</v>
      </c>
      <c r="AU3169" t="s">
        <v>68</v>
      </c>
      <c r="AV3169" t="s">
        <v>97</v>
      </c>
      <c r="AW3169" s="2">
        <v>43525</v>
      </c>
      <c r="AX3169">
        <v>1644</v>
      </c>
      <c r="AY3169">
        <v>1682</v>
      </c>
      <c r="AZ3169" t="s">
        <v>178</v>
      </c>
      <c r="BA3169" t="s">
        <v>1398</v>
      </c>
      <c r="BB3169">
        <v>22</v>
      </c>
      <c r="BC3169" t="s">
        <v>3419</v>
      </c>
      <c r="BD3169" s="3">
        <v>15097</v>
      </c>
      <c r="BE3169" t="s">
        <v>2768</v>
      </c>
      <c r="BF3169" s="2">
        <v>43670</v>
      </c>
      <c r="BG3169">
        <v>16</v>
      </c>
      <c r="BH3169" t="s">
        <v>3391</v>
      </c>
      <c r="BI3169" s="3">
        <v>24563</v>
      </c>
    </row>
    <row r="3170" spans="1:61" x14ac:dyDescent="0.25">
      <c r="A3170" s="1">
        <v>43582</v>
      </c>
      <c r="B3170" t="s">
        <v>1917</v>
      </c>
      <c r="C3170" t="s">
        <v>2768</v>
      </c>
      <c r="D3170" t="s">
        <v>101</v>
      </c>
      <c r="E3170" t="s">
        <v>504</v>
      </c>
      <c r="F3170" t="s">
        <v>503</v>
      </c>
      <c r="G3170" t="s">
        <v>384</v>
      </c>
      <c r="H3170" t="s">
        <v>718</v>
      </c>
      <c r="I3170" t="s">
        <v>1578</v>
      </c>
      <c r="J3170" t="s">
        <v>504</v>
      </c>
      <c r="K3170" t="s">
        <v>79</v>
      </c>
      <c r="L3170" t="s">
        <v>80</v>
      </c>
      <c r="M3170" t="s">
        <v>94</v>
      </c>
      <c r="N3170" t="s">
        <v>63</v>
      </c>
      <c r="O3170" t="s">
        <v>341</v>
      </c>
      <c r="P3170" t="s">
        <v>928</v>
      </c>
      <c r="Q3170">
        <v>36</v>
      </c>
      <c r="R3170" t="s">
        <v>242</v>
      </c>
      <c r="S3170" t="s">
        <v>119</v>
      </c>
      <c r="T3170">
        <v>19</v>
      </c>
      <c r="U3170">
        <v>16</v>
      </c>
      <c r="V3170">
        <v>14</v>
      </c>
      <c r="W3170" t="s">
        <v>85</v>
      </c>
      <c r="X3170" t="s">
        <v>66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 t="e" vm="67">
        <f>_FV(0,"4722222222222222")</f>
        <v>#VALUE!</v>
      </c>
      <c r="AM3170" t="e" vm="161">
        <f>_FV(0,"3611111111111111")</f>
        <v>#VALUE!</v>
      </c>
      <c r="AN3170">
        <v>-4</v>
      </c>
      <c r="AO3170" t="s">
        <v>84</v>
      </c>
      <c r="AP3170" t="s">
        <v>64</v>
      </c>
      <c r="AQ3170">
        <v>5</v>
      </c>
      <c r="AR3170">
        <v>2</v>
      </c>
      <c r="AS3170" t="s">
        <v>68</v>
      </c>
      <c r="AT3170" t="s">
        <v>68</v>
      </c>
      <c r="AU3170" t="s">
        <v>68</v>
      </c>
      <c r="AV3170" s="2">
        <v>43678</v>
      </c>
      <c r="AW3170" s="3">
        <v>43466</v>
      </c>
      <c r="AX3170">
        <v>1642</v>
      </c>
      <c r="AY3170">
        <v>1682</v>
      </c>
      <c r="AZ3170" t="s">
        <v>1917</v>
      </c>
      <c r="BA3170" s="2">
        <v>43731</v>
      </c>
      <c r="BB3170">
        <v>18</v>
      </c>
      <c r="BC3170" t="s">
        <v>3421</v>
      </c>
      <c r="BD3170" s="3">
        <v>27912</v>
      </c>
      <c r="BE3170" t="s">
        <v>2768</v>
      </c>
      <c r="BF3170" s="2">
        <v>43670</v>
      </c>
      <c r="BG3170">
        <v>16</v>
      </c>
      <c r="BH3170" t="s">
        <v>3391</v>
      </c>
      <c r="BI3170" s="3">
        <v>24563</v>
      </c>
    </row>
    <row r="3171" spans="1:61" x14ac:dyDescent="0.25">
      <c r="A3171" s="1">
        <v>43460</v>
      </c>
      <c r="B3171" t="s">
        <v>209</v>
      </c>
      <c r="C3171" t="s">
        <v>2768</v>
      </c>
      <c r="D3171" t="s">
        <v>62</v>
      </c>
      <c r="E3171" t="s">
        <v>164</v>
      </c>
      <c r="F3171" t="s">
        <v>200</v>
      </c>
      <c r="G3171" t="s">
        <v>198</v>
      </c>
      <c r="H3171" t="s">
        <v>512</v>
      </c>
      <c r="I3171" t="s">
        <v>2619</v>
      </c>
      <c r="J3171" t="s">
        <v>197</v>
      </c>
      <c r="K3171" t="s">
        <v>1625</v>
      </c>
      <c r="L3171" t="s">
        <v>304</v>
      </c>
      <c r="M3171" t="s">
        <v>205</v>
      </c>
      <c r="N3171" t="s">
        <v>304</v>
      </c>
      <c r="O3171" t="s">
        <v>65</v>
      </c>
      <c r="P3171" t="s">
        <v>171</v>
      </c>
      <c r="Q3171">
        <v>19</v>
      </c>
      <c r="R3171" t="s">
        <v>66</v>
      </c>
      <c r="S3171" t="s">
        <v>119</v>
      </c>
      <c r="T3171">
        <v>19</v>
      </c>
      <c r="U3171">
        <v>3</v>
      </c>
      <c r="V3171">
        <v>8</v>
      </c>
      <c r="W3171" t="s">
        <v>179</v>
      </c>
      <c r="X3171" t="s">
        <v>96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 t="s">
        <v>68</v>
      </c>
      <c r="AM3171" t="e" vm="97">
        <f>_FV(0,"05263157894736842")</f>
        <v>#VALUE!</v>
      </c>
      <c r="AN3171">
        <v>16</v>
      </c>
      <c r="AO3171" t="s">
        <v>96</v>
      </c>
      <c r="AP3171" t="e" vm="1">
        <f>_FV(-10,"0")</f>
        <v>#VALUE!</v>
      </c>
      <c r="AQ3171">
        <v>9</v>
      </c>
      <c r="AR3171">
        <v>0</v>
      </c>
      <c r="AS3171" t="s">
        <v>68</v>
      </c>
      <c r="AT3171" t="s">
        <v>68</v>
      </c>
      <c r="AU3171" t="s">
        <v>68</v>
      </c>
      <c r="AV3171" t="s">
        <v>749</v>
      </c>
      <c r="AW3171" s="3">
        <v>11324</v>
      </c>
      <c r="AX3171">
        <v>1893</v>
      </c>
      <c r="AY3171">
        <v>1682</v>
      </c>
      <c r="AZ3171" t="s">
        <v>209</v>
      </c>
      <c r="BA3171" s="2">
        <v>43609</v>
      </c>
      <c r="BB3171">
        <v>20</v>
      </c>
      <c r="BC3171" t="s">
        <v>3422</v>
      </c>
      <c r="BD3171" s="2">
        <v>43793</v>
      </c>
      <c r="BE3171" t="s">
        <v>2768</v>
      </c>
      <c r="BF3171" s="2">
        <v>43670</v>
      </c>
      <c r="BG3171">
        <v>16</v>
      </c>
      <c r="BH3171" t="s">
        <v>3391</v>
      </c>
      <c r="BI3171" s="3">
        <v>24563</v>
      </c>
    </row>
    <row r="3172" spans="1:61" x14ac:dyDescent="0.25">
      <c r="A3172" s="1">
        <v>43261</v>
      </c>
      <c r="B3172" t="s">
        <v>2793</v>
      </c>
      <c r="C3172" t="s">
        <v>2768</v>
      </c>
      <c r="D3172" t="s">
        <v>151</v>
      </c>
      <c r="E3172" t="s">
        <v>317</v>
      </c>
      <c r="F3172" s="2">
        <v>43586</v>
      </c>
      <c r="G3172" t="s">
        <v>68</v>
      </c>
      <c r="H3172" s="2">
        <v>43586</v>
      </c>
      <c r="I3172" t="s">
        <v>318</v>
      </c>
      <c r="J3172" t="s">
        <v>318</v>
      </c>
      <c r="K3172" t="s">
        <v>63</v>
      </c>
      <c r="L3172" t="s">
        <v>63</v>
      </c>
      <c r="M3172" t="s">
        <v>79</v>
      </c>
      <c r="N3172" t="s">
        <v>79</v>
      </c>
      <c r="O3172" t="s">
        <v>322</v>
      </c>
      <c r="P3172" t="s">
        <v>322</v>
      </c>
      <c r="Q3172">
        <v>8</v>
      </c>
      <c r="R3172" t="s">
        <v>192</v>
      </c>
      <c r="S3172" t="s">
        <v>119</v>
      </c>
      <c r="T3172">
        <v>19</v>
      </c>
      <c r="U3172">
        <v>6</v>
      </c>
      <c r="V3172">
        <v>7</v>
      </c>
      <c r="W3172" t="s">
        <v>85</v>
      </c>
      <c r="X3172" t="s">
        <v>85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 t="s">
        <v>323</v>
      </c>
      <c r="AM3172" t="s">
        <v>65</v>
      </c>
      <c r="AN3172">
        <v>0</v>
      </c>
      <c r="AO3172" t="s">
        <v>65</v>
      </c>
      <c r="AP3172" t="e" vm="1">
        <f>_FV(-3,"0")</f>
        <v>#VALUE!</v>
      </c>
      <c r="AQ3172">
        <v>5</v>
      </c>
      <c r="AR3172">
        <v>2</v>
      </c>
      <c r="AS3172" t="s">
        <v>68</v>
      </c>
      <c r="AT3172" t="s">
        <v>68</v>
      </c>
      <c r="AU3172" t="s">
        <v>68</v>
      </c>
      <c r="AV3172" t="s">
        <v>147</v>
      </c>
      <c r="AW3172" s="3">
        <v>42370</v>
      </c>
      <c r="AX3172">
        <v>1657</v>
      </c>
      <c r="AY3172">
        <v>1682</v>
      </c>
      <c r="AZ3172" t="s">
        <v>2793</v>
      </c>
      <c r="BA3172" s="2">
        <v>43521</v>
      </c>
      <c r="BB3172">
        <v>31</v>
      </c>
      <c r="BC3172" t="s">
        <v>3425</v>
      </c>
      <c r="BD3172" s="3">
        <v>13606</v>
      </c>
      <c r="BE3172" t="s">
        <v>2768</v>
      </c>
      <c r="BF3172" s="2">
        <v>43670</v>
      </c>
      <c r="BG3172">
        <v>16</v>
      </c>
      <c r="BH3172" t="s">
        <v>3391</v>
      </c>
      <c r="BI3172" s="3">
        <v>24563</v>
      </c>
    </row>
    <row r="3173" spans="1:61" x14ac:dyDescent="0.25">
      <c r="A3173" s="1">
        <v>43330</v>
      </c>
      <c r="B3173" t="s">
        <v>228</v>
      </c>
      <c r="C3173" t="s">
        <v>2768</v>
      </c>
      <c r="D3173" t="s">
        <v>151</v>
      </c>
      <c r="E3173" t="s">
        <v>65</v>
      </c>
      <c r="F3173" t="s">
        <v>68</v>
      </c>
      <c r="G3173" t="s">
        <v>64</v>
      </c>
      <c r="H3173" t="s">
        <v>65</v>
      </c>
      <c r="I3173" t="s">
        <v>65</v>
      </c>
      <c r="J3173" s="2">
        <v>43586</v>
      </c>
      <c r="K3173" t="s">
        <v>65</v>
      </c>
      <c r="L3173" t="s">
        <v>63</v>
      </c>
      <c r="M3173" t="s">
        <v>63</v>
      </c>
      <c r="N3173" t="s">
        <v>65</v>
      </c>
      <c r="O3173" t="s">
        <v>65</v>
      </c>
      <c r="P3173" t="s">
        <v>65</v>
      </c>
      <c r="Q3173">
        <v>2</v>
      </c>
      <c r="R3173" t="s">
        <v>120</v>
      </c>
      <c r="S3173" t="s">
        <v>119</v>
      </c>
      <c r="T3173">
        <v>19</v>
      </c>
      <c r="U3173">
        <v>20</v>
      </c>
      <c r="V3173">
        <v>5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 t="e" vm="1">
        <f>_FV(-2,"0")</f>
        <v>#VALUE!</v>
      </c>
      <c r="AM3173" t="s">
        <v>68</v>
      </c>
      <c r="AN3173">
        <v>-3</v>
      </c>
      <c r="AP3173" t="e" vm="1">
        <f>_FV(-4,"0")</f>
        <v>#VALUE!</v>
      </c>
      <c r="AQ3173">
        <v>2</v>
      </c>
      <c r="AR3173">
        <v>5</v>
      </c>
      <c r="AS3173" t="s">
        <v>68</v>
      </c>
      <c r="AT3173" t="s">
        <v>68</v>
      </c>
      <c r="AU3173" t="s">
        <v>68</v>
      </c>
      <c r="AV3173" t="s">
        <v>90</v>
      </c>
      <c r="AW3173" s="3">
        <v>42005</v>
      </c>
      <c r="AX3173">
        <v>1650</v>
      </c>
      <c r="AY3173">
        <v>1682</v>
      </c>
      <c r="AZ3173" t="s">
        <v>228</v>
      </c>
      <c r="BA3173" s="2">
        <v>43671</v>
      </c>
      <c r="BB3173">
        <v>22</v>
      </c>
      <c r="BC3173" t="s">
        <v>3427</v>
      </c>
      <c r="BD3173" s="3">
        <v>13728</v>
      </c>
      <c r="BE3173" t="s">
        <v>2768</v>
      </c>
      <c r="BF3173" s="2">
        <v>43670</v>
      </c>
      <c r="BG3173">
        <v>16</v>
      </c>
      <c r="BH3173" t="s">
        <v>3391</v>
      </c>
      <c r="BI3173" s="3">
        <v>24563</v>
      </c>
    </row>
    <row r="3174" spans="1:61" x14ac:dyDescent="0.25">
      <c r="A3174" s="1">
        <v>43449</v>
      </c>
      <c r="B3174" t="s">
        <v>245</v>
      </c>
      <c r="C3174" t="s">
        <v>2768</v>
      </c>
      <c r="D3174" t="s">
        <v>62</v>
      </c>
      <c r="E3174" t="s">
        <v>68</v>
      </c>
      <c r="F3174" t="s">
        <v>546</v>
      </c>
      <c r="G3174" t="s">
        <v>489</v>
      </c>
      <c r="H3174" t="s">
        <v>878</v>
      </c>
      <c r="I3174" t="s">
        <v>186</v>
      </c>
      <c r="J3174" t="s">
        <v>276</v>
      </c>
      <c r="K3174" t="s">
        <v>187</v>
      </c>
      <c r="L3174" t="s">
        <v>188</v>
      </c>
      <c r="M3174" t="s">
        <v>187</v>
      </c>
      <c r="N3174" t="s">
        <v>188</v>
      </c>
      <c r="O3174" t="s">
        <v>190</v>
      </c>
      <c r="P3174" t="s">
        <v>281</v>
      </c>
      <c r="Q3174">
        <v>17</v>
      </c>
      <c r="R3174" t="s">
        <v>85</v>
      </c>
      <c r="S3174" t="s">
        <v>119</v>
      </c>
      <c r="T3174">
        <v>19</v>
      </c>
      <c r="U3174">
        <v>10</v>
      </c>
      <c r="V3174">
        <v>8</v>
      </c>
      <c r="W3174" t="s">
        <v>85</v>
      </c>
      <c r="X3174" t="s">
        <v>84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1</v>
      </c>
      <c r="AI3174">
        <v>0</v>
      </c>
      <c r="AJ3174">
        <v>0</v>
      </c>
      <c r="AK3174">
        <v>0</v>
      </c>
      <c r="AL3174" t="e" vm="74">
        <f>_FV(0,"11764705882352941")</f>
        <v>#VALUE!</v>
      </c>
      <c r="AM3174" t="e" vm="171">
        <f>_FV(0,"058823529411764705")</f>
        <v>#VALUE!</v>
      </c>
      <c r="AN3174">
        <v>-1</v>
      </c>
      <c r="AO3174" t="s">
        <v>66</v>
      </c>
      <c r="AP3174" t="e" vm="1">
        <f>_FV(-7,"0")</f>
        <v>#VALUE!</v>
      </c>
      <c r="AQ3174">
        <v>1</v>
      </c>
      <c r="AR3174">
        <v>1</v>
      </c>
      <c r="AS3174" t="s">
        <v>68</v>
      </c>
      <c r="AT3174" t="s">
        <v>68</v>
      </c>
      <c r="AU3174" t="s">
        <v>68</v>
      </c>
      <c r="AV3174" s="2">
        <v>43497</v>
      </c>
      <c r="AW3174" s="3">
        <v>45292</v>
      </c>
      <c r="AX3174">
        <v>1604</v>
      </c>
      <c r="AY3174">
        <v>1682</v>
      </c>
      <c r="AZ3174" t="s">
        <v>245</v>
      </c>
      <c r="BA3174" s="2">
        <v>43488</v>
      </c>
      <c r="BB3174">
        <v>26</v>
      </c>
      <c r="BC3174" t="s">
        <v>3428</v>
      </c>
      <c r="BD3174" s="2">
        <v>43469</v>
      </c>
      <c r="BE3174" t="s">
        <v>2768</v>
      </c>
      <c r="BF3174" s="2">
        <v>43670</v>
      </c>
      <c r="BG3174">
        <v>16</v>
      </c>
      <c r="BH3174" t="s">
        <v>3391</v>
      </c>
      <c r="BI3174" s="3">
        <v>24563</v>
      </c>
    </row>
    <row r="3175" spans="1:61" x14ac:dyDescent="0.25">
      <c r="A3175" s="1">
        <v>43741</v>
      </c>
      <c r="B3175" t="s">
        <v>60</v>
      </c>
      <c r="C3175" t="s">
        <v>163</v>
      </c>
      <c r="D3175" t="s">
        <v>62</v>
      </c>
      <c r="E3175" t="s">
        <v>2736</v>
      </c>
      <c r="F3175" t="s">
        <v>1229</v>
      </c>
      <c r="G3175" s="2">
        <v>43525</v>
      </c>
      <c r="H3175" t="s">
        <v>672</v>
      </c>
      <c r="I3175" s="2">
        <v>43709</v>
      </c>
      <c r="J3175" t="s">
        <v>1229</v>
      </c>
      <c r="K3175" t="s">
        <v>324</v>
      </c>
      <c r="L3175" t="s">
        <v>324</v>
      </c>
      <c r="M3175" t="s">
        <v>118</v>
      </c>
      <c r="N3175" t="s">
        <v>82</v>
      </c>
      <c r="O3175" t="s">
        <v>118</v>
      </c>
      <c r="P3175" t="s">
        <v>603</v>
      </c>
      <c r="Q3175">
        <v>30</v>
      </c>
      <c r="R3175" t="s">
        <v>132</v>
      </c>
      <c r="S3175" t="s">
        <v>96</v>
      </c>
      <c r="T3175">
        <v>19</v>
      </c>
      <c r="U3175">
        <v>5</v>
      </c>
      <c r="V3175">
        <v>4</v>
      </c>
      <c r="W3175" t="s">
        <v>120</v>
      </c>
      <c r="X3175" t="s">
        <v>191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 t="s">
        <v>951</v>
      </c>
      <c r="AM3175" t="s">
        <v>355</v>
      </c>
      <c r="AN3175">
        <v>-1</v>
      </c>
      <c r="AO3175" t="e" vm="1">
        <f>_FV(-3,"0")</f>
        <v>#VALUE!</v>
      </c>
      <c r="AP3175" t="e" vm="1">
        <f>_FV(-1,"0")</f>
        <v>#VALUE!</v>
      </c>
      <c r="AQ3175">
        <v>1</v>
      </c>
      <c r="AR3175">
        <v>7</v>
      </c>
      <c r="AS3175" t="s">
        <v>68</v>
      </c>
      <c r="AT3175" t="s">
        <v>1230</v>
      </c>
      <c r="AU3175" t="s">
        <v>68</v>
      </c>
      <c r="AV3175" t="s">
        <v>84</v>
      </c>
      <c r="AW3175" t="s">
        <v>3549</v>
      </c>
      <c r="AX3175">
        <v>1812</v>
      </c>
      <c r="AY3175">
        <v>1870</v>
      </c>
      <c r="AZ3175" t="s">
        <v>60</v>
      </c>
      <c r="BA3175" s="2">
        <v>43731</v>
      </c>
      <c r="BB3175">
        <v>28</v>
      </c>
      <c r="BC3175" t="s">
        <v>3386</v>
      </c>
      <c r="BD3175" t="s">
        <v>3387</v>
      </c>
      <c r="BE3175" t="s">
        <v>163</v>
      </c>
      <c r="BF3175" s="2">
        <v>43640</v>
      </c>
      <c r="BG3175">
        <v>22</v>
      </c>
      <c r="BH3175" t="s">
        <v>3417</v>
      </c>
      <c r="BI3175" s="2">
        <v>43700</v>
      </c>
    </row>
    <row r="3176" spans="1:61" x14ac:dyDescent="0.25">
      <c r="A3176" s="1">
        <v>43170</v>
      </c>
      <c r="B3176" t="s">
        <v>2768</v>
      </c>
      <c r="C3176" t="s">
        <v>163</v>
      </c>
      <c r="D3176" t="s">
        <v>151</v>
      </c>
      <c r="E3176" t="s">
        <v>628</v>
      </c>
      <c r="F3176" t="s">
        <v>677</v>
      </c>
      <c r="G3176" t="s">
        <v>539</v>
      </c>
      <c r="H3176" t="s">
        <v>677</v>
      </c>
      <c r="I3176" t="s">
        <v>629</v>
      </c>
      <c r="J3176" t="s">
        <v>677</v>
      </c>
      <c r="K3176" t="s">
        <v>468</v>
      </c>
      <c r="L3176" t="s">
        <v>337</v>
      </c>
      <c r="M3176" t="s">
        <v>226</v>
      </c>
      <c r="N3176" t="s">
        <v>223</v>
      </c>
      <c r="O3176" t="s">
        <v>226</v>
      </c>
      <c r="P3176" t="s">
        <v>226</v>
      </c>
      <c r="Q3176">
        <v>11</v>
      </c>
      <c r="R3176" t="s">
        <v>119</v>
      </c>
      <c r="S3176" t="s">
        <v>96</v>
      </c>
      <c r="T3176">
        <v>19</v>
      </c>
      <c r="U3176">
        <v>6</v>
      </c>
      <c r="V3176">
        <v>8</v>
      </c>
      <c r="W3176" t="s">
        <v>120</v>
      </c>
      <c r="X3176" t="s">
        <v>121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 t="s">
        <v>538</v>
      </c>
      <c r="AM3176" t="s">
        <v>65</v>
      </c>
      <c r="AN3176">
        <v>3</v>
      </c>
      <c r="AO3176" t="s">
        <v>64</v>
      </c>
      <c r="AP3176" t="s">
        <v>121</v>
      </c>
      <c r="AQ3176">
        <v>1</v>
      </c>
      <c r="AR3176">
        <v>7</v>
      </c>
      <c r="AS3176" t="s">
        <v>68</v>
      </c>
      <c r="AT3176" t="s">
        <v>68</v>
      </c>
      <c r="AU3176" t="s">
        <v>68</v>
      </c>
      <c r="AV3176" t="s">
        <v>64</v>
      </c>
      <c r="AW3176" s="2">
        <v>43525</v>
      </c>
      <c r="AX3176">
        <v>1682</v>
      </c>
      <c r="AY3176">
        <v>1870</v>
      </c>
      <c r="AZ3176" t="s">
        <v>2768</v>
      </c>
      <c r="BA3176" s="2">
        <v>43670</v>
      </c>
      <c r="BB3176">
        <v>16</v>
      </c>
      <c r="BC3176" t="s">
        <v>3391</v>
      </c>
      <c r="BD3176" s="3">
        <v>24563</v>
      </c>
      <c r="BE3176" t="s">
        <v>163</v>
      </c>
      <c r="BF3176" s="2">
        <v>43640</v>
      </c>
      <c r="BG3176">
        <v>22</v>
      </c>
      <c r="BH3176" t="s">
        <v>3417</v>
      </c>
      <c r="BI3176" s="2">
        <v>43700</v>
      </c>
    </row>
    <row r="3177" spans="1:61" x14ac:dyDescent="0.25">
      <c r="A3177" s="1">
        <v>43331</v>
      </c>
      <c r="B3177" t="s">
        <v>3158</v>
      </c>
      <c r="C3177" t="s">
        <v>163</v>
      </c>
      <c r="D3177" t="s">
        <v>62</v>
      </c>
      <c r="E3177" t="s">
        <v>65</v>
      </c>
      <c r="F3177" t="s">
        <v>68</v>
      </c>
      <c r="G3177" t="s">
        <v>68</v>
      </c>
      <c r="H3177" t="s">
        <v>63</v>
      </c>
      <c r="I3177" t="s">
        <v>65</v>
      </c>
      <c r="J3177" s="2">
        <v>43586</v>
      </c>
      <c r="K3177" t="s">
        <v>65</v>
      </c>
      <c r="L3177" t="s">
        <v>63</v>
      </c>
      <c r="M3177" t="s">
        <v>63</v>
      </c>
      <c r="N3177" t="s">
        <v>65</v>
      </c>
      <c r="O3177" t="s">
        <v>65</v>
      </c>
      <c r="P3177" t="s">
        <v>65</v>
      </c>
      <c r="Q3177">
        <v>2</v>
      </c>
      <c r="R3177" t="s">
        <v>255</v>
      </c>
      <c r="S3177" t="s">
        <v>96</v>
      </c>
      <c r="T3177">
        <v>19</v>
      </c>
      <c r="U3177">
        <v>16</v>
      </c>
      <c r="V3177">
        <v>8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 t="e" vm="1">
        <f>_FV(-1,"0")</f>
        <v>#VALUE!</v>
      </c>
      <c r="AM3177" t="s">
        <v>63</v>
      </c>
      <c r="AN3177">
        <v>-3</v>
      </c>
      <c r="AP3177" t="s">
        <v>192</v>
      </c>
      <c r="AQ3177">
        <v>3</v>
      </c>
      <c r="AR3177">
        <v>3</v>
      </c>
      <c r="AS3177" s="2">
        <v>43617</v>
      </c>
      <c r="AT3177" t="s">
        <v>68</v>
      </c>
      <c r="AU3177" t="s">
        <v>124</v>
      </c>
      <c r="AV3177" t="s">
        <v>97</v>
      </c>
      <c r="AW3177" t="s">
        <v>3446</v>
      </c>
      <c r="AX3177">
        <v>1625</v>
      </c>
      <c r="AY3177">
        <v>1870</v>
      </c>
      <c r="AZ3177" t="s">
        <v>3158</v>
      </c>
      <c r="BA3177" s="2">
        <v>43701</v>
      </c>
      <c r="BB3177">
        <v>29</v>
      </c>
      <c r="BC3177" t="s">
        <v>3395</v>
      </c>
      <c r="BD3177" s="3">
        <v>44287</v>
      </c>
      <c r="BE3177" t="s">
        <v>163</v>
      </c>
      <c r="BF3177" s="2">
        <v>43640</v>
      </c>
      <c r="BG3177">
        <v>22</v>
      </c>
      <c r="BH3177" t="s">
        <v>3417</v>
      </c>
      <c r="BI3177" s="2">
        <v>43700</v>
      </c>
    </row>
    <row r="3178" spans="1:61" x14ac:dyDescent="0.25">
      <c r="A3178" s="1">
        <v>43140</v>
      </c>
      <c r="B3178" t="s">
        <v>2531</v>
      </c>
      <c r="C3178" t="s">
        <v>163</v>
      </c>
      <c r="D3178" t="s">
        <v>151</v>
      </c>
      <c r="E3178" t="s">
        <v>180</v>
      </c>
      <c r="F3178" t="s">
        <v>68</v>
      </c>
      <c r="G3178" s="3">
        <v>27395</v>
      </c>
      <c r="H3178" s="3">
        <v>27395</v>
      </c>
      <c r="I3178" t="s">
        <v>79</v>
      </c>
      <c r="J3178" t="s">
        <v>180</v>
      </c>
      <c r="K3178" t="s">
        <v>65</v>
      </c>
      <c r="L3178" t="s">
        <v>79</v>
      </c>
      <c r="M3178" t="s">
        <v>63</v>
      </c>
      <c r="N3178" t="s">
        <v>63</v>
      </c>
      <c r="O3178" t="s">
        <v>79</v>
      </c>
      <c r="P3178" t="s">
        <v>65</v>
      </c>
      <c r="Q3178">
        <v>4</v>
      </c>
      <c r="R3178" t="s">
        <v>110</v>
      </c>
      <c r="S3178" t="s">
        <v>96</v>
      </c>
      <c r="T3178">
        <v>19</v>
      </c>
      <c r="U3178">
        <v>18</v>
      </c>
      <c r="V3178">
        <v>13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 t="e" vm="1">
        <f>_FV(-1,"0")</f>
        <v>#VALUE!</v>
      </c>
      <c r="AM3178" t="e" vm="89">
        <f>_FV(0,"75")</f>
        <v>#VALUE!</v>
      </c>
      <c r="AN3178">
        <v>-2</v>
      </c>
      <c r="AP3178" t="s">
        <v>83</v>
      </c>
      <c r="AQ3178">
        <v>1</v>
      </c>
      <c r="AR3178">
        <v>7</v>
      </c>
      <c r="AS3178" t="s">
        <v>68</v>
      </c>
      <c r="AT3178" t="s">
        <v>68</v>
      </c>
      <c r="AU3178" t="s">
        <v>68</v>
      </c>
      <c r="AV3178" t="s">
        <v>68</v>
      </c>
      <c r="AW3178" s="3">
        <v>41640</v>
      </c>
      <c r="AX3178">
        <v>1630</v>
      </c>
      <c r="AY3178">
        <v>1870</v>
      </c>
      <c r="AZ3178" t="s">
        <v>2531</v>
      </c>
      <c r="BA3178" s="2">
        <v>43492</v>
      </c>
      <c r="BB3178">
        <v>14</v>
      </c>
      <c r="BC3178" t="s">
        <v>3397</v>
      </c>
      <c r="BD3178" s="3">
        <v>23132</v>
      </c>
      <c r="BE3178" t="s">
        <v>163</v>
      </c>
      <c r="BF3178" s="2">
        <v>43640</v>
      </c>
      <c r="BG3178">
        <v>22</v>
      </c>
      <c r="BH3178" t="s">
        <v>3417</v>
      </c>
      <c r="BI3178" s="2">
        <v>43700</v>
      </c>
    </row>
    <row r="3179" spans="1:61" x14ac:dyDescent="0.25">
      <c r="A3179" s="1">
        <v>43456</v>
      </c>
      <c r="B3179" t="s">
        <v>2230</v>
      </c>
      <c r="C3179" t="s">
        <v>163</v>
      </c>
      <c r="D3179" t="s">
        <v>151</v>
      </c>
      <c r="E3179" t="s">
        <v>433</v>
      </c>
      <c r="F3179" t="s">
        <v>384</v>
      </c>
      <c r="G3179" t="s">
        <v>366</v>
      </c>
      <c r="H3179" t="s">
        <v>384</v>
      </c>
      <c r="I3179" t="s">
        <v>91</v>
      </c>
      <c r="J3179" t="s">
        <v>89</v>
      </c>
      <c r="K3179" t="s">
        <v>216</v>
      </c>
      <c r="L3179" t="s">
        <v>214</v>
      </c>
      <c r="M3179" t="s">
        <v>950</v>
      </c>
      <c r="N3179" t="s">
        <v>341</v>
      </c>
      <c r="O3179" t="s">
        <v>93</v>
      </c>
      <c r="P3179" t="s">
        <v>341</v>
      </c>
      <c r="Q3179">
        <v>18</v>
      </c>
      <c r="R3179" t="s">
        <v>95</v>
      </c>
      <c r="S3179" t="s">
        <v>96</v>
      </c>
      <c r="T3179">
        <v>19</v>
      </c>
      <c r="U3179">
        <v>16</v>
      </c>
      <c r="V3179">
        <v>6</v>
      </c>
      <c r="W3179" t="s">
        <v>96</v>
      </c>
      <c r="X3179" t="s">
        <v>96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1</v>
      </c>
      <c r="AK3179">
        <v>0</v>
      </c>
      <c r="AL3179" t="e" vm="266">
        <f>_FV(0,"8888888888888888")</f>
        <v>#VALUE!</v>
      </c>
      <c r="AM3179" t="s">
        <v>65</v>
      </c>
      <c r="AN3179">
        <v>-12</v>
      </c>
      <c r="AO3179" t="s">
        <v>65</v>
      </c>
      <c r="AP3179" t="s">
        <v>179</v>
      </c>
      <c r="AQ3179">
        <v>1</v>
      </c>
      <c r="AR3179">
        <v>4</v>
      </c>
      <c r="AS3179" t="s">
        <v>1854</v>
      </c>
      <c r="AT3179" t="s">
        <v>68</v>
      </c>
      <c r="AU3179" t="s">
        <v>813</v>
      </c>
      <c r="AV3179" t="s">
        <v>3550</v>
      </c>
      <c r="AW3179" t="s">
        <v>2386</v>
      </c>
      <c r="AX3179">
        <v>1556</v>
      </c>
      <c r="AY3179">
        <v>1870</v>
      </c>
      <c r="AZ3179" t="s">
        <v>2230</v>
      </c>
      <c r="BA3179" s="2">
        <v>43550</v>
      </c>
      <c r="BB3179">
        <v>32</v>
      </c>
      <c r="BC3179" t="s">
        <v>3398</v>
      </c>
      <c r="BD3179" s="3">
        <v>42767</v>
      </c>
      <c r="BE3179" t="s">
        <v>163</v>
      </c>
      <c r="BF3179" s="2">
        <v>43640</v>
      </c>
      <c r="BG3179">
        <v>22</v>
      </c>
      <c r="BH3179" t="s">
        <v>3417</v>
      </c>
      <c r="BI3179" s="2">
        <v>43700</v>
      </c>
    </row>
    <row r="3180" spans="1:61" x14ac:dyDescent="0.25">
      <c r="A3180" s="1">
        <v>43393</v>
      </c>
      <c r="B3180" t="s">
        <v>123</v>
      </c>
      <c r="C3180" t="s">
        <v>163</v>
      </c>
      <c r="D3180" t="s">
        <v>101</v>
      </c>
      <c r="E3180" t="s">
        <v>64</v>
      </c>
      <c r="F3180" t="s">
        <v>89</v>
      </c>
      <c r="G3180" t="s">
        <v>356</v>
      </c>
      <c r="H3180" t="s">
        <v>212</v>
      </c>
      <c r="I3180" t="s">
        <v>1680</v>
      </c>
      <c r="J3180" t="s">
        <v>89</v>
      </c>
      <c r="K3180" t="s">
        <v>355</v>
      </c>
      <c r="L3180" t="s">
        <v>94</v>
      </c>
      <c r="M3180" t="s">
        <v>65</v>
      </c>
      <c r="N3180" t="s">
        <v>80</v>
      </c>
      <c r="O3180" t="s">
        <v>216</v>
      </c>
      <c r="P3180" t="s">
        <v>93</v>
      </c>
      <c r="Q3180">
        <v>9</v>
      </c>
      <c r="R3180" t="s">
        <v>84</v>
      </c>
      <c r="S3180" t="s">
        <v>96</v>
      </c>
      <c r="T3180">
        <v>19</v>
      </c>
      <c r="U3180">
        <v>2</v>
      </c>
      <c r="V3180">
        <v>8</v>
      </c>
      <c r="W3180" t="s">
        <v>192</v>
      </c>
      <c r="X3180" t="s">
        <v>120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 t="s">
        <v>89</v>
      </c>
      <c r="AM3180" t="e" vm="136">
        <f>_FV(0,"1111111111111111")</f>
        <v>#VALUE!</v>
      </c>
      <c r="AN3180">
        <v>7</v>
      </c>
      <c r="AO3180" t="s">
        <v>68</v>
      </c>
      <c r="AP3180" t="e" vm="1">
        <f>_FV(-3,"0")</f>
        <v>#VALUE!</v>
      </c>
      <c r="AQ3180">
        <v>3</v>
      </c>
      <c r="AR3180">
        <v>6</v>
      </c>
      <c r="AS3180" t="s">
        <v>68</v>
      </c>
      <c r="AT3180" t="s">
        <v>118</v>
      </c>
      <c r="AU3180" t="s">
        <v>68</v>
      </c>
      <c r="AV3180" t="s">
        <v>64</v>
      </c>
      <c r="AW3180" t="s">
        <v>2943</v>
      </c>
      <c r="AX3180">
        <v>1850</v>
      </c>
      <c r="AY3180">
        <v>1870</v>
      </c>
      <c r="AZ3180" t="s">
        <v>123</v>
      </c>
      <c r="BA3180" s="2">
        <v>43640</v>
      </c>
      <c r="BB3180">
        <v>40</v>
      </c>
      <c r="BC3180" t="s">
        <v>3388</v>
      </c>
      <c r="BD3180" t="s">
        <v>3399</v>
      </c>
      <c r="BE3180" t="s">
        <v>163</v>
      </c>
      <c r="BF3180" s="2">
        <v>43640</v>
      </c>
      <c r="BG3180">
        <v>22</v>
      </c>
      <c r="BH3180" t="s">
        <v>3417</v>
      </c>
      <c r="BI3180" s="2">
        <v>43700</v>
      </c>
    </row>
    <row r="3181" spans="1:61" x14ac:dyDescent="0.25">
      <c r="A3181" s="1">
        <v>43523</v>
      </c>
      <c r="B3181" t="s">
        <v>2233</v>
      </c>
      <c r="C3181" t="s">
        <v>163</v>
      </c>
      <c r="D3181" t="s">
        <v>151</v>
      </c>
      <c r="E3181" t="s">
        <v>407</v>
      </c>
      <c r="F3181" t="s">
        <v>370</v>
      </c>
      <c r="G3181" s="3">
        <v>45658</v>
      </c>
      <c r="H3181" s="3">
        <v>45658</v>
      </c>
      <c r="I3181" t="s">
        <v>371</v>
      </c>
      <c r="J3181" t="s">
        <v>370</v>
      </c>
      <c r="K3181" t="s">
        <v>155</v>
      </c>
      <c r="L3181" t="s">
        <v>437</v>
      </c>
      <c r="M3181" t="s">
        <v>253</v>
      </c>
      <c r="N3181" t="s">
        <v>254</v>
      </c>
      <c r="O3181" t="s">
        <v>372</v>
      </c>
      <c r="P3181" t="s">
        <v>79</v>
      </c>
      <c r="Q3181">
        <v>28</v>
      </c>
      <c r="R3181" t="s">
        <v>179</v>
      </c>
      <c r="S3181" t="s">
        <v>96</v>
      </c>
      <c r="T3181">
        <v>19</v>
      </c>
      <c r="U3181">
        <v>12</v>
      </c>
      <c r="V3181">
        <v>6</v>
      </c>
      <c r="W3181" t="s">
        <v>121</v>
      </c>
      <c r="X3181" t="s">
        <v>192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 t="e" vm="33">
        <f>_FV(0,"14285714285714285")</f>
        <v>#VALUE!</v>
      </c>
      <c r="AM3181" t="s">
        <v>1185</v>
      </c>
      <c r="AN3181">
        <v>-22</v>
      </c>
      <c r="AO3181" t="e" vm="1">
        <f>_FV(-3,"0")</f>
        <v>#VALUE!</v>
      </c>
      <c r="AP3181" t="s">
        <v>96</v>
      </c>
      <c r="AQ3181">
        <v>1</v>
      </c>
      <c r="AR3181">
        <v>7</v>
      </c>
      <c r="AS3181" t="s">
        <v>1333</v>
      </c>
      <c r="AT3181" t="s">
        <v>68</v>
      </c>
      <c r="AU3181" t="s">
        <v>1334</v>
      </c>
      <c r="AV3181" t="s">
        <v>3551</v>
      </c>
      <c r="AW3181" t="s">
        <v>3552</v>
      </c>
      <c r="AX3181">
        <v>1672</v>
      </c>
      <c r="AY3181">
        <v>1870</v>
      </c>
      <c r="AZ3181" t="s">
        <v>2233</v>
      </c>
      <c r="BA3181" s="2">
        <v>43580</v>
      </c>
      <c r="BB3181">
        <v>20</v>
      </c>
      <c r="BC3181" t="s">
        <v>3402</v>
      </c>
      <c r="BD3181" s="3">
        <v>47300</v>
      </c>
      <c r="BE3181" t="s">
        <v>163</v>
      </c>
      <c r="BF3181" s="2">
        <v>43640</v>
      </c>
      <c r="BG3181">
        <v>22</v>
      </c>
      <c r="BH3181" t="s">
        <v>3417</v>
      </c>
      <c r="BI3181" s="2">
        <v>43700</v>
      </c>
    </row>
    <row r="3182" spans="1:61" x14ac:dyDescent="0.25">
      <c r="A3182" s="1">
        <v>43576</v>
      </c>
      <c r="B3182" t="s">
        <v>127</v>
      </c>
      <c r="C3182" t="s">
        <v>163</v>
      </c>
      <c r="D3182" t="s">
        <v>62</v>
      </c>
      <c r="E3182" t="s">
        <v>1434</v>
      </c>
      <c r="F3182" s="2">
        <v>43678</v>
      </c>
      <c r="G3182" t="s">
        <v>1577</v>
      </c>
      <c r="H3182" t="s">
        <v>662</v>
      </c>
      <c r="I3182" t="s">
        <v>1434</v>
      </c>
      <c r="J3182" t="s">
        <v>701</v>
      </c>
      <c r="K3182" t="s">
        <v>666</v>
      </c>
      <c r="L3182" t="s">
        <v>1094</v>
      </c>
      <c r="M3182" t="s">
        <v>116</v>
      </c>
      <c r="N3182" t="s">
        <v>585</v>
      </c>
      <c r="O3182" t="s">
        <v>118</v>
      </c>
      <c r="P3182" t="s">
        <v>118</v>
      </c>
      <c r="Q3182">
        <v>35</v>
      </c>
      <c r="R3182" t="s">
        <v>121</v>
      </c>
      <c r="S3182" t="s">
        <v>96</v>
      </c>
      <c r="T3182">
        <v>19</v>
      </c>
      <c r="U3182">
        <v>10</v>
      </c>
      <c r="V3182">
        <v>6</v>
      </c>
      <c r="W3182" t="s">
        <v>83</v>
      </c>
      <c r="X3182" t="s">
        <v>96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 t="s">
        <v>2028</v>
      </c>
      <c r="AM3182" t="s">
        <v>156</v>
      </c>
      <c r="AN3182">
        <v>-18</v>
      </c>
      <c r="AO3182" t="s">
        <v>84</v>
      </c>
      <c r="AP3182" t="s">
        <v>64</v>
      </c>
      <c r="AQ3182">
        <v>0</v>
      </c>
      <c r="AR3182">
        <v>9</v>
      </c>
      <c r="AS3182" t="s">
        <v>1315</v>
      </c>
      <c r="AT3182" t="s">
        <v>68</v>
      </c>
      <c r="AU3182" t="s">
        <v>1316</v>
      </c>
      <c r="AV3182" t="s">
        <v>1317</v>
      </c>
      <c r="AW3182" t="s">
        <v>3506</v>
      </c>
      <c r="AX3182">
        <v>1674</v>
      </c>
      <c r="AY3182">
        <v>1870</v>
      </c>
      <c r="AZ3182" t="s">
        <v>127</v>
      </c>
      <c r="BA3182" t="s">
        <v>1398</v>
      </c>
      <c r="BB3182">
        <v>25</v>
      </c>
      <c r="BC3182" t="s">
        <v>3404</v>
      </c>
      <c r="BD3182" s="3">
        <v>27303</v>
      </c>
      <c r="BE3182" t="s">
        <v>163</v>
      </c>
      <c r="BF3182" s="2">
        <v>43640</v>
      </c>
      <c r="BG3182">
        <v>22</v>
      </c>
      <c r="BH3182" t="s">
        <v>3417</v>
      </c>
      <c r="BI3182" s="2">
        <v>43700</v>
      </c>
    </row>
    <row r="3183" spans="1:61" x14ac:dyDescent="0.25">
      <c r="A3183" s="1">
        <v>43710</v>
      </c>
      <c r="B3183" t="s">
        <v>136</v>
      </c>
      <c r="C3183" t="s">
        <v>163</v>
      </c>
      <c r="D3183" t="s">
        <v>151</v>
      </c>
      <c r="E3183" t="s">
        <v>517</v>
      </c>
      <c r="F3183" t="s">
        <v>1375</v>
      </c>
      <c r="G3183" t="s">
        <v>940</v>
      </c>
      <c r="H3183" t="s">
        <v>997</v>
      </c>
      <c r="I3183" t="s">
        <v>944</v>
      </c>
      <c r="J3183" t="s">
        <v>1259</v>
      </c>
      <c r="K3183" t="s">
        <v>238</v>
      </c>
      <c r="L3183" t="s">
        <v>364</v>
      </c>
      <c r="M3183" t="s">
        <v>232</v>
      </c>
      <c r="N3183" t="s">
        <v>519</v>
      </c>
      <c r="O3183" t="s">
        <v>519</v>
      </c>
      <c r="P3183" t="s">
        <v>363</v>
      </c>
      <c r="Q3183">
        <v>26</v>
      </c>
      <c r="R3183" t="s">
        <v>67</v>
      </c>
      <c r="S3183" t="s">
        <v>96</v>
      </c>
      <c r="T3183">
        <v>19</v>
      </c>
      <c r="U3183">
        <v>17</v>
      </c>
      <c r="V3183">
        <v>5</v>
      </c>
      <c r="W3183" t="s">
        <v>84</v>
      </c>
      <c r="X3183" t="s">
        <v>191</v>
      </c>
      <c r="Y3183">
        <v>0</v>
      </c>
      <c r="Z3183">
        <v>0</v>
      </c>
      <c r="AA3183">
        <v>0</v>
      </c>
      <c r="AB3183">
        <v>1</v>
      </c>
      <c r="AC3183">
        <v>0</v>
      </c>
      <c r="AD3183">
        <v>0</v>
      </c>
      <c r="AE3183">
        <v>0</v>
      </c>
      <c r="AF3183">
        <v>1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 t="e" vm="499">
        <f>_FV(-1,"1538461538461537")</f>
        <v>#VALUE!</v>
      </c>
      <c r="AM3183" t="s">
        <v>364</v>
      </c>
      <c r="AN3183">
        <v>-31</v>
      </c>
      <c r="AO3183" t="e" vm="1">
        <f>_FV(-10,"0")</f>
        <v>#VALUE!</v>
      </c>
      <c r="AP3183" t="s">
        <v>191</v>
      </c>
      <c r="AQ3183">
        <v>1</v>
      </c>
      <c r="AR3183">
        <v>7</v>
      </c>
      <c r="AS3183" t="s">
        <v>1369</v>
      </c>
      <c r="AT3183" t="s">
        <v>68</v>
      </c>
      <c r="AU3183" t="s">
        <v>1370</v>
      </c>
      <c r="AV3183" t="s">
        <v>3553</v>
      </c>
      <c r="AW3183" t="s">
        <v>3554</v>
      </c>
      <c r="AX3183">
        <v>1621</v>
      </c>
      <c r="AY3183">
        <v>1870</v>
      </c>
      <c r="AZ3183" t="s">
        <v>136</v>
      </c>
      <c r="BA3183" s="2">
        <v>43609</v>
      </c>
      <c r="BB3183">
        <v>18</v>
      </c>
      <c r="BC3183" t="s">
        <v>3407</v>
      </c>
      <c r="BD3183" s="2">
        <v>43652</v>
      </c>
      <c r="BE3183" t="s">
        <v>163</v>
      </c>
      <c r="BF3183" s="2">
        <v>43640</v>
      </c>
      <c r="BG3183">
        <v>22</v>
      </c>
      <c r="BH3183" t="s">
        <v>3417</v>
      </c>
      <c r="BI3183" s="2">
        <v>43700</v>
      </c>
    </row>
    <row r="3184" spans="1:61" x14ac:dyDescent="0.25">
      <c r="A3184" s="1">
        <v>43590</v>
      </c>
      <c r="B3184" t="s">
        <v>3165</v>
      </c>
      <c r="C3184" t="s">
        <v>163</v>
      </c>
      <c r="D3184" t="s">
        <v>101</v>
      </c>
      <c r="E3184" t="s">
        <v>1549</v>
      </c>
      <c r="F3184" t="s">
        <v>615</v>
      </c>
      <c r="G3184" t="s">
        <v>64</v>
      </c>
      <c r="H3184" t="s">
        <v>650</v>
      </c>
      <c r="I3184" t="s">
        <v>295</v>
      </c>
      <c r="J3184" t="s">
        <v>1158</v>
      </c>
      <c r="K3184" t="s">
        <v>2293</v>
      </c>
      <c r="L3184" t="s">
        <v>1122</v>
      </c>
      <c r="M3184" t="s">
        <v>2054</v>
      </c>
      <c r="N3184" t="s">
        <v>292</v>
      </c>
      <c r="O3184" t="s">
        <v>1462</v>
      </c>
      <c r="P3184" t="s">
        <v>656</v>
      </c>
      <c r="Q3184">
        <v>37</v>
      </c>
      <c r="R3184" t="s">
        <v>239</v>
      </c>
      <c r="S3184" t="s">
        <v>96</v>
      </c>
      <c r="T3184">
        <v>19</v>
      </c>
      <c r="U3184">
        <v>20</v>
      </c>
      <c r="V3184">
        <v>6</v>
      </c>
      <c r="W3184" t="s">
        <v>65</v>
      </c>
      <c r="X3184" t="s">
        <v>66</v>
      </c>
      <c r="Y3184">
        <v>0</v>
      </c>
      <c r="Z3184">
        <v>0</v>
      </c>
      <c r="AA3184">
        <v>0</v>
      </c>
      <c r="AB3184">
        <v>1</v>
      </c>
      <c r="AC3184">
        <v>1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 t="e" vm="500">
        <f>_FV(-1,"4594594594594594")</f>
        <v>#VALUE!</v>
      </c>
      <c r="AM3184" t="s">
        <v>759</v>
      </c>
      <c r="AN3184">
        <v>-51</v>
      </c>
      <c r="AO3184" t="e" vm="1">
        <f>_FV(-4,"0")</f>
        <v>#VALUE!</v>
      </c>
      <c r="AP3184" t="s">
        <v>119</v>
      </c>
      <c r="AQ3184">
        <v>3</v>
      </c>
      <c r="AR3184">
        <v>6</v>
      </c>
      <c r="AS3184" t="s">
        <v>1328</v>
      </c>
      <c r="AT3184" t="s">
        <v>68</v>
      </c>
      <c r="AU3184" t="s">
        <v>65</v>
      </c>
      <c r="AV3184" t="s">
        <v>65</v>
      </c>
      <c r="AW3184" t="s">
        <v>3238</v>
      </c>
      <c r="AX3184">
        <v>1546</v>
      </c>
      <c r="AY3184">
        <v>1870</v>
      </c>
      <c r="AZ3184" t="s">
        <v>3165</v>
      </c>
      <c r="BA3184" s="2">
        <v>43548</v>
      </c>
      <c r="BB3184">
        <v>21</v>
      </c>
      <c r="BC3184" t="s">
        <v>3409</v>
      </c>
      <c r="BD3184" s="3">
        <v>15766</v>
      </c>
      <c r="BE3184" t="s">
        <v>163</v>
      </c>
      <c r="BF3184" s="2">
        <v>43640</v>
      </c>
      <c r="BG3184">
        <v>22</v>
      </c>
      <c r="BH3184" t="s">
        <v>3417</v>
      </c>
      <c r="BI3184" s="2">
        <v>43700</v>
      </c>
    </row>
    <row r="3185" spans="1:61" x14ac:dyDescent="0.25">
      <c r="A3185" s="1">
        <v>43526</v>
      </c>
      <c r="B3185" t="s">
        <v>2538</v>
      </c>
      <c r="C3185" t="s">
        <v>163</v>
      </c>
      <c r="D3185" t="s">
        <v>151</v>
      </c>
      <c r="E3185" s="2">
        <v>43497</v>
      </c>
      <c r="F3185" s="3">
        <v>33604</v>
      </c>
      <c r="G3185" s="2">
        <v>43497</v>
      </c>
      <c r="H3185" s="2">
        <v>43556</v>
      </c>
      <c r="I3185" s="3">
        <v>46753</v>
      </c>
      <c r="J3185" s="2">
        <v>43678</v>
      </c>
      <c r="K3185" t="s">
        <v>347</v>
      </c>
      <c r="L3185" t="s">
        <v>396</v>
      </c>
      <c r="M3185" t="s">
        <v>116</v>
      </c>
      <c r="N3185" t="s">
        <v>118</v>
      </c>
      <c r="O3185" t="s">
        <v>118</v>
      </c>
      <c r="P3185" t="s">
        <v>397</v>
      </c>
      <c r="Q3185">
        <v>25</v>
      </c>
      <c r="R3185" t="s">
        <v>83</v>
      </c>
      <c r="S3185" t="s">
        <v>96</v>
      </c>
      <c r="T3185">
        <v>19</v>
      </c>
      <c r="U3185">
        <v>11</v>
      </c>
      <c r="V3185">
        <v>6</v>
      </c>
      <c r="W3185" t="s">
        <v>66</v>
      </c>
      <c r="X3185" t="s">
        <v>191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1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 t="s">
        <v>65</v>
      </c>
      <c r="AM3185" t="s">
        <v>396</v>
      </c>
      <c r="AN3185">
        <v>-13</v>
      </c>
      <c r="AO3185" t="e" vm="1">
        <f>_FV(-9,"0")</f>
        <v>#VALUE!</v>
      </c>
      <c r="AP3185" t="s">
        <v>84</v>
      </c>
      <c r="AQ3185">
        <v>1</v>
      </c>
      <c r="AR3185">
        <v>7</v>
      </c>
      <c r="AS3185" t="s">
        <v>2187</v>
      </c>
      <c r="AT3185" t="s">
        <v>68</v>
      </c>
      <c r="AU3185" t="s">
        <v>1405</v>
      </c>
      <c r="AV3185" t="s">
        <v>1779</v>
      </c>
      <c r="AW3185" t="s">
        <v>3555</v>
      </c>
      <c r="AX3185">
        <v>1685</v>
      </c>
      <c r="AY3185">
        <v>1870</v>
      </c>
      <c r="AZ3185" t="s">
        <v>2538</v>
      </c>
      <c r="BA3185" s="2">
        <v>43580</v>
      </c>
      <c r="BB3185">
        <v>27</v>
      </c>
      <c r="BC3185" t="s">
        <v>3410</v>
      </c>
      <c r="BD3185" s="3">
        <v>24320</v>
      </c>
      <c r="BE3185" t="s">
        <v>163</v>
      </c>
      <c r="BF3185" s="2">
        <v>43640</v>
      </c>
      <c r="BG3185">
        <v>22</v>
      </c>
      <c r="BH3185" t="s">
        <v>3417</v>
      </c>
      <c r="BI3185" s="2">
        <v>43700</v>
      </c>
    </row>
    <row r="3186" spans="1:61" x14ac:dyDescent="0.25">
      <c r="A3186" s="1">
        <v>43450</v>
      </c>
      <c r="B3186" t="s">
        <v>150</v>
      </c>
      <c r="C3186" t="s">
        <v>163</v>
      </c>
      <c r="D3186" t="s">
        <v>62</v>
      </c>
      <c r="E3186" t="s">
        <v>64</v>
      </c>
      <c r="F3186" t="s">
        <v>945</v>
      </c>
      <c r="G3186" t="s">
        <v>187</v>
      </c>
      <c r="H3186" t="s">
        <v>878</v>
      </c>
      <c r="I3186" t="s">
        <v>3556</v>
      </c>
      <c r="J3186" t="s">
        <v>878</v>
      </c>
      <c r="K3186" t="s">
        <v>993</v>
      </c>
      <c r="L3186" t="s">
        <v>188</v>
      </c>
      <c r="M3186" t="s">
        <v>65</v>
      </c>
      <c r="N3186" t="s">
        <v>190</v>
      </c>
      <c r="O3186" t="s">
        <v>189</v>
      </c>
      <c r="P3186" t="s">
        <v>280</v>
      </c>
      <c r="Q3186">
        <v>17</v>
      </c>
      <c r="R3186" t="s">
        <v>64</v>
      </c>
      <c r="S3186" t="s">
        <v>96</v>
      </c>
      <c r="T3186">
        <v>19</v>
      </c>
      <c r="U3186">
        <v>1</v>
      </c>
      <c r="V3186">
        <v>6</v>
      </c>
      <c r="W3186" t="s">
        <v>110</v>
      </c>
      <c r="X3186" t="s">
        <v>96</v>
      </c>
      <c r="Y3186">
        <v>1</v>
      </c>
      <c r="Z3186">
        <v>1</v>
      </c>
      <c r="AA3186">
        <v>1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 t="s">
        <v>945</v>
      </c>
      <c r="AM3186" t="s">
        <v>281</v>
      </c>
      <c r="AN3186">
        <v>16</v>
      </c>
      <c r="AO3186" t="s">
        <v>83</v>
      </c>
      <c r="AP3186" t="e" vm="1">
        <f>_FV(-4,"0")</f>
        <v>#VALUE!</v>
      </c>
      <c r="AQ3186">
        <v>2</v>
      </c>
      <c r="AR3186">
        <v>5</v>
      </c>
      <c r="AS3186" t="s">
        <v>68</v>
      </c>
      <c r="AT3186" t="s">
        <v>1987</v>
      </c>
      <c r="AU3186" t="s">
        <v>68</v>
      </c>
      <c r="AV3186" s="3">
        <v>27395</v>
      </c>
      <c r="AW3186" t="s">
        <v>3557</v>
      </c>
      <c r="AX3186">
        <v>1937</v>
      </c>
      <c r="AY3186">
        <v>1870</v>
      </c>
      <c r="AZ3186" t="s">
        <v>150</v>
      </c>
      <c r="BA3186" s="2">
        <v>43700</v>
      </c>
      <c r="BB3186">
        <v>25</v>
      </c>
      <c r="BC3186" t="s">
        <v>3413</v>
      </c>
      <c r="BD3186" s="2">
        <v>43700</v>
      </c>
      <c r="BE3186" t="s">
        <v>163</v>
      </c>
      <c r="BF3186" s="2">
        <v>43640</v>
      </c>
      <c r="BG3186">
        <v>22</v>
      </c>
      <c r="BH3186" t="s">
        <v>3417</v>
      </c>
      <c r="BI3186" s="2">
        <v>43700</v>
      </c>
    </row>
    <row r="3187" spans="1:61" x14ac:dyDescent="0.25">
      <c r="A3187" s="1">
        <v>43415</v>
      </c>
      <c r="B3187" t="s">
        <v>158</v>
      </c>
      <c r="C3187" t="s">
        <v>163</v>
      </c>
      <c r="D3187" t="s">
        <v>62</v>
      </c>
      <c r="E3187" s="3">
        <v>27426</v>
      </c>
      <c r="F3187" t="s">
        <v>425</v>
      </c>
      <c r="G3187" t="s">
        <v>80</v>
      </c>
      <c r="H3187" s="2">
        <v>43586</v>
      </c>
      <c r="I3187" t="s">
        <v>1678</v>
      </c>
      <c r="J3187" t="s">
        <v>340</v>
      </c>
      <c r="K3187" t="s">
        <v>180</v>
      </c>
      <c r="L3187" t="s">
        <v>63</v>
      </c>
      <c r="M3187" t="s">
        <v>65</v>
      </c>
      <c r="N3187" t="s">
        <v>79</v>
      </c>
      <c r="O3187" t="s">
        <v>82</v>
      </c>
      <c r="P3187" t="s">
        <v>82</v>
      </c>
      <c r="Q3187">
        <v>12</v>
      </c>
      <c r="R3187" t="s">
        <v>68</v>
      </c>
      <c r="S3187" t="s">
        <v>96</v>
      </c>
      <c r="T3187">
        <v>19</v>
      </c>
      <c r="U3187">
        <v>1</v>
      </c>
      <c r="V3187">
        <v>7</v>
      </c>
      <c r="W3187" t="s">
        <v>191</v>
      </c>
      <c r="X3187" t="s">
        <v>120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 t="s">
        <v>1678</v>
      </c>
      <c r="AM3187" t="s">
        <v>308</v>
      </c>
      <c r="AN3187">
        <v>9</v>
      </c>
      <c r="AO3187" t="s">
        <v>84</v>
      </c>
      <c r="AP3187" t="e" vm="1">
        <f>_FV(-5,"0")</f>
        <v>#VALUE!</v>
      </c>
      <c r="AQ3187">
        <v>4</v>
      </c>
      <c r="AR3187">
        <v>4</v>
      </c>
      <c r="AS3187" t="s">
        <v>427</v>
      </c>
      <c r="AT3187" t="s">
        <v>68</v>
      </c>
      <c r="AU3187" t="s">
        <v>1343</v>
      </c>
      <c r="AV3187" t="s">
        <v>3558</v>
      </c>
      <c r="AW3187" t="s">
        <v>3559</v>
      </c>
      <c r="AX3187">
        <v>1954</v>
      </c>
      <c r="AY3187">
        <v>1870</v>
      </c>
      <c r="AZ3187" t="s">
        <v>158</v>
      </c>
      <c r="BA3187" s="2">
        <v>43547</v>
      </c>
      <c r="BB3187">
        <v>33</v>
      </c>
      <c r="BC3187" t="s">
        <v>3388</v>
      </c>
      <c r="BD3187" t="s">
        <v>3389</v>
      </c>
      <c r="BE3187" t="s">
        <v>163</v>
      </c>
      <c r="BF3187" s="2">
        <v>43640</v>
      </c>
      <c r="BG3187">
        <v>22</v>
      </c>
      <c r="BH3187" t="s">
        <v>3417</v>
      </c>
      <c r="BI3187" s="2">
        <v>43700</v>
      </c>
    </row>
    <row r="3188" spans="1:61" x14ac:dyDescent="0.25">
      <c r="A3188" s="1">
        <v>43497</v>
      </c>
      <c r="B3188" t="s">
        <v>178</v>
      </c>
      <c r="C3188" t="s">
        <v>163</v>
      </c>
      <c r="D3188" t="s">
        <v>151</v>
      </c>
      <c r="E3188" t="s">
        <v>670</v>
      </c>
      <c r="F3188" t="s">
        <v>1822</v>
      </c>
      <c r="G3188" t="s">
        <v>153</v>
      </c>
      <c r="H3188" t="s">
        <v>892</v>
      </c>
      <c r="I3188" t="s">
        <v>152</v>
      </c>
      <c r="J3188" t="s">
        <v>340</v>
      </c>
      <c r="K3188" t="s">
        <v>394</v>
      </c>
      <c r="L3188" t="s">
        <v>393</v>
      </c>
      <c r="M3188" t="s">
        <v>393</v>
      </c>
      <c r="N3188" t="s">
        <v>889</v>
      </c>
      <c r="O3188" t="s">
        <v>155</v>
      </c>
      <c r="P3188" t="s">
        <v>889</v>
      </c>
      <c r="Q3188">
        <v>21</v>
      </c>
      <c r="R3188" t="s">
        <v>191</v>
      </c>
      <c r="S3188" t="s">
        <v>96</v>
      </c>
      <c r="T3188">
        <v>19</v>
      </c>
      <c r="U3188">
        <v>15</v>
      </c>
      <c r="V3188">
        <v>6</v>
      </c>
      <c r="W3188" t="s">
        <v>132</v>
      </c>
      <c r="X3188" t="s">
        <v>179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 t="e" vm="151">
        <f>_FV(0,"5714285714285714")</f>
        <v>#VALUE!</v>
      </c>
      <c r="AM3188" t="s">
        <v>156</v>
      </c>
      <c r="AN3188">
        <v>-17</v>
      </c>
      <c r="AO3188" t="e" vm="1">
        <f>_FV(-7,"0")</f>
        <v>#VALUE!</v>
      </c>
      <c r="AP3188" t="s">
        <v>85</v>
      </c>
      <c r="AQ3188">
        <v>3</v>
      </c>
      <c r="AR3188">
        <v>6</v>
      </c>
      <c r="AS3188" t="s">
        <v>68</v>
      </c>
      <c r="AT3188" t="s">
        <v>68</v>
      </c>
      <c r="AU3188" t="s">
        <v>68</v>
      </c>
      <c r="AV3188" t="s">
        <v>124</v>
      </c>
      <c r="AW3188" s="3">
        <v>11689</v>
      </c>
      <c r="AX3188">
        <v>1644</v>
      </c>
      <c r="AY3188">
        <v>1870</v>
      </c>
      <c r="AZ3188" t="s">
        <v>178</v>
      </c>
      <c r="BA3188" t="s">
        <v>1398</v>
      </c>
      <c r="BB3188">
        <v>22</v>
      </c>
      <c r="BC3188" t="s">
        <v>3419</v>
      </c>
      <c r="BD3188" s="3">
        <v>15097</v>
      </c>
      <c r="BE3188" t="s">
        <v>163</v>
      </c>
      <c r="BF3188" s="2">
        <v>43640</v>
      </c>
      <c r="BG3188">
        <v>22</v>
      </c>
      <c r="BH3188" t="s">
        <v>3417</v>
      </c>
      <c r="BI3188" s="2">
        <v>43700</v>
      </c>
    </row>
    <row r="3189" spans="1:61" x14ac:dyDescent="0.25">
      <c r="A3189" s="1">
        <v>43112</v>
      </c>
      <c r="B3189" t="s">
        <v>1917</v>
      </c>
      <c r="C3189" t="s">
        <v>163</v>
      </c>
      <c r="D3189" t="s">
        <v>101</v>
      </c>
      <c r="E3189" t="s">
        <v>670</v>
      </c>
      <c r="F3189" t="s">
        <v>353</v>
      </c>
      <c r="G3189" t="s">
        <v>391</v>
      </c>
      <c r="H3189" s="2">
        <v>43586</v>
      </c>
      <c r="I3189" t="s">
        <v>252</v>
      </c>
      <c r="J3189" s="2">
        <v>43586</v>
      </c>
      <c r="K3189" t="s">
        <v>577</v>
      </c>
      <c r="L3189" t="s">
        <v>156</v>
      </c>
      <c r="M3189" t="s">
        <v>63</v>
      </c>
      <c r="N3189" t="s">
        <v>155</v>
      </c>
      <c r="O3189" t="s">
        <v>329</v>
      </c>
      <c r="P3189" t="s">
        <v>372</v>
      </c>
      <c r="Q3189">
        <v>14</v>
      </c>
      <c r="R3189" t="s">
        <v>242</v>
      </c>
      <c r="S3189" t="s">
        <v>96</v>
      </c>
      <c r="T3189">
        <v>19</v>
      </c>
      <c r="U3189">
        <v>18</v>
      </c>
      <c r="V3189">
        <v>7</v>
      </c>
      <c r="W3189" t="s">
        <v>84</v>
      </c>
      <c r="X3189" t="s">
        <v>121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 t="e" vm="1">
        <f>_FV(-1,"0")</f>
        <v>#VALUE!</v>
      </c>
      <c r="AM3189" t="e" vm="186">
        <f>_FV(0,"07142857142857142")</f>
        <v>#VALUE!</v>
      </c>
      <c r="AN3189">
        <v>-13</v>
      </c>
      <c r="AO3189" t="e" vm="1">
        <f>_FV(-5,"0")</f>
        <v>#VALUE!</v>
      </c>
      <c r="AP3189" t="s">
        <v>120</v>
      </c>
      <c r="AQ3189">
        <v>2</v>
      </c>
      <c r="AR3189">
        <v>5</v>
      </c>
      <c r="AS3189" t="s">
        <v>708</v>
      </c>
      <c r="AT3189" t="s">
        <v>68</v>
      </c>
      <c r="AU3189" t="s">
        <v>1178</v>
      </c>
      <c r="AV3189" t="s">
        <v>3560</v>
      </c>
      <c r="AW3189" t="s">
        <v>3507</v>
      </c>
      <c r="AX3189">
        <v>1642</v>
      </c>
      <c r="AY3189">
        <v>1870</v>
      </c>
      <c r="AZ3189" t="s">
        <v>1917</v>
      </c>
      <c r="BA3189" s="2">
        <v>43731</v>
      </c>
      <c r="BB3189">
        <v>18</v>
      </c>
      <c r="BC3189" t="s">
        <v>3421</v>
      </c>
      <c r="BD3189" s="3">
        <v>27912</v>
      </c>
      <c r="BE3189" t="s">
        <v>163</v>
      </c>
      <c r="BF3189" s="2">
        <v>43640</v>
      </c>
      <c r="BG3189">
        <v>22</v>
      </c>
      <c r="BH3189" t="s">
        <v>3417</v>
      </c>
      <c r="BI3189" s="2">
        <v>43700</v>
      </c>
    </row>
    <row r="3190" spans="1:61" x14ac:dyDescent="0.25">
      <c r="A3190" s="1">
        <v>43478</v>
      </c>
      <c r="B3190" t="s">
        <v>209</v>
      </c>
      <c r="C3190" t="s">
        <v>163</v>
      </c>
      <c r="D3190" t="s">
        <v>151</v>
      </c>
      <c r="E3190" t="s">
        <v>1346</v>
      </c>
      <c r="F3190" t="s">
        <v>1935</v>
      </c>
      <c r="G3190" t="s">
        <v>802</v>
      </c>
      <c r="H3190" t="s">
        <v>644</v>
      </c>
      <c r="I3190" t="s">
        <v>853</v>
      </c>
      <c r="J3190" t="s">
        <v>628</v>
      </c>
      <c r="K3190" t="s">
        <v>852</v>
      </c>
      <c r="L3190" t="s">
        <v>63</v>
      </c>
      <c r="M3190" t="s">
        <v>339</v>
      </c>
      <c r="N3190" t="s">
        <v>339</v>
      </c>
      <c r="O3190" t="s">
        <v>65</v>
      </c>
      <c r="P3190" t="s">
        <v>339</v>
      </c>
      <c r="Q3190">
        <v>22</v>
      </c>
      <c r="R3190" t="s">
        <v>66</v>
      </c>
      <c r="S3190" t="s">
        <v>96</v>
      </c>
      <c r="T3190">
        <v>19</v>
      </c>
      <c r="U3190">
        <v>3</v>
      </c>
      <c r="V3190">
        <v>6</v>
      </c>
      <c r="W3190" t="s">
        <v>179</v>
      </c>
      <c r="X3190" t="s">
        <v>179</v>
      </c>
      <c r="Y3190">
        <v>0</v>
      </c>
      <c r="Z3190">
        <v>1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 t="s">
        <v>1042</v>
      </c>
      <c r="AM3190" t="s">
        <v>63</v>
      </c>
      <c r="AN3190">
        <v>10</v>
      </c>
      <c r="AO3190" t="s">
        <v>65</v>
      </c>
      <c r="AP3190" t="e" vm="1">
        <f>_FV(-2,"0")</f>
        <v>#VALUE!</v>
      </c>
      <c r="AQ3190">
        <v>6</v>
      </c>
      <c r="AR3190">
        <v>3</v>
      </c>
      <c r="AS3190" t="s">
        <v>68</v>
      </c>
      <c r="AT3190" t="s">
        <v>2758</v>
      </c>
      <c r="AU3190" t="s">
        <v>68</v>
      </c>
      <c r="AV3190" s="2">
        <v>43618</v>
      </c>
      <c r="AW3190" t="s">
        <v>3561</v>
      </c>
      <c r="AX3190">
        <v>1893</v>
      </c>
      <c r="AY3190">
        <v>1870</v>
      </c>
      <c r="AZ3190" t="s">
        <v>209</v>
      </c>
      <c r="BA3190" s="2">
        <v>43609</v>
      </c>
      <c r="BB3190">
        <v>20</v>
      </c>
      <c r="BC3190" t="s">
        <v>3422</v>
      </c>
      <c r="BD3190" s="2">
        <v>43793</v>
      </c>
      <c r="BE3190" t="s">
        <v>163</v>
      </c>
      <c r="BF3190" s="2">
        <v>43640</v>
      </c>
      <c r="BG3190">
        <v>22</v>
      </c>
      <c r="BH3190" t="s">
        <v>3417</v>
      </c>
      <c r="BI3190" s="2">
        <v>43700</v>
      </c>
    </row>
    <row r="3191" spans="1:61" x14ac:dyDescent="0.25">
      <c r="A3191" s="1">
        <v>43358</v>
      </c>
      <c r="B3191" t="s">
        <v>2793</v>
      </c>
      <c r="C3191" t="s">
        <v>163</v>
      </c>
      <c r="D3191" t="s">
        <v>151</v>
      </c>
      <c r="E3191" s="2">
        <v>43678</v>
      </c>
      <c r="F3191" s="2">
        <v>43497</v>
      </c>
      <c r="G3191" t="s">
        <v>97</v>
      </c>
      <c r="H3191" s="2">
        <v>43556</v>
      </c>
      <c r="I3191" s="2">
        <v>43557</v>
      </c>
      <c r="J3191" s="2">
        <v>43497</v>
      </c>
      <c r="K3191" t="s">
        <v>124</v>
      </c>
      <c r="L3191" t="s">
        <v>116</v>
      </c>
      <c r="M3191" t="s">
        <v>65</v>
      </c>
      <c r="N3191" t="s">
        <v>116</v>
      </c>
      <c r="O3191" t="s">
        <v>65</v>
      </c>
      <c r="P3191" t="s">
        <v>65</v>
      </c>
      <c r="Q3191">
        <v>5</v>
      </c>
      <c r="R3191" t="s">
        <v>192</v>
      </c>
      <c r="S3191" t="s">
        <v>96</v>
      </c>
      <c r="T3191">
        <v>19</v>
      </c>
      <c r="U3191">
        <v>3</v>
      </c>
      <c r="V3191">
        <v>10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 s="2">
        <v>43497</v>
      </c>
      <c r="AM3191" t="e" vm="26">
        <f>_FV(0,"2")</f>
        <v>#VALUE!</v>
      </c>
      <c r="AN3191">
        <v>6</v>
      </c>
      <c r="AP3191" t="s">
        <v>132</v>
      </c>
      <c r="AQ3191">
        <v>0</v>
      </c>
      <c r="AR3191">
        <v>9</v>
      </c>
      <c r="AS3191" t="s">
        <v>1866</v>
      </c>
      <c r="AT3191" t="s">
        <v>68</v>
      </c>
      <c r="AU3191" t="s">
        <v>224</v>
      </c>
      <c r="AV3191" t="s">
        <v>468</v>
      </c>
      <c r="AW3191" t="s">
        <v>2190</v>
      </c>
      <c r="AX3191">
        <v>1657</v>
      </c>
      <c r="AY3191">
        <v>1870</v>
      </c>
      <c r="AZ3191" t="s">
        <v>2793</v>
      </c>
      <c r="BA3191" s="2">
        <v>43521</v>
      </c>
      <c r="BB3191">
        <v>31</v>
      </c>
      <c r="BC3191" t="s">
        <v>3425</v>
      </c>
      <c r="BD3191" s="3">
        <v>13606</v>
      </c>
      <c r="BE3191" t="s">
        <v>163</v>
      </c>
      <c r="BF3191" s="2">
        <v>43640</v>
      </c>
      <c r="BG3191">
        <v>22</v>
      </c>
      <c r="BH3191" t="s">
        <v>3417</v>
      </c>
      <c r="BI3191" s="2">
        <v>43700</v>
      </c>
    </row>
    <row r="3192" spans="1:61" x14ac:dyDescent="0.25">
      <c r="A3192" s="1">
        <v>43372</v>
      </c>
      <c r="B3192" t="s">
        <v>228</v>
      </c>
      <c r="C3192" t="s">
        <v>163</v>
      </c>
      <c r="D3192" t="s">
        <v>62</v>
      </c>
      <c r="E3192" t="s">
        <v>670</v>
      </c>
      <c r="F3192" t="s">
        <v>153</v>
      </c>
      <c r="G3192" t="s">
        <v>352</v>
      </c>
      <c r="H3192" t="s">
        <v>153</v>
      </c>
      <c r="I3192" t="s">
        <v>252</v>
      </c>
      <c r="J3192" t="s">
        <v>353</v>
      </c>
      <c r="K3192" t="s">
        <v>154</v>
      </c>
      <c r="L3192" t="s">
        <v>156</v>
      </c>
      <c r="M3192" t="s">
        <v>252</v>
      </c>
      <c r="N3192" t="s">
        <v>155</v>
      </c>
      <c r="O3192" t="s">
        <v>154</v>
      </c>
      <c r="P3192" t="s">
        <v>154</v>
      </c>
      <c r="Q3192">
        <v>7</v>
      </c>
      <c r="R3192" t="s">
        <v>120</v>
      </c>
      <c r="S3192" t="s">
        <v>96</v>
      </c>
      <c r="T3192">
        <v>19</v>
      </c>
      <c r="U3192">
        <v>17</v>
      </c>
      <c r="V3192">
        <v>7</v>
      </c>
      <c r="W3192" t="s">
        <v>66</v>
      </c>
      <c r="X3192" t="s">
        <v>85</v>
      </c>
      <c r="Y3192">
        <v>0</v>
      </c>
      <c r="Z3192">
        <v>0</v>
      </c>
      <c r="AA3192">
        <v>0</v>
      </c>
      <c r="AB3192">
        <v>1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 t="e" vm="197">
        <f>_FV(0,"8571428571428571")</f>
        <v>#VALUE!</v>
      </c>
      <c r="AM3192" t="s">
        <v>65</v>
      </c>
      <c r="AN3192">
        <v>-6</v>
      </c>
      <c r="AO3192" t="e" vm="1">
        <f>_FV(-3,"0")</f>
        <v>#VALUE!</v>
      </c>
      <c r="AP3192" t="s">
        <v>66</v>
      </c>
      <c r="AQ3192">
        <v>1</v>
      </c>
      <c r="AR3192">
        <v>7</v>
      </c>
      <c r="AS3192" t="s">
        <v>1349</v>
      </c>
      <c r="AT3192" t="s">
        <v>68</v>
      </c>
      <c r="AU3192" t="s">
        <v>1350</v>
      </c>
      <c r="AV3192" t="s">
        <v>3562</v>
      </c>
      <c r="AW3192" t="s">
        <v>3563</v>
      </c>
      <c r="AX3192">
        <v>1650</v>
      </c>
      <c r="AY3192">
        <v>1870</v>
      </c>
      <c r="AZ3192" t="s">
        <v>228</v>
      </c>
      <c r="BA3192" s="2">
        <v>43671</v>
      </c>
      <c r="BB3192">
        <v>22</v>
      </c>
      <c r="BC3192" t="s">
        <v>3427</v>
      </c>
      <c r="BD3192" s="3">
        <v>13728</v>
      </c>
      <c r="BE3192" t="s">
        <v>163</v>
      </c>
      <c r="BF3192" s="2">
        <v>43640</v>
      </c>
      <c r="BG3192">
        <v>22</v>
      </c>
      <c r="BH3192" t="s">
        <v>3417</v>
      </c>
      <c r="BI3192" s="2">
        <v>43700</v>
      </c>
    </row>
    <row r="3193" spans="1:61" x14ac:dyDescent="0.25">
      <c r="A3193" s="1">
        <v>43500</v>
      </c>
      <c r="B3193" t="s">
        <v>245</v>
      </c>
      <c r="C3193" t="s">
        <v>163</v>
      </c>
      <c r="D3193" t="s">
        <v>62</v>
      </c>
      <c r="E3193" t="s">
        <v>368</v>
      </c>
      <c r="F3193" t="s">
        <v>908</v>
      </c>
      <c r="G3193" t="s">
        <v>368</v>
      </c>
      <c r="H3193" t="s">
        <v>1075</v>
      </c>
      <c r="I3193" t="s">
        <v>317</v>
      </c>
      <c r="J3193" t="s">
        <v>1888</v>
      </c>
      <c r="K3193" t="s">
        <v>323</v>
      </c>
      <c r="L3193" t="s">
        <v>751</v>
      </c>
      <c r="M3193" t="s">
        <v>415</v>
      </c>
      <c r="N3193" t="s">
        <v>321</v>
      </c>
      <c r="O3193" t="s">
        <v>79</v>
      </c>
      <c r="P3193" t="s">
        <v>933</v>
      </c>
      <c r="Q3193">
        <v>32</v>
      </c>
      <c r="R3193" t="s">
        <v>85</v>
      </c>
      <c r="S3193" t="s">
        <v>96</v>
      </c>
      <c r="T3193">
        <v>19</v>
      </c>
      <c r="U3193">
        <v>7</v>
      </c>
      <c r="V3193">
        <v>5</v>
      </c>
      <c r="W3193" t="s">
        <v>132</v>
      </c>
      <c r="X3193" t="s">
        <v>120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 t="s">
        <v>65</v>
      </c>
      <c r="AM3193" t="s">
        <v>782</v>
      </c>
      <c r="AN3193">
        <v>-17</v>
      </c>
      <c r="AO3193" t="e" vm="1">
        <f>_FV(-5,"0")</f>
        <v>#VALUE!</v>
      </c>
      <c r="AP3193" t="s">
        <v>68</v>
      </c>
      <c r="AQ3193">
        <v>1</v>
      </c>
      <c r="AR3193">
        <v>7</v>
      </c>
      <c r="AS3193" t="s">
        <v>68</v>
      </c>
      <c r="AT3193" t="s">
        <v>1079</v>
      </c>
      <c r="AU3193" t="s">
        <v>68</v>
      </c>
      <c r="AV3193" s="2">
        <v>43587</v>
      </c>
      <c r="AW3193" t="s">
        <v>3564</v>
      </c>
      <c r="AX3193">
        <v>1604</v>
      </c>
      <c r="AY3193">
        <v>1870</v>
      </c>
      <c r="AZ3193" t="s">
        <v>245</v>
      </c>
      <c r="BA3193" s="2">
        <v>43488</v>
      </c>
      <c r="BB3193">
        <v>26</v>
      </c>
      <c r="BC3193" t="s">
        <v>3428</v>
      </c>
      <c r="BD3193" s="2">
        <v>43469</v>
      </c>
      <c r="BE3193" t="s">
        <v>163</v>
      </c>
      <c r="BF3193" s="2">
        <v>43640</v>
      </c>
      <c r="BG3193">
        <v>22</v>
      </c>
      <c r="BH3193" t="s">
        <v>3417</v>
      </c>
      <c r="BI3193" s="2">
        <v>43700</v>
      </c>
    </row>
    <row r="3194" spans="1:61" x14ac:dyDescent="0.25">
      <c r="A3194" s="1">
        <v>43469</v>
      </c>
      <c r="B3194" t="s">
        <v>60</v>
      </c>
      <c r="C3194" t="s">
        <v>178</v>
      </c>
      <c r="D3194" t="s">
        <v>62</v>
      </c>
      <c r="E3194" t="s">
        <v>2046</v>
      </c>
      <c r="F3194" t="s">
        <v>981</v>
      </c>
      <c r="G3194" t="s">
        <v>630</v>
      </c>
      <c r="H3194" s="3">
        <v>45658</v>
      </c>
      <c r="I3194" t="s">
        <v>979</v>
      </c>
      <c r="J3194" t="s">
        <v>1190</v>
      </c>
      <c r="K3194" t="s">
        <v>782</v>
      </c>
      <c r="L3194" t="s">
        <v>414</v>
      </c>
      <c r="M3194" t="s">
        <v>321</v>
      </c>
      <c r="N3194" t="s">
        <v>319</v>
      </c>
      <c r="O3194" t="s">
        <v>321</v>
      </c>
      <c r="P3194" t="s">
        <v>79</v>
      </c>
      <c r="Q3194">
        <v>32</v>
      </c>
      <c r="R3194" t="s">
        <v>132</v>
      </c>
      <c r="S3194" t="s">
        <v>191</v>
      </c>
      <c r="T3194">
        <v>19</v>
      </c>
      <c r="U3194">
        <v>3</v>
      </c>
      <c r="V3194">
        <v>12</v>
      </c>
      <c r="W3194" t="s">
        <v>191</v>
      </c>
      <c r="X3194" t="s">
        <v>120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 t="s">
        <v>1400</v>
      </c>
      <c r="AM3194" t="e" vm="50">
        <f>_FV(0,"28125")</f>
        <v>#VALUE!</v>
      </c>
      <c r="AN3194">
        <v>28</v>
      </c>
      <c r="AO3194" t="s">
        <v>84</v>
      </c>
      <c r="AP3194" t="e" vm="1">
        <f>_FV(-8,"0")</f>
        <v>#VALUE!</v>
      </c>
      <c r="AQ3194">
        <v>6</v>
      </c>
      <c r="AR3194">
        <v>3</v>
      </c>
      <c r="AS3194" t="s">
        <v>68</v>
      </c>
      <c r="AT3194" t="s">
        <v>1575</v>
      </c>
      <c r="AU3194" t="s">
        <v>68</v>
      </c>
      <c r="AV3194" s="2">
        <v>43618</v>
      </c>
      <c r="AW3194" t="s">
        <v>3565</v>
      </c>
      <c r="AX3194">
        <v>1812</v>
      </c>
      <c r="AY3194">
        <v>1644</v>
      </c>
      <c r="AZ3194" t="s">
        <v>60</v>
      </c>
      <c r="BA3194" s="2">
        <v>43731</v>
      </c>
      <c r="BB3194">
        <v>28</v>
      </c>
      <c r="BC3194" t="s">
        <v>3386</v>
      </c>
      <c r="BD3194" t="s">
        <v>3387</v>
      </c>
      <c r="BE3194" t="s">
        <v>178</v>
      </c>
      <c r="BF3194" t="s">
        <v>1398</v>
      </c>
      <c r="BG3194">
        <v>22</v>
      </c>
      <c r="BH3194" t="s">
        <v>3419</v>
      </c>
      <c r="BI3194" s="3">
        <v>15097</v>
      </c>
    </row>
    <row r="3195" spans="1:61" x14ac:dyDescent="0.25">
      <c r="A3195" s="1">
        <v>43540</v>
      </c>
      <c r="B3195" t="s">
        <v>2768</v>
      </c>
      <c r="C3195" t="s">
        <v>178</v>
      </c>
      <c r="D3195" t="s">
        <v>101</v>
      </c>
      <c r="E3195" s="2">
        <v>43525</v>
      </c>
      <c r="F3195" t="s">
        <v>1251</v>
      </c>
      <c r="G3195" s="2">
        <v>43678</v>
      </c>
      <c r="H3195" s="2">
        <v>43497</v>
      </c>
      <c r="I3195" t="s">
        <v>483</v>
      </c>
      <c r="J3195" t="s">
        <v>265</v>
      </c>
      <c r="K3195" t="s">
        <v>80</v>
      </c>
      <c r="L3195" t="s">
        <v>386</v>
      </c>
      <c r="M3195" t="s">
        <v>63</v>
      </c>
      <c r="N3195" t="s">
        <v>117</v>
      </c>
      <c r="O3195" t="s">
        <v>115</v>
      </c>
      <c r="P3195" t="s">
        <v>603</v>
      </c>
      <c r="Q3195">
        <v>30</v>
      </c>
      <c r="R3195" t="s">
        <v>119</v>
      </c>
      <c r="S3195" t="s">
        <v>191</v>
      </c>
      <c r="T3195">
        <v>19</v>
      </c>
      <c r="U3195">
        <v>11</v>
      </c>
      <c r="V3195">
        <v>14</v>
      </c>
      <c r="W3195" t="s">
        <v>68</v>
      </c>
      <c r="X3195" t="s">
        <v>85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 t="e" vm="3">
        <f>_FV(0,"5")</f>
        <v>#VALUE!</v>
      </c>
      <c r="AM3195" t="e" vm="2">
        <f>_FV(0,"3333333333333333")</f>
        <v>#VALUE!</v>
      </c>
      <c r="AN3195">
        <v>3</v>
      </c>
      <c r="AO3195" t="e" vm="1">
        <f>_FV(-6,"0")</f>
        <v>#VALUE!</v>
      </c>
      <c r="AP3195" t="s">
        <v>68</v>
      </c>
      <c r="AQ3195">
        <v>4</v>
      </c>
      <c r="AR3195">
        <v>4</v>
      </c>
      <c r="AS3195" t="s">
        <v>68</v>
      </c>
      <c r="AT3195" t="s">
        <v>68</v>
      </c>
      <c r="AU3195" t="s">
        <v>68</v>
      </c>
      <c r="AV3195" t="s">
        <v>64</v>
      </c>
      <c r="AW3195" s="2">
        <v>43770</v>
      </c>
      <c r="AX3195">
        <v>1682</v>
      </c>
      <c r="AY3195">
        <v>1644</v>
      </c>
      <c r="AZ3195" t="s">
        <v>2768</v>
      </c>
      <c r="BA3195" s="2">
        <v>43670</v>
      </c>
      <c r="BB3195">
        <v>16</v>
      </c>
      <c r="BC3195" t="s">
        <v>3391</v>
      </c>
      <c r="BD3195" s="3">
        <v>24563</v>
      </c>
      <c r="BE3195" t="s">
        <v>178</v>
      </c>
      <c r="BF3195" t="s">
        <v>1398</v>
      </c>
      <c r="BG3195">
        <v>22</v>
      </c>
      <c r="BH3195" t="s">
        <v>3419</v>
      </c>
      <c r="BI3195" s="3">
        <v>15097</v>
      </c>
    </row>
    <row r="3196" spans="1:61" x14ac:dyDescent="0.25">
      <c r="A3196" s="1">
        <v>43582</v>
      </c>
      <c r="B3196" t="s">
        <v>3158</v>
      </c>
      <c r="C3196" t="s">
        <v>178</v>
      </c>
      <c r="D3196" t="s">
        <v>101</v>
      </c>
      <c r="E3196" t="s">
        <v>88</v>
      </c>
      <c r="F3196" t="s">
        <v>213</v>
      </c>
      <c r="G3196" s="2">
        <v>43586</v>
      </c>
      <c r="H3196" t="s">
        <v>210</v>
      </c>
      <c r="I3196" t="s">
        <v>433</v>
      </c>
      <c r="J3196" t="s">
        <v>504</v>
      </c>
      <c r="K3196" t="s">
        <v>79</v>
      </c>
      <c r="L3196" t="s">
        <v>435</v>
      </c>
      <c r="M3196" t="s">
        <v>436</v>
      </c>
      <c r="N3196" t="s">
        <v>94</v>
      </c>
      <c r="O3196" t="s">
        <v>215</v>
      </c>
      <c r="P3196" t="s">
        <v>216</v>
      </c>
      <c r="Q3196">
        <v>36</v>
      </c>
      <c r="R3196" t="s">
        <v>255</v>
      </c>
      <c r="S3196" t="s">
        <v>191</v>
      </c>
      <c r="T3196">
        <v>19</v>
      </c>
      <c r="U3196">
        <v>17</v>
      </c>
      <c r="V3196">
        <v>13</v>
      </c>
      <c r="W3196" t="s">
        <v>68</v>
      </c>
      <c r="X3196" t="s">
        <v>85</v>
      </c>
      <c r="Y3196">
        <v>0</v>
      </c>
      <c r="Z3196">
        <v>0</v>
      </c>
      <c r="AA3196">
        <v>0</v>
      </c>
      <c r="AB3196">
        <v>1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 t="e" vm="18">
        <f>_FV(0,"6111111111111112")</f>
        <v>#VALUE!</v>
      </c>
      <c r="AM3196" t="e" vm="14">
        <f>_FV(0,"25")</f>
        <v>#VALUE!</v>
      </c>
      <c r="AN3196">
        <v>-7</v>
      </c>
      <c r="AO3196" t="e" vm="1">
        <f>_FV(-6,"0")</f>
        <v>#VALUE!</v>
      </c>
      <c r="AP3196" t="s">
        <v>66</v>
      </c>
      <c r="AQ3196">
        <v>7</v>
      </c>
      <c r="AR3196">
        <v>1</v>
      </c>
      <c r="AS3196" t="s">
        <v>68</v>
      </c>
      <c r="AT3196" t="s">
        <v>68</v>
      </c>
      <c r="AU3196" t="s">
        <v>68</v>
      </c>
      <c r="AV3196" t="s">
        <v>116</v>
      </c>
      <c r="AW3196" s="3">
        <v>43466</v>
      </c>
      <c r="AX3196">
        <v>1625</v>
      </c>
      <c r="AY3196">
        <v>1644</v>
      </c>
      <c r="AZ3196" t="s">
        <v>3158</v>
      </c>
      <c r="BA3196" s="2">
        <v>43701</v>
      </c>
      <c r="BB3196">
        <v>29</v>
      </c>
      <c r="BC3196" t="s">
        <v>3395</v>
      </c>
      <c r="BD3196" s="3">
        <v>44287</v>
      </c>
      <c r="BE3196" t="s">
        <v>178</v>
      </c>
      <c r="BF3196" t="s">
        <v>1398</v>
      </c>
      <c r="BG3196">
        <v>22</v>
      </c>
      <c r="BH3196" t="s">
        <v>3419</v>
      </c>
      <c r="BI3196" s="3">
        <v>15097</v>
      </c>
    </row>
    <row r="3197" spans="1:61" x14ac:dyDescent="0.25">
      <c r="A3197" s="1">
        <v>43430</v>
      </c>
      <c r="B3197" t="s">
        <v>2531</v>
      </c>
      <c r="C3197" t="s">
        <v>178</v>
      </c>
      <c r="D3197" t="s">
        <v>151</v>
      </c>
      <c r="E3197" t="s">
        <v>496</v>
      </c>
      <c r="F3197" t="s">
        <v>361</v>
      </c>
      <c r="G3197" t="s">
        <v>1084</v>
      </c>
      <c r="H3197" t="s">
        <v>494</v>
      </c>
      <c r="I3197" t="s">
        <v>361</v>
      </c>
      <c r="J3197" t="s">
        <v>361</v>
      </c>
      <c r="K3197" t="s">
        <v>238</v>
      </c>
      <c r="L3197" t="s">
        <v>238</v>
      </c>
      <c r="M3197" t="s">
        <v>364</v>
      </c>
      <c r="N3197" t="s">
        <v>364</v>
      </c>
      <c r="O3197" t="s">
        <v>363</v>
      </c>
      <c r="P3197" t="s">
        <v>363</v>
      </c>
      <c r="Q3197">
        <v>13</v>
      </c>
      <c r="R3197" t="s">
        <v>110</v>
      </c>
      <c r="S3197" t="s">
        <v>191</v>
      </c>
      <c r="T3197">
        <v>19</v>
      </c>
      <c r="U3197">
        <v>15</v>
      </c>
      <c r="V3197">
        <v>14</v>
      </c>
      <c r="W3197" t="s">
        <v>64</v>
      </c>
      <c r="X3197" t="s">
        <v>85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 t="e" vm="1">
        <f>_FV(-1,"0")</f>
        <v>#VALUE!</v>
      </c>
      <c r="AM3197" t="e" vm="253">
        <f>_FV(0,"46153846153846156")</f>
        <v>#VALUE!</v>
      </c>
      <c r="AN3197">
        <v>0</v>
      </c>
      <c r="AO3197" t="e" vm="1">
        <f>_FV(-5,"0")</f>
        <v>#VALUE!</v>
      </c>
      <c r="AP3197" t="s">
        <v>64</v>
      </c>
      <c r="AQ3197">
        <v>5</v>
      </c>
      <c r="AR3197">
        <v>2</v>
      </c>
      <c r="AS3197" t="s">
        <v>68</v>
      </c>
      <c r="AT3197" t="s">
        <v>68</v>
      </c>
      <c r="AU3197" t="s">
        <v>68</v>
      </c>
      <c r="AV3197" s="3">
        <v>45658</v>
      </c>
      <c r="AW3197" s="3">
        <v>44927</v>
      </c>
      <c r="AX3197">
        <v>1630</v>
      </c>
      <c r="AY3197">
        <v>1644</v>
      </c>
      <c r="AZ3197" t="s">
        <v>2531</v>
      </c>
      <c r="BA3197" s="2">
        <v>43492</v>
      </c>
      <c r="BB3197">
        <v>14</v>
      </c>
      <c r="BC3197" t="s">
        <v>3397</v>
      </c>
      <c r="BD3197" s="3">
        <v>23132</v>
      </c>
      <c r="BE3197" t="s">
        <v>178</v>
      </c>
      <c r="BF3197" t="s">
        <v>1398</v>
      </c>
      <c r="BG3197">
        <v>22</v>
      </c>
      <c r="BH3197" t="s">
        <v>3419</v>
      </c>
      <c r="BI3197" s="3">
        <v>15097</v>
      </c>
    </row>
    <row r="3198" spans="1:61" x14ac:dyDescent="0.25">
      <c r="A3198" s="1">
        <v>43330</v>
      </c>
      <c r="B3198" t="s">
        <v>2230</v>
      </c>
      <c r="C3198" t="s">
        <v>178</v>
      </c>
      <c r="D3198" t="s">
        <v>101</v>
      </c>
      <c r="E3198" t="s">
        <v>65</v>
      </c>
      <c r="F3198" t="s">
        <v>63</v>
      </c>
      <c r="G3198" t="s">
        <v>68</v>
      </c>
      <c r="H3198" t="s">
        <v>68</v>
      </c>
      <c r="I3198" t="s">
        <v>65</v>
      </c>
      <c r="J3198" t="s">
        <v>65</v>
      </c>
      <c r="K3198" t="s">
        <v>65</v>
      </c>
      <c r="L3198" t="s">
        <v>65</v>
      </c>
      <c r="M3198" t="s">
        <v>63</v>
      </c>
      <c r="N3198" t="s">
        <v>63</v>
      </c>
      <c r="O3198" t="s">
        <v>65</v>
      </c>
      <c r="P3198" t="s">
        <v>65</v>
      </c>
      <c r="Q3198">
        <v>2</v>
      </c>
      <c r="R3198" t="s">
        <v>95</v>
      </c>
      <c r="S3198" t="s">
        <v>191</v>
      </c>
      <c r="T3198">
        <v>19</v>
      </c>
      <c r="U3198">
        <v>15</v>
      </c>
      <c r="V3198">
        <v>14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 t="e" vm="1">
        <f>_FV(-1,"0")</f>
        <v>#VALUE!</v>
      </c>
      <c r="AM3198" t="e" vm="3">
        <f>_FV(0,"5")</f>
        <v>#VALUE!</v>
      </c>
      <c r="AN3198">
        <v>0</v>
      </c>
      <c r="AP3198" t="s">
        <v>132</v>
      </c>
      <c r="AQ3198">
        <v>0</v>
      </c>
      <c r="AR3198">
        <v>6</v>
      </c>
      <c r="AS3198" t="s">
        <v>68</v>
      </c>
      <c r="AT3198" t="s">
        <v>68</v>
      </c>
      <c r="AU3198" t="s">
        <v>68</v>
      </c>
      <c r="AV3198" t="s">
        <v>3566</v>
      </c>
      <c r="AW3198" s="3">
        <v>42005</v>
      </c>
      <c r="AX3198">
        <v>1556</v>
      </c>
      <c r="AY3198">
        <v>1644</v>
      </c>
      <c r="AZ3198" t="s">
        <v>2230</v>
      </c>
      <c r="BA3198" s="2">
        <v>43550</v>
      </c>
      <c r="BB3198">
        <v>32</v>
      </c>
      <c r="BC3198" t="s">
        <v>3398</v>
      </c>
      <c r="BD3198" s="3">
        <v>42767</v>
      </c>
      <c r="BE3198" t="s">
        <v>178</v>
      </c>
      <c r="BF3198" t="s">
        <v>1398</v>
      </c>
      <c r="BG3198">
        <v>22</v>
      </c>
      <c r="BH3198" t="s">
        <v>3419</v>
      </c>
      <c r="BI3198" s="3">
        <v>15097</v>
      </c>
    </row>
    <row r="3199" spans="1:61" x14ac:dyDescent="0.25">
      <c r="A3199" s="1">
        <v>43800</v>
      </c>
      <c r="B3199" t="s">
        <v>123</v>
      </c>
      <c r="C3199" t="s">
        <v>178</v>
      </c>
      <c r="D3199" t="s">
        <v>62</v>
      </c>
      <c r="E3199" t="s">
        <v>628</v>
      </c>
      <c r="F3199" t="s">
        <v>1408</v>
      </c>
      <c r="G3199" t="s">
        <v>852</v>
      </c>
      <c r="H3199" t="s">
        <v>335</v>
      </c>
      <c r="I3199" t="s">
        <v>64</v>
      </c>
      <c r="J3199" t="s">
        <v>801</v>
      </c>
      <c r="K3199" t="s">
        <v>2008</v>
      </c>
      <c r="L3199" t="s">
        <v>226</v>
      </c>
      <c r="M3199" t="s">
        <v>338</v>
      </c>
      <c r="N3199" t="s">
        <v>63</v>
      </c>
      <c r="O3199" t="s">
        <v>339</v>
      </c>
      <c r="P3199" t="s">
        <v>223</v>
      </c>
      <c r="Q3199">
        <v>22</v>
      </c>
      <c r="R3199" t="s">
        <v>84</v>
      </c>
      <c r="S3199" t="s">
        <v>191</v>
      </c>
      <c r="T3199">
        <v>19</v>
      </c>
      <c r="U3199">
        <v>4</v>
      </c>
      <c r="V3199">
        <v>15</v>
      </c>
      <c r="W3199" t="s">
        <v>120</v>
      </c>
      <c r="X3199" t="s">
        <v>132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 t="s">
        <v>68</v>
      </c>
      <c r="AM3199" t="e" vm="193">
        <f>_FV(0,"6363636363636364")</f>
        <v>#VALUE!</v>
      </c>
      <c r="AN3199">
        <v>26</v>
      </c>
      <c r="AO3199" t="s">
        <v>132</v>
      </c>
      <c r="AP3199" t="e" vm="1">
        <f>_FV(-10,"0")</f>
        <v>#VALUE!</v>
      </c>
      <c r="AQ3199">
        <v>6</v>
      </c>
      <c r="AR3199">
        <v>3</v>
      </c>
      <c r="AS3199" t="s">
        <v>68</v>
      </c>
      <c r="AT3199" t="s">
        <v>1239</v>
      </c>
      <c r="AU3199" t="s">
        <v>68</v>
      </c>
      <c r="AV3199" t="s">
        <v>124</v>
      </c>
      <c r="AW3199" t="s">
        <v>3567</v>
      </c>
      <c r="AX3199">
        <v>1850</v>
      </c>
      <c r="AY3199">
        <v>1644</v>
      </c>
      <c r="AZ3199" t="s">
        <v>123</v>
      </c>
      <c r="BA3199" s="2">
        <v>43640</v>
      </c>
      <c r="BB3199">
        <v>40</v>
      </c>
      <c r="BC3199" t="s">
        <v>3388</v>
      </c>
      <c r="BD3199" t="s">
        <v>3399</v>
      </c>
      <c r="BE3199" t="s">
        <v>178</v>
      </c>
      <c r="BF3199" t="s">
        <v>1398</v>
      </c>
      <c r="BG3199">
        <v>22</v>
      </c>
      <c r="BH3199" t="s">
        <v>3419</v>
      </c>
      <c r="BI3199" s="3">
        <v>15097</v>
      </c>
    </row>
    <row r="3200" spans="1:61" x14ac:dyDescent="0.25">
      <c r="A3200" s="1">
        <v>43365</v>
      </c>
      <c r="B3200" t="s">
        <v>2233</v>
      </c>
      <c r="C3200" t="s">
        <v>178</v>
      </c>
      <c r="D3200" t="s">
        <v>101</v>
      </c>
      <c r="E3200" t="s">
        <v>355</v>
      </c>
      <c r="F3200" t="s">
        <v>355</v>
      </c>
      <c r="G3200" t="s">
        <v>68</v>
      </c>
      <c r="H3200" t="s">
        <v>90</v>
      </c>
      <c r="I3200" t="s">
        <v>68</v>
      </c>
      <c r="J3200" t="s">
        <v>82</v>
      </c>
      <c r="K3200" t="s">
        <v>80</v>
      </c>
      <c r="L3200" t="s">
        <v>65</v>
      </c>
      <c r="M3200" t="s">
        <v>63</v>
      </c>
      <c r="N3200" t="s">
        <v>355</v>
      </c>
      <c r="O3200" t="s">
        <v>65</v>
      </c>
      <c r="P3200" t="s">
        <v>82</v>
      </c>
      <c r="Q3200">
        <v>6</v>
      </c>
      <c r="R3200" t="s">
        <v>179</v>
      </c>
      <c r="S3200" t="s">
        <v>191</v>
      </c>
      <c r="T3200">
        <v>19</v>
      </c>
      <c r="U3200">
        <v>12</v>
      </c>
      <c r="V3200">
        <v>19</v>
      </c>
      <c r="W3200" t="s">
        <v>96</v>
      </c>
      <c r="X3200" t="s">
        <v>68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 t="e" vm="2">
        <f>_FV(0,"3333333333333333")</f>
        <v>#VALUE!</v>
      </c>
      <c r="AM3200" t="e" vm="35">
        <f>_FV(0,"6666666666666666")</f>
        <v>#VALUE!</v>
      </c>
      <c r="AN3200">
        <v>5</v>
      </c>
      <c r="AO3200" t="s">
        <v>132</v>
      </c>
      <c r="AP3200" t="e" vm="1">
        <f>_FV(-1,"0")</f>
        <v>#VALUE!</v>
      </c>
      <c r="AQ3200">
        <v>1</v>
      </c>
      <c r="AR3200">
        <v>7</v>
      </c>
      <c r="AS3200" t="s">
        <v>68</v>
      </c>
      <c r="AT3200" t="s">
        <v>68</v>
      </c>
      <c r="AU3200" t="s">
        <v>68</v>
      </c>
      <c r="AV3200" s="3">
        <v>27395</v>
      </c>
      <c r="AW3200" s="3">
        <v>42370</v>
      </c>
      <c r="AX3200">
        <v>1672</v>
      </c>
      <c r="AY3200">
        <v>1644</v>
      </c>
      <c r="AZ3200" t="s">
        <v>2233</v>
      </c>
      <c r="BA3200" s="2">
        <v>43580</v>
      </c>
      <c r="BB3200">
        <v>20</v>
      </c>
      <c r="BC3200" t="s">
        <v>3402</v>
      </c>
      <c r="BD3200" s="3">
        <v>47300</v>
      </c>
      <c r="BE3200" t="s">
        <v>178</v>
      </c>
      <c r="BF3200" t="s">
        <v>1398</v>
      </c>
      <c r="BG3200">
        <v>22</v>
      </c>
      <c r="BH3200" t="s">
        <v>3419</v>
      </c>
      <c r="BI3200" s="3">
        <v>15097</v>
      </c>
    </row>
    <row r="3201" spans="1:61" x14ac:dyDescent="0.25">
      <c r="A3201" s="1">
        <v>43232</v>
      </c>
      <c r="B3201" t="s">
        <v>127</v>
      </c>
      <c r="C3201" t="s">
        <v>178</v>
      </c>
      <c r="D3201" t="s">
        <v>101</v>
      </c>
      <c r="E3201" t="s">
        <v>90</v>
      </c>
      <c r="F3201" t="s">
        <v>951</v>
      </c>
      <c r="G3201" t="s">
        <v>385</v>
      </c>
      <c r="H3201" t="s">
        <v>672</v>
      </c>
      <c r="I3201" t="s">
        <v>114</v>
      </c>
      <c r="J3201" t="s">
        <v>124</v>
      </c>
      <c r="K3201" t="s">
        <v>116</v>
      </c>
      <c r="L3201" t="s">
        <v>118</v>
      </c>
      <c r="M3201" t="s">
        <v>386</v>
      </c>
      <c r="N3201" t="s">
        <v>484</v>
      </c>
      <c r="O3201" t="s">
        <v>386</v>
      </c>
      <c r="P3201" t="s">
        <v>118</v>
      </c>
      <c r="Q3201">
        <v>15</v>
      </c>
      <c r="R3201" t="s">
        <v>121</v>
      </c>
      <c r="S3201" t="s">
        <v>191</v>
      </c>
      <c r="T3201">
        <v>19</v>
      </c>
      <c r="U3201">
        <v>6</v>
      </c>
      <c r="V3201">
        <v>15</v>
      </c>
      <c r="W3201" t="s">
        <v>85</v>
      </c>
      <c r="X3201" t="s">
        <v>120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 t="s">
        <v>386</v>
      </c>
      <c r="AM3201" t="e" vm="212">
        <f>_FV(0,"5333333333333333")</f>
        <v>#VALUE!</v>
      </c>
      <c r="AN3201">
        <v>10</v>
      </c>
      <c r="AO3201" t="e" vm="1">
        <f>_FV(-3,"0")</f>
        <v>#VALUE!</v>
      </c>
      <c r="AP3201" t="e" vm="1">
        <f>_FV(-5,"0")</f>
        <v>#VALUE!</v>
      </c>
      <c r="AQ3201">
        <v>9</v>
      </c>
      <c r="AR3201">
        <v>0</v>
      </c>
      <c r="AS3201" t="s">
        <v>68</v>
      </c>
      <c r="AT3201" t="s">
        <v>387</v>
      </c>
      <c r="AU3201" t="s">
        <v>68</v>
      </c>
      <c r="AV3201" t="s">
        <v>64</v>
      </c>
      <c r="AW3201" t="s">
        <v>3568</v>
      </c>
      <c r="AX3201">
        <v>1674</v>
      </c>
      <c r="AY3201">
        <v>1644</v>
      </c>
      <c r="AZ3201" t="s">
        <v>127</v>
      </c>
      <c r="BA3201" t="s">
        <v>1398</v>
      </c>
      <c r="BB3201">
        <v>25</v>
      </c>
      <c r="BC3201" t="s">
        <v>3404</v>
      </c>
      <c r="BD3201" s="3">
        <v>27303</v>
      </c>
      <c r="BE3201" t="s">
        <v>178</v>
      </c>
      <c r="BF3201" t="s">
        <v>1398</v>
      </c>
      <c r="BG3201">
        <v>22</v>
      </c>
      <c r="BH3201" t="s">
        <v>3419</v>
      </c>
      <c r="BI3201" s="3">
        <v>15097</v>
      </c>
    </row>
    <row r="3202" spans="1:61" x14ac:dyDescent="0.25">
      <c r="A3202" s="1">
        <v>43804</v>
      </c>
      <c r="B3202" t="s">
        <v>136</v>
      </c>
      <c r="C3202" t="s">
        <v>178</v>
      </c>
      <c r="D3202" t="s">
        <v>151</v>
      </c>
      <c r="E3202" t="s">
        <v>305</v>
      </c>
      <c r="F3202" t="s">
        <v>68</v>
      </c>
      <c r="G3202" t="s">
        <v>167</v>
      </c>
      <c r="H3202" t="s">
        <v>786</v>
      </c>
      <c r="I3202" t="s">
        <v>1068</v>
      </c>
      <c r="J3202" t="s">
        <v>196</v>
      </c>
      <c r="K3202" t="s">
        <v>1014</v>
      </c>
      <c r="L3202" t="s">
        <v>173</v>
      </c>
      <c r="M3202" t="s">
        <v>920</v>
      </c>
      <c r="N3202" t="s">
        <v>1013</v>
      </c>
      <c r="O3202" t="s">
        <v>843</v>
      </c>
      <c r="P3202" t="s">
        <v>174</v>
      </c>
      <c r="Q3202">
        <v>38</v>
      </c>
      <c r="R3202" t="s">
        <v>67</v>
      </c>
      <c r="S3202" t="s">
        <v>191</v>
      </c>
      <c r="T3202">
        <v>19</v>
      </c>
      <c r="U3202">
        <v>19</v>
      </c>
      <c r="V3202">
        <v>14</v>
      </c>
      <c r="W3202" t="s">
        <v>83</v>
      </c>
      <c r="X3202" t="s">
        <v>85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 t="e" vm="501">
        <f>_FV(-1,"131578947368421")</f>
        <v>#VALUE!</v>
      </c>
      <c r="AM3202" t="e" vm="170">
        <f>_FV(0,"2631578947368421")</f>
        <v>#VALUE!</v>
      </c>
      <c r="AN3202">
        <v>-16</v>
      </c>
      <c r="AO3202" t="s">
        <v>64</v>
      </c>
      <c r="AP3202" t="s">
        <v>96</v>
      </c>
      <c r="AQ3202">
        <v>4</v>
      </c>
      <c r="AR3202">
        <v>4</v>
      </c>
      <c r="AS3202" t="s">
        <v>68</v>
      </c>
      <c r="AT3202" t="s">
        <v>68</v>
      </c>
      <c r="AU3202" t="s">
        <v>68</v>
      </c>
      <c r="AV3202" t="s">
        <v>68</v>
      </c>
      <c r="AW3202" s="2">
        <v>43617</v>
      </c>
      <c r="AX3202">
        <v>1621</v>
      </c>
      <c r="AY3202">
        <v>1644</v>
      </c>
      <c r="AZ3202" t="s">
        <v>136</v>
      </c>
      <c r="BA3202" s="2">
        <v>43609</v>
      </c>
      <c r="BB3202">
        <v>18</v>
      </c>
      <c r="BC3202" t="s">
        <v>3407</v>
      </c>
      <c r="BD3202" s="2">
        <v>43652</v>
      </c>
      <c r="BE3202" t="s">
        <v>178</v>
      </c>
      <c r="BF3202" t="s">
        <v>1398</v>
      </c>
      <c r="BG3202">
        <v>22</v>
      </c>
      <c r="BH3202" t="s">
        <v>3419</v>
      </c>
      <c r="BI3202" s="3">
        <v>15097</v>
      </c>
    </row>
    <row r="3203" spans="1:61" x14ac:dyDescent="0.25">
      <c r="A3203" s="1">
        <v>43449</v>
      </c>
      <c r="B3203" t="s">
        <v>3165</v>
      </c>
      <c r="C3203" t="s">
        <v>178</v>
      </c>
      <c r="D3203" t="s">
        <v>151</v>
      </c>
      <c r="E3203" t="s">
        <v>532</v>
      </c>
      <c r="F3203" t="s">
        <v>993</v>
      </c>
      <c r="G3203" t="s">
        <v>274</v>
      </c>
      <c r="H3203" t="s">
        <v>186</v>
      </c>
      <c r="I3203" t="s">
        <v>532</v>
      </c>
      <c r="J3203" t="s">
        <v>993</v>
      </c>
      <c r="K3203" t="s">
        <v>281</v>
      </c>
      <c r="L3203" t="s">
        <v>189</v>
      </c>
      <c r="M3203" t="s">
        <v>532</v>
      </c>
      <c r="N3203" t="s">
        <v>533</v>
      </c>
      <c r="O3203" t="s">
        <v>190</v>
      </c>
      <c r="P3203" t="s">
        <v>190</v>
      </c>
      <c r="Q3203">
        <v>17</v>
      </c>
      <c r="R3203" t="s">
        <v>239</v>
      </c>
      <c r="S3203" t="s">
        <v>191</v>
      </c>
      <c r="T3203">
        <v>19</v>
      </c>
      <c r="U3203">
        <v>18</v>
      </c>
      <c r="V3203">
        <v>15</v>
      </c>
      <c r="W3203" t="s">
        <v>66</v>
      </c>
      <c r="X3203" t="s">
        <v>85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 t="e" vm="1">
        <f>_FV(-1,"0")</f>
        <v>#VALUE!</v>
      </c>
      <c r="AM3203" t="e" vm="244">
        <f>_FV(0,"5294117647058824")</f>
        <v>#VALUE!</v>
      </c>
      <c r="AN3203">
        <v>-3</v>
      </c>
      <c r="AO3203" t="e" vm="1">
        <f>_FV(-3,"0")</f>
        <v>#VALUE!</v>
      </c>
      <c r="AP3203" t="s">
        <v>85</v>
      </c>
      <c r="AQ3203">
        <v>3</v>
      </c>
      <c r="AR3203">
        <v>3</v>
      </c>
      <c r="AS3203" t="s">
        <v>68</v>
      </c>
      <c r="AT3203" t="s">
        <v>68</v>
      </c>
      <c r="AU3203" t="s">
        <v>68</v>
      </c>
      <c r="AV3203" t="s">
        <v>97</v>
      </c>
      <c r="AW3203" s="3">
        <v>45292</v>
      </c>
      <c r="AX3203">
        <v>1546</v>
      </c>
      <c r="AY3203">
        <v>1644</v>
      </c>
      <c r="AZ3203" t="s">
        <v>3165</v>
      </c>
      <c r="BA3203" s="2">
        <v>43548</v>
      </c>
      <c r="BB3203">
        <v>21</v>
      </c>
      <c r="BC3203" t="s">
        <v>3409</v>
      </c>
      <c r="BD3203" s="3">
        <v>15766</v>
      </c>
      <c r="BE3203" t="s">
        <v>178</v>
      </c>
      <c r="BF3203" t="s">
        <v>1398</v>
      </c>
      <c r="BG3203">
        <v>22</v>
      </c>
      <c r="BH3203" t="s">
        <v>3419</v>
      </c>
      <c r="BI3203" s="3">
        <v>15097</v>
      </c>
    </row>
    <row r="3204" spans="1:61" x14ac:dyDescent="0.25">
      <c r="A3204" s="1">
        <v>43803</v>
      </c>
      <c r="B3204" t="s">
        <v>2538</v>
      </c>
      <c r="C3204" t="s">
        <v>178</v>
      </c>
      <c r="D3204" t="s">
        <v>151</v>
      </c>
      <c r="E3204" t="s">
        <v>222</v>
      </c>
      <c r="F3204" t="s">
        <v>1274</v>
      </c>
      <c r="G3204" t="s">
        <v>465</v>
      </c>
      <c r="H3204" t="s">
        <v>222</v>
      </c>
      <c r="I3204" t="s">
        <v>90</v>
      </c>
      <c r="J3204" t="s">
        <v>1243</v>
      </c>
      <c r="K3204" t="s">
        <v>647</v>
      </c>
      <c r="L3204" t="s">
        <v>223</v>
      </c>
      <c r="M3204" t="s">
        <v>472</v>
      </c>
      <c r="N3204" t="s">
        <v>337</v>
      </c>
      <c r="O3204" t="s">
        <v>1140</v>
      </c>
      <c r="P3204" t="s">
        <v>469</v>
      </c>
      <c r="Q3204">
        <v>33</v>
      </c>
      <c r="R3204" t="s">
        <v>83</v>
      </c>
      <c r="S3204" t="s">
        <v>191</v>
      </c>
      <c r="T3204">
        <v>19</v>
      </c>
      <c r="U3204">
        <v>4</v>
      </c>
      <c r="V3204">
        <v>9</v>
      </c>
      <c r="W3204" t="s">
        <v>179</v>
      </c>
      <c r="X3204" t="s">
        <v>85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 t="e" vm="387">
        <f>_FV(0,"030303030303030304")</f>
        <v>#VALUE!</v>
      </c>
      <c r="AM3204" t="e" vm="2">
        <f>_FV(0,"3333333333333333")</f>
        <v>#VALUE!</v>
      </c>
      <c r="AN3204">
        <v>9</v>
      </c>
      <c r="AO3204" t="s">
        <v>132</v>
      </c>
      <c r="AP3204" t="e" vm="1">
        <f>_FV(-4,"0")</f>
        <v>#VALUE!</v>
      </c>
      <c r="AQ3204">
        <v>6</v>
      </c>
      <c r="AR3204">
        <v>3</v>
      </c>
      <c r="AS3204" t="s">
        <v>68</v>
      </c>
      <c r="AT3204" t="s">
        <v>68</v>
      </c>
      <c r="AU3204" t="s">
        <v>68</v>
      </c>
      <c r="AV3204" s="2">
        <v>43617</v>
      </c>
      <c r="AW3204" s="2">
        <v>43466</v>
      </c>
      <c r="AX3204">
        <v>1685</v>
      </c>
      <c r="AY3204">
        <v>1644</v>
      </c>
      <c r="AZ3204" t="s">
        <v>2538</v>
      </c>
      <c r="BA3204" s="2">
        <v>43580</v>
      </c>
      <c r="BB3204">
        <v>27</v>
      </c>
      <c r="BC3204" t="s">
        <v>3410</v>
      </c>
      <c r="BD3204" s="3">
        <v>24320</v>
      </c>
      <c r="BE3204" t="s">
        <v>178</v>
      </c>
      <c r="BF3204" t="s">
        <v>1398</v>
      </c>
      <c r="BG3204">
        <v>22</v>
      </c>
      <c r="BH3204" t="s">
        <v>3419</v>
      </c>
      <c r="BI3204" s="3">
        <v>15097</v>
      </c>
    </row>
    <row r="3205" spans="1:61" x14ac:dyDescent="0.25">
      <c r="A3205" s="1">
        <v>43460</v>
      </c>
      <c r="B3205" t="s">
        <v>150</v>
      </c>
      <c r="C3205" t="s">
        <v>178</v>
      </c>
      <c r="D3205" t="s">
        <v>62</v>
      </c>
      <c r="E3205" t="s">
        <v>1320</v>
      </c>
      <c r="F3205" t="s">
        <v>1625</v>
      </c>
      <c r="G3205" t="s">
        <v>203</v>
      </c>
      <c r="H3205" t="s">
        <v>680</v>
      </c>
      <c r="I3205" t="s">
        <v>3569</v>
      </c>
      <c r="J3205" t="s">
        <v>305</v>
      </c>
      <c r="K3205" t="s">
        <v>302</v>
      </c>
      <c r="L3205" t="s">
        <v>205</v>
      </c>
      <c r="M3205" t="s">
        <v>65</v>
      </c>
      <c r="N3205" t="s">
        <v>172</v>
      </c>
      <c r="O3205" t="s">
        <v>204</v>
      </c>
      <c r="P3205" t="s">
        <v>170</v>
      </c>
      <c r="Q3205">
        <v>19</v>
      </c>
      <c r="R3205" t="s">
        <v>64</v>
      </c>
      <c r="S3205" t="s">
        <v>191</v>
      </c>
      <c r="T3205">
        <v>19</v>
      </c>
      <c r="U3205">
        <v>1</v>
      </c>
      <c r="V3205">
        <v>15</v>
      </c>
      <c r="W3205" t="s">
        <v>110</v>
      </c>
      <c r="X3205" t="s">
        <v>132</v>
      </c>
      <c r="Y3205">
        <v>1</v>
      </c>
      <c r="Z3205">
        <v>1</v>
      </c>
      <c r="AA3205">
        <v>1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 t="s">
        <v>301</v>
      </c>
      <c r="AM3205" t="e" vm="256">
        <f>_FV(0,"42105263157894735")</f>
        <v>#VALUE!</v>
      </c>
      <c r="AN3205">
        <v>31</v>
      </c>
      <c r="AO3205" t="s">
        <v>120</v>
      </c>
      <c r="AP3205" t="e" vm="1">
        <f>_FV(-11,"0")</f>
        <v>#VALUE!</v>
      </c>
      <c r="AQ3205">
        <v>5</v>
      </c>
      <c r="AR3205">
        <v>2</v>
      </c>
      <c r="AS3205" t="s">
        <v>68</v>
      </c>
      <c r="AT3205" t="s">
        <v>68</v>
      </c>
      <c r="AU3205" t="s">
        <v>68</v>
      </c>
      <c r="AV3205" s="2">
        <v>43587</v>
      </c>
      <c r="AW3205" s="3">
        <v>11324</v>
      </c>
      <c r="AX3205">
        <v>1937</v>
      </c>
      <c r="AY3205">
        <v>1644</v>
      </c>
      <c r="AZ3205" t="s">
        <v>150</v>
      </c>
      <c r="BA3205" s="2">
        <v>43700</v>
      </c>
      <c r="BB3205">
        <v>25</v>
      </c>
      <c r="BC3205" t="s">
        <v>3413</v>
      </c>
      <c r="BD3205" s="2">
        <v>43700</v>
      </c>
      <c r="BE3205" t="s">
        <v>178</v>
      </c>
      <c r="BF3205" t="s">
        <v>1398</v>
      </c>
      <c r="BG3205">
        <v>22</v>
      </c>
      <c r="BH3205" t="s">
        <v>3419</v>
      </c>
      <c r="BI3205" s="3">
        <v>15097</v>
      </c>
    </row>
    <row r="3206" spans="1:61" x14ac:dyDescent="0.25">
      <c r="A3206" s="1">
        <v>43109</v>
      </c>
      <c r="B3206" t="s">
        <v>158</v>
      </c>
      <c r="C3206" t="s">
        <v>178</v>
      </c>
      <c r="D3206" t="s">
        <v>62</v>
      </c>
      <c r="E3206" s="3">
        <v>45689</v>
      </c>
      <c r="F3206" t="s">
        <v>63</v>
      </c>
      <c r="G3206" t="s">
        <v>63</v>
      </c>
      <c r="H3206" t="s">
        <v>68</v>
      </c>
      <c r="I3206" s="3">
        <v>27395</v>
      </c>
      <c r="J3206" t="s">
        <v>79</v>
      </c>
      <c r="K3206" t="s">
        <v>63</v>
      </c>
      <c r="L3206" t="s">
        <v>65</v>
      </c>
      <c r="M3206" t="s">
        <v>65</v>
      </c>
      <c r="N3206" t="s">
        <v>63</v>
      </c>
      <c r="O3206" t="s">
        <v>79</v>
      </c>
      <c r="P3206" t="s">
        <v>79</v>
      </c>
      <c r="Q3206">
        <v>4</v>
      </c>
      <c r="R3206" t="s">
        <v>68</v>
      </c>
      <c r="S3206" t="s">
        <v>191</v>
      </c>
      <c r="T3206">
        <v>19</v>
      </c>
      <c r="U3206">
        <v>5</v>
      </c>
      <c r="V3206">
        <v>17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 s="3">
        <v>27395</v>
      </c>
      <c r="AM3206" t="e" vm="3">
        <f>_FV(0,"5")</f>
        <v>#VALUE!</v>
      </c>
      <c r="AN3206">
        <v>6</v>
      </c>
      <c r="AP3206" t="e" vm="1">
        <f>_FV(-12,"0")</f>
        <v>#VALUE!</v>
      </c>
      <c r="AQ3206">
        <v>7</v>
      </c>
      <c r="AR3206">
        <v>1</v>
      </c>
      <c r="AS3206" t="s">
        <v>68</v>
      </c>
      <c r="AT3206" t="s">
        <v>65</v>
      </c>
      <c r="AU3206" t="s">
        <v>68</v>
      </c>
      <c r="AV3206" t="s">
        <v>2853</v>
      </c>
      <c r="AW3206" t="s">
        <v>65</v>
      </c>
      <c r="AX3206">
        <v>1954</v>
      </c>
      <c r="AY3206">
        <v>1644</v>
      </c>
      <c r="AZ3206" t="s">
        <v>158</v>
      </c>
      <c r="BA3206" s="2">
        <v>43547</v>
      </c>
      <c r="BB3206">
        <v>33</v>
      </c>
      <c r="BC3206" t="s">
        <v>3388</v>
      </c>
      <c r="BD3206" t="s">
        <v>3389</v>
      </c>
      <c r="BE3206" t="s">
        <v>178</v>
      </c>
      <c r="BF3206" t="s">
        <v>1398</v>
      </c>
      <c r="BG3206">
        <v>22</v>
      </c>
      <c r="BH3206" t="s">
        <v>3419</v>
      </c>
      <c r="BI3206" s="3">
        <v>15097</v>
      </c>
    </row>
    <row r="3207" spans="1:61" x14ac:dyDescent="0.25">
      <c r="A3207" s="1">
        <v>43261</v>
      </c>
      <c r="B3207" t="s">
        <v>163</v>
      </c>
      <c r="C3207" t="s">
        <v>178</v>
      </c>
      <c r="D3207" t="s">
        <v>62</v>
      </c>
      <c r="E3207" s="3">
        <v>45658</v>
      </c>
      <c r="F3207" t="s">
        <v>63</v>
      </c>
      <c r="G3207" s="2">
        <v>43586</v>
      </c>
      <c r="H3207" s="3">
        <v>45658</v>
      </c>
      <c r="I3207" s="3">
        <v>45658</v>
      </c>
      <c r="J3207" t="s">
        <v>79</v>
      </c>
      <c r="K3207" t="s">
        <v>323</v>
      </c>
      <c r="L3207" t="s">
        <v>65</v>
      </c>
      <c r="M3207" t="s">
        <v>323</v>
      </c>
      <c r="N3207" t="s">
        <v>625</v>
      </c>
      <c r="O3207" t="s">
        <v>322</v>
      </c>
      <c r="P3207" t="s">
        <v>79</v>
      </c>
      <c r="Q3207">
        <v>8</v>
      </c>
      <c r="R3207" t="s">
        <v>96</v>
      </c>
      <c r="S3207" t="s">
        <v>191</v>
      </c>
      <c r="T3207">
        <v>19</v>
      </c>
      <c r="U3207">
        <v>10</v>
      </c>
      <c r="V3207">
        <v>18</v>
      </c>
      <c r="W3207" t="s">
        <v>85</v>
      </c>
      <c r="X3207" t="s">
        <v>68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1</v>
      </c>
      <c r="AI3207">
        <v>0</v>
      </c>
      <c r="AJ3207">
        <v>0</v>
      </c>
      <c r="AK3207">
        <v>0</v>
      </c>
      <c r="AL3207" t="e" vm="14">
        <f>_FV(0,"25")</f>
        <v>#VALUE!</v>
      </c>
      <c r="AM3207" t="e" vm="89">
        <f>_FV(0,"75")</f>
        <v>#VALUE!</v>
      </c>
      <c r="AN3207">
        <v>8</v>
      </c>
      <c r="AO3207" t="s">
        <v>96</v>
      </c>
      <c r="AP3207" t="e" vm="1">
        <f>_FV(-7,"0")</f>
        <v>#VALUE!</v>
      </c>
      <c r="AQ3207">
        <v>4</v>
      </c>
      <c r="AR3207">
        <v>4</v>
      </c>
      <c r="AS3207" t="s">
        <v>68</v>
      </c>
      <c r="AT3207" t="s">
        <v>401</v>
      </c>
      <c r="AU3207" t="s">
        <v>68</v>
      </c>
      <c r="AV3207" s="2">
        <v>43497</v>
      </c>
      <c r="AW3207" t="s">
        <v>3570</v>
      </c>
      <c r="AX3207">
        <v>1870</v>
      </c>
      <c r="AY3207">
        <v>1644</v>
      </c>
      <c r="AZ3207" t="s">
        <v>163</v>
      </c>
      <c r="BA3207" s="2">
        <v>43640</v>
      </c>
      <c r="BB3207">
        <v>22</v>
      </c>
      <c r="BC3207" t="s">
        <v>3417</v>
      </c>
      <c r="BD3207" s="2">
        <v>43700</v>
      </c>
      <c r="BE3207" t="s">
        <v>178</v>
      </c>
      <c r="BF3207" t="s">
        <v>1398</v>
      </c>
      <c r="BG3207">
        <v>22</v>
      </c>
      <c r="BH3207" t="s">
        <v>3419</v>
      </c>
      <c r="BI3207" s="3">
        <v>15097</v>
      </c>
    </row>
    <row r="3208" spans="1:61" x14ac:dyDescent="0.25">
      <c r="A3208" s="1">
        <v>43400</v>
      </c>
      <c r="B3208" t="s">
        <v>1917</v>
      </c>
      <c r="C3208" t="s">
        <v>178</v>
      </c>
      <c r="D3208" t="s">
        <v>101</v>
      </c>
      <c r="E3208" t="s">
        <v>97</v>
      </c>
      <c r="F3208" t="s">
        <v>97</v>
      </c>
      <c r="G3208" s="2">
        <v>43556</v>
      </c>
      <c r="H3208" s="2">
        <v>43556</v>
      </c>
      <c r="I3208" t="s">
        <v>97</v>
      </c>
      <c r="J3208" t="s">
        <v>118</v>
      </c>
      <c r="K3208" t="s">
        <v>325</v>
      </c>
      <c r="L3208" t="s">
        <v>65</v>
      </c>
      <c r="M3208" t="s">
        <v>63</v>
      </c>
      <c r="N3208" t="s">
        <v>534</v>
      </c>
      <c r="O3208" t="s">
        <v>266</v>
      </c>
      <c r="P3208" t="s">
        <v>118</v>
      </c>
      <c r="Q3208">
        <v>10</v>
      </c>
      <c r="R3208" t="s">
        <v>242</v>
      </c>
      <c r="S3208" t="s">
        <v>191</v>
      </c>
      <c r="T3208">
        <v>19</v>
      </c>
      <c r="U3208">
        <v>16</v>
      </c>
      <c r="V3208">
        <v>20</v>
      </c>
      <c r="W3208" t="s">
        <v>64</v>
      </c>
      <c r="X3208" t="s">
        <v>68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 t="e" vm="117">
        <f>_FV(0,"8")</f>
        <v>#VALUE!</v>
      </c>
      <c r="AM3208" t="e" vm="117">
        <f>_FV(0,"8")</f>
        <v>#VALUE!</v>
      </c>
      <c r="AN3208">
        <v>4</v>
      </c>
      <c r="AO3208" t="s">
        <v>68</v>
      </c>
      <c r="AP3208" t="s">
        <v>84</v>
      </c>
      <c r="AQ3208">
        <v>4</v>
      </c>
      <c r="AR3208">
        <v>4</v>
      </c>
      <c r="AS3208" t="s">
        <v>68</v>
      </c>
      <c r="AT3208" t="s">
        <v>68</v>
      </c>
      <c r="AU3208" t="s">
        <v>68</v>
      </c>
      <c r="AV3208" t="s">
        <v>97</v>
      </c>
      <c r="AW3208" s="3">
        <v>46753</v>
      </c>
      <c r="AX3208">
        <v>1642</v>
      </c>
      <c r="AY3208">
        <v>1644</v>
      </c>
      <c r="AZ3208" t="s">
        <v>1917</v>
      </c>
      <c r="BA3208" s="2">
        <v>43731</v>
      </c>
      <c r="BB3208">
        <v>18</v>
      </c>
      <c r="BC3208" t="s">
        <v>3421</v>
      </c>
      <c r="BD3208" s="3">
        <v>27912</v>
      </c>
      <c r="BE3208" t="s">
        <v>178</v>
      </c>
      <c r="BF3208" t="s">
        <v>1398</v>
      </c>
      <c r="BG3208">
        <v>22</v>
      </c>
      <c r="BH3208" t="s">
        <v>3419</v>
      </c>
      <c r="BI3208" s="3">
        <v>15097</v>
      </c>
    </row>
    <row r="3209" spans="1:61" x14ac:dyDescent="0.25">
      <c r="A3209" s="1">
        <v>43498</v>
      </c>
      <c r="B3209" t="s">
        <v>209</v>
      </c>
      <c r="C3209" t="s">
        <v>178</v>
      </c>
      <c r="D3209" t="s">
        <v>62</v>
      </c>
      <c r="E3209" t="s">
        <v>64</v>
      </c>
      <c r="F3209" t="s">
        <v>552</v>
      </c>
      <c r="G3209" t="s">
        <v>354</v>
      </c>
      <c r="H3209" s="3">
        <v>46753</v>
      </c>
      <c r="I3209" s="3">
        <v>42401</v>
      </c>
      <c r="J3209" t="s">
        <v>354</v>
      </c>
      <c r="K3209" t="s">
        <v>1649</v>
      </c>
      <c r="L3209" t="s">
        <v>397</v>
      </c>
      <c r="M3209" t="s">
        <v>397</v>
      </c>
      <c r="N3209" t="s">
        <v>130</v>
      </c>
      <c r="O3209" t="s">
        <v>65</v>
      </c>
      <c r="P3209" t="s">
        <v>397</v>
      </c>
      <c r="Q3209">
        <v>25</v>
      </c>
      <c r="R3209" t="s">
        <v>66</v>
      </c>
      <c r="S3209" t="s">
        <v>191</v>
      </c>
      <c r="T3209">
        <v>19</v>
      </c>
      <c r="U3209">
        <v>3</v>
      </c>
      <c r="V3209">
        <v>14</v>
      </c>
      <c r="W3209" t="s">
        <v>83</v>
      </c>
      <c r="X3209" t="s">
        <v>85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 s="2">
        <v>43556</v>
      </c>
      <c r="AM3209" t="e" vm="292">
        <f>_FV(0,"44")</f>
        <v>#VALUE!</v>
      </c>
      <c r="AN3209">
        <v>30</v>
      </c>
      <c r="AO3209" t="s">
        <v>64</v>
      </c>
      <c r="AP3209" t="e" vm="1">
        <f>_FV(-9,"0")</f>
        <v>#VALUE!</v>
      </c>
      <c r="AQ3209">
        <v>9</v>
      </c>
      <c r="AR3209">
        <v>0</v>
      </c>
      <c r="AS3209" t="s">
        <v>68</v>
      </c>
      <c r="AT3209" t="s">
        <v>68</v>
      </c>
      <c r="AU3209" t="s">
        <v>68</v>
      </c>
      <c r="AV3209" t="s">
        <v>64</v>
      </c>
      <c r="AW3209" s="3">
        <v>12055</v>
      </c>
      <c r="AX3209">
        <v>1893</v>
      </c>
      <c r="AY3209">
        <v>1644</v>
      </c>
      <c r="AZ3209" t="s">
        <v>209</v>
      </c>
      <c r="BA3209" s="2">
        <v>43609</v>
      </c>
      <c r="BB3209">
        <v>20</v>
      </c>
      <c r="BC3209" t="s">
        <v>3422</v>
      </c>
      <c r="BD3209" s="2">
        <v>43793</v>
      </c>
      <c r="BE3209" t="s">
        <v>178</v>
      </c>
      <c r="BF3209" t="s">
        <v>1398</v>
      </c>
      <c r="BG3209">
        <v>22</v>
      </c>
      <c r="BH3209" t="s">
        <v>3419</v>
      </c>
      <c r="BI3209" s="3">
        <v>15097</v>
      </c>
    </row>
    <row r="3210" spans="1:61" x14ac:dyDescent="0.25">
      <c r="A3210" s="1">
        <v>43463</v>
      </c>
      <c r="B3210" t="s">
        <v>2793</v>
      </c>
      <c r="C3210" t="s">
        <v>178</v>
      </c>
      <c r="D3210" t="s">
        <v>101</v>
      </c>
      <c r="E3210" s="2">
        <v>43525</v>
      </c>
      <c r="F3210" t="s">
        <v>534</v>
      </c>
      <c r="G3210" s="3">
        <v>12785</v>
      </c>
      <c r="H3210" s="2">
        <v>43525</v>
      </c>
      <c r="I3210" s="3">
        <v>12785</v>
      </c>
      <c r="J3210" t="s">
        <v>681</v>
      </c>
      <c r="K3210" t="s">
        <v>116</v>
      </c>
      <c r="L3210" t="s">
        <v>118</v>
      </c>
      <c r="M3210" t="s">
        <v>116</v>
      </c>
      <c r="N3210" t="s">
        <v>63</v>
      </c>
      <c r="O3210" t="s">
        <v>797</v>
      </c>
      <c r="P3210" t="s">
        <v>79</v>
      </c>
      <c r="Q3210">
        <v>20</v>
      </c>
      <c r="R3210" t="s">
        <v>192</v>
      </c>
      <c r="S3210" t="s">
        <v>191</v>
      </c>
      <c r="T3210">
        <v>19</v>
      </c>
      <c r="U3210">
        <v>10</v>
      </c>
      <c r="V3210">
        <v>15</v>
      </c>
      <c r="W3210" t="s">
        <v>85</v>
      </c>
      <c r="X3210" t="s">
        <v>132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 t="e" vm="31">
        <f>_FV(0,"05")</f>
        <v>#VALUE!</v>
      </c>
      <c r="AM3210" t="e" vm="25">
        <f>_FV(0,"6")</f>
        <v>#VALUE!</v>
      </c>
      <c r="AN3210">
        <v>10</v>
      </c>
      <c r="AO3210" t="s">
        <v>64</v>
      </c>
      <c r="AP3210" t="e" vm="1">
        <f>_FV(-2,"0")</f>
        <v>#VALUE!</v>
      </c>
      <c r="AQ3210">
        <v>6</v>
      </c>
      <c r="AR3210">
        <v>3</v>
      </c>
      <c r="AS3210" t="s">
        <v>68</v>
      </c>
      <c r="AT3210" t="s">
        <v>68</v>
      </c>
      <c r="AU3210" t="s">
        <v>68</v>
      </c>
      <c r="AV3210" s="2">
        <v>43617</v>
      </c>
      <c r="AW3210" s="3">
        <v>12420</v>
      </c>
      <c r="AX3210">
        <v>1657</v>
      </c>
      <c r="AY3210">
        <v>1644</v>
      </c>
      <c r="AZ3210" t="s">
        <v>2793</v>
      </c>
      <c r="BA3210" s="2">
        <v>43521</v>
      </c>
      <c r="BB3210">
        <v>31</v>
      </c>
      <c r="BC3210" t="s">
        <v>3425</v>
      </c>
      <c r="BD3210" s="3">
        <v>13606</v>
      </c>
      <c r="BE3210" t="s">
        <v>178</v>
      </c>
      <c r="BF3210" t="s">
        <v>1398</v>
      </c>
      <c r="BG3210">
        <v>22</v>
      </c>
      <c r="BH3210" t="s">
        <v>3419</v>
      </c>
      <c r="BI3210" s="3">
        <v>15097</v>
      </c>
    </row>
    <row r="3211" spans="1:61" x14ac:dyDescent="0.25">
      <c r="A3211" s="1">
        <v>43499</v>
      </c>
      <c r="B3211" t="s">
        <v>228</v>
      </c>
      <c r="C3211" t="s">
        <v>178</v>
      </c>
      <c r="D3211" t="s">
        <v>62</v>
      </c>
      <c r="E3211" t="s">
        <v>102</v>
      </c>
      <c r="F3211" t="s">
        <v>1437</v>
      </c>
      <c r="G3211" t="s">
        <v>742</v>
      </c>
      <c r="H3211" t="s">
        <v>743</v>
      </c>
      <c r="I3211" t="s">
        <v>477</v>
      </c>
      <c r="J3211" t="s">
        <v>478</v>
      </c>
      <c r="K3211" t="s">
        <v>573</v>
      </c>
      <c r="L3211" t="s">
        <v>479</v>
      </c>
      <c r="M3211" t="s">
        <v>481</v>
      </c>
      <c r="N3211" t="s">
        <v>482</v>
      </c>
      <c r="O3211" t="s">
        <v>480</v>
      </c>
      <c r="P3211" t="s">
        <v>748</v>
      </c>
      <c r="Q3211">
        <v>29</v>
      </c>
      <c r="R3211" t="s">
        <v>120</v>
      </c>
      <c r="S3211" t="s">
        <v>191</v>
      </c>
      <c r="T3211">
        <v>19</v>
      </c>
      <c r="U3211">
        <v>9</v>
      </c>
      <c r="V3211">
        <v>11</v>
      </c>
      <c r="W3211" t="s">
        <v>132</v>
      </c>
      <c r="X3211" t="s">
        <v>120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 t="e" vm="278">
        <f>_FV(0,"20689655172413793")</f>
        <v>#VALUE!</v>
      </c>
      <c r="AM3211" t="e" vm="391">
        <f>_FV(0,"27586206896551724")</f>
        <v>#VALUE!</v>
      </c>
      <c r="AN3211">
        <v>5</v>
      </c>
      <c r="AO3211" t="e" vm="1">
        <f>_FV(-5,"0")</f>
        <v>#VALUE!</v>
      </c>
      <c r="AP3211" t="e" vm="1">
        <f>_FV(-3,"0")</f>
        <v>#VALUE!</v>
      </c>
      <c r="AQ3211">
        <v>3</v>
      </c>
      <c r="AR3211">
        <v>6</v>
      </c>
      <c r="AS3211" t="s">
        <v>68</v>
      </c>
      <c r="AT3211" t="s">
        <v>68</v>
      </c>
      <c r="AU3211" t="s">
        <v>68</v>
      </c>
      <c r="AV3211" t="s">
        <v>2934</v>
      </c>
      <c r="AW3211" s="3">
        <v>42005</v>
      </c>
      <c r="AX3211">
        <v>1650</v>
      </c>
      <c r="AY3211">
        <v>1644</v>
      </c>
      <c r="AZ3211" t="s">
        <v>228</v>
      </c>
      <c r="BA3211" s="2">
        <v>43671</v>
      </c>
      <c r="BB3211">
        <v>22</v>
      </c>
      <c r="BC3211" t="s">
        <v>3427</v>
      </c>
      <c r="BD3211" s="3">
        <v>13728</v>
      </c>
      <c r="BE3211" t="s">
        <v>178</v>
      </c>
      <c r="BF3211" t="s">
        <v>1398</v>
      </c>
      <c r="BG3211">
        <v>22</v>
      </c>
      <c r="BH3211" t="s">
        <v>3419</v>
      </c>
      <c r="BI3211" s="3">
        <v>15097</v>
      </c>
    </row>
    <row r="3212" spans="1:61" x14ac:dyDescent="0.25">
      <c r="A3212" s="1">
        <v>43771</v>
      </c>
      <c r="B3212" t="s">
        <v>245</v>
      </c>
      <c r="C3212" t="s">
        <v>178</v>
      </c>
      <c r="D3212" t="s">
        <v>101</v>
      </c>
      <c r="E3212" t="s">
        <v>605</v>
      </c>
      <c r="F3212" t="s">
        <v>847</v>
      </c>
      <c r="G3212" t="s">
        <v>210</v>
      </c>
      <c r="H3212" t="s">
        <v>605</v>
      </c>
      <c r="I3212" t="s">
        <v>89</v>
      </c>
      <c r="J3212" t="s">
        <v>632</v>
      </c>
      <c r="K3212" t="s">
        <v>1232</v>
      </c>
      <c r="L3212" t="s">
        <v>216</v>
      </c>
      <c r="M3212" t="s">
        <v>80</v>
      </c>
      <c r="N3212" t="s">
        <v>609</v>
      </c>
      <c r="O3212" t="s">
        <v>216</v>
      </c>
      <c r="P3212" t="s">
        <v>607</v>
      </c>
      <c r="Q3212">
        <v>27</v>
      </c>
      <c r="R3212" t="s">
        <v>85</v>
      </c>
      <c r="S3212" t="s">
        <v>191</v>
      </c>
      <c r="T3212">
        <v>19</v>
      </c>
      <c r="U3212">
        <v>5</v>
      </c>
      <c r="V3212">
        <v>13</v>
      </c>
      <c r="W3212" t="s">
        <v>120</v>
      </c>
      <c r="X3212" t="s">
        <v>85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 t="s">
        <v>733</v>
      </c>
      <c r="AM3212" t="e" vm="4">
        <f>_FV(0,"4444444444444444")</f>
        <v>#VALUE!</v>
      </c>
      <c r="AN3212">
        <v>14</v>
      </c>
      <c r="AO3212" t="s">
        <v>84</v>
      </c>
      <c r="AP3212" t="e" vm="1">
        <f>_FV(-6,"0")</f>
        <v>#VALUE!</v>
      </c>
      <c r="AQ3212">
        <v>4</v>
      </c>
      <c r="AR3212">
        <v>4</v>
      </c>
      <c r="AS3212" t="s">
        <v>68</v>
      </c>
      <c r="AT3212" t="s">
        <v>68</v>
      </c>
      <c r="AU3212" t="s">
        <v>68</v>
      </c>
      <c r="AV3212" t="s">
        <v>147</v>
      </c>
      <c r="AW3212" s="3">
        <v>46388</v>
      </c>
      <c r="AX3212">
        <v>1604</v>
      </c>
      <c r="AY3212">
        <v>1644</v>
      </c>
      <c r="AZ3212" t="s">
        <v>245</v>
      </c>
      <c r="BA3212" s="2">
        <v>43488</v>
      </c>
      <c r="BB3212">
        <v>26</v>
      </c>
      <c r="BC3212" t="s">
        <v>3428</v>
      </c>
      <c r="BD3212" s="2">
        <v>43469</v>
      </c>
      <c r="BE3212" t="s">
        <v>178</v>
      </c>
      <c r="BF3212" t="s">
        <v>1398</v>
      </c>
      <c r="BG3212">
        <v>22</v>
      </c>
      <c r="BH3212" t="s">
        <v>3419</v>
      </c>
      <c r="BI3212" s="3">
        <v>15097</v>
      </c>
    </row>
    <row r="3213" spans="1:61" x14ac:dyDescent="0.25">
      <c r="A3213" s="1">
        <v>43576</v>
      </c>
      <c r="B3213" t="s">
        <v>60</v>
      </c>
      <c r="C3213" t="s">
        <v>2233</v>
      </c>
      <c r="D3213" t="s">
        <v>151</v>
      </c>
      <c r="E3213" t="s">
        <v>2020</v>
      </c>
      <c r="F3213" t="s">
        <v>250</v>
      </c>
      <c r="G3213" t="s">
        <v>703</v>
      </c>
      <c r="H3213" t="s">
        <v>1434</v>
      </c>
      <c r="I3213" t="s">
        <v>2379</v>
      </c>
      <c r="J3213" t="s">
        <v>579</v>
      </c>
      <c r="K3213" t="s">
        <v>252</v>
      </c>
      <c r="L3213" t="s">
        <v>587</v>
      </c>
      <c r="M3213" t="s">
        <v>585</v>
      </c>
      <c r="N3213" t="s">
        <v>1746</v>
      </c>
      <c r="O3213" t="s">
        <v>1095</v>
      </c>
      <c r="P3213" t="s">
        <v>1095</v>
      </c>
      <c r="Q3213">
        <v>35</v>
      </c>
      <c r="R3213" t="s">
        <v>132</v>
      </c>
      <c r="S3213" t="s">
        <v>179</v>
      </c>
      <c r="T3213">
        <v>19</v>
      </c>
      <c r="U3213">
        <v>4</v>
      </c>
      <c r="V3213">
        <v>12</v>
      </c>
      <c r="W3213" t="s">
        <v>83</v>
      </c>
      <c r="X3213" t="s">
        <v>96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 t="s">
        <v>670</v>
      </c>
      <c r="AM3213" t="e" vm="502">
        <f>_FV(0,"17142857142857143")</f>
        <v>#VALUE!</v>
      </c>
      <c r="AN3213">
        <v>27</v>
      </c>
      <c r="AO3213" t="s">
        <v>84</v>
      </c>
      <c r="AP3213" t="e" vm="1">
        <f>_FV(-7,"0")</f>
        <v>#VALUE!</v>
      </c>
      <c r="AQ3213">
        <v>7</v>
      </c>
      <c r="AR3213">
        <v>1</v>
      </c>
      <c r="AS3213" t="s">
        <v>68</v>
      </c>
      <c r="AT3213" t="s">
        <v>519</v>
      </c>
      <c r="AU3213" t="s">
        <v>68</v>
      </c>
      <c r="AV3213" s="3">
        <v>27426</v>
      </c>
      <c r="AW3213" t="s">
        <v>3571</v>
      </c>
      <c r="AX3213">
        <v>1812</v>
      </c>
      <c r="AY3213">
        <v>1672</v>
      </c>
      <c r="AZ3213" t="s">
        <v>60</v>
      </c>
      <c r="BA3213" s="2">
        <v>43731</v>
      </c>
      <c r="BB3213">
        <v>28</v>
      </c>
      <c r="BC3213" t="s">
        <v>3386</v>
      </c>
      <c r="BD3213" t="s">
        <v>3387</v>
      </c>
      <c r="BE3213" t="s">
        <v>2233</v>
      </c>
      <c r="BF3213" s="2">
        <v>43580</v>
      </c>
      <c r="BG3213">
        <v>20</v>
      </c>
      <c r="BH3213" t="s">
        <v>3402</v>
      </c>
      <c r="BI3213" s="3">
        <v>47300</v>
      </c>
    </row>
    <row r="3214" spans="1:61" x14ac:dyDescent="0.25">
      <c r="A3214" s="1">
        <v>43110</v>
      </c>
      <c r="B3214" t="s">
        <v>2768</v>
      </c>
      <c r="C3214" t="s">
        <v>2233</v>
      </c>
      <c r="D3214" t="s">
        <v>62</v>
      </c>
      <c r="E3214" t="s">
        <v>353</v>
      </c>
      <c r="F3214" t="s">
        <v>252</v>
      </c>
      <c r="G3214" t="s">
        <v>352</v>
      </c>
      <c r="H3214" t="s">
        <v>152</v>
      </c>
      <c r="I3214" t="s">
        <v>353</v>
      </c>
      <c r="J3214" t="s">
        <v>68</v>
      </c>
      <c r="K3214" t="s">
        <v>156</v>
      </c>
      <c r="L3214" t="s">
        <v>155</v>
      </c>
      <c r="M3214" t="s">
        <v>155</v>
      </c>
      <c r="N3214" t="s">
        <v>156</v>
      </c>
      <c r="O3214" t="s">
        <v>154</v>
      </c>
      <c r="P3214" t="s">
        <v>154</v>
      </c>
      <c r="Q3214">
        <v>7</v>
      </c>
      <c r="R3214" t="s">
        <v>119</v>
      </c>
      <c r="S3214" t="s">
        <v>179</v>
      </c>
      <c r="T3214">
        <v>19</v>
      </c>
      <c r="U3214">
        <v>8</v>
      </c>
      <c r="V3214">
        <v>11</v>
      </c>
      <c r="W3214" t="s">
        <v>85</v>
      </c>
      <c r="X3214" t="s">
        <v>66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1</v>
      </c>
      <c r="AI3214">
        <v>0</v>
      </c>
      <c r="AJ3214">
        <v>0</v>
      </c>
      <c r="AK3214">
        <v>0</v>
      </c>
      <c r="AL3214" t="e" vm="33">
        <f>_FV(0,"14285714285714285")</f>
        <v>#VALUE!</v>
      </c>
      <c r="AM3214" t="e" vm="84">
        <f>_FV(0,"2857142857142857")</f>
        <v>#VALUE!</v>
      </c>
      <c r="AN3214">
        <v>3</v>
      </c>
      <c r="AO3214" t="s">
        <v>84</v>
      </c>
      <c r="AP3214" t="s">
        <v>64</v>
      </c>
      <c r="AQ3214">
        <v>2</v>
      </c>
      <c r="AR3214">
        <v>5</v>
      </c>
      <c r="AS3214" t="s">
        <v>68</v>
      </c>
      <c r="AT3214" t="s">
        <v>68</v>
      </c>
      <c r="AU3214" t="s">
        <v>68</v>
      </c>
      <c r="AV3214" s="3">
        <v>45689</v>
      </c>
      <c r="AW3214" s="3">
        <v>41275</v>
      </c>
      <c r="AX3214">
        <v>1682</v>
      </c>
      <c r="AY3214">
        <v>1672</v>
      </c>
      <c r="AZ3214" t="s">
        <v>2768</v>
      </c>
      <c r="BA3214" s="2">
        <v>43670</v>
      </c>
      <c r="BB3214">
        <v>16</v>
      </c>
      <c r="BC3214" t="s">
        <v>3391</v>
      </c>
      <c r="BD3214" s="3">
        <v>24563</v>
      </c>
      <c r="BE3214" t="s">
        <v>2233</v>
      </c>
      <c r="BF3214" s="2">
        <v>43580</v>
      </c>
      <c r="BG3214">
        <v>20</v>
      </c>
      <c r="BH3214" t="s">
        <v>3402</v>
      </c>
      <c r="BI3214" s="3">
        <v>47300</v>
      </c>
    </row>
    <row r="3215" spans="1:61" x14ac:dyDescent="0.25">
      <c r="A3215" s="1">
        <v>43202</v>
      </c>
      <c r="B3215" t="s">
        <v>3158</v>
      </c>
      <c r="C3215" t="s">
        <v>2233</v>
      </c>
      <c r="D3215" t="s">
        <v>62</v>
      </c>
      <c r="E3215" t="s">
        <v>385</v>
      </c>
      <c r="F3215" t="s">
        <v>355</v>
      </c>
      <c r="G3215" t="s">
        <v>90</v>
      </c>
      <c r="H3215" t="s">
        <v>483</v>
      </c>
      <c r="I3215" s="2">
        <v>43497</v>
      </c>
      <c r="J3215" t="s">
        <v>124</v>
      </c>
      <c r="K3215" t="s">
        <v>80</v>
      </c>
      <c r="L3215" t="s">
        <v>118</v>
      </c>
      <c r="M3215" t="s">
        <v>116</v>
      </c>
      <c r="N3215" t="s">
        <v>484</v>
      </c>
      <c r="O3215" t="s">
        <v>118</v>
      </c>
      <c r="P3215" t="s">
        <v>118</v>
      </c>
      <c r="Q3215">
        <v>15</v>
      </c>
      <c r="R3215" t="s">
        <v>255</v>
      </c>
      <c r="S3215" t="s">
        <v>179</v>
      </c>
      <c r="T3215">
        <v>19</v>
      </c>
      <c r="U3215">
        <v>11</v>
      </c>
      <c r="V3215">
        <v>14</v>
      </c>
      <c r="W3215" t="s">
        <v>85</v>
      </c>
      <c r="X3215" t="s">
        <v>132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 t="e" vm="311">
        <f>_FV(0,"26666666666666666")</f>
        <v>#VALUE!</v>
      </c>
      <c r="AM3215" t="e" vm="336">
        <f>_FV(0,"4666666666666667")</f>
        <v>#VALUE!</v>
      </c>
      <c r="AN3215">
        <v>6</v>
      </c>
      <c r="AO3215" t="s">
        <v>64</v>
      </c>
      <c r="AP3215" t="s">
        <v>132</v>
      </c>
      <c r="AQ3215">
        <v>1</v>
      </c>
      <c r="AR3215">
        <v>4</v>
      </c>
      <c r="AS3215" t="s">
        <v>68</v>
      </c>
      <c r="AT3215" t="s">
        <v>68</v>
      </c>
      <c r="AU3215" t="s">
        <v>68</v>
      </c>
      <c r="AV3215" t="s">
        <v>68</v>
      </c>
      <c r="AW3215" s="3">
        <v>44562</v>
      </c>
      <c r="AX3215">
        <v>1625</v>
      </c>
      <c r="AY3215">
        <v>1672</v>
      </c>
      <c r="AZ3215" t="s">
        <v>3158</v>
      </c>
      <c r="BA3215" s="2">
        <v>43701</v>
      </c>
      <c r="BB3215">
        <v>29</v>
      </c>
      <c r="BC3215" t="s">
        <v>3395</v>
      </c>
      <c r="BD3215" s="3">
        <v>44287</v>
      </c>
      <c r="BE3215" t="s">
        <v>2233</v>
      </c>
      <c r="BF3215" s="2">
        <v>43580</v>
      </c>
      <c r="BG3215">
        <v>20</v>
      </c>
      <c r="BH3215" t="s">
        <v>3402</v>
      </c>
      <c r="BI3215" s="3">
        <v>47300</v>
      </c>
    </row>
    <row r="3216" spans="1:61" x14ac:dyDescent="0.25">
      <c r="A3216" s="1">
        <v>43499</v>
      </c>
      <c r="B3216" t="s">
        <v>2531</v>
      </c>
      <c r="C3216" t="s">
        <v>2233</v>
      </c>
      <c r="D3216" t="s">
        <v>151</v>
      </c>
      <c r="E3216" t="s">
        <v>478</v>
      </c>
      <c r="F3216" t="s">
        <v>106</v>
      </c>
      <c r="G3216" t="s">
        <v>1002</v>
      </c>
      <c r="H3216" t="s">
        <v>1911</v>
      </c>
      <c r="I3216" t="s">
        <v>1696</v>
      </c>
      <c r="J3216" t="s">
        <v>1696</v>
      </c>
      <c r="K3216" t="s">
        <v>479</v>
      </c>
      <c r="L3216" t="s">
        <v>479</v>
      </c>
      <c r="M3216" t="s">
        <v>108</v>
      </c>
      <c r="N3216" t="s">
        <v>108</v>
      </c>
      <c r="O3216" t="s">
        <v>480</v>
      </c>
      <c r="P3216" t="s">
        <v>480</v>
      </c>
      <c r="Q3216">
        <v>29</v>
      </c>
      <c r="R3216" t="s">
        <v>110</v>
      </c>
      <c r="S3216" t="s">
        <v>179</v>
      </c>
      <c r="T3216">
        <v>19</v>
      </c>
      <c r="U3216">
        <v>14</v>
      </c>
      <c r="V3216">
        <v>12</v>
      </c>
      <c r="W3216" t="s">
        <v>121</v>
      </c>
      <c r="X3216" t="s">
        <v>121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 t="e" vm="188">
        <f>_FV(0,"6551724137931034")</f>
        <v>#VALUE!</v>
      </c>
      <c r="AM3216" t="e" vm="278">
        <f>_FV(0,"20689655172413793")</f>
        <v>#VALUE!</v>
      </c>
      <c r="AN3216">
        <v>0</v>
      </c>
      <c r="AO3216" t="s">
        <v>65</v>
      </c>
      <c r="AP3216" t="s">
        <v>84</v>
      </c>
      <c r="AQ3216">
        <v>3</v>
      </c>
      <c r="AR3216">
        <v>6</v>
      </c>
      <c r="AS3216" t="s">
        <v>68</v>
      </c>
      <c r="AT3216" t="s">
        <v>2556</v>
      </c>
      <c r="AU3216" t="s">
        <v>68</v>
      </c>
      <c r="AV3216" s="2">
        <v>43617</v>
      </c>
      <c r="AW3216" t="s">
        <v>3572</v>
      </c>
      <c r="AX3216">
        <v>1630</v>
      </c>
      <c r="AY3216">
        <v>1672</v>
      </c>
      <c r="AZ3216" t="s">
        <v>2531</v>
      </c>
      <c r="BA3216" s="2">
        <v>43492</v>
      </c>
      <c r="BB3216">
        <v>14</v>
      </c>
      <c r="BC3216" t="s">
        <v>3397</v>
      </c>
      <c r="BD3216" s="3">
        <v>23132</v>
      </c>
      <c r="BE3216" t="s">
        <v>2233</v>
      </c>
      <c r="BF3216" s="2">
        <v>43580</v>
      </c>
      <c r="BG3216">
        <v>20</v>
      </c>
      <c r="BH3216" t="s">
        <v>3402</v>
      </c>
      <c r="BI3216" s="3">
        <v>47300</v>
      </c>
    </row>
    <row r="3217" spans="1:61" x14ac:dyDescent="0.25">
      <c r="A3217" s="1">
        <v>43560</v>
      </c>
      <c r="B3217" t="s">
        <v>2230</v>
      </c>
      <c r="C3217" t="s">
        <v>2233</v>
      </c>
      <c r="D3217" t="s">
        <v>151</v>
      </c>
      <c r="E3217" t="s">
        <v>651</v>
      </c>
      <c r="F3217" t="s">
        <v>1062</v>
      </c>
      <c r="G3217" t="s">
        <v>1875</v>
      </c>
      <c r="H3217" t="s">
        <v>1517</v>
      </c>
      <c r="I3217" t="s">
        <v>1834</v>
      </c>
      <c r="J3217" t="s">
        <v>1062</v>
      </c>
      <c r="K3217" t="s">
        <v>292</v>
      </c>
      <c r="L3217" t="s">
        <v>293</v>
      </c>
      <c r="M3217" t="s">
        <v>1730</v>
      </c>
      <c r="N3217" t="s">
        <v>618</v>
      </c>
      <c r="O3217" t="s">
        <v>760</v>
      </c>
      <c r="P3217" t="s">
        <v>617</v>
      </c>
      <c r="Q3217">
        <v>37</v>
      </c>
      <c r="R3217" t="s">
        <v>95</v>
      </c>
      <c r="S3217" t="s">
        <v>179</v>
      </c>
      <c r="T3217">
        <v>19</v>
      </c>
      <c r="U3217">
        <v>18</v>
      </c>
      <c r="V3217">
        <v>12</v>
      </c>
      <c r="W3217" t="s">
        <v>84</v>
      </c>
      <c r="X3217" t="s">
        <v>85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 t="e" vm="503">
        <f>_FV(0,"972972972972973")</f>
        <v>#VALUE!</v>
      </c>
      <c r="AM3217" t="e" vm="438">
        <f>_FV(0,"13513513513513514")</f>
        <v>#VALUE!</v>
      </c>
      <c r="AN3217">
        <v>-12</v>
      </c>
      <c r="AO3217" t="e" vm="1">
        <f>_FV(-4,"0")</f>
        <v>#VALUE!</v>
      </c>
      <c r="AP3217" t="s">
        <v>96</v>
      </c>
      <c r="AQ3217">
        <v>1</v>
      </c>
      <c r="AR3217">
        <v>7</v>
      </c>
      <c r="AS3217" t="s">
        <v>68</v>
      </c>
      <c r="AT3217" t="s">
        <v>68</v>
      </c>
      <c r="AU3217" t="s">
        <v>68</v>
      </c>
      <c r="AV3217" t="s">
        <v>124</v>
      </c>
      <c r="AW3217" s="3">
        <v>41640</v>
      </c>
      <c r="AX3217">
        <v>1556</v>
      </c>
      <c r="AY3217">
        <v>1672</v>
      </c>
      <c r="AZ3217" t="s">
        <v>2230</v>
      </c>
      <c r="BA3217" s="2">
        <v>43550</v>
      </c>
      <c r="BB3217">
        <v>32</v>
      </c>
      <c r="BC3217" t="s">
        <v>3398</v>
      </c>
      <c r="BD3217" s="3">
        <v>42767</v>
      </c>
      <c r="BE3217" t="s">
        <v>2233</v>
      </c>
      <c r="BF3217" s="2">
        <v>43580</v>
      </c>
      <c r="BG3217">
        <v>20</v>
      </c>
      <c r="BH3217" t="s">
        <v>3402</v>
      </c>
      <c r="BI3217" s="3">
        <v>47300</v>
      </c>
    </row>
    <row r="3218" spans="1:61" x14ac:dyDescent="0.25">
      <c r="A3218" s="1">
        <v>43201</v>
      </c>
      <c r="B3218" t="s">
        <v>123</v>
      </c>
      <c r="C3218" t="s">
        <v>2233</v>
      </c>
      <c r="D3218" t="s">
        <v>62</v>
      </c>
      <c r="E3218" t="s">
        <v>853</v>
      </c>
      <c r="F3218" t="s">
        <v>538</v>
      </c>
      <c r="G3218" t="s">
        <v>538</v>
      </c>
      <c r="H3218" t="s">
        <v>219</v>
      </c>
      <c r="I3218" t="s">
        <v>853</v>
      </c>
      <c r="J3218" t="s">
        <v>852</v>
      </c>
      <c r="K3218" t="s">
        <v>538</v>
      </c>
      <c r="L3218" t="s">
        <v>226</v>
      </c>
      <c r="M3218" t="s">
        <v>65</v>
      </c>
      <c r="N3218" t="s">
        <v>468</v>
      </c>
      <c r="O3218" t="s">
        <v>223</v>
      </c>
      <c r="P3218" t="s">
        <v>226</v>
      </c>
      <c r="Q3218">
        <v>11</v>
      </c>
      <c r="R3218" t="s">
        <v>84</v>
      </c>
      <c r="S3218" t="s">
        <v>179</v>
      </c>
      <c r="T3218">
        <v>19</v>
      </c>
      <c r="U3218">
        <v>3</v>
      </c>
      <c r="V3218">
        <v>14</v>
      </c>
      <c r="W3218" t="s">
        <v>83</v>
      </c>
      <c r="X3218" t="s">
        <v>64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 t="s">
        <v>677</v>
      </c>
      <c r="AM3218" t="e" vm="79">
        <f>_FV(0,"5454545454545454")</f>
        <v>#VALUE!</v>
      </c>
      <c r="AN3218">
        <v>16</v>
      </c>
      <c r="AO3218" t="s">
        <v>85</v>
      </c>
      <c r="AP3218" t="e" vm="1">
        <f>_FV(-9,"0")</f>
        <v>#VALUE!</v>
      </c>
      <c r="AQ3218">
        <v>3</v>
      </c>
      <c r="AR3218">
        <v>6</v>
      </c>
      <c r="AS3218" t="s">
        <v>68</v>
      </c>
      <c r="AT3218" t="s">
        <v>68</v>
      </c>
      <c r="AU3218" t="s">
        <v>68</v>
      </c>
      <c r="AV3218" s="2">
        <v>43557</v>
      </c>
      <c r="AW3218" s="2">
        <v>43525</v>
      </c>
      <c r="AX3218">
        <v>1850</v>
      </c>
      <c r="AY3218">
        <v>1672</v>
      </c>
      <c r="AZ3218" t="s">
        <v>123</v>
      </c>
      <c r="BA3218" s="2">
        <v>43640</v>
      </c>
      <c r="BB3218">
        <v>40</v>
      </c>
      <c r="BC3218" t="s">
        <v>3388</v>
      </c>
      <c r="BD3218" t="s">
        <v>3399</v>
      </c>
      <c r="BE3218" t="s">
        <v>2233</v>
      </c>
      <c r="BF3218" s="2">
        <v>43580</v>
      </c>
      <c r="BG3218">
        <v>20</v>
      </c>
      <c r="BH3218" t="s">
        <v>3402</v>
      </c>
      <c r="BI3218" s="3">
        <v>47300</v>
      </c>
    </row>
    <row r="3219" spans="1:61" x14ac:dyDescent="0.25">
      <c r="A3219" s="1">
        <v>43394</v>
      </c>
      <c r="B3219" t="s">
        <v>127</v>
      </c>
      <c r="C3219" t="s">
        <v>2233</v>
      </c>
      <c r="D3219" t="s">
        <v>62</v>
      </c>
      <c r="E3219" t="s">
        <v>89</v>
      </c>
      <c r="F3219" t="s">
        <v>356</v>
      </c>
      <c r="G3219" t="s">
        <v>90</v>
      </c>
      <c r="H3219" t="s">
        <v>68</v>
      </c>
      <c r="I3219" t="s">
        <v>90</v>
      </c>
      <c r="J3219" t="s">
        <v>91</v>
      </c>
      <c r="K3219" t="s">
        <v>80</v>
      </c>
      <c r="L3219" t="s">
        <v>216</v>
      </c>
      <c r="M3219" t="s">
        <v>216</v>
      </c>
      <c r="N3219" t="s">
        <v>356</v>
      </c>
      <c r="O3219" t="s">
        <v>80</v>
      </c>
      <c r="P3219" t="s">
        <v>93</v>
      </c>
      <c r="Q3219">
        <v>9</v>
      </c>
      <c r="R3219" t="s">
        <v>121</v>
      </c>
      <c r="S3219" t="s">
        <v>179</v>
      </c>
      <c r="T3219">
        <v>19</v>
      </c>
      <c r="U3219">
        <v>11</v>
      </c>
      <c r="V3219">
        <v>14</v>
      </c>
      <c r="W3219" t="s">
        <v>85</v>
      </c>
      <c r="X3219" t="s">
        <v>66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 t="s">
        <v>93</v>
      </c>
      <c r="AM3219" t="e" vm="4">
        <f>_FV(0,"4444444444444444")</f>
        <v>#VALUE!</v>
      </c>
      <c r="AN3219">
        <v>5</v>
      </c>
      <c r="AO3219" t="s">
        <v>84</v>
      </c>
      <c r="AP3219" t="e" vm="1">
        <f>_FV(-4,"0")</f>
        <v>#VALUE!</v>
      </c>
      <c r="AQ3219">
        <v>7</v>
      </c>
      <c r="AR3219">
        <v>1</v>
      </c>
      <c r="AS3219" t="s">
        <v>68</v>
      </c>
      <c r="AT3219" t="s">
        <v>68</v>
      </c>
      <c r="AU3219" t="s">
        <v>68</v>
      </c>
      <c r="AV3219" s="3">
        <v>27395</v>
      </c>
      <c r="AW3219" s="3">
        <v>44562</v>
      </c>
      <c r="AX3219">
        <v>1674</v>
      </c>
      <c r="AY3219">
        <v>1672</v>
      </c>
      <c r="AZ3219" t="s">
        <v>127</v>
      </c>
      <c r="BA3219" t="s">
        <v>1398</v>
      </c>
      <c r="BB3219">
        <v>25</v>
      </c>
      <c r="BC3219" t="s">
        <v>3404</v>
      </c>
      <c r="BD3219" s="3">
        <v>27303</v>
      </c>
      <c r="BE3219" t="s">
        <v>2233</v>
      </c>
      <c r="BF3219" s="2">
        <v>43580</v>
      </c>
      <c r="BG3219">
        <v>20</v>
      </c>
      <c r="BH3219" t="s">
        <v>3402</v>
      </c>
      <c r="BI3219" s="3">
        <v>47300</v>
      </c>
    </row>
    <row r="3220" spans="1:61" x14ac:dyDescent="0.25">
      <c r="A3220" s="1">
        <v>43412</v>
      </c>
      <c r="B3220" t="s">
        <v>136</v>
      </c>
      <c r="C3220" t="s">
        <v>2233</v>
      </c>
      <c r="D3220" t="s">
        <v>151</v>
      </c>
      <c r="E3220" t="s">
        <v>65</v>
      </c>
      <c r="F3220" t="s">
        <v>65</v>
      </c>
      <c r="G3220" t="s">
        <v>65</v>
      </c>
      <c r="H3220" t="s">
        <v>65</v>
      </c>
      <c r="I3220" t="s">
        <v>65</v>
      </c>
      <c r="J3220" t="s">
        <v>65</v>
      </c>
      <c r="K3220" t="s">
        <v>65</v>
      </c>
      <c r="L3220" t="s">
        <v>65</v>
      </c>
      <c r="M3220" t="s">
        <v>65</v>
      </c>
      <c r="N3220" t="s">
        <v>65</v>
      </c>
      <c r="O3220" t="s">
        <v>65</v>
      </c>
      <c r="P3220" t="s">
        <v>65</v>
      </c>
      <c r="Q3220">
        <v>1</v>
      </c>
      <c r="R3220" t="s">
        <v>67</v>
      </c>
      <c r="S3220" t="s">
        <v>179</v>
      </c>
      <c r="T3220">
        <v>19</v>
      </c>
      <c r="U3220">
        <v>3</v>
      </c>
      <c r="V3220">
        <v>13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 t="s">
        <v>65</v>
      </c>
      <c r="AM3220" t="s">
        <v>65</v>
      </c>
      <c r="AN3220">
        <v>0</v>
      </c>
      <c r="AP3220" t="s">
        <v>85</v>
      </c>
      <c r="AQ3220">
        <v>4</v>
      </c>
      <c r="AR3220">
        <v>1</v>
      </c>
      <c r="AS3220" t="s">
        <v>68</v>
      </c>
      <c r="AT3220" t="s">
        <v>68</v>
      </c>
      <c r="AU3220" t="s">
        <v>68</v>
      </c>
      <c r="AV3220" s="3">
        <v>329117</v>
      </c>
      <c r="AW3220" s="2">
        <v>43466</v>
      </c>
      <c r="AX3220">
        <v>1621</v>
      </c>
      <c r="AY3220">
        <v>1672</v>
      </c>
      <c r="AZ3220" t="s">
        <v>136</v>
      </c>
      <c r="BA3220" s="2">
        <v>43609</v>
      </c>
      <c r="BB3220">
        <v>18</v>
      </c>
      <c r="BC3220" t="s">
        <v>3407</v>
      </c>
      <c r="BD3220" s="2">
        <v>43652</v>
      </c>
      <c r="BE3220" t="s">
        <v>2233</v>
      </c>
      <c r="BF3220" s="2">
        <v>43580</v>
      </c>
      <c r="BG3220">
        <v>20</v>
      </c>
      <c r="BH3220" t="s">
        <v>3402</v>
      </c>
      <c r="BI3220" s="3">
        <v>47300</v>
      </c>
    </row>
    <row r="3221" spans="1:61" x14ac:dyDescent="0.25">
      <c r="A3221" s="1">
        <v>43358</v>
      </c>
      <c r="B3221" t="s">
        <v>3165</v>
      </c>
      <c r="C3221" t="s">
        <v>2233</v>
      </c>
      <c r="D3221" t="s">
        <v>151</v>
      </c>
      <c r="E3221" t="s">
        <v>116</v>
      </c>
      <c r="F3221" t="s">
        <v>97</v>
      </c>
      <c r="G3221" t="s">
        <v>64</v>
      </c>
      <c r="H3221" s="2">
        <v>43497</v>
      </c>
      <c r="I3221" t="s">
        <v>116</v>
      </c>
      <c r="J3221" t="s">
        <v>97</v>
      </c>
      <c r="K3221" t="s">
        <v>65</v>
      </c>
      <c r="L3221" t="s">
        <v>118</v>
      </c>
      <c r="M3221" t="s">
        <v>116</v>
      </c>
      <c r="N3221" t="s">
        <v>97</v>
      </c>
      <c r="O3221" t="s">
        <v>116</v>
      </c>
      <c r="P3221" t="s">
        <v>65</v>
      </c>
      <c r="Q3221">
        <v>5</v>
      </c>
      <c r="R3221" t="s">
        <v>239</v>
      </c>
      <c r="S3221" t="s">
        <v>179</v>
      </c>
      <c r="T3221">
        <v>19</v>
      </c>
      <c r="U3221">
        <v>17</v>
      </c>
      <c r="V3221">
        <v>15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 t="e" vm="25">
        <f>_FV(-1,"6")</f>
        <v>#VALUE!</v>
      </c>
      <c r="AM3221" t="e" vm="25">
        <f>_FV(0,"6")</f>
        <v>#VALUE!</v>
      </c>
      <c r="AN3221">
        <v>-1</v>
      </c>
      <c r="AP3221" t="s">
        <v>121</v>
      </c>
      <c r="AQ3221">
        <v>3</v>
      </c>
      <c r="AR3221">
        <v>3</v>
      </c>
      <c r="AS3221" t="s">
        <v>68</v>
      </c>
      <c r="AT3221" t="s">
        <v>68</v>
      </c>
      <c r="AU3221" t="s">
        <v>68</v>
      </c>
      <c r="AV3221" t="s">
        <v>118</v>
      </c>
      <c r="AW3221" s="3">
        <v>41640</v>
      </c>
      <c r="AX3221">
        <v>1546</v>
      </c>
      <c r="AY3221">
        <v>1672</v>
      </c>
      <c r="AZ3221" t="s">
        <v>3165</v>
      </c>
      <c r="BA3221" s="2">
        <v>43548</v>
      </c>
      <c r="BB3221">
        <v>21</v>
      </c>
      <c r="BC3221" t="s">
        <v>3409</v>
      </c>
      <c r="BD3221" s="3">
        <v>15766</v>
      </c>
      <c r="BE3221" t="s">
        <v>2233</v>
      </c>
      <c r="BF3221" s="2">
        <v>43580</v>
      </c>
      <c r="BG3221">
        <v>20</v>
      </c>
      <c r="BH3221" t="s">
        <v>3402</v>
      </c>
      <c r="BI3221" s="3">
        <v>47300</v>
      </c>
    </row>
    <row r="3222" spans="1:61" x14ac:dyDescent="0.25">
      <c r="A3222" s="1">
        <v>43519</v>
      </c>
      <c r="B3222" t="s">
        <v>2538</v>
      </c>
      <c r="C3222" t="s">
        <v>2233</v>
      </c>
      <c r="D3222" t="s">
        <v>151</v>
      </c>
      <c r="E3222" t="s">
        <v>732</v>
      </c>
      <c r="F3222" t="s">
        <v>68</v>
      </c>
      <c r="G3222" t="s">
        <v>605</v>
      </c>
      <c r="H3222" t="s">
        <v>605</v>
      </c>
      <c r="I3222" t="s">
        <v>636</v>
      </c>
      <c r="J3222" t="s">
        <v>68</v>
      </c>
      <c r="K3222" t="s">
        <v>80</v>
      </c>
      <c r="L3222" t="s">
        <v>607</v>
      </c>
      <c r="M3222" t="s">
        <v>94</v>
      </c>
      <c r="N3222" t="s">
        <v>609</v>
      </c>
      <c r="O3222" t="s">
        <v>608</v>
      </c>
      <c r="P3222" t="s">
        <v>216</v>
      </c>
      <c r="Q3222">
        <v>27</v>
      </c>
      <c r="R3222" t="s">
        <v>83</v>
      </c>
      <c r="S3222" t="s">
        <v>179</v>
      </c>
      <c r="T3222">
        <v>19</v>
      </c>
      <c r="U3222">
        <v>10</v>
      </c>
      <c r="V3222">
        <v>11</v>
      </c>
      <c r="W3222" t="s">
        <v>68</v>
      </c>
      <c r="X3222" t="s">
        <v>132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 t="e" vm="136">
        <f>_FV(0,"1111111111111111")</f>
        <v>#VALUE!</v>
      </c>
      <c r="AM3222" t="e" vm="453">
        <f>_FV(0,"25925925925925924")</f>
        <v>#VALUE!</v>
      </c>
      <c r="AN3222">
        <v>5</v>
      </c>
      <c r="AO3222" t="e" vm="1">
        <f>_FV(-4,"0")</f>
        <v>#VALUE!</v>
      </c>
      <c r="AP3222" t="e" vm="1">
        <f>_FV(-3,"0")</f>
        <v>#VALUE!</v>
      </c>
      <c r="AQ3222">
        <v>0</v>
      </c>
      <c r="AR3222">
        <v>9</v>
      </c>
      <c r="AS3222" t="s">
        <v>68</v>
      </c>
      <c r="AT3222" t="s">
        <v>68</v>
      </c>
      <c r="AU3222" t="s">
        <v>68</v>
      </c>
      <c r="AV3222" t="s">
        <v>180</v>
      </c>
      <c r="AW3222" s="3">
        <v>46388</v>
      </c>
      <c r="AX3222">
        <v>1685</v>
      </c>
      <c r="AY3222">
        <v>1672</v>
      </c>
      <c r="AZ3222" t="s">
        <v>2538</v>
      </c>
      <c r="BA3222" s="2">
        <v>43580</v>
      </c>
      <c r="BB3222">
        <v>27</v>
      </c>
      <c r="BC3222" t="s">
        <v>3410</v>
      </c>
      <c r="BD3222" s="3">
        <v>24320</v>
      </c>
      <c r="BE3222" t="s">
        <v>2233</v>
      </c>
      <c r="BF3222" s="2">
        <v>43580</v>
      </c>
      <c r="BG3222">
        <v>20</v>
      </c>
      <c r="BH3222" t="s">
        <v>3402</v>
      </c>
      <c r="BI3222" s="3">
        <v>47300</v>
      </c>
    </row>
    <row r="3223" spans="1:61" x14ac:dyDescent="0.25">
      <c r="A3223" s="1">
        <v>43484</v>
      </c>
      <c r="B3223" t="s">
        <v>150</v>
      </c>
      <c r="C3223" t="s">
        <v>2233</v>
      </c>
      <c r="D3223" t="s">
        <v>62</v>
      </c>
      <c r="E3223" t="s">
        <v>2494</v>
      </c>
      <c r="F3223" t="s">
        <v>570</v>
      </c>
      <c r="G3223" t="s">
        <v>380</v>
      </c>
      <c r="H3223" t="s">
        <v>376</v>
      </c>
      <c r="I3223" t="s">
        <v>3573</v>
      </c>
      <c r="J3223" t="s">
        <v>566</v>
      </c>
      <c r="K3223" t="s">
        <v>1453</v>
      </c>
      <c r="L3223" t="s">
        <v>572</v>
      </c>
      <c r="M3223" t="s">
        <v>2147</v>
      </c>
      <c r="N3223" t="s">
        <v>906</v>
      </c>
      <c r="O3223" t="s">
        <v>728</v>
      </c>
      <c r="P3223" t="s">
        <v>382</v>
      </c>
      <c r="Q3223">
        <v>23</v>
      </c>
      <c r="R3223" t="s">
        <v>64</v>
      </c>
      <c r="S3223" t="s">
        <v>179</v>
      </c>
      <c r="T3223">
        <v>19</v>
      </c>
      <c r="U3223">
        <v>1</v>
      </c>
      <c r="V3223">
        <v>14</v>
      </c>
      <c r="W3223" t="s">
        <v>179</v>
      </c>
      <c r="X3223" t="s">
        <v>85</v>
      </c>
      <c r="Y3223">
        <v>0</v>
      </c>
      <c r="Z3223">
        <v>1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 t="s">
        <v>1452</v>
      </c>
      <c r="AM3223" t="e" vm="401">
        <f>_FV(0,"34782608695652173")</f>
        <v>#VALUE!</v>
      </c>
      <c r="AN3223">
        <v>35</v>
      </c>
      <c r="AO3223" t="s">
        <v>132</v>
      </c>
      <c r="AP3223" t="e" vm="1">
        <f>_FV(-10,"0")</f>
        <v>#VALUE!</v>
      </c>
      <c r="AQ3223">
        <v>9</v>
      </c>
      <c r="AR3223">
        <v>0</v>
      </c>
      <c r="AS3223" t="s">
        <v>68</v>
      </c>
      <c r="AT3223" t="s">
        <v>729</v>
      </c>
      <c r="AU3223" t="s">
        <v>68</v>
      </c>
      <c r="AV3223" s="3">
        <v>45717</v>
      </c>
      <c r="AW3223" t="s">
        <v>3574</v>
      </c>
      <c r="AX3223">
        <v>1937</v>
      </c>
      <c r="AY3223">
        <v>1672</v>
      </c>
      <c r="AZ3223" t="s">
        <v>150</v>
      </c>
      <c r="BA3223" s="2">
        <v>43700</v>
      </c>
      <c r="BB3223">
        <v>25</v>
      </c>
      <c r="BC3223" t="s">
        <v>3413</v>
      </c>
      <c r="BD3223" s="2">
        <v>43700</v>
      </c>
      <c r="BE3223" t="s">
        <v>2233</v>
      </c>
      <c r="BF3223" s="2">
        <v>43580</v>
      </c>
      <c r="BG3223">
        <v>20</v>
      </c>
      <c r="BH3223" t="s">
        <v>3402</v>
      </c>
      <c r="BI3223" s="3">
        <v>47300</v>
      </c>
    </row>
    <row r="3224" spans="1:61" x14ac:dyDescent="0.25">
      <c r="A3224" s="1">
        <v>43456</v>
      </c>
      <c r="B3224" t="s">
        <v>158</v>
      </c>
      <c r="C3224" t="s">
        <v>2233</v>
      </c>
      <c r="D3224" t="s">
        <v>151</v>
      </c>
      <c r="E3224" t="s">
        <v>1820</v>
      </c>
      <c r="F3224" t="s">
        <v>91</v>
      </c>
      <c r="G3224" t="s">
        <v>356</v>
      </c>
      <c r="H3224" t="s">
        <v>1193</v>
      </c>
      <c r="I3224" t="s">
        <v>1509</v>
      </c>
      <c r="J3224" t="s">
        <v>74</v>
      </c>
      <c r="K3224" t="s">
        <v>91</v>
      </c>
      <c r="L3224" t="s">
        <v>216</v>
      </c>
      <c r="M3224" t="s">
        <v>949</v>
      </c>
      <c r="N3224" t="s">
        <v>356</v>
      </c>
      <c r="O3224" t="s">
        <v>93</v>
      </c>
      <c r="P3224" t="s">
        <v>82</v>
      </c>
      <c r="Q3224">
        <v>18</v>
      </c>
      <c r="R3224" t="s">
        <v>68</v>
      </c>
      <c r="S3224" t="s">
        <v>179</v>
      </c>
      <c r="T3224">
        <v>19</v>
      </c>
      <c r="U3224">
        <v>2</v>
      </c>
      <c r="V3224">
        <v>15</v>
      </c>
      <c r="W3224" t="s">
        <v>179</v>
      </c>
      <c r="X3224" t="s">
        <v>85</v>
      </c>
      <c r="Y3224">
        <v>0</v>
      </c>
      <c r="Z3224">
        <v>1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 t="s">
        <v>1102</v>
      </c>
      <c r="AM3224" t="e" vm="3">
        <f>_FV(0,"5")</f>
        <v>#VALUE!</v>
      </c>
      <c r="AN3224">
        <v>29</v>
      </c>
      <c r="AO3224" t="s">
        <v>132</v>
      </c>
      <c r="AP3224" t="e" vm="1">
        <f>_FV(-11,"0")</f>
        <v>#VALUE!</v>
      </c>
      <c r="AQ3224">
        <v>7</v>
      </c>
      <c r="AR3224">
        <v>1</v>
      </c>
      <c r="AS3224" t="s">
        <v>68</v>
      </c>
      <c r="AT3224" t="s">
        <v>714</v>
      </c>
      <c r="AU3224" t="s">
        <v>68</v>
      </c>
      <c r="AV3224" t="s">
        <v>66</v>
      </c>
      <c r="AW3224" t="s">
        <v>3575</v>
      </c>
      <c r="AX3224">
        <v>1954</v>
      </c>
      <c r="AY3224">
        <v>1672</v>
      </c>
      <c r="AZ3224" t="s">
        <v>158</v>
      </c>
      <c r="BA3224" s="2">
        <v>43547</v>
      </c>
      <c r="BB3224">
        <v>33</v>
      </c>
      <c r="BC3224" t="s">
        <v>3388</v>
      </c>
      <c r="BD3224" t="s">
        <v>3389</v>
      </c>
      <c r="BE3224" t="s">
        <v>2233</v>
      </c>
      <c r="BF3224" s="2">
        <v>43580</v>
      </c>
      <c r="BG3224">
        <v>20</v>
      </c>
      <c r="BH3224" t="s">
        <v>3402</v>
      </c>
      <c r="BI3224" s="3">
        <v>47300</v>
      </c>
    </row>
    <row r="3225" spans="1:61" x14ac:dyDescent="0.25">
      <c r="A3225" s="1">
        <v>43428</v>
      </c>
      <c r="B3225" t="s">
        <v>163</v>
      </c>
      <c r="C3225" t="s">
        <v>2233</v>
      </c>
      <c r="D3225" t="s">
        <v>101</v>
      </c>
      <c r="E3225" t="s">
        <v>359</v>
      </c>
      <c r="F3225" t="s">
        <v>232</v>
      </c>
      <c r="G3225" t="s">
        <v>429</v>
      </c>
      <c r="H3225" t="s">
        <v>360</v>
      </c>
      <c r="I3225" t="s">
        <v>359</v>
      </c>
      <c r="J3225" t="s">
        <v>232</v>
      </c>
      <c r="K3225" t="s">
        <v>236</v>
      </c>
      <c r="L3225" t="s">
        <v>238</v>
      </c>
      <c r="M3225" t="s">
        <v>235</v>
      </c>
      <c r="N3225" t="s">
        <v>232</v>
      </c>
      <c r="O3225" t="s">
        <v>238</v>
      </c>
      <c r="P3225" t="s">
        <v>238</v>
      </c>
      <c r="Q3225">
        <v>13</v>
      </c>
      <c r="R3225" t="s">
        <v>96</v>
      </c>
      <c r="S3225" t="s">
        <v>179</v>
      </c>
      <c r="T3225">
        <v>19</v>
      </c>
      <c r="U3225">
        <v>8</v>
      </c>
      <c r="V3225">
        <v>16</v>
      </c>
      <c r="W3225" t="s">
        <v>120</v>
      </c>
      <c r="X3225" t="s">
        <v>68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 t="e" vm="162">
        <f>_FV(0,"07692307692307693")</f>
        <v>#VALUE!</v>
      </c>
      <c r="AM3225" t="e" vm="34">
        <f>_FV(0,"6923076923076923")</f>
        <v>#VALUE!</v>
      </c>
      <c r="AN3225">
        <v>12</v>
      </c>
      <c r="AO3225" t="s">
        <v>83</v>
      </c>
      <c r="AP3225" t="e" vm="1">
        <f>_FV(-6,"0")</f>
        <v>#VALUE!</v>
      </c>
      <c r="AQ3225">
        <v>9</v>
      </c>
      <c r="AR3225">
        <v>0</v>
      </c>
      <c r="AS3225" t="s">
        <v>68</v>
      </c>
      <c r="AT3225" t="s">
        <v>273</v>
      </c>
      <c r="AU3225" t="s">
        <v>68</v>
      </c>
      <c r="AV3225" s="2">
        <v>43586</v>
      </c>
      <c r="AW3225" t="s">
        <v>1789</v>
      </c>
      <c r="AX3225">
        <v>1870</v>
      </c>
      <c r="AY3225">
        <v>1672</v>
      </c>
      <c r="AZ3225" t="s">
        <v>163</v>
      </c>
      <c r="BA3225" s="2">
        <v>43640</v>
      </c>
      <c r="BB3225">
        <v>22</v>
      </c>
      <c r="BC3225" t="s">
        <v>3417</v>
      </c>
      <c r="BD3225" s="2">
        <v>43700</v>
      </c>
      <c r="BE3225" t="s">
        <v>2233</v>
      </c>
      <c r="BF3225" s="2">
        <v>43580</v>
      </c>
      <c r="BG3225">
        <v>20</v>
      </c>
      <c r="BH3225" t="s">
        <v>3402</v>
      </c>
      <c r="BI3225" s="3">
        <v>47300</v>
      </c>
    </row>
    <row r="3226" spans="1:61" x14ac:dyDescent="0.25">
      <c r="A3226" s="1">
        <v>43620</v>
      </c>
      <c r="B3226" t="s">
        <v>178</v>
      </c>
      <c r="C3226" t="s">
        <v>2233</v>
      </c>
      <c r="D3226" t="s">
        <v>151</v>
      </c>
      <c r="E3226" t="s">
        <v>1274</v>
      </c>
      <c r="F3226" t="s">
        <v>467</v>
      </c>
      <c r="G3226" t="s">
        <v>222</v>
      </c>
      <c r="H3226" t="s">
        <v>465</v>
      </c>
      <c r="I3226" t="s">
        <v>1243</v>
      </c>
      <c r="J3226" t="s">
        <v>539</v>
      </c>
      <c r="K3226" t="s">
        <v>223</v>
      </c>
      <c r="L3226" t="s">
        <v>471</v>
      </c>
      <c r="M3226" t="s">
        <v>337</v>
      </c>
      <c r="N3226" t="s">
        <v>1139</v>
      </c>
      <c r="O3226" t="s">
        <v>469</v>
      </c>
      <c r="P3226" t="s">
        <v>226</v>
      </c>
      <c r="Q3226">
        <v>33</v>
      </c>
      <c r="R3226" t="s">
        <v>191</v>
      </c>
      <c r="S3226" t="s">
        <v>179</v>
      </c>
      <c r="T3226">
        <v>19</v>
      </c>
      <c r="U3226">
        <v>9</v>
      </c>
      <c r="V3226">
        <v>8</v>
      </c>
      <c r="W3226" t="s">
        <v>85</v>
      </c>
      <c r="X3226" t="s">
        <v>96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0</v>
      </c>
      <c r="AK3226">
        <v>0</v>
      </c>
      <c r="AL3226" t="e" vm="2">
        <f>_FV(0,"3333333333333333")</f>
        <v>#VALUE!</v>
      </c>
      <c r="AM3226" t="e" vm="423">
        <f>_FV(0,"15151515151515152")</f>
        <v>#VALUE!</v>
      </c>
      <c r="AN3226">
        <v>-1</v>
      </c>
      <c r="AO3226" t="s">
        <v>68</v>
      </c>
      <c r="AP3226" t="s">
        <v>68</v>
      </c>
      <c r="AQ3226">
        <v>5</v>
      </c>
      <c r="AR3226">
        <v>2</v>
      </c>
      <c r="AS3226" t="s">
        <v>68</v>
      </c>
      <c r="AT3226" t="s">
        <v>68</v>
      </c>
      <c r="AU3226" t="s">
        <v>68</v>
      </c>
      <c r="AV3226" s="2">
        <v>43557</v>
      </c>
      <c r="AW3226" s="2">
        <v>43466</v>
      </c>
      <c r="AX3226">
        <v>1644</v>
      </c>
      <c r="AY3226">
        <v>1672</v>
      </c>
      <c r="AZ3226" t="s">
        <v>178</v>
      </c>
      <c r="BA3226" t="s">
        <v>1398</v>
      </c>
      <c r="BB3226">
        <v>22</v>
      </c>
      <c r="BC3226" t="s">
        <v>3419</v>
      </c>
      <c r="BD3226" s="3">
        <v>15097</v>
      </c>
      <c r="BE3226" t="s">
        <v>2233</v>
      </c>
      <c r="BF3226" s="2">
        <v>43580</v>
      </c>
      <c r="BG3226">
        <v>20</v>
      </c>
      <c r="BH3226" t="s">
        <v>3402</v>
      </c>
      <c r="BI3226" s="3">
        <v>47300</v>
      </c>
    </row>
    <row r="3227" spans="1:61" x14ac:dyDescent="0.25">
      <c r="A3227" s="1">
        <v>43495</v>
      </c>
      <c r="B3227" t="s">
        <v>1917</v>
      </c>
      <c r="C3227" t="s">
        <v>2233</v>
      </c>
      <c r="D3227" t="s">
        <v>101</v>
      </c>
      <c r="E3227" t="s">
        <v>769</v>
      </c>
      <c r="F3227" t="s">
        <v>833</v>
      </c>
      <c r="G3227" t="s">
        <v>340</v>
      </c>
      <c r="H3227" t="s">
        <v>90</v>
      </c>
      <c r="I3227" t="s">
        <v>717</v>
      </c>
      <c r="J3227" t="s">
        <v>717</v>
      </c>
      <c r="K3227" t="s">
        <v>693</v>
      </c>
      <c r="L3227" t="s">
        <v>79</v>
      </c>
      <c r="M3227" t="s">
        <v>692</v>
      </c>
      <c r="N3227" t="s">
        <v>909</v>
      </c>
      <c r="O3227" t="s">
        <v>771</v>
      </c>
      <c r="P3227" t="s">
        <v>82</v>
      </c>
      <c r="Q3227">
        <v>24</v>
      </c>
      <c r="R3227" t="s">
        <v>242</v>
      </c>
      <c r="S3227" t="s">
        <v>179</v>
      </c>
      <c r="T3227">
        <v>19</v>
      </c>
      <c r="U3227">
        <v>15</v>
      </c>
      <c r="V3227">
        <v>14</v>
      </c>
      <c r="W3227" t="s">
        <v>85</v>
      </c>
      <c r="X3227" t="s">
        <v>66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 t="e" vm="92">
        <f>_FV(0,"625")</f>
        <v>#VALUE!</v>
      </c>
      <c r="AM3227" t="e" vm="37">
        <f>_FV(0,"375")</f>
        <v>#VALUE!</v>
      </c>
      <c r="AN3227">
        <v>0</v>
      </c>
      <c r="AO3227" t="s">
        <v>84</v>
      </c>
      <c r="AP3227" t="s">
        <v>66</v>
      </c>
      <c r="AQ3227">
        <v>6</v>
      </c>
      <c r="AR3227">
        <v>3</v>
      </c>
      <c r="AS3227" t="s">
        <v>68</v>
      </c>
      <c r="AT3227" t="s">
        <v>68</v>
      </c>
      <c r="AU3227" t="s">
        <v>68</v>
      </c>
      <c r="AV3227" s="2">
        <v>43678</v>
      </c>
      <c r="AW3227" s="3">
        <v>12420</v>
      </c>
      <c r="AX3227">
        <v>1642</v>
      </c>
      <c r="AY3227">
        <v>1672</v>
      </c>
      <c r="AZ3227" t="s">
        <v>1917</v>
      </c>
      <c r="BA3227" s="2">
        <v>43731</v>
      </c>
      <c r="BB3227">
        <v>18</v>
      </c>
      <c r="BC3227" t="s">
        <v>3421</v>
      </c>
      <c r="BD3227" s="3">
        <v>27912</v>
      </c>
      <c r="BE3227" t="s">
        <v>2233</v>
      </c>
      <c r="BF3227" s="2">
        <v>43580</v>
      </c>
      <c r="BG3227">
        <v>20</v>
      </c>
      <c r="BH3227" t="s">
        <v>3402</v>
      </c>
      <c r="BI3227" s="3">
        <v>47300</v>
      </c>
    </row>
    <row r="3228" spans="1:61" x14ac:dyDescent="0.25">
      <c r="A3228" s="1">
        <v>43528</v>
      </c>
      <c r="B3228" t="s">
        <v>209</v>
      </c>
      <c r="C3228" t="s">
        <v>2233</v>
      </c>
      <c r="D3228" t="s">
        <v>62</v>
      </c>
      <c r="E3228" s="3">
        <v>2273637</v>
      </c>
      <c r="F3228" t="s">
        <v>368</v>
      </c>
      <c r="G3228" t="s">
        <v>367</v>
      </c>
      <c r="H3228" t="s">
        <v>1075</v>
      </c>
      <c r="I3228" t="s">
        <v>1888</v>
      </c>
      <c r="J3228" t="s">
        <v>399</v>
      </c>
      <c r="K3228" t="s">
        <v>625</v>
      </c>
      <c r="L3228" t="s">
        <v>320</v>
      </c>
      <c r="M3228" t="s">
        <v>320</v>
      </c>
      <c r="N3228" t="s">
        <v>1173</v>
      </c>
      <c r="O3228" t="s">
        <v>1077</v>
      </c>
      <c r="P3228" t="s">
        <v>321</v>
      </c>
      <c r="Q3228">
        <v>32</v>
      </c>
      <c r="R3228" t="s">
        <v>66</v>
      </c>
      <c r="S3228" t="s">
        <v>179</v>
      </c>
      <c r="T3228">
        <v>19</v>
      </c>
      <c r="U3228">
        <v>4</v>
      </c>
      <c r="V3228">
        <v>11</v>
      </c>
      <c r="W3228" t="s">
        <v>68</v>
      </c>
      <c r="X3228" t="s">
        <v>83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 t="s">
        <v>180</v>
      </c>
      <c r="AM3228" t="e" vm="226">
        <f>_FV(0,"09375")</f>
        <v>#VALUE!</v>
      </c>
      <c r="AN3228">
        <v>25</v>
      </c>
      <c r="AO3228" t="e" vm="1">
        <f>_FV(-8,"0")</f>
        <v>#VALUE!</v>
      </c>
      <c r="AP3228" t="e" vm="1">
        <f>_FV(-8,"0")</f>
        <v>#VALUE!</v>
      </c>
      <c r="AQ3228">
        <v>9</v>
      </c>
      <c r="AR3228">
        <v>0</v>
      </c>
      <c r="AS3228" t="s">
        <v>68</v>
      </c>
      <c r="AT3228" t="s">
        <v>982</v>
      </c>
      <c r="AU3228" t="s">
        <v>68</v>
      </c>
      <c r="AV3228" s="2">
        <v>43556</v>
      </c>
      <c r="AW3228" t="s">
        <v>3539</v>
      </c>
      <c r="AX3228">
        <v>1893</v>
      </c>
      <c r="AY3228">
        <v>1672</v>
      </c>
      <c r="AZ3228" t="s">
        <v>209</v>
      </c>
      <c r="BA3228" s="2">
        <v>43609</v>
      </c>
      <c r="BB3228">
        <v>20</v>
      </c>
      <c r="BC3228" t="s">
        <v>3422</v>
      </c>
      <c r="BD3228" s="2">
        <v>43793</v>
      </c>
      <c r="BE3228" t="s">
        <v>2233</v>
      </c>
      <c r="BF3228" s="2">
        <v>43580</v>
      </c>
      <c r="BG3228">
        <v>20</v>
      </c>
      <c r="BH3228" t="s">
        <v>3402</v>
      </c>
      <c r="BI3228" s="3">
        <v>47300</v>
      </c>
    </row>
    <row r="3229" spans="1:61" x14ac:dyDescent="0.25">
      <c r="A3229" s="1">
        <v>43338</v>
      </c>
      <c r="B3229" t="s">
        <v>2793</v>
      </c>
      <c r="C3229" t="s">
        <v>2233</v>
      </c>
      <c r="D3229" t="s">
        <v>62</v>
      </c>
      <c r="E3229" t="s">
        <v>340</v>
      </c>
      <c r="F3229" t="s">
        <v>355</v>
      </c>
      <c r="G3229" t="s">
        <v>80</v>
      </c>
      <c r="H3229" t="s">
        <v>355</v>
      </c>
      <c r="I3229" t="s">
        <v>64</v>
      </c>
      <c r="J3229" t="s">
        <v>68</v>
      </c>
      <c r="K3229" t="s">
        <v>355</v>
      </c>
      <c r="L3229" t="s">
        <v>80</v>
      </c>
      <c r="M3229" t="s">
        <v>65</v>
      </c>
      <c r="N3229" t="s">
        <v>80</v>
      </c>
      <c r="O3229" t="s">
        <v>65</v>
      </c>
      <c r="P3229" t="s">
        <v>65</v>
      </c>
      <c r="Q3229">
        <v>3</v>
      </c>
      <c r="R3229" t="s">
        <v>192</v>
      </c>
      <c r="S3229" t="s">
        <v>179</v>
      </c>
      <c r="T3229">
        <v>19</v>
      </c>
      <c r="U3229">
        <v>4</v>
      </c>
      <c r="V3229">
        <v>10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 t="s">
        <v>90</v>
      </c>
      <c r="AM3229" t="s">
        <v>65</v>
      </c>
      <c r="AN3229">
        <v>3</v>
      </c>
      <c r="AP3229" t="e" vm="1">
        <f>_FV(-1,"0")</f>
        <v>#VALUE!</v>
      </c>
      <c r="AQ3229">
        <v>1</v>
      </c>
      <c r="AR3229">
        <v>7</v>
      </c>
      <c r="AS3229" t="s">
        <v>68</v>
      </c>
      <c r="AT3229" t="s">
        <v>68</v>
      </c>
      <c r="AU3229" t="s">
        <v>68</v>
      </c>
      <c r="AV3229" s="2">
        <v>43556</v>
      </c>
      <c r="AW3229" s="3">
        <v>41640</v>
      </c>
      <c r="AX3229">
        <v>1657</v>
      </c>
      <c r="AY3229">
        <v>1672</v>
      </c>
      <c r="AZ3229" t="s">
        <v>2793</v>
      </c>
      <c r="BA3229" s="2">
        <v>43521</v>
      </c>
      <c r="BB3229">
        <v>31</v>
      </c>
      <c r="BC3229" t="s">
        <v>3425</v>
      </c>
      <c r="BD3229" s="3">
        <v>13606</v>
      </c>
      <c r="BE3229" t="s">
        <v>2233</v>
      </c>
      <c r="BF3229" s="2">
        <v>43580</v>
      </c>
      <c r="BG3229">
        <v>20</v>
      </c>
      <c r="BH3229" t="s">
        <v>3402</v>
      </c>
      <c r="BI3229" s="3">
        <v>47300</v>
      </c>
    </row>
    <row r="3230" spans="1:61" x14ac:dyDescent="0.25">
      <c r="A3230" s="1">
        <v>43324</v>
      </c>
      <c r="B3230" t="s">
        <v>228</v>
      </c>
      <c r="C3230" t="s">
        <v>2233</v>
      </c>
      <c r="D3230" t="s">
        <v>62</v>
      </c>
      <c r="E3230" s="3">
        <v>45658</v>
      </c>
      <c r="F3230" t="s">
        <v>1183</v>
      </c>
      <c r="G3230" s="3">
        <v>903977</v>
      </c>
      <c r="H3230" s="3">
        <v>45658</v>
      </c>
      <c r="I3230" t="s">
        <v>399</v>
      </c>
      <c r="J3230" t="s">
        <v>180</v>
      </c>
      <c r="K3230" t="s">
        <v>320</v>
      </c>
      <c r="L3230" t="s">
        <v>321</v>
      </c>
      <c r="M3230" t="s">
        <v>319</v>
      </c>
      <c r="N3230" t="s">
        <v>751</v>
      </c>
      <c r="O3230" t="s">
        <v>321</v>
      </c>
      <c r="P3230" t="s">
        <v>321</v>
      </c>
      <c r="Q3230">
        <v>16</v>
      </c>
      <c r="R3230" t="s">
        <v>120</v>
      </c>
      <c r="S3230" t="s">
        <v>179</v>
      </c>
      <c r="T3230">
        <v>19</v>
      </c>
      <c r="U3230">
        <v>13</v>
      </c>
      <c r="V3230">
        <v>15</v>
      </c>
      <c r="W3230" t="s">
        <v>120</v>
      </c>
      <c r="X3230" t="s">
        <v>66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 t="e" vm="103">
        <f>_FV(0,"1875")</f>
        <v>#VALUE!</v>
      </c>
      <c r="AM3230" t="e" vm="121">
        <f>_FV(0,"5625")</f>
        <v>#VALUE!</v>
      </c>
      <c r="AN3230">
        <v>6</v>
      </c>
      <c r="AO3230" t="s">
        <v>96</v>
      </c>
      <c r="AP3230" t="e" vm="1">
        <f>_FV(-2,"0")</f>
        <v>#VALUE!</v>
      </c>
      <c r="AQ3230">
        <v>5</v>
      </c>
      <c r="AR3230">
        <v>2</v>
      </c>
      <c r="AS3230" t="s">
        <v>68</v>
      </c>
      <c r="AT3230" t="s">
        <v>68</v>
      </c>
      <c r="AU3230" t="s">
        <v>68</v>
      </c>
      <c r="AV3230" t="s">
        <v>340</v>
      </c>
      <c r="AW3230" s="3">
        <v>44197</v>
      </c>
      <c r="AX3230">
        <v>1650</v>
      </c>
      <c r="AY3230">
        <v>1672</v>
      </c>
      <c r="AZ3230" t="s">
        <v>228</v>
      </c>
      <c r="BA3230" s="2">
        <v>43671</v>
      </c>
      <c r="BB3230">
        <v>22</v>
      </c>
      <c r="BC3230" t="s">
        <v>3427</v>
      </c>
      <c r="BD3230" s="3">
        <v>13728</v>
      </c>
      <c r="BE3230" t="s">
        <v>2233</v>
      </c>
      <c r="BF3230" s="2">
        <v>43580</v>
      </c>
      <c r="BG3230">
        <v>20</v>
      </c>
      <c r="BH3230" t="s">
        <v>3402</v>
      </c>
      <c r="BI3230" s="3">
        <v>47300</v>
      </c>
    </row>
    <row r="3231" spans="1:61" x14ac:dyDescent="0.25">
      <c r="A3231" s="1">
        <v>43497</v>
      </c>
      <c r="B3231" t="s">
        <v>245</v>
      </c>
      <c r="C3231" t="s">
        <v>2233</v>
      </c>
      <c r="D3231" t="s">
        <v>151</v>
      </c>
      <c r="E3231" t="s">
        <v>707</v>
      </c>
      <c r="F3231" t="s">
        <v>595</v>
      </c>
      <c r="G3231" t="s">
        <v>707</v>
      </c>
      <c r="H3231" t="s">
        <v>390</v>
      </c>
      <c r="I3231" t="s">
        <v>457</v>
      </c>
      <c r="J3231" t="s">
        <v>389</v>
      </c>
      <c r="K3231" t="s">
        <v>460</v>
      </c>
      <c r="L3231" t="s">
        <v>889</v>
      </c>
      <c r="M3231" t="s">
        <v>80</v>
      </c>
      <c r="N3231" t="s">
        <v>895</v>
      </c>
      <c r="O3231" t="s">
        <v>889</v>
      </c>
      <c r="P3231" t="s">
        <v>394</v>
      </c>
      <c r="Q3231">
        <v>21</v>
      </c>
      <c r="R3231" t="s">
        <v>85</v>
      </c>
      <c r="S3231" t="s">
        <v>179</v>
      </c>
      <c r="T3231">
        <v>19</v>
      </c>
      <c r="U3231">
        <v>7</v>
      </c>
      <c r="V3231">
        <v>14</v>
      </c>
      <c r="W3231" t="s">
        <v>120</v>
      </c>
      <c r="X3231" t="s">
        <v>85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 t="s">
        <v>65</v>
      </c>
      <c r="AM3231" t="e" vm="12">
        <f>_FV(0,"42857142857142855")</f>
        <v>#VALUE!</v>
      </c>
      <c r="AN3231">
        <v>10</v>
      </c>
      <c r="AO3231" t="s">
        <v>84</v>
      </c>
      <c r="AP3231" t="e" vm="1">
        <f>_FV(-5,"0")</f>
        <v>#VALUE!</v>
      </c>
      <c r="AQ3231">
        <v>3</v>
      </c>
      <c r="AR3231">
        <v>0</v>
      </c>
      <c r="AS3231" t="s">
        <v>68</v>
      </c>
      <c r="AT3231" t="s">
        <v>890</v>
      </c>
      <c r="AU3231" t="s">
        <v>68</v>
      </c>
      <c r="AV3231" s="2">
        <v>43497</v>
      </c>
      <c r="AW3231" t="s">
        <v>3576</v>
      </c>
      <c r="AX3231">
        <v>1604</v>
      </c>
      <c r="AY3231">
        <v>1672</v>
      </c>
      <c r="AZ3231" t="s">
        <v>245</v>
      </c>
      <c r="BA3231" s="2">
        <v>43488</v>
      </c>
      <c r="BB3231">
        <v>26</v>
      </c>
      <c r="BC3231" t="s">
        <v>3428</v>
      </c>
      <c r="BD3231" s="2">
        <v>43469</v>
      </c>
      <c r="BE3231" t="s">
        <v>2233</v>
      </c>
      <c r="BF3231" s="2">
        <v>43580</v>
      </c>
      <c r="BG3231">
        <v>20</v>
      </c>
      <c r="BH3231" t="s">
        <v>3402</v>
      </c>
      <c r="BI3231" s="3">
        <v>47300</v>
      </c>
    </row>
    <row r="3232" spans="1:61" x14ac:dyDescent="0.25">
      <c r="A3232" s="1">
        <v>43590</v>
      </c>
      <c r="B3232" t="s">
        <v>60</v>
      </c>
      <c r="C3232" t="s">
        <v>3158</v>
      </c>
      <c r="D3232" t="s">
        <v>101</v>
      </c>
      <c r="E3232" t="s">
        <v>1373</v>
      </c>
      <c r="F3232" t="s">
        <v>616</v>
      </c>
      <c r="G3232" t="s">
        <v>287</v>
      </c>
      <c r="H3232" t="s">
        <v>1157</v>
      </c>
      <c r="I3232" t="s">
        <v>1875</v>
      </c>
      <c r="J3232" t="s">
        <v>2215</v>
      </c>
      <c r="K3232" t="s">
        <v>1549</v>
      </c>
      <c r="L3232" t="s">
        <v>292</v>
      </c>
      <c r="M3232" t="s">
        <v>296</v>
      </c>
      <c r="N3232" t="s">
        <v>1122</v>
      </c>
      <c r="O3232" t="s">
        <v>713</v>
      </c>
      <c r="P3232" t="s">
        <v>656</v>
      </c>
      <c r="Q3232">
        <v>37</v>
      </c>
      <c r="R3232" t="s">
        <v>132</v>
      </c>
      <c r="S3232" t="s">
        <v>255</v>
      </c>
      <c r="T3232">
        <v>19</v>
      </c>
      <c r="U3232">
        <v>5</v>
      </c>
      <c r="V3232">
        <v>17</v>
      </c>
      <c r="W3232" t="s">
        <v>84</v>
      </c>
      <c r="X3232" t="s">
        <v>64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 t="s">
        <v>1549</v>
      </c>
      <c r="AM3232" t="e" vm="29">
        <f>_FV(0,"5945945945945946")</f>
        <v>#VALUE!</v>
      </c>
      <c r="AN3232">
        <v>31</v>
      </c>
      <c r="AO3232" t="s">
        <v>68</v>
      </c>
      <c r="AP3232" t="e" vm="1">
        <f>_FV(-12,"0")</f>
        <v>#VALUE!</v>
      </c>
      <c r="AQ3232">
        <v>4</v>
      </c>
      <c r="AR3232">
        <v>4</v>
      </c>
      <c r="AS3232" t="s">
        <v>68</v>
      </c>
      <c r="AT3232" t="s">
        <v>68</v>
      </c>
      <c r="AU3232" t="s">
        <v>68</v>
      </c>
      <c r="AV3232" s="2">
        <v>43618</v>
      </c>
      <c r="AW3232" s="3">
        <v>41640</v>
      </c>
      <c r="AX3232">
        <v>1812</v>
      </c>
      <c r="AY3232">
        <v>1625</v>
      </c>
      <c r="AZ3232" t="s">
        <v>60</v>
      </c>
      <c r="BA3232" s="2">
        <v>43731</v>
      </c>
      <c r="BB3232">
        <v>28</v>
      </c>
      <c r="BC3232" t="s">
        <v>3386</v>
      </c>
      <c r="BD3232" t="s">
        <v>3387</v>
      </c>
      <c r="BE3232" t="s">
        <v>3158</v>
      </c>
      <c r="BF3232" s="2">
        <v>43701</v>
      </c>
      <c r="BG3232">
        <v>29</v>
      </c>
      <c r="BH3232" t="s">
        <v>3395</v>
      </c>
      <c r="BI3232" s="3">
        <v>44287</v>
      </c>
    </row>
    <row r="3233" spans="1:61" x14ac:dyDescent="0.25">
      <c r="A3233" s="1">
        <v>43456</v>
      </c>
      <c r="B3233" t="s">
        <v>2768</v>
      </c>
      <c r="C3233" t="s">
        <v>3158</v>
      </c>
      <c r="D3233" t="s">
        <v>62</v>
      </c>
      <c r="E3233" t="s">
        <v>685</v>
      </c>
      <c r="F3233" t="s">
        <v>92</v>
      </c>
      <c r="G3233" t="s">
        <v>212</v>
      </c>
      <c r="H3233" t="s">
        <v>90</v>
      </c>
      <c r="I3233" t="s">
        <v>1193</v>
      </c>
      <c r="J3233" t="s">
        <v>76</v>
      </c>
      <c r="K3233" t="s">
        <v>214</v>
      </c>
      <c r="L3233" t="s">
        <v>80</v>
      </c>
      <c r="M3233" t="s">
        <v>94</v>
      </c>
      <c r="N3233" t="s">
        <v>94</v>
      </c>
      <c r="O3233" t="s">
        <v>93</v>
      </c>
      <c r="P3233" t="s">
        <v>82</v>
      </c>
      <c r="Q3233">
        <v>18</v>
      </c>
      <c r="R3233" t="s">
        <v>119</v>
      </c>
      <c r="S3233" t="s">
        <v>255</v>
      </c>
      <c r="T3233">
        <v>19</v>
      </c>
      <c r="U3233">
        <v>11</v>
      </c>
      <c r="V3233">
        <v>13</v>
      </c>
      <c r="W3233" t="s">
        <v>84</v>
      </c>
      <c r="X3233" t="s">
        <v>85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 t="e" vm="68">
        <f>_FV(0,"16666666666666666")</f>
        <v>#VALUE!</v>
      </c>
      <c r="AM3233" t="e" vm="82">
        <f>_FV(0,"2222222222222222")</f>
        <v>#VALUE!</v>
      </c>
      <c r="AN3233">
        <v>2</v>
      </c>
      <c r="AO3233" t="e" vm="1">
        <f>_FV(-4,"0")</f>
        <v>#VALUE!</v>
      </c>
      <c r="AP3233" t="e" vm="1">
        <f>_FV(-3,"0")</f>
        <v>#VALUE!</v>
      </c>
      <c r="AQ3233">
        <v>4</v>
      </c>
      <c r="AR3233">
        <v>1</v>
      </c>
      <c r="AS3233" t="s">
        <v>68</v>
      </c>
      <c r="AT3233" t="s">
        <v>68</v>
      </c>
      <c r="AU3233" t="s">
        <v>68</v>
      </c>
      <c r="AV3233" t="s">
        <v>124</v>
      </c>
      <c r="AW3233" s="3">
        <v>46023</v>
      </c>
      <c r="AX3233">
        <v>1682</v>
      </c>
      <c r="AY3233">
        <v>1625</v>
      </c>
      <c r="AZ3233" t="s">
        <v>2768</v>
      </c>
      <c r="BA3233" s="2">
        <v>43670</v>
      </c>
      <c r="BB3233">
        <v>16</v>
      </c>
      <c r="BC3233" t="s">
        <v>3391</v>
      </c>
      <c r="BD3233" s="3">
        <v>24563</v>
      </c>
      <c r="BE3233" t="s">
        <v>3158</v>
      </c>
      <c r="BF3233" s="2">
        <v>43701</v>
      </c>
      <c r="BG3233">
        <v>29</v>
      </c>
      <c r="BH3233" t="s">
        <v>3395</v>
      </c>
      <c r="BI3233" s="3">
        <v>44287</v>
      </c>
    </row>
    <row r="3234" spans="1:61" x14ac:dyDescent="0.25">
      <c r="A3234" s="1">
        <v>43324</v>
      </c>
      <c r="B3234" t="s">
        <v>2531</v>
      </c>
      <c r="C3234" t="s">
        <v>3158</v>
      </c>
      <c r="D3234" t="s">
        <v>62</v>
      </c>
      <c r="E3234" t="s">
        <v>400</v>
      </c>
      <c r="F3234" t="s">
        <v>368</v>
      </c>
      <c r="G3234" t="s">
        <v>64</v>
      </c>
      <c r="H3234" s="3">
        <v>447424</v>
      </c>
      <c r="I3234" t="s">
        <v>751</v>
      </c>
      <c r="J3234" s="3">
        <v>447424</v>
      </c>
      <c r="K3234" t="s">
        <v>322</v>
      </c>
      <c r="L3234" t="s">
        <v>323</v>
      </c>
      <c r="M3234" t="s">
        <v>625</v>
      </c>
      <c r="N3234" t="s">
        <v>323</v>
      </c>
      <c r="O3234" t="s">
        <v>321</v>
      </c>
      <c r="P3234" t="s">
        <v>321</v>
      </c>
      <c r="Q3234">
        <v>16</v>
      </c>
      <c r="R3234" t="s">
        <v>110</v>
      </c>
      <c r="S3234" t="s">
        <v>255</v>
      </c>
      <c r="T3234">
        <v>19</v>
      </c>
      <c r="U3234">
        <v>19</v>
      </c>
      <c r="V3234">
        <v>10</v>
      </c>
      <c r="W3234" t="s">
        <v>68</v>
      </c>
      <c r="X3234" t="s">
        <v>85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 t="e" vm="93">
        <f>_FV(-1,"125")</f>
        <v>#VALUE!</v>
      </c>
      <c r="AM3234" t="e" vm="93">
        <f>_FV(0,"125")</f>
        <v>#VALUE!</v>
      </c>
      <c r="AN3234">
        <v>-12</v>
      </c>
      <c r="AO3234" t="e" vm="1">
        <f>_FV(-6,"0")</f>
        <v>#VALUE!</v>
      </c>
      <c r="AP3234" t="e" vm="1">
        <f>_FV(-2,"0")</f>
        <v>#VALUE!</v>
      </c>
      <c r="AQ3234">
        <v>2</v>
      </c>
      <c r="AR3234">
        <v>2</v>
      </c>
      <c r="AS3234" t="s">
        <v>68</v>
      </c>
      <c r="AT3234" t="s">
        <v>1096</v>
      </c>
      <c r="AU3234" t="s">
        <v>68</v>
      </c>
      <c r="AV3234" s="2">
        <v>43556</v>
      </c>
      <c r="AW3234" t="s">
        <v>3482</v>
      </c>
      <c r="AX3234">
        <v>1630</v>
      </c>
      <c r="AY3234">
        <v>1625</v>
      </c>
      <c r="AZ3234" t="s">
        <v>2531</v>
      </c>
      <c r="BA3234" s="2">
        <v>43492</v>
      </c>
      <c r="BB3234">
        <v>14</v>
      </c>
      <c r="BC3234" t="s">
        <v>3397</v>
      </c>
      <c r="BD3234" s="3">
        <v>23132</v>
      </c>
      <c r="BE3234" t="s">
        <v>3158</v>
      </c>
      <c r="BF3234" s="2">
        <v>43701</v>
      </c>
      <c r="BG3234">
        <v>29</v>
      </c>
      <c r="BH3234" t="s">
        <v>3395</v>
      </c>
      <c r="BI3234" s="3">
        <v>44287</v>
      </c>
    </row>
    <row r="3235" spans="1:61" x14ac:dyDescent="0.25">
      <c r="A3235" s="1">
        <v>43384</v>
      </c>
      <c r="B3235" t="s">
        <v>2230</v>
      </c>
      <c r="C3235" t="s">
        <v>3158</v>
      </c>
      <c r="D3235" t="s">
        <v>62</v>
      </c>
      <c r="E3235" t="s">
        <v>180</v>
      </c>
      <c r="F3235" t="s">
        <v>68</v>
      </c>
      <c r="G3235" t="s">
        <v>64</v>
      </c>
      <c r="H3235" t="s">
        <v>90</v>
      </c>
      <c r="I3235" t="s">
        <v>81</v>
      </c>
      <c r="J3235" t="s">
        <v>76</v>
      </c>
      <c r="K3235" t="s">
        <v>308</v>
      </c>
      <c r="L3235" t="s">
        <v>80</v>
      </c>
      <c r="M3235" t="s">
        <v>355</v>
      </c>
      <c r="N3235" t="s">
        <v>81</v>
      </c>
      <c r="O3235" t="s">
        <v>82</v>
      </c>
      <c r="P3235" t="s">
        <v>82</v>
      </c>
      <c r="Q3235">
        <v>12</v>
      </c>
      <c r="R3235" t="s">
        <v>95</v>
      </c>
      <c r="S3235" t="s">
        <v>255</v>
      </c>
      <c r="T3235">
        <v>19</v>
      </c>
      <c r="U3235">
        <v>19</v>
      </c>
      <c r="V3235">
        <v>12</v>
      </c>
      <c r="W3235" t="s">
        <v>84</v>
      </c>
      <c r="X3235" t="s">
        <v>83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 t="e" vm="14">
        <f>_FV(-1,"25")</f>
        <v>#VALUE!</v>
      </c>
      <c r="AM3235" t="e" vm="2">
        <f>_FV(0,"3333333333333333")</f>
        <v>#VALUE!</v>
      </c>
      <c r="AN3235">
        <v>-9</v>
      </c>
      <c r="AO3235" t="e" vm="1">
        <f>_FV(-6,"0")</f>
        <v>#VALUE!</v>
      </c>
      <c r="AP3235" t="s">
        <v>68</v>
      </c>
      <c r="AQ3235">
        <v>1</v>
      </c>
      <c r="AR3235">
        <v>1</v>
      </c>
      <c r="AS3235" t="s">
        <v>68</v>
      </c>
      <c r="AT3235" t="s">
        <v>68</v>
      </c>
      <c r="AU3235" t="s">
        <v>68</v>
      </c>
      <c r="AV3235" t="s">
        <v>76</v>
      </c>
      <c r="AW3235" s="2">
        <v>43525</v>
      </c>
      <c r="AX3235">
        <v>1556</v>
      </c>
      <c r="AY3235">
        <v>1625</v>
      </c>
      <c r="AZ3235" t="s">
        <v>2230</v>
      </c>
      <c r="BA3235" s="2">
        <v>43550</v>
      </c>
      <c r="BB3235">
        <v>32</v>
      </c>
      <c r="BC3235" t="s">
        <v>3398</v>
      </c>
      <c r="BD3235" s="3">
        <v>42767</v>
      </c>
      <c r="BE3235" t="s">
        <v>3158</v>
      </c>
      <c r="BF3235" s="2">
        <v>43701</v>
      </c>
      <c r="BG3235">
        <v>29</v>
      </c>
      <c r="BH3235" t="s">
        <v>3395</v>
      </c>
      <c r="BI3235" s="3">
        <v>44287</v>
      </c>
    </row>
    <row r="3236" spans="1:61" x14ac:dyDescent="0.25">
      <c r="A3236" s="1">
        <v>43528</v>
      </c>
      <c r="B3236" t="s">
        <v>123</v>
      </c>
      <c r="C3236" t="s">
        <v>3158</v>
      </c>
      <c r="D3236" t="s">
        <v>62</v>
      </c>
      <c r="E3236" t="s">
        <v>318</v>
      </c>
      <c r="F3236" t="s">
        <v>68</v>
      </c>
      <c r="G3236" t="s">
        <v>367</v>
      </c>
      <c r="H3236" s="3">
        <v>903977</v>
      </c>
      <c r="I3236" t="s">
        <v>908</v>
      </c>
      <c r="J3236" t="s">
        <v>411</v>
      </c>
      <c r="K3236" t="s">
        <v>751</v>
      </c>
      <c r="L3236" t="s">
        <v>414</v>
      </c>
      <c r="M3236" t="s">
        <v>933</v>
      </c>
      <c r="N3236" t="s">
        <v>63</v>
      </c>
      <c r="O3236" t="s">
        <v>321</v>
      </c>
      <c r="P3236" t="s">
        <v>321</v>
      </c>
      <c r="Q3236">
        <v>32</v>
      </c>
      <c r="R3236" t="s">
        <v>84</v>
      </c>
      <c r="S3236" t="s">
        <v>255</v>
      </c>
      <c r="T3236">
        <v>19</v>
      </c>
      <c r="U3236">
        <v>6</v>
      </c>
      <c r="V3236">
        <v>13</v>
      </c>
      <c r="W3236" t="s">
        <v>120</v>
      </c>
      <c r="X3236" t="s">
        <v>96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 t="s">
        <v>751</v>
      </c>
      <c r="AM3236" t="e" vm="36">
        <f>_FV(0,"4375")</f>
        <v>#VALUE!</v>
      </c>
      <c r="AN3236">
        <v>27</v>
      </c>
      <c r="AO3236" t="s">
        <v>66</v>
      </c>
      <c r="AP3236" t="e" vm="1">
        <f>_FV(-14,"0")</f>
        <v>#VALUE!</v>
      </c>
      <c r="AQ3236">
        <v>9</v>
      </c>
      <c r="AR3236">
        <v>0</v>
      </c>
      <c r="AS3236" t="s">
        <v>68</v>
      </c>
      <c r="AT3236" t="s">
        <v>68</v>
      </c>
      <c r="AU3236" t="s">
        <v>68</v>
      </c>
      <c r="AV3236" s="2">
        <v>43587</v>
      </c>
      <c r="AW3236" s="2">
        <v>43678</v>
      </c>
      <c r="AX3236">
        <v>1850</v>
      </c>
      <c r="AY3236">
        <v>1625</v>
      </c>
      <c r="AZ3236" t="s">
        <v>123</v>
      </c>
      <c r="BA3236" s="2">
        <v>43640</v>
      </c>
      <c r="BB3236">
        <v>40</v>
      </c>
      <c r="BC3236" t="s">
        <v>3388</v>
      </c>
      <c r="BD3236" t="s">
        <v>3399</v>
      </c>
      <c r="BE3236" t="s">
        <v>3158</v>
      </c>
      <c r="BF3236" s="2">
        <v>43701</v>
      </c>
      <c r="BG3236">
        <v>29</v>
      </c>
      <c r="BH3236" t="s">
        <v>3395</v>
      </c>
      <c r="BI3236" s="3">
        <v>44287</v>
      </c>
    </row>
    <row r="3237" spans="1:61" x14ac:dyDescent="0.25">
      <c r="A3237" s="1">
        <v>43711</v>
      </c>
      <c r="B3237" t="s">
        <v>2233</v>
      </c>
      <c r="C3237" t="s">
        <v>3158</v>
      </c>
      <c r="D3237" t="s">
        <v>151</v>
      </c>
      <c r="E3237" t="s">
        <v>76</v>
      </c>
      <c r="F3237" t="s">
        <v>385</v>
      </c>
      <c r="G3237" s="2">
        <v>43525</v>
      </c>
      <c r="H3237" s="2">
        <v>43556</v>
      </c>
      <c r="I3237" s="2">
        <v>43466</v>
      </c>
      <c r="J3237" s="2">
        <v>43466</v>
      </c>
      <c r="K3237" t="s">
        <v>266</v>
      </c>
      <c r="L3237" t="s">
        <v>266</v>
      </c>
      <c r="M3237" t="s">
        <v>117</v>
      </c>
      <c r="N3237" t="s">
        <v>117</v>
      </c>
      <c r="O3237" t="s">
        <v>118</v>
      </c>
      <c r="P3237" t="s">
        <v>118</v>
      </c>
      <c r="Q3237">
        <v>30</v>
      </c>
      <c r="R3237" t="s">
        <v>179</v>
      </c>
      <c r="S3237" t="s">
        <v>255</v>
      </c>
      <c r="T3237">
        <v>19</v>
      </c>
      <c r="U3237">
        <v>12</v>
      </c>
      <c r="V3237">
        <v>13</v>
      </c>
      <c r="W3237" t="s">
        <v>120</v>
      </c>
      <c r="X3237" t="s">
        <v>85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 t="e" vm="62">
        <f>_FV(0,"13333333333333333")</f>
        <v>#VALUE!</v>
      </c>
      <c r="AM3237" t="e" vm="2">
        <f>_FV(0,"3333333333333333")</f>
        <v>#VALUE!</v>
      </c>
      <c r="AN3237">
        <v>0</v>
      </c>
      <c r="AO3237" t="s">
        <v>84</v>
      </c>
      <c r="AP3237" t="e" vm="1">
        <f>_FV(-5,"0")</f>
        <v>#VALUE!</v>
      </c>
      <c r="AQ3237">
        <v>4</v>
      </c>
      <c r="AR3237">
        <v>4</v>
      </c>
      <c r="AS3237" t="s">
        <v>68</v>
      </c>
      <c r="AT3237" t="s">
        <v>68</v>
      </c>
      <c r="AU3237" t="s">
        <v>68</v>
      </c>
      <c r="AV3237" t="s">
        <v>68</v>
      </c>
      <c r="AW3237" s="2">
        <v>43770</v>
      </c>
      <c r="AX3237">
        <v>1672</v>
      </c>
      <c r="AY3237">
        <v>1625</v>
      </c>
      <c r="AZ3237" t="s">
        <v>2233</v>
      </c>
      <c r="BA3237" s="2">
        <v>43580</v>
      </c>
      <c r="BB3237">
        <v>20</v>
      </c>
      <c r="BC3237" t="s">
        <v>3402</v>
      </c>
      <c r="BD3237" s="3">
        <v>47300</v>
      </c>
      <c r="BE3237" t="s">
        <v>3158</v>
      </c>
      <c r="BF3237" s="2">
        <v>43701</v>
      </c>
      <c r="BG3237">
        <v>29</v>
      </c>
      <c r="BH3237" t="s">
        <v>3395</v>
      </c>
      <c r="BI3237" s="3">
        <v>44287</v>
      </c>
    </row>
    <row r="3238" spans="1:61" x14ac:dyDescent="0.25">
      <c r="A3238" s="1">
        <v>43170</v>
      </c>
      <c r="B3238" t="s">
        <v>127</v>
      </c>
      <c r="C3238" t="s">
        <v>3158</v>
      </c>
      <c r="D3238" t="s">
        <v>62</v>
      </c>
      <c r="E3238" t="s">
        <v>644</v>
      </c>
      <c r="F3238" t="s">
        <v>68</v>
      </c>
      <c r="G3238" t="s">
        <v>222</v>
      </c>
      <c r="H3238" t="s">
        <v>219</v>
      </c>
      <c r="I3238" t="s">
        <v>678</v>
      </c>
      <c r="J3238" t="s">
        <v>222</v>
      </c>
      <c r="K3238" t="s">
        <v>224</v>
      </c>
      <c r="L3238" t="s">
        <v>224</v>
      </c>
      <c r="M3238" t="s">
        <v>223</v>
      </c>
      <c r="N3238" t="s">
        <v>224</v>
      </c>
      <c r="O3238" t="s">
        <v>223</v>
      </c>
      <c r="P3238" t="s">
        <v>226</v>
      </c>
      <c r="Q3238">
        <v>11</v>
      </c>
      <c r="R3238" t="s">
        <v>121</v>
      </c>
      <c r="S3238" t="s">
        <v>255</v>
      </c>
      <c r="T3238">
        <v>19</v>
      </c>
      <c r="U3238">
        <v>9</v>
      </c>
      <c r="V3238">
        <v>11</v>
      </c>
      <c r="W3238" t="s">
        <v>83</v>
      </c>
      <c r="X3238" t="s">
        <v>83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 t="s">
        <v>226</v>
      </c>
      <c r="AM3238" t="e" vm="75">
        <f>_FV(0,"18181818181818182")</f>
        <v>#VALUE!</v>
      </c>
      <c r="AN3238">
        <v>1</v>
      </c>
      <c r="AO3238" t="s">
        <v>65</v>
      </c>
      <c r="AP3238" t="e" vm="1">
        <f>_FV(-9,"0")</f>
        <v>#VALUE!</v>
      </c>
      <c r="AQ3238">
        <v>4</v>
      </c>
      <c r="AR3238">
        <v>1</v>
      </c>
      <c r="AS3238" t="s">
        <v>68</v>
      </c>
      <c r="AT3238" t="s">
        <v>68</v>
      </c>
      <c r="AU3238" t="s">
        <v>68</v>
      </c>
      <c r="AV3238" s="2">
        <v>43678</v>
      </c>
      <c r="AW3238" s="2">
        <v>43525</v>
      </c>
      <c r="AX3238">
        <v>1674</v>
      </c>
      <c r="AY3238">
        <v>1625</v>
      </c>
      <c r="AZ3238" t="s">
        <v>127</v>
      </c>
      <c r="BA3238" t="s">
        <v>1398</v>
      </c>
      <c r="BB3238">
        <v>25</v>
      </c>
      <c r="BC3238" t="s">
        <v>3404</v>
      </c>
      <c r="BD3238" s="3">
        <v>27303</v>
      </c>
      <c r="BE3238" t="s">
        <v>3158</v>
      </c>
      <c r="BF3238" s="2">
        <v>43701</v>
      </c>
      <c r="BG3238">
        <v>29</v>
      </c>
      <c r="BH3238" t="s">
        <v>3395</v>
      </c>
      <c r="BI3238" s="3">
        <v>44287</v>
      </c>
    </row>
    <row r="3239" spans="1:61" x14ac:dyDescent="0.25">
      <c r="A3239" s="1">
        <v>43494</v>
      </c>
      <c r="B3239" t="s">
        <v>136</v>
      </c>
      <c r="C3239" t="s">
        <v>3158</v>
      </c>
      <c r="D3239" t="s">
        <v>62</v>
      </c>
      <c r="E3239" t="s">
        <v>400</v>
      </c>
      <c r="F3239" t="s">
        <v>769</v>
      </c>
      <c r="G3239" t="s">
        <v>780</v>
      </c>
      <c r="H3239" t="s">
        <v>90</v>
      </c>
      <c r="I3239" t="s">
        <v>426</v>
      </c>
      <c r="J3239" t="s">
        <v>78</v>
      </c>
      <c r="K3239" t="s">
        <v>322</v>
      </c>
      <c r="L3239" t="s">
        <v>771</v>
      </c>
      <c r="M3239" t="s">
        <v>625</v>
      </c>
      <c r="N3239" t="s">
        <v>692</v>
      </c>
      <c r="O3239" t="s">
        <v>693</v>
      </c>
      <c r="P3239" t="s">
        <v>693</v>
      </c>
      <c r="Q3239">
        <v>24</v>
      </c>
      <c r="R3239" t="s">
        <v>67</v>
      </c>
      <c r="S3239" t="s">
        <v>255</v>
      </c>
      <c r="T3239">
        <v>19</v>
      </c>
      <c r="U3239">
        <v>19</v>
      </c>
      <c r="V3239">
        <v>13</v>
      </c>
      <c r="W3239" t="s">
        <v>66</v>
      </c>
      <c r="X3239" t="s">
        <v>132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 t="e" vm="14">
        <f>_FV(-1,"25")</f>
        <v>#VALUE!</v>
      </c>
      <c r="AM3239" t="e" vm="178">
        <f>_FV(0,"2916666666666667")</f>
        <v>#VALUE!</v>
      </c>
      <c r="AN3239">
        <v>-12</v>
      </c>
      <c r="AO3239" t="e" vm="1">
        <f>_FV(-1,"0")</f>
        <v>#VALUE!</v>
      </c>
      <c r="AP3239" t="s">
        <v>64</v>
      </c>
      <c r="AQ3239">
        <v>1</v>
      </c>
      <c r="AR3239">
        <v>1</v>
      </c>
      <c r="AS3239" t="s">
        <v>68</v>
      </c>
      <c r="AT3239" t="s">
        <v>532</v>
      </c>
      <c r="AU3239" t="s">
        <v>68</v>
      </c>
      <c r="AV3239" t="s">
        <v>124</v>
      </c>
      <c r="AW3239" t="s">
        <v>3451</v>
      </c>
      <c r="AX3239">
        <v>1621</v>
      </c>
      <c r="AY3239">
        <v>1625</v>
      </c>
      <c r="AZ3239" t="s">
        <v>136</v>
      </c>
      <c r="BA3239" s="2">
        <v>43609</v>
      </c>
      <c r="BB3239">
        <v>18</v>
      </c>
      <c r="BC3239" t="s">
        <v>3407</v>
      </c>
      <c r="BD3239" s="2">
        <v>43652</v>
      </c>
      <c r="BE3239" t="s">
        <v>3158</v>
      </c>
      <c r="BF3239" s="2">
        <v>43701</v>
      </c>
      <c r="BG3239">
        <v>29</v>
      </c>
      <c r="BH3239" t="s">
        <v>3395</v>
      </c>
      <c r="BI3239" s="3">
        <v>44287</v>
      </c>
    </row>
    <row r="3240" spans="1:61" x14ac:dyDescent="0.25">
      <c r="A3240" s="1">
        <v>43112</v>
      </c>
      <c r="B3240" t="s">
        <v>3165</v>
      </c>
      <c r="C3240" t="s">
        <v>3158</v>
      </c>
      <c r="D3240" t="s">
        <v>151</v>
      </c>
      <c r="E3240" t="s">
        <v>252</v>
      </c>
      <c r="F3240" t="s">
        <v>68</v>
      </c>
      <c r="G3240" t="s">
        <v>352</v>
      </c>
      <c r="H3240" t="s">
        <v>327</v>
      </c>
      <c r="I3240" t="s">
        <v>670</v>
      </c>
      <c r="J3240" t="s">
        <v>371</v>
      </c>
      <c r="K3240" t="s">
        <v>154</v>
      </c>
      <c r="L3240" t="s">
        <v>155</v>
      </c>
      <c r="M3240" t="s">
        <v>63</v>
      </c>
      <c r="N3240" t="s">
        <v>156</v>
      </c>
      <c r="O3240" t="s">
        <v>155</v>
      </c>
      <c r="P3240" t="s">
        <v>372</v>
      </c>
      <c r="Q3240">
        <v>14</v>
      </c>
      <c r="R3240" t="s">
        <v>239</v>
      </c>
      <c r="S3240" t="s">
        <v>255</v>
      </c>
      <c r="T3240">
        <v>19</v>
      </c>
      <c r="U3240">
        <v>15</v>
      </c>
      <c r="V3240">
        <v>12</v>
      </c>
      <c r="W3240" t="s">
        <v>85</v>
      </c>
      <c r="X3240" t="s">
        <v>85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 t="e" vm="1">
        <f>_FV(-1,"0")</f>
        <v>#VALUE!</v>
      </c>
      <c r="AM3240" t="e" vm="315">
        <f>_FV(0,"35714285714285715")</f>
        <v>#VALUE!</v>
      </c>
      <c r="AN3240">
        <v>-5</v>
      </c>
      <c r="AO3240" t="s">
        <v>65</v>
      </c>
      <c r="AP3240" t="s">
        <v>84</v>
      </c>
      <c r="AQ3240">
        <v>4</v>
      </c>
      <c r="AR3240">
        <v>1</v>
      </c>
      <c r="AS3240" t="s">
        <v>68</v>
      </c>
      <c r="AT3240" t="s">
        <v>68</v>
      </c>
      <c r="AU3240" t="s">
        <v>68</v>
      </c>
      <c r="AV3240" t="s">
        <v>116</v>
      </c>
      <c r="AW3240" s="3">
        <v>46023</v>
      </c>
      <c r="AX3240">
        <v>1546</v>
      </c>
      <c r="AY3240">
        <v>1625</v>
      </c>
      <c r="AZ3240" t="s">
        <v>3165</v>
      </c>
      <c r="BA3240" s="2">
        <v>43548</v>
      </c>
      <c r="BB3240">
        <v>21</v>
      </c>
      <c r="BC3240" t="s">
        <v>3409</v>
      </c>
      <c r="BD3240" s="3">
        <v>15766</v>
      </c>
      <c r="BE3240" t="s">
        <v>3158</v>
      </c>
      <c r="BF3240" s="2">
        <v>43701</v>
      </c>
      <c r="BG3240">
        <v>29</v>
      </c>
      <c r="BH3240" t="s">
        <v>3395</v>
      </c>
      <c r="BI3240" s="3">
        <v>44287</v>
      </c>
    </row>
    <row r="3241" spans="1:61" x14ac:dyDescent="0.25">
      <c r="A3241" s="1">
        <v>43522</v>
      </c>
      <c r="B3241" t="s">
        <v>2538</v>
      </c>
      <c r="C3241" t="s">
        <v>3158</v>
      </c>
      <c r="D3241" t="s">
        <v>62</v>
      </c>
      <c r="E3241" t="s">
        <v>250</v>
      </c>
      <c r="F3241" t="s">
        <v>1652</v>
      </c>
      <c r="G3241" t="s">
        <v>327</v>
      </c>
      <c r="H3241" t="s">
        <v>2079</v>
      </c>
      <c r="I3241" t="s">
        <v>250</v>
      </c>
      <c r="J3241" t="s">
        <v>246</v>
      </c>
      <c r="K3241" t="s">
        <v>251</v>
      </c>
      <c r="L3241" t="s">
        <v>79</v>
      </c>
      <c r="M3241" t="s">
        <v>253</v>
      </c>
      <c r="N3241" t="s">
        <v>63</v>
      </c>
      <c r="O3241" t="s">
        <v>254</v>
      </c>
      <c r="P3241" t="s">
        <v>372</v>
      </c>
      <c r="Q3241">
        <v>28</v>
      </c>
      <c r="R3241" t="s">
        <v>83</v>
      </c>
      <c r="S3241" t="s">
        <v>255</v>
      </c>
      <c r="T3241">
        <v>19</v>
      </c>
      <c r="U3241">
        <v>11</v>
      </c>
      <c r="V3241">
        <v>15</v>
      </c>
      <c r="W3241" t="s">
        <v>68</v>
      </c>
      <c r="X3241" t="s">
        <v>68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 t="e" vm="111">
        <f>_FV(0,"21428571428571427")</f>
        <v>#VALUE!</v>
      </c>
      <c r="AM3241" t="e" vm="12">
        <f>_FV(0,"42857142857142855")</f>
        <v>#VALUE!</v>
      </c>
      <c r="AN3241">
        <v>5</v>
      </c>
      <c r="AO3241" t="s">
        <v>65</v>
      </c>
      <c r="AP3241" t="e" vm="1">
        <f>_FV(-8,"0")</f>
        <v>#VALUE!</v>
      </c>
      <c r="AQ3241">
        <v>7</v>
      </c>
      <c r="AR3241">
        <v>1</v>
      </c>
      <c r="AS3241" t="s">
        <v>68</v>
      </c>
      <c r="AT3241" t="s">
        <v>68</v>
      </c>
      <c r="AU3241" t="s">
        <v>68</v>
      </c>
      <c r="AV3241" t="s">
        <v>124</v>
      </c>
      <c r="AW3241" s="3">
        <v>11689</v>
      </c>
      <c r="AX3241">
        <v>1685</v>
      </c>
      <c r="AY3241">
        <v>1625</v>
      </c>
      <c r="AZ3241" t="s">
        <v>2538</v>
      </c>
      <c r="BA3241" s="2">
        <v>43580</v>
      </c>
      <c r="BB3241">
        <v>27</v>
      </c>
      <c r="BC3241" t="s">
        <v>3410</v>
      </c>
      <c r="BD3241" s="3">
        <v>24320</v>
      </c>
      <c r="BE3241" t="s">
        <v>3158</v>
      </c>
      <c r="BF3241" s="2">
        <v>43701</v>
      </c>
      <c r="BG3241">
        <v>29</v>
      </c>
      <c r="BH3241" t="s">
        <v>3395</v>
      </c>
      <c r="BI3241" s="3">
        <v>44287</v>
      </c>
    </row>
    <row r="3242" spans="1:61" x14ac:dyDescent="0.25">
      <c r="A3242" s="1">
        <v>43337</v>
      </c>
      <c r="B3242" t="s">
        <v>150</v>
      </c>
      <c r="C3242" t="s">
        <v>3158</v>
      </c>
      <c r="D3242" t="s">
        <v>62</v>
      </c>
      <c r="E3242" t="s">
        <v>64</v>
      </c>
      <c r="F3242" t="s">
        <v>68</v>
      </c>
      <c r="G3242" t="s">
        <v>65</v>
      </c>
      <c r="H3242" t="s">
        <v>90</v>
      </c>
      <c r="I3242" t="s">
        <v>64</v>
      </c>
      <c r="J3242" t="s">
        <v>68</v>
      </c>
      <c r="K3242" t="s">
        <v>355</v>
      </c>
      <c r="L3242" t="s">
        <v>80</v>
      </c>
      <c r="M3242" t="s">
        <v>65</v>
      </c>
      <c r="N3242" t="s">
        <v>80</v>
      </c>
      <c r="O3242" t="s">
        <v>65</v>
      </c>
      <c r="P3242" t="s">
        <v>65</v>
      </c>
      <c r="Q3242">
        <v>3</v>
      </c>
      <c r="R3242" t="s">
        <v>64</v>
      </c>
      <c r="S3242" t="s">
        <v>255</v>
      </c>
      <c r="T3242">
        <v>19</v>
      </c>
      <c r="U3242">
        <v>2</v>
      </c>
      <c r="V3242">
        <v>11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 t="s">
        <v>64</v>
      </c>
      <c r="AM3242" t="e" vm="2">
        <f>_FV(0,"3333333333333333")</f>
        <v>#VALUE!</v>
      </c>
      <c r="AN3242">
        <v>3</v>
      </c>
      <c r="AP3242" t="e" vm="1">
        <f>_FV(-15,"0")</f>
        <v>#VALUE!</v>
      </c>
      <c r="AQ3242">
        <v>6</v>
      </c>
      <c r="AR3242">
        <v>0</v>
      </c>
      <c r="AS3242" t="s">
        <v>68</v>
      </c>
      <c r="AT3242" t="s">
        <v>65</v>
      </c>
      <c r="AU3242" t="s">
        <v>68</v>
      </c>
      <c r="AV3242" t="s">
        <v>2853</v>
      </c>
      <c r="AW3242" t="s">
        <v>65</v>
      </c>
      <c r="AX3242">
        <v>1937</v>
      </c>
      <c r="AY3242">
        <v>1625</v>
      </c>
      <c r="AZ3242" t="s">
        <v>150</v>
      </c>
      <c r="BA3242" s="2">
        <v>43700</v>
      </c>
      <c r="BB3242">
        <v>25</v>
      </c>
      <c r="BC3242" t="s">
        <v>3413</v>
      </c>
      <c r="BD3242" s="2">
        <v>43700</v>
      </c>
      <c r="BE3242" t="s">
        <v>3158</v>
      </c>
      <c r="BF3242" s="2">
        <v>43701</v>
      </c>
      <c r="BG3242">
        <v>29</v>
      </c>
      <c r="BH3242" t="s">
        <v>3395</v>
      </c>
      <c r="BI3242" s="3">
        <v>44287</v>
      </c>
    </row>
    <row r="3243" spans="1:61" x14ac:dyDescent="0.25">
      <c r="A3243" s="1">
        <v>43372</v>
      </c>
      <c r="B3243" t="s">
        <v>158</v>
      </c>
      <c r="C3243" t="s">
        <v>3158</v>
      </c>
      <c r="D3243" t="s">
        <v>62</v>
      </c>
      <c r="E3243" t="s">
        <v>1798</v>
      </c>
      <c r="F3243" t="s">
        <v>250</v>
      </c>
      <c r="G3243" t="s">
        <v>156</v>
      </c>
      <c r="H3243" t="s">
        <v>352</v>
      </c>
      <c r="I3243" t="s">
        <v>1114</v>
      </c>
      <c r="J3243" t="s">
        <v>670</v>
      </c>
      <c r="K3243" t="s">
        <v>670</v>
      </c>
      <c r="L3243" t="s">
        <v>154</v>
      </c>
      <c r="M3243" t="s">
        <v>65</v>
      </c>
      <c r="N3243" t="s">
        <v>156</v>
      </c>
      <c r="O3243" t="s">
        <v>154</v>
      </c>
      <c r="P3243" t="s">
        <v>155</v>
      </c>
      <c r="Q3243">
        <v>7</v>
      </c>
      <c r="R3243" t="s">
        <v>68</v>
      </c>
      <c r="S3243" t="s">
        <v>255</v>
      </c>
      <c r="T3243">
        <v>19</v>
      </c>
      <c r="U3243">
        <v>2</v>
      </c>
      <c r="V3243">
        <v>13</v>
      </c>
      <c r="W3243" t="s">
        <v>191</v>
      </c>
      <c r="X3243" t="s">
        <v>132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 t="s">
        <v>1114</v>
      </c>
      <c r="AM3243" t="e" vm="12">
        <f>_FV(0,"42857142857142855")</f>
        <v>#VALUE!</v>
      </c>
      <c r="AN3243">
        <v>11</v>
      </c>
      <c r="AO3243" t="s">
        <v>121</v>
      </c>
      <c r="AP3243" t="e" vm="1">
        <f>_FV(-16,"0")</f>
        <v>#VALUE!</v>
      </c>
      <c r="AQ3243">
        <v>6</v>
      </c>
      <c r="AR3243">
        <v>0</v>
      </c>
      <c r="AS3243" t="s">
        <v>68</v>
      </c>
      <c r="AT3243" t="s">
        <v>302</v>
      </c>
      <c r="AU3243" t="s">
        <v>68</v>
      </c>
      <c r="AV3243" t="s">
        <v>3302</v>
      </c>
      <c r="AW3243" t="s">
        <v>3577</v>
      </c>
      <c r="AX3243">
        <v>1954</v>
      </c>
      <c r="AY3243">
        <v>1625</v>
      </c>
      <c r="AZ3243" t="s">
        <v>158</v>
      </c>
      <c r="BA3243" s="2">
        <v>43547</v>
      </c>
      <c r="BB3243">
        <v>33</v>
      </c>
      <c r="BC3243" t="s">
        <v>3388</v>
      </c>
      <c r="BD3243" t="s">
        <v>3389</v>
      </c>
      <c r="BE3243" t="s">
        <v>3158</v>
      </c>
      <c r="BF3243" s="2">
        <v>43701</v>
      </c>
      <c r="BG3243">
        <v>29</v>
      </c>
      <c r="BH3243" t="s">
        <v>3395</v>
      </c>
      <c r="BI3243" s="3">
        <v>44287</v>
      </c>
    </row>
    <row r="3244" spans="1:61" x14ac:dyDescent="0.25">
      <c r="A3244" s="1">
        <v>43484</v>
      </c>
      <c r="B3244" t="s">
        <v>163</v>
      </c>
      <c r="C3244" t="s">
        <v>3158</v>
      </c>
      <c r="D3244" t="s">
        <v>62</v>
      </c>
      <c r="E3244" t="s">
        <v>2821</v>
      </c>
      <c r="F3244" t="s">
        <v>901</v>
      </c>
      <c r="G3244" t="s">
        <v>726</v>
      </c>
      <c r="H3244" t="s">
        <v>1150</v>
      </c>
      <c r="I3244" t="s">
        <v>375</v>
      </c>
      <c r="J3244" t="s">
        <v>569</v>
      </c>
      <c r="K3244" t="s">
        <v>906</v>
      </c>
      <c r="L3244" t="s">
        <v>379</v>
      </c>
      <c r="M3244" t="s">
        <v>571</v>
      </c>
      <c r="N3244" t="s">
        <v>380</v>
      </c>
      <c r="O3244" t="s">
        <v>571</v>
      </c>
      <c r="P3244" t="s">
        <v>571</v>
      </c>
      <c r="Q3244">
        <v>23</v>
      </c>
      <c r="R3244" t="s">
        <v>96</v>
      </c>
      <c r="S3244" t="s">
        <v>255</v>
      </c>
      <c r="T3244">
        <v>19</v>
      </c>
      <c r="U3244">
        <v>6</v>
      </c>
      <c r="V3244">
        <v>13</v>
      </c>
      <c r="W3244" t="s">
        <v>110</v>
      </c>
      <c r="X3244" t="s">
        <v>132</v>
      </c>
      <c r="Y3244">
        <v>1</v>
      </c>
      <c r="Z3244">
        <v>1</v>
      </c>
      <c r="AA3244">
        <v>1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 t="s">
        <v>906</v>
      </c>
      <c r="AM3244" t="e" vm="39">
        <f>_FV(0,"2608695652173913")</f>
        <v>#VALUE!</v>
      </c>
      <c r="AN3244">
        <v>15</v>
      </c>
      <c r="AO3244" t="s">
        <v>120</v>
      </c>
      <c r="AP3244" t="e" vm="1">
        <f>_FV(-11,"0")</f>
        <v>#VALUE!</v>
      </c>
      <c r="AQ3244">
        <v>3</v>
      </c>
      <c r="AR3244">
        <v>6</v>
      </c>
      <c r="AS3244" t="s">
        <v>68</v>
      </c>
      <c r="AT3244" t="s">
        <v>68</v>
      </c>
      <c r="AU3244" t="s">
        <v>68</v>
      </c>
      <c r="AV3244" s="2">
        <v>43618</v>
      </c>
      <c r="AW3244" s="3">
        <v>13881</v>
      </c>
      <c r="AX3244">
        <v>1870</v>
      </c>
      <c r="AY3244">
        <v>1625</v>
      </c>
      <c r="AZ3244" t="s">
        <v>163</v>
      </c>
      <c r="BA3244" s="2">
        <v>43640</v>
      </c>
      <c r="BB3244">
        <v>22</v>
      </c>
      <c r="BC3244" t="s">
        <v>3417</v>
      </c>
      <c r="BD3244" s="2">
        <v>43700</v>
      </c>
      <c r="BE3244" t="s">
        <v>3158</v>
      </c>
      <c r="BF3244" s="2">
        <v>43701</v>
      </c>
      <c r="BG3244">
        <v>29</v>
      </c>
      <c r="BH3244" t="s">
        <v>3395</v>
      </c>
      <c r="BI3244" s="3">
        <v>44287</v>
      </c>
    </row>
    <row r="3245" spans="1:61" x14ac:dyDescent="0.25">
      <c r="A3245" s="1">
        <v>43393</v>
      </c>
      <c r="B3245" t="s">
        <v>178</v>
      </c>
      <c r="C3245" t="s">
        <v>3158</v>
      </c>
      <c r="D3245" t="s">
        <v>151</v>
      </c>
      <c r="E3245" t="s">
        <v>355</v>
      </c>
      <c r="F3245" t="s">
        <v>68</v>
      </c>
      <c r="G3245" t="s">
        <v>89</v>
      </c>
      <c r="H3245" t="s">
        <v>89</v>
      </c>
      <c r="I3245" t="s">
        <v>216</v>
      </c>
      <c r="J3245" t="s">
        <v>88</v>
      </c>
      <c r="K3245" t="s">
        <v>65</v>
      </c>
      <c r="L3245" t="s">
        <v>216</v>
      </c>
      <c r="M3245" t="s">
        <v>355</v>
      </c>
      <c r="N3245" t="s">
        <v>94</v>
      </c>
      <c r="O3245" t="s">
        <v>216</v>
      </c>
      <c r="P3245" t="s">
        <v>216</v>
      </c>
      <c r="Q3245">
        <v>9</v>
      </c>
      <c r="R3245" t="s">
        <v>191</v>
      </c>
      <c r="S3245" t="s">
        <v>255</v>
      </c>
      <c r="T3245">
        <v>19</v>
      </c>
      <c r="U3245">
        <v>19</v>
      </c>
      <c r="V3245">
        <v>13</v>
      </c>
      <c r="W3245" t="s">
        <v>68</v>
      </c>
      <c r="X3245" t="s">
        <v>132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 t="e" vm="233">
        <f>_FV(0,"7777777777777778")</f>
        <v>#VALUE!</v>
      </c>
      <c r="AM3245" t="e" vm="4">
        <f>_FV(0,"4444444444444444")</f>
        <v>#VALUE!</v>
      </c>
      <c r="AN3245">
        <v>-6</v>
      </c>
      <c r="AO3245" t="e" vm="1">
        <f>_FV(-4,"0")</f>
        <v>#VALUE!</v>
      </c>
      <c r="AP3245" t="e" vm="1">
        <f>_FV(-4,"0")</f>
        <v>#VALUE!</v>
      </c>
      <c r="AQ3245">
        <v>1</v>
      </c>
      <c r="AR3245">
        <v>4</v>
      </c>
      <c r="AS3245" t="s">
        <v>68</v>
      </c>
      <c r="AT3245" t="s">
        <v>68</v>
      </c>
      <c r="AU3245" t="s">
        <v>68</v>
      </c>
      <c r="AV3245" s="2">
        <v>43497</v>
      </c>
      <c r="AW3245" s="3">
        <v>44562</v>
      </c>
      <c r="AX3245">
        <v>1644</v>
      </c>
      <c r="AY3245">
        <v>1625</v>
      </c>
      <c r="AZ3245" t="s">
        <v>178</v>
      </c>
      <c r="BA3245" t="s">
        <v>1398</v>
      </c>
      <c r="BB3245">
        <v>22</v>
      </c>
      <c r="BC3245" t="s">
        <v>3419</v>
      </c>
      <c r="BD3245" s="3">
        <v>15097</v>
      </c>
      <c r="BE3245" t="s">
        <v>3158</v>
      </c>
      <c r="BF3245" s="2">
        <v>43701</v>
      </c>
      <c r="BG3245">
        <v>29</v>
      </c>
      <c r="BH3245" t="s">
        <v>3395</v>
      </c>
      <c r="BI3245" s="3">
        <v>44287</v>
      </c>
    </row>
    <row r="3246" spans="1:61" x14ac:dyDescent="0.25">
      <c r="A3246" s="1">
        <v>43360</v>
      </c>
      <c r="B3246" t="s">
        <v>1917</v>
      </c>
      <c r="C3246" t="s">
        <v>3158</v>
      </c>
      <c r="D3246" t="s">
        <v>101</v>
      </c>
      <c r="E3246" t="s">
        <v>124</v>
      </c>
      <c r="F3246" t="s">
        <v>68</v>
      </c>
      <c r="G3246" t="s">
        <v>124</v>
      </c>
      <c r="H3246" s="2">
        <v>43556</v>
      </c>
      <c r="I3246" t="s">
        <v>124</v>
      </c>
      <c r="J3246" t="s">
        <v>124</v>
      </c>
      <c r="K3246" t="s">
        <v>118</v>
      </c>
      <c r="L3246" t="s">
        <v>118</v>
      </c>
      <c r="M3246" t="s">
        <v>116</v>
      </c>
      <c r="N3246" t="s">
        <v>116</v>
      </c>
      <c r="O3246" t="s">
        <v>118</v>
      </c>
      <c r="P3246" t="s">
        <v>118</v>
      </c>
      <c r="Q3246">
        <v>5</v>
      </c>
      <c r="R3246" t="s">
        <v>242</v>
      </c>
      <c r="S3246" t="s">
        <v>255</v>
      </c>
      <c r="T3246">
        <v>19</v>
      </c>
      <c r="U3246">
        <v>12</v>
      </c>
      <c r="V3246">
        <v>14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 t="s">
        <v>65</v>
      </c>
      <c r="AM3246" t="e" vm="8">
        <f>_FV(0,"4")</f>
        <v>#VALUE!</v>
      </c>
      <c r="AN3246">
        <v>0</v>
      </c>
      <c r="AP3246" t="e" vm="1">
        <f>_FV(-1,"0")</f>
        <v>#VALUE!</v>
      </c>
      <c r="AQ3246">
        <v>2</v>
      </c>
      <c r="AR3246">
        <v>2</v>
      </c>
      <c r="AS3246" t="s">
        <v>68</v>
      </c>
      <c r="AT3246" t="s">
        <v>68</v>
      </c>
      <c r="AU3246" t="s">
        <v>68</v>
      </c>
      <c r="AV3246" t="s">
        <v>68</v>
      </c>
      <c r="AW3246" s="3">
        <v>41640</v>
      </c>
      <c r="AX3246">
        <v>1642</v>
      </c>
      <c r="AY3246">
        <v>1625</v>
      </c>
      <c r="AZ3246" t="s">
        <v>1917</v>
      </c>
      <c r="BA3246" s="2">
        <v>43731</v>
      </c>
      <c r="BB3246">
        <v>18</v>
      </c>
      <c r="BC3246" t="s">
        <v>3421</v>
      </c>
      <c r="BD3246" s="3">
        <v>27912</v>
      </c>
      <c r="BE3246" t="s">
        <v>3158</v>
      </c>
      <c r="BF3246" s="2">
        <v>43701</v>
      </c>
      <c r="BG3246">
        <v>29</v>
      </c>
      <c r="BH3246" t="s">
        <v>3395</v>
      </c>
      <c r="BI3246" s="3">
        <v>44287</v>
      </c>
    </row>
    <row r="3247" spans="1:61" x14ac:dyDescent="0.25">
      <c r="A3247" s="1">
        <v>43578</v>
      </c>
      <c r="B3247" t="s">
        <v>209</v>
      </c>
      <c r="C3247" t="s">
        <v>3158</v>
      </c>
      <c r="D3247" t="s">
        <v>62</v>
      </c>
      <c r="E3247" t="s">
        <v>701</v>
      </c>
      <c r="F3247" t="s">
        <v>583</v>
      </c>
      <c r="G3247" t="s">
        <v>68</v>
      </c>
      <c r="H3247" t="s">
        <v>578</v>
      </c>
      <c r="I3247" t="s">
        <v>704</v>
      </c>
      <c r="J3247" t="s">
        <v>970</v>
      </c>
      <c r="K3247" t="s">
        <v>588</v>
      </c>
      <c r="L3247" t="s">
        <v>793</v>
      </c>
      <c r="M3247" t="s">
        <v>587</v>
      </c>
      <c r="N3247" t="s">
        <v>584</v>
      </c>
      <c r="O3247" t="s">
        <v>667</v>
      </c>
      <c r="P3247" t="s">
        <v>118</v>
      </c>
      <c r="Q3247">
        <v>35</v>
      </c>
      <c r="R3247" t="s">
        <v>66</v>
      </c>
      <c r="S3247" t="s">
        <v>255</v>
      </c>
      <c r="T3247">
        <v>19</v>
      </c>
      <c r="U3247">
        <v>3</v>
      </c>
      <c r="V3247">
        <v>15</v>
      </c>
      <c r="W3247" t="s">
        <v>96</v>
      </c>
      <c r="X3247" t="s">
        <v>68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1</v>
      </c>
      <c r="AI3247">
        <v>0</v>
      </c>
      <c r="AJ3247">
        <v>0</v>
      </c>
      <c r="AK3247">
        <v>0</v>
      </c>
      <c r="AL3247" t="s">
        <v>1976</v>
      </c>
      <c r="AM3247" t="e" vm="25">
        <f>_FV(0,"6")</f>
        <v>#VALUE!</v>
      </c>
      <c r="AN3247">
        <v>33</v>
      </c>
      <c r="AO3247" t="s">
        <v>132</v>
      </c>
      <c r="AP3247" t="e" vm="1">
        <f>_FV(-13,"0")</f>
        <v>#VALUE!</v>
      </c>
      <c r="AQ3247">
        <v>7</v>
      </c>
      <c r="AR3247">
        <v>1</v>
      </c>
      <c r="AS3247" t="s">
        <v>68</v>
      </c>
      <c r="AT3247" t="s">
        <v>589</v>
      </c>
      <c r="AU3247" t="s">
        <v>68</v>
      </c>
      <c r="AV3247" s="2">
        <v>43498</v>
      </c>
      <c r="AW3247" t="s">
        <v>3578</v>
      </c>
      <c r="AX3247">
        <v>1893</v>
      </c>
      <c r="AY3247">
        <v>1625</v>
      </c>
      <c r="AZ3247" t="s">
        <v>209</v>
      </c>
      <c r="BA3247" s="2">
        <v>43609</v>
      </c>
      <c r="BB3247">
        <v>20</v>
      </c>
      <c r="BC3247" t="s">
        <v>3422</v>
      </c>
      <c r="BD3247" s="2">
        <v>43793</v>
      </c>
      <c r="BE3247" t="s">
        <v>3158</v>
      </c>
      <c r="BF3247" s="2">
        <v>43701</v>
      </c>
      <c r="BG3247">
        <v>29</v>
      </c>
      <c r="BH3247" t="s">
        <v>3395</v>
      </c>
      <c r="BI3247" s="3">
        <v>44287</v>
      </c>
    </row>
    <row r="3248" spans="1:61" x14ac:dyDescent="0.25">
      <c r="A3248" s="1">
        <v>43412</v>
      </c>
      <c r="B3248" t="s">
        <v>2793</v>
      </c>
      <c r="C3248" t="s">
        <v>3158</v>
      </c>
      <c r="D3248" t="s">
        <v>62</v>
      </c>
      <c r="E3248" t="s">
        <v>65</v>
      </c>
      <c r="F3248" t="s">
        <v>65</v>
      </c>
      <c r="G3248" t="s">
        <v>65</v>
      </c>
      <c r="H3248" t="s">
        <v>65</v>
      </c>
      <c r="I3248" t="s">
        <v>65</v>
      </c>
      <c r="J3248" t="s">
        <v>65</v>
      </c>
      <c r="K3248" t="s">
        <v>65</v>
      </c>
      <c r="L3248" t="s">
        <v>65</v>
      </c>
      <c r="M3248" t="s">
        <v>65</v>
      </c>
      <c r="N3248" t="s">
        <v>65</v>
      </c>
      <c r="O3248" t="s">
        <v>65</v>
      </c>
      <c r="P3248" t="s">
        <v>65</v>
      </c>
      <c r="Q3248">
        <v>1</v>
      </c>
      <c r="R3248" t="s">
        <v>192</v>
      </c>
      <c r="S3248" t="s">
        <v>255</v>
      </c>
      <c r="T3248">
        <v>19</v>
      </c>
      <c r="U3248">
        <v>6</v>
      </c>
      <c r="V3248">
        <v>16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 t="s">
        <v>65</v>
      </c>
      <c r="AM3248" t="s">
        <v>65</v>
      </c>
      <c r="AN3248">
        <v>0</v>
      </c>
      <c r="AP3248" t="e" vm="1">
        <f>_FV(-6,"0")</f>
        <v>#VALUE!</v>
      </c>
      <c r="AQ3248">
        <v>1</v>
      </c>
      <c r="AR3248">
        <v>4</v>
      </c>
      <c r="AS3248" t="s">
        <v>68</v>
      </c>
      <c r="AT3248" t="s">
        <v>68</v>
      </c>
      <c r="AU3248" t="s">
        <v>68</v>
      </c>
      <c r="AV3248" s="2">
        <v>43497</v>
      </c>
      <c r="AW3248" s="2">
        <v>43466</v>
      </c>
      <c r="AX3248">
        <v>1657</v>
      </c>
      <c r="AY3248">
        <v>1625</v>
      </c>
      <c r="AZ3248" t="s">
        <v>2793</v>
      </c>
      <c r="BA3248" s="2">
        <v>43521</v>
      </c>
      <c r="BB3248">
        <v>31</v>
      </c>
      <c r="BC3248" t="s">
        <v>3425</v>
      </c>
      <c r="BD3248" s="3">
        <v>13606</v>
      </c>
      <c r="BE3248" t="s">
        <v>3158</v>
      </c>
      <c r="BF3248" s="2">
        <v>43701</v>
      </c>
      <c r="BG3248">
        <v>29</v>
      </c>
      <c r="BH3248" t="s">
        <v>3395</v>
      </c>
      <c r="BI3248" s="3">
        <v>44287</v>
      </c>
    </row>
    <row r="3249" spans="1:61" x14ac:dyDescent="0.25">
      <c r="A3249" s="1">
        <v>43497</v>
      </c>
      <c r="B3249" t="s">
        <v>228</v>
      </c>
      <c r="C3249" t="s">
        <v>3158</v>
      </c>
      <c r="D3249" t="s">
        <v>101</v>
      </c>
      <c r="E3249" t="s">
        <v>153</v>
      </c>
      <c r="F3249" t="s">
        <v>392</v>
      </c>
      <c r="G3249" t="s">
        <v>353</v>
      </c>
      <c r="H3249" t="s">
        <v>153</v>
      </c>
      <c r="I3249" t="s">
        <v>153</v>
      </c>
      <c r="J3249" t="s">
        <v>459</v>
      </c>
      <c r="K3249" t="s">
        <v>460</v>
      </c>
      <c r="L3249" t="s">
        <v>80</v>
      </c>
      <c r="M3249" t="s">
        <v>156</v>
      </c>
      <c r="N3249" t="s">
        <v>156</v>
      </c>
      <c r="O3249" t="s">
        <v>154</v>
      </c>
      <c r="P3249" t="s">
        <v>394</v>
      </c>
      <c r="Q3249">
        <v>21</v>
      </c>
      <c r="R3249" t="s">
        <v>120</v>
      </c>
      <c r="S3249" t="s">
        <v>255</v>
      </c>
      <c r="T3249">
        <v>19</v>
      </c>
      <c r="U3249">
        <v>11</v>
      </c>
      <c r="V3249">
        <v>13</v>
      </c>
      <c r="W3249" t="s">
        <v>83</v>
      </c>
      <c r="X3249" t="s">
        <v>66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1</v>
      </c>
      <c r="AI3249">
        <v>0</v>
      </c>
      <c r="AJ3249">
        <v>0</v>
      </c>
      <c r="AK3249">
        <v>0</v>
      </c>
      <c r="AL3249" t="e" vm="33">
        <f>_FV(0,"14285714285714285")</f>
        <v>#VALUE!</v>
      </c>
      <c r="AM3249" t="e" vm="43">
        <f>_FV(0,"23809523809523808")</f>
        <v>#VALUE!</v>
      </c>
      <c r="AN3249">
        <v>2</v>
      </c>
      <c r="AO3249" t="s">
        <v>132</v>
      </c>
      <c r="AP3249" t="e" vm="1">
        <f>_FV(-7,"0")</f>
        <v>#VALUE!</v>
      </c>
      <c r="AQ3249">
        <v>0</v>
      </c>
      <c r="AR3249">
        <v>9</v>
      </c>
      <c r="AS3249" t="s">
        <v>68</v>
      </c>
      <c r="AT3249" t="s">
        <v>68</v>
      </c>
      <c r="AU3249" t="s">
        <v>68</v>
      </c>
      <c r="AV3249" t="s">
        <v>64</v>
      </c>
      <c r="AW3249" s="3">
        <v>11689</v>
      </c>
      <c r="AX3249">
        <v>1650</v>
      </c>
      <c r="AY3249">
        <v>1625</v>
      </c>
      <c r="AZ3249" t="s">
        <v>228</v>
      </c>
      <c r="BA3249" s="2">
        <v>43671</v>
      </c>
      <c r="BB3249">
        <v>22</v>
      </c>
      <c r="BC3249" t="s">
        <v>3427</v>
      </c>
      <c r="BD3249" s="3">
        <v>13728</v>
      </c>
      <c r="BE3249" t="s">
        <v>3158</v>
      </c>
      <c r="BF3249" s="2">
        <v>43701</v>
      </c>
      <c r="BG3249">
        <v>29</v>
      </c>
      <c r="BH3249" t="s">
        <v>3395</v>
      </c>
      <c r="BI3249" s="3">
        <v>44287</v>
      </c>
    </row>
    <row r="3250" spans="1:61" x14ac:dyDescent="0.25">
      <c r="A3250" s="1">
        <v>43575</v>
      </c>
      <c r="B3250" t="s">
        <v>245</v>
      </c>
      <c r="C3250" t="s">
        <v>3158</v>
      </c>
      <c r="D3250" t="s">
        <v>101</v>
      </c>
      <c r="E3250" t="s">
        <v>664</v>
      </c>
      <c r="F3250" t="s">
        <v>583</v>
      </c>
      <c r="G3250" s="2">
        <v>43497</v>
      </c>
      <c r="H3250" t="s">
        <v>578</v>
      </c>
      <c r="I3250" t="s">
        <v>662</v>
      </c>
      <c r="J3250" t="s">
        <v>970</v>
      </c>
      <c r="K3250" t="s">
        <v>666</v>
      </c>
      <c r="L3250" t="s">
        <v>793</v>
      </c>
      <c r="M3250" t="s">
        <v>665</v>
      </c>
      <c r="N3250" t="s">
        <v>584</v>
      </c>
      <c r="O3250" t="s">
        <v>793</v>
      </c>
      <c r="P3250" t="s">
        <v>118</v>
      </c>
      <c r="Q3250">
        <v>35</v>
      </c>
      <c r="R3250" t="s">
        <v>85</v>
      </c>
      <c r="S3250" t="s">
        <v>255</v>
      </c>
      <c r="T3250">
        <v>19</v>
      </c>
      <c r="U3250">
        <v>8</v>
      </c>
      <c r="V3250">
        <v>15</v>
      </c>
      <c r="W3250" t="s">
        <v>132</v>
      </c>
      <c r="X3250" t="s">
        <v>68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1</v>
      </c>
      <c r="AI3250">
        <v>0</v>
      </c>
      <c r="AJ3250">
        <v>0</v>
      </c>
      <c r="AK3250">
        <v>0</v>
      </c>
      <c r="AL3250" t="e" vm="307">
        <f>_FV(0,"02857142857142857")</f>
        <v>#VALUE!</v>
      </c>
      <c r="AM3250" t="e" vm="25">
        <f>_FV(0,"6")</f>
        <v>#VALUE!</v>
      </c>
      <c r="AN3250">
        <v>14</v>
      </c>
      <c r="AO3250" t="s">
        <v>66</v>
      </c>
      <c r="AP3250" t="e" vm="1">
        <f>_FV(-10,"0")</f>
        <v>#VALUE!</v>
      </c>
      <c r="AQ3250">
        <v>0</v>
      </c>
      <c r="AR3250">
        <v>3</v>
      </c>
      <c r="AS3250" t="s">
        <v>68</v>
      </c>
      <c r="AT3250" t="s">
        <v>68</v>
      </c>
      <c r="AU3250" t="s">
        <v>68</v>
      </c>
      <c r="AV3250" t="s">
        <v>340</v>
      </c>
      <c r="AW3250" s="3">
        <v>41275</v>
      </c>
      <c r="AX3250">
        <v>1604</v>
      </c>
      <c r="AY3250">
        <v>1625</v>
      </c>
      <c r="AZ3250" t="s">
        <v>245</v>
      </c>
      <c r="BA3250" s="2">
        <v>43488</v>
      </c>
      <c r="BB3250">
        <v>26</v>
      </c>
      <c r="BC3250" t="s">
        <v>3428</v>
      </c>
      <c r="BD3250" s="2">
        <v>43469</v>
      </c>
      <c r="BE3250" t="s">
        <v>3158</v>
      </c>
      <c r="BF3250" s="2">
        <v>43701</v>
      </c>
      <c r="BG3250">
        <v>29</v>
      </c>
      <c r="BH3250" t="s">
        <v>3395</v>
      </c>
      <c r="BI3250" s="3">
        <v>44287</v>
      </c>
    </row>
    <row r="3251" spans="1:61" x14ac:dyDescent="0.25">
      <c r="A3251" s="1">
        <v>43736</v>
      </c>
      <c r="B3251" t="s">
        <v>73</v>
      </c>
      <c r="C3251" t="s">
        <v>2531</v>
      </c>
      <c r="D3251" t="s">
        <v>101</v>
      </c>
      <c r="E3251" t="s">
        <v>68</v>
      </c>
      <c r="F3251" t="s">
        <v>68</v>
      </c>
      <c r="G3251" t="s">
        <v>250</v>
      </c>
      <c r="H3251" t="s">
        <v>153</v>
      </c>
      <c r="I3251" t="s">
        <v>252</v>
      </c>
      <c r="J3251" t="s">
        <v>250</v>
      </c>
      <c r="K3251" t="s">
        <v>154</v>
      </c>
      <c r="L3251" t="s">
        <v>155</v>
      </c>
      <c r="M3251" t="s">
        <v>252</v>
      </c>
      <c r="N3251" t="s">
        <v>155</v>
      </c>
      <c r="O3251" t="s">
        <v>154</v>
      </c>
      <c r="P3251" t="s">
        <v>155</v>
      </c>
      <c r="Q3251">
        <v>7</v>
      </c>
      <c r="R3251" t="s">
        <v>110</v>
      </c>
      <c r="S3251" t="s">
        <v>110</v>
      </c>
      <c r="T3251">
        <v>20</v>
      </c>
      <c r="U3251">
        <v>18</v>
      </c>
      <c r="V3251">
        <v>11</v>
      </c>
      <c r="W3251" t="s">
        <v>68</v>
      </c>
      <c r="X3251" t="s">
        <v>66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  <c r="AJ3251">
        <v>0</v>
      </c>
      <c r="AK3251">
        <v>0</v>
      </c>
      <c r="AL3251" t="e" vm="33">
        <f>_FV(0,"14285714285714285")</f>
        <v>#VALUE!</v>
      </c>
      <c r="AM3251" t="e" vm="84">
        <f>_FV(0,"2857142857142857")</f>
        <v>#VALUE!</v>
      </c>
      <c r="AN3251">
        <v>-4</v>
      </c>
      <c r="AO3251" t="e" vm="1">
        <f>_FV(-3,"0")</f>
        <v>#VALUE!</v>
      </c>
      <c r="AP3251" t="s">
        <v>65</v>
      </c>
      <c r="AQ3251">
        <v>4</v>
      </c>
      <c r="AR3251">
        <v>4</v>
      </c>
      <c r="AS3251" t="s">
        <v>65</v>
      </c>
      <c r="AT3251" t="s">
        <v>68</v>
      </c>
      <c r="AU3251" t="s">
        <v>2181</v>
      </c>
      <c r="AV3251" t="s">
        <v>2181</v>
      </c>
      <c r="AW3251" t="s">
        <v>65</v>
      </c>
      <c r="AX3251">
        <v>1612</v>
      </c>
      <c r="AY3251">
        <v>1685</v>
      </c>
      <c r="AZ3251" t="s">
        <v>73</v>
      </c>
      <c r="BA3251" s="2">
        <v>43581</v>
      </c>
      <c r="BB3251">
        <v>17</v>
      </c>
      <c r="BC3251" t="s">
        <v>3579</v>
      </c>
      <c r="BD3251" s="2">
        <v>43622</v>
      </c>
      <c r="BE3251" t="s">
        <v>2531</v>
      </c>
      <c r="BF3251" s="2">
        <v>43705</v>
      </c>
      <c r="BG3251">
        <v>10</v>
      </c>
      <c r="BH3251" t="s">
        <v>3580</v>
      </c>
      <c r="BI3251" s="3">
        <v>45139</v>
      </c>
    </row>
    <row r="3252" spans="1:61" x14ac:dyDescent="0.25">
      <c r="A3252" s="1">
        <v>40509</v>
      </c>
      <c r="B3252" t="s">
        <v>73</v>
      </c>
      <c r="C3252" t="s">
        <v>60</v>
      </c>
      <c r="D3252" t="s">
        <v>151</v>
      </c>
      <c r="E3252" t="s">
        <v>68</v>
      </c>
      <c r="F3252" t="s">
        <v>859</v>
      </c>
      <c r="G3252" t="s">
        <v>90</v>
      </c>
      <c r="H3252" t="s">
        <v>68</v>
      </c>
      <c r="I3252" t="s">
        <v>483</v>
      </c>
      <c r="J3252" t="s">
        <v>113</v>
      </c>
      <c r="K3252" t="s">
        <v>386</v>
      </c>
      <c r="L3252" t="s">
        <v>484</v>
      </c>
      <c r="M3252" t="s">
        <v>80</v>
      </c>
      <c r="N3252" t="s">
        <v>386</v>
      </c>
      <c r="O3252" t="s">
        <v>80</v>
      </c>
      <c r="P3252" t="s">
        <v>115</v>
      </c>
      <c r="Q3252">
        <v>15</v>
      </c>
      <c r="R3252" t="s">
        <v>83</v>
      </c>
      <c r="S3252" t="s">
        <v>66</v>
      </c>
      <c r="T3252">
        <v>11</v>
      </c>
      <c r="U3252">
        <v>13</v>
      </c>
      <c r="V3252">
        <v>3</v>
      </c>
      <c r="W3252" t="s">
        <v>96</v>
      </c>
      <c r="X3252" t="s">
        <v>83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 t="e" vm="2">
        <f>_FV(0,"3333333333333333")</f>
        <v>#VALUE!</v>
      </c>
      <c r="AM3252" t="s">
        <v>1251</v>
      </c>
      <c r="AN3252">
        <v>-9</v>
      </c>
      <c r="AO3252" t="e" vm="1">
        <f>_FV(-3,"0")</f>
        <v>#VALUE!</v>
      </c>
      <c r="AP3252" t="s">
        <v>132</v>
      </c>
      <c r="AQ3252">
        <v>1</v>
      </c>
      <c r="AR3252">
        <v>4</v>
      </c>
      <c r="AS3252" t="s">
        <v>68</v>
      </c>
      <c r="AT3252" t="s">
        <v>1223</v>
      </c>
      <c r="AU3252" t="s">
        <v>68</v>
      </c>
      <c r="AV3252" s="2">
        <v>43497</v>
      </c>
      <c r="AW3252" t="s">
        <v>3581</v>
      </c>
      <c r="AX3252">
        <v>1723</v>
      </c>
      <c r="AY3252">
        <v>1886</v>
      </c>
      <c r="AZ3252" t="s">
        <v>73</v>
      </c>
      <c r="BA3252" s="2">
        <v>43490</v>
      </c>
      <c r="BB3252">
        <v>20</v>
      </c>
      <c r="BC3252" t="s">
        <v>86</v>
      </c>
      <c r="BD3252" s="3">
        <v>12175</v>
      </c>
      <c r="BE3252" t="s">
        <v>60</v>
      </c>
      <c r="BF3252" s="2">
        <v>43578</v>
      </c>
      <c r="BG3252">
        <v>27</v>
      </c>
      <c r="BH3252" t="s">
        <v>70</v>
      </c>
      <c r="BI3252" s="3">
        <v>34912</v>
      </c>
    </row>
    <row r="3253" spans="1:61" x14ac:dyDescent="0.25">
      <c r="A3253" s="1">
        <v>40544</v>
      </c>
      <c r="B3253" t="s">
        <v>87</v>
      </c>
      <c r="C3253" t="s">
        <v>60</v>
      </c>
      <c r="D3253" t="s">
        <v>151</v>
      </c>
      <c r="E3253" t="s">
        <v>444</v>
      </c>
      <c r="F3253" s="3">
        <v>34700</v>
      </c>
      <c r="G3253" s="2">
        <v>43497</v>
      </c>
      <c r="H3253" s="2">
        <v>43466</v>
      </c>
      <c r="I3253" t="s">
        <v>796</v>
      </c>
      <c r="J3253" s="2">
        <v>43678</v>
      </c>
      <c r="K3253" t="s">
        <v>797</v>
      </c>
      <c r="L3253" t="s">
        <v>1130</v>
      </c>
      <c r="M3253" t="s">
        <v>266</v>
      </c>
      <c r="N3253" t="s">
        <v>79</v>
      </c>
      <c r="O3253" t="s">
        <v>63</v>
      </c>
      <c r="P3253" t="s">
        <v>797</v>
      </c>
      <c r="Q3253">
        <v>20</v>
      </c>
      <c r="R3253" t="s">
        <v>95</v>
      </c>
      <c r="S3253" t="s">
        <v>66</v>
      </c>
      <c r="T3253">
        <v>11</v>
      </c>
      <c r="U3253">
        <v>18</v>
      </c>
      <c r="V3253">
        <v>2</v>
      </c>
      <c r="W3253" t="s">
        <v>84</v>
      </c>
      <c r="X3253" t="s">
        <v>120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 t="e" vm="154">
        <f>_FV(0,"3")</f>
        <v>#VALUE!</v>
      </c>
      <c r="AM3253" t="s">
        <v>681</v>
      </c>
      <c r="AN3253">
        <v>-17</v>
      </c>
      <c r="AO3253" t="e" vm="1">
        <f>_FV(-7,"0")</f>
        <v>#VALUE!</v>
      </c>
      <c r="AP3253" t="s">
        <v>119</v>
      </c>
      <c r="AQ3253">
        <v>1</v>
      </c>
      <c r="AR3253">
        <v>7</v>
      </c>
      <c r="AS3253" t="s">
        <v>3582</v>
      </c>
      <c r="AT3253" t="s">
        <v>226</v>
      </c>
      <c r="AU3253" t="s">
        <v>3583</v>
      </c>
      <c r="AV3253" t="s">
        <v>3584</v>
      </c>
      <c r="AW3253" t="s">
        <v>3585</v>
      </c>
      <c r="AX3253">
        <v>1649</v>
      </c>
      <c r="AY3253">
        <v>1886</v>
      </c>
      <c r="AZ3253" t="s">
        <v>87</v>
      </c>
      <c r="BA3253" s="2">
        <v>43702</v>
      </c>
      <c r="BB3253">
        <v>18</v>
      </c>
      <c r="BC3253" t="s">
        <v>99</v>
      </c>
      <c r="BD3253" s="2">
        <v>43527</v>
      </c>
      <c r="BE3253" t="s">
        <v>60</v>
      </c>
      <c r="BF3253" s="2">
        <v>43578</v>
      </c>
      <c r="BG3253">
        <v>27</v>
      </c>
      <c r="BH3253" t="s">
        <v>70</v>
      </c>
      <c r="BI3253" s="3">
        <v>34912</v>
      </c>
    </row>
    <row r="3254" spans="1:61" x14ac:dyDescent="0.25">
      <c r="A3254" s="1">
        <v>40418</v>
      </c>
      <c r="B3254" t="s">
        <v>100</v>
      </c>
      <c r="C3254" t="s">
        <v>60</v>
      </c>
      <c r="D3254" t="s">
        <v>151</v>
      </c>
      <c r="E3254" t="s">
        <v>355</v>
      </c>
      <c r="F3254" t="s">
        <v>365</v>
      </c>
      <c r="G3254" t="s">
        <v>355</v>
      </c>
      <c r="H3254" t="s">
        <v>80</v>
      </c>
      <c r="I3254" t="s">
        <v>68</v>
      </c>
      <c r="J3254" t="s">
        <v>90</v>
      </c>
      <c r="K3254" t="s">
        <v>80</v>
      </c>
      <c r="L3254" t="s">
        <v>80</v>
      </c>
      <c r="M3254" t="s">
        <v>80</v>
      </c>
      <c r="N3254" t="s">
        <v>65</v>
      </c>
      <c r="O3254" t="s">
        <v>65</v>
      </c>
      <c r="P3254" t="s">
        <v>80</v>
      </c>
      <c r="Q3254">
        <v>3</v>
      </c>
      <c r="R3254" t="s">
        <v>110</v>
      </c>
      <c r="S3254" t="s">
        <v>66</v>
      </c>
      <c r="T3254">
        <v>11</v>
      </c>
      <c r="U3254">
        <v>10</v>
      </c>
      <c r="V3254">
        <v>2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 t="s">
        <v>65</v>
      </c>
      <c r="AM3254" t="s">
        <v>64</v>
      </c>
      <c r="AN3254">
        <v>-1</v>
      </c>
      <c r="AP3254" t="s">
        <v>192</v>
      </c>
      <c r="AQ3254">
        <v>3</v>
      </c>
      <c r="AR3254">
        <v>3</v>
      </c>
      <c r="AS3254" t="s">
        <v>3586</v>
      </c>
      <c r="AT3254" t="s">
        <v>593</v>
      </c>
      <c r="AU3254" t="s">
        <v>537</v>
      </c>
      <c r="AV3254" t="s">
        <v>1873</v>
      </c>
      <c r="AW3254" t="s">
        <v>3587</v>
      </c>
      <c r="AX3254">
        <v>1696</v>
      </c>
      <c r="AY3254">
        <v>1886</v>
      </c>
      <c r="AZ3254" t="s">
        <v>100</v>
      </c>
      <c r="BA3254" s="2">
        <v>43490</v>
      </c>
      <c r="BB3254">
        <v>29</v>
      </c>
      <c r="BC3254" t="s">
        <v>111</v>
      </c>
      <c r="BD3254" s="3">
        <v>20852</v>
      </c>
      <c r="BE3254" t="s">
        <v>60</v>
      </c>
      <c r="BF3254" s="2">
        <v>43578</v>
      </c>
      <c r="BG3254">
        <v>27</v>
      </c>
      <c r="BH3254" t="s">
        <v>70</v>
      </c>
      <c r="BI3254" s="3">
        <v>34912</v>
      </c>
    </row>
    <row r="3255" spans="1:61" x14ac:dyDescent="0.25">
      <c r="A3255" s="1">
        <v>40820</v>
      </c>
      <c r="B3255" t="s">
        <v>61</v>
      </c>
      <c r="C3255" t="s">
        <v>60</v>
      </c>
      <c r="D3255" t="s">
        <v>151</v>
      </c>
      <c r="E3255" t="s">
        <v>932</v>
      </c>
      <c r="F3255" s="3">
        <v>2730190</v>
      </c>
      <c r="G3255" t="s">
        <v>979</v>
      </c>
      <c r="H3255" t="s">
        <v>750</v>
      </c>
      <c r="I3255" t="s">
        <v>411</v>
      </c>
      <c r="J3255" s="3">
        <v>2730190</v>
      </c>
      <c r="K3255" t="s">
        <v>414</v>
      </c>
      <c r="L3255" t="s">
        <v>751</v>
      </c>
      <c r="M3255" t="s">
        <v>63</v>
      </c>
      <c r="N3255" t="s">
        <v>1076</v>
      </c>
      <c r="O3255" t="s">
        <v>321</v>
      </c>
      <c r="P3255" t="s">
        <v>79</v>
      </c>
      <c r="Q3255">
        <v>32</v>
      </c>
      <c r="R3255" t="s">
        <v>67</v>
      </c>
      <c r="S3255" t="s">
        <v>66</v>
      </c>
      <c r="T3255">
        <v>11</v>
      </c>
      <c r="U3255">
        <v>15</v>
      </c>
      <c r="V3255">
        <v>2</v>
      </c>
      <c r="W3255" t="s">
        <v>66</v>
      </c>
      <c r="X3255" t="s">
        <v>83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 t="e" vm="121">
        <f>_FV(0,"5625")</f>
        <v>#VALUE!</v>
      </c>
      <c r="AM3255" t="s">
        <v>68</v>
      </c>
      <c r="AN3255">
        <v>-29</v>
      </c>
      <c r="AO3255" t="e" vm="1">
        <f>_FV(-5,"0")</f>
        <v>#VALUE!</v>
      </c>
      <c r="AP3255" t="s">
        <v>110</v>
      </c>
      <c r="AQ3255">
        <v>0</v>
      </c>
      <c r="AR3255">
        <v>3</v>
      </c>
      <c r="AS3255" t="s">
        <v>68</v>
      </c>
      <c r="AT3255" t="s">
        <v>68</v>
      </c>
      <c r="AU3255" t="s">
        <v>68</v>
      </c>
      <c r="AV3255" t="s">
        <v>352</v>
      </c>
      <c r="AW3255" s="3">
        <v>44562</v>
      </c>
      <c r="AX3255">
        <v>1590</v>
      </c>
      <c r="AY3255">
        <v>1886</v>
      </c>
      <c r="AZ3255" t="s">
        <v>61</v>
      </c>
      <c r="BA3255" s="2">
        <v>43548</v>
      </c>
      <c r="BB3255">
        <v>23</v>
      </c>
      <c r="BC3255" t="s">
        <v>71</v>
      </c>
      <c r="BD3255" t="s">
        <v>72</v>
      </c>
      <c r="BE3255" t="s">
        <v>60</v>
      </c>
      <c r="BF3255" s="2">
        <v>43578</v>
      </c>
      <c r="BG3255">
        <v>27</v>
      </c>
      <c r="BH3255" t="s">
        <v>70</v>
      </c>
      <c r="BI3255" s="3">
        <v>34912</v>
      </c>
    </row>
    <row r="3256" spans="1:61" x14ac:dyDescent="0.25">
      <c r="A3256" s="1">
        <v>40657</v>
      </c>
      <c r="B3256" t="s">
        <v>112</v>
      </c>
      <c r="C3256" t="s">
        <v>60</v>
      </c>
      <c r="D3256" t="s">
        <v>62</v>
      </c>
      <c r="E3256" t="s">
        <v>184</v>
      </c>
      <c r="F3256" t="s">
        <v>1456</v>
      </c>
      <c r="G3256" t="s">
        <v>186</v>
      </c>
      <c r="H3256" t="s">
        <v>68</v>
      </c>
      <c r="I3256" t="s">
        <v>276</v>
      </c>
      <c r="J3256" t="s">
        <v>1831</v>
      </c>
      <c r="K3256" t="s">
        <v>187</v>
      </c>
      <c r="L3256" t="s">
        <v>533</v>
      </c>
      <c r="M3256" t="s">
        <v>279</v>
      </c>
      <c r="N3256" t="s">
        <v>1637</v>
      </c>
      <c r="O3256" t="s">
        <v>280</v>
      </c>
      <c r="P3256" t="s">
        <v>280</v>
      </c>
      <c r="Q3256">
        <v>34</v>
      </c>
      <c r="R3256" t="s">
        <v>119</v>
      </c>
      <c r="S3256" t="s">
        <v>66</v>
      </c>
      <c r="T3256">
        <v>11</v>
      </c>
      <c r="U3256">
        <v>7</v>
      </c>
      <c r="V3256">
        <v>2</v>
      </c>
      <c r="W3256" t="s">
        <v>83</v>
      </c>
      <c r="X3256" t="s">
        <v>85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 t="s">
        <v>281</v>
      </c>
      <c r="AM3256" t="s">
        <v>1018</v>
      </c>
      <c r="AN3256">
        <v>-18</v>
      </c>
      <c r="AO3256" t="s">
        <v>64</v>
      </c>
      <c r="AP3256" t="s">
        <v>120</v>
      </c>
      <c r="AQ3256">
        <v>0</v>
      </c>
      <c r="AR3256">
        <v>9</v>
      </c>
      <c r="AS3256" t="s">
        <v>1507</v>
      </c>
      <c r="AT3256" t="s">
        <v>68</v>
      </c>
      <c r="AU3256" t="s">
        <v>809</v>
      </c>
      <c r="AV3256" t="s">
        <v>3588</v>
      </c>
      <c r="AW3256" t="s">
        <v>3589</v>
      </c>
      <c r="AX3256">
        <v>1639</v>
      </c>
      <c r="AY3256">
        <v>1886</v>
      </c>
      <c r="AZ3256" t="s">
        <v>112</v>
      </c>
      <c r="BA3256" s="2">
        <v>43580</v>
      </c>
      <c r="BB3256">
        <v>18</v>
      </c>
      <c r="BC3256" t="s">
        <v>122</v>
      </c>
      <c r="BD3256" s="3">
        <v>27426</v>
      </c>
      <c r="BE3256" t="s">
        <v>60</v>
      </c>
      <c r="BF3256" s="2">
        <v>43578</v>
      </c>
      <c r="BG3256">
        <v>27</v>
      </c>
      <c r="BH3256" t="s">
        <v>70</v>
      </c>
      <c r="BI3256" s="3">
        <v>34912</v>
      </c>
    </row>
    <row r="3257" spans="1:61" x14ac:dyDescent="0.25">
      <c r="A3257" s="1">
        <v>40247</v>
      </c>
      <c r="B3257" t="s">
        <v>123</v>
      </c>
      <c r="C3257" t="s">
        <v>60</v>
      </c>
      <c r="D3257" t="s">
        <v>62</v>
      </c>
      <c r="E3257" t="s">
        <v>84</v>
      </c>
      <c r="F3257" t="s">
        <v>1114</v>
      </c>
      <c r="G3257" t="s">
        <v>155</v>
      </c>
      <c r="H3257" t="s">
        <v>68</v>
      </c>
      <c r="I3257" t="s">
        <v>1332</v>
      </c>
      <c r="J3257" t="s">
        <v>352</v>
      </c>
      <c r="K3257" t="s">
        <v>670</v>
      </c>
      <c r="L3257" t="s">
        <v>156</v>
      </c>
      <c r="M3257" t="s">
        <v>154</v>
      </c>
      <c r="N3257" t="s">
        <v>154</v>
      </c>
      <c r="O3257" t="s">
        <v>65</v>
      </c>
      <c r="P3257" t="s">
        <v>155</v>
      </c>
      <c r="Q3257">
        <v>7</v>
      </c>
      <c r="R3257" t="s">
        <v>64</v>
      </c>
      <c r="S3257" t="s">
        <v>66</v>
      </c>
      <c r="T3257">
        <v>11</v>
      </c>
      <c r="U3257">
        <v>1</v>
      </c>
      <c r="V3257">
        <v>3</v>
      </c>
      <c r="W3257" t="s">
        <v>179</v>
      </c>
      <c r="X3257" t="s">
        <v>120</v>
      </c>
      <c r="Y3257">
        <v>0</v>
      </c>
      <c r="Z3257">
        <v>1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1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 t="s">
        <v>1798</v>
      </c>
      <c r="AM3257" t="s">
        <v>153</v>
      </c>
      <c r="AN3257">
        <v>4</v>
      </c>
      <c r="AO3257" t="s">
        <v>64</v>
      </c>
      <c r="AP3257" t="e" vm="1">
        <f>_FV(-2,"0")</f>
        <v>#VALUE!</v>
      </c>
      <c r="AQ3257">
        <v>6</v>
      </c>
      <c r="AR3257">
        <v>0</v>
      </c>
      <c r="AS3257" t="s">
        <v>68</v>
      </c>
      <c r="AT3257" t="s">
        <v>68</v>
      </c>
      <c r="AU3257" t="s">
        <v>68</v>
      </c>
      <c r="AV3257" s="2">
        <v>43560</v>
      </c>
      <c r="AW3257" s="2">
        <v>43770</v>
      </c>
      <c r="AX3257">
        <v>1967</v>
      </c>
      <c r="AY3257">
        <v>1886</v>
      </c>
      <c r="AZ3257" t="s">
        <v>123</v>
      </c>
      <c r="BA3257" s="2">
        <v>43609</v>
      </c>
      <c r="BB3257">
        <v>22</v>
      </c>
      <c r="BC3257" t="s">
        <v>125</v>
      </c>
      <c r="BD3257" t="s">
        <v>126</v>
      </c>
      <c r="BE3257" t="s">
        <v>60</v>
      </c>
      <c r="BF3257" s="2">
        <v>43578</v>
      </c>
      <c r="BG3257">
        <v>27</v>
      </c>
      <c r="BH3257" t="s">
        <v>70</v>
      </c>
      <c r="BI3257" s="3">
        <v>34912</v>
      </c>
    </row>
    <row r="3258" spans="1:61" x14ac:dyDescent="0.25">
      <c r="A3258" s="1">
        <v>40496</v>
      </c>
      <c r="B3258" t="s">
        <v>127</v>
      </c>
      <c r="C3258" t="s">
        <v>60</v>
      </c>
      <c r="D3258" t="s">
        <v>151</v>
      </c>
      <c r="E3258" t="s">
        <v>68</v>
      </c>
      <c r="F3258" t="s">
        <v>1259</v>
      </c>
      <c r="G3258" t="s">
        <v>229</v>
      </c>
      <c r="H3258" t="s">
        <v>229</v>
      </c>
      <c r="I3258" t="s">
        <v>494</v>
      </c>
      <c r="J3258" t="s">
        <v>942</v>
      </c>
      <c r="K3258" t="s">
        <v>363</v>
      </c>
      <c r="L3258" t="s">
        <v>364</v>
      </c>
      <c r="M3258" t="s">
        <v>363</v>
      </c>
      <c r="N3258" t="s">
        <v>363</v>
      </c>
      <c r="O3258" t="s">
        <v>236</v>
      </c>
      <c r="P3258" t="s">
        <v>238</v>
      </c>
      <c r="Q3258">
        <v>13</v>
      </c>
      <c r="R3258" t="s">
        <v>85</v>
      </c>
      <c r="S3258" t="s">
        <v>66</v>
      </c>
      <c r="T3258">
        <v>11</v>
      </c>
      <c r="U3258">
        <v>12</v>
      </c>
      <c r="V3258">
        <v>3</v>
      </c>
      <c r="W3258" t="s">
        <v>83</v>
      </c>
      <c r="X3258" t="s">
        <v>179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1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 t="s">
        <v>238</v>
      </c>
      <c r="AM3258" t="s">
        <v>68</v>
      </c>
      <c r="AN3258">
        <v>-8</v>
      </c>
      <c r="AO3258" t="e" vm="1">
        <f>_FV(-3,"0")</f>
        <v>#VALUE!</v>
      </c>
      <c r="AP3258" t="s">
        <v>84</v>
      </c>
      <c r="AQ3258">
        <v>1</v>
      </c>
      <c r="AR3258">
        <v>4</v>
      </c>
      <c r="AS3258" t="s">
        <v>3590</v>
      </c>
      <c r="AT3258" t="s">
        <v>68</v>
      </c>
      <c r="AU3258" t="s">
        <v>496</v>
      </c>
      <c r="AV3258" t="s">
        <v>3591</v>
      </c>
      <c r="AW3258" t="s">
        <v>3592</v>
      </c>
      <c r="AX3258">
        <v>1750</v>
      </c>
      <c r="AY3258">
        <v>1886</v>
      </c>
      <c r="AZ3258" t="s">
        <v>127</v>
      </c>
      <c r="BA3258" s="2">
        <v>43731</v>
      </c>
      <c r="BB3258">
        <v>21</v>
      </c>
      <c r="BC3258" t="s">
        <v>135</v>
      </c>
      <c r="BD3258" s="3">
        <v>21306</v>
      </c>
      <c r="BE3258" t="s">
        <v>60</v>
      </c>
      <c r="BF3258" s="2">
        <v>43578</v>
      </c>
      <c r="BG3258">
        <v>27</v>
      </c>
      <c r="BH3258" t="s">
        <v>70</v>
      </c>
      <c r="BI3258" s="3">
        <v>34912</v>
      </c>
    </row>
    <row r="3259" spans="1:61" x14ac:dyDescent="0.25">
      <c r="A3259" s="1">
        <v>40685</v>
      </c>
      <c r="B3259" t="s">
        <v>136</v>
      </c>
      <c r="C3259" t="s">
        <v>60</v>
      </c>
      <c r="D3259" t="s">
        <v>101</v>
      </c>
      <c r="E3259" t="s">
        <v>1010</v>
      </c>
      <c r="F3259" t="s">
        <v>1748</v>
      </c>
      <c r="G3259" t="s">
        <v>1587</v>
      </c>
      <c r="H3259" t="s">
        <v>1587</v>
      </c>
      <c r="I3259" t="s">
        <v>786</v>
      </c>
      <c r="J3259" t="s">
        <v>1216</v>
      </c>
      <c r="K3259" t="s">
        <v>173</v>
      </c>
      <c r="L3259" t="s">
        <v>63</v>
      </c>
      <c r="M3259" t="s">
        <v>173</v>
      </c>
      <c r="N3259" t="s">
        <v>205</v>
      </c>
      <c r="O3259" t="s">
        <v>406</v>
      </c>
      <c r="P3259" t="s">
        <v>170</v>
      </c>
      <c r="Q3259">
        <v>38</v>
      </c>
      <c r="R3259" t="s">
        <v>121</v>
      </c>
      <c r="S3259" t="s">
        <v>66</v>
      </c>
      <c r="T3259">
        <v>11</v>
      </c>
      <c r="U3259">
        <v>8</v>
      </c>
      <c r="V3259">
        <v>4</v>
      </c>
      <c r="W3259" t="s">
        <v>120</v>
      </c>
      <c r="X3259" t="s">
        <v>66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 t="s">
        <v>204</v>
      </c>
      <c r="AM3259" t="s">
        <v>3056</v>
      </c>
      <c r="AN3259">
        <v>-19</v>
      </c>
      <c r="AO3259" t="s">
        <v>96</v>
      </c>
      <c r="AP3259" t="s">
        <v>66</v>
      </c>
      <c r="AQ3259">
        <v>0</v>
      </c>
      <c r="AR3259">
        <v>9</v>
      </c>
      <c r="AS3259" t="s">
        <v>68</v>
      </c>
      <c r="AT3259" t="s">
        <v>68</v>
      </c>
      <c r="AU3259" t="s">
        <v>68</v>
      </c>
      <c r="AV3259" s="3">
        <v>27426</v>
      </c>
      <c r="AW3259" s="3">
        <v>43466</v>
      </c>
      <c r="AX3259">
        <v>1730</v>
      </c>
      <c r="AY3259">
        <v>1886</v>
      </c>
      <c r="AZ3259" t="s">
        <v>136</v>
      </c>
      <c r="BA3259" s="2">
        <v>43612</v>
      </c>
      <c r="BB3259">
        <v>27</v>
      </c>
      <c r="BC3259" t="s">
        <v>149</v>
      </c>
      <c r="BD3259" s="3">
        <v>47178</v>
      </c>
      <c r="BE3259" t="s">
        <v>60</v>
      </c>
      <c r="BF3259" s="2">
        <v>43578</v>
      </c>
      <c r="BG3259">
        <v>27</v>
      </c>
      <c r="BH3259" t="s">
        <v>70</v>
      </c>
      <c r="BI3259" s="3">
        <v>34912</v>
      </c>
    </row>
    <row r="3260" spans="1:61" x14ac:dyDescent="0.25">
      <c r="A3260" s="1">
        <v>40405</v>
      </c>
      <c r="B3260" t="s">
        <v>150</v>
      </c>
      <c r="C3260" t="s">
        <v>60</v>
      </c>
      <c r="D3260" t="s">
        <v>101</v>
      </c>
      <c r="E3260" t="s">
        <v>65</v>
      </c>
      <c r="F3260" t="s">
        <v>65</v>
      </c>
      <c r="G3260" t="s">
        <v>65</v>
      </c>
      <c r="H3260" t="s">
        <v>65</v>
      </c>
      <c r="I3260" t="s">
        <v>65</v>
      </c>
      <c r="J3260" t="s">
        <v>65</v>
      </c>
      <c r="K3260" t="s">
        <v>65</v>
      </c>
      <c r="L3260" t="s">
        <v>65</v>
      </c>
      <c r="M3260" t="s">
        <v>65</v>
      </c>
      <c r="N3260" t="s">
        <v>65</v>
      </c>
      <c r="O3260" t="s">
        <v>65</v>
      </c>
      <c r="P3260" t="s">
        <v>65</v>
      </c>
      <c r="Q3260">
        <v>1</v>
      </c>
      <c r="R3260" t="s">
        <v>96</v>
      </c>
      <c r="S3260" t="s">
        <v>66</v>
      </c>
      <c r="T3260">
        <v>11</v>
      </c>
      <c r="U3260">
        <v>9</v>
      </c>
      <c r="V3260">
        <v>19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 t="s">
        <v>65</v>
      </c>
      <c r="AM3260" t="s">
        <v>65</v>
      </c>
      <c r="AN3260">
        <v>0</v>
      </c>
      <c r="AP3260" t="s">
        <v>64</v>
      </c>
      <c r="AQ3260">
        <v>0</v>
      </c>
      <c r="AR3260">
        <v>6</v>
      </c>
      <c r="AS3260" t="s">
        <v>68</v>
      </c>
      <c r="AT3260" t="s">
        <v>68</v>
      </c>
      <c r="AU3260" t="s">
        <v>68</v>
      </c>
      <c r="AV3260" t="s">
        <v>64</v>
      </c>
      <c r="AW3260" s="2">
        <v>43770</v>
      </c>
      <c r="AX3260">
        <v>1835</v>
      </c>
      <c r="AY3260">
        <v>1886</v>
      </c>
      <c r="AZ3260" t="s">
        <v>150</v>
      </c>
      <c r="BA3260" s="2">
        <v>43608</v>
      </c>
      <c r="BB3260">
        <v>25</v>
      </c>
      <c r="BC3260" t="s">
        <v>157</v>
      </c>
      <c r="BD3260" s="2">
        <v>43654</v>
      </c>
      <c r="BE3260" t="s">
        <v>60</v>
      </c>
      <c r="BF3260" s="2">
        <v>43578</v>
      </c>
      <c r="BG3260">
        <v>27</v>
      </c>
      <c r="BH3260" t="s">
        <v>70</v>
      </c>
      <c r="BI3260" s="3">
        <v>34912</v>
      </c>
    </row>
    <row r="3261" spans="1:61" x14ac:dyDescent="0.25">
      <c r="A3261" s="1">
        <v>40475</v>
      </c>
      <c r="B3261" t="s">
        <v>158</v>
      </c>
      <c r="C3261" t="s">
        <v>60</v>
      </c>
      <c r="D3261" t="s">
        <v>151</v>
      </c>
      <c r="E3261" t="s">
        <v>90</v>
      </c>
      <c r="F3261" t="s">
        <v>64</v>
      </c>
      <c r="G3261" t="s">
        <v>356</v>
      </c>
      <c r="H3261" t="s">
        <v>92</v>
      </c>
      <c r="I3261" t="s">
        <v>606</v>
      </c>
      <c r="J3261" t="s">
        <v>212</v>
      </c>
      <c r="K3261" t="s">
        <v>356</v>
      </c>
      <c r="L3261" t="s">
        <v>94</v>
      </c>
      <c r="M3261" t="s">
        <v>93</v>
      </c>
      <c r="N3261" t="s">
        <v>216</v>
      </c>
      <c r="O3261" t="s">
        <v>216</v>
      </c>
      <c r="P3261" t="s">
        <v>216</v>
      </c>
      <c r="Q3261">
        <v>9</v>
      </c>
      <c r="R3261" t="s">
        <v>84</v>
      </c>
      <c r="S3261" t="s">
        <v>66</v>
      </c>
      <c r="T3261">
        <v>11</v>
      </c>
      <c r="U3261">
        <v>2</v>
      </c>
      <c r="V3261">
        <v>3</v>
      </c>
      <c r="W3261" t="s">
        <v>191</v>
      </c>
      <c r="X3261" t="s">
        <v>85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 t="s">
        <v>91</v>
      </c>
      <c r="AM3261" t="s">
        <v>88</v>
      </c>
      <c r="AN3261">
        <v>3</v>
      </c>
      <c r="AO3261" t="s">
        <v>96</v>
      </c>
      <c r="AP3261" t="e" vm="1">
        <f>_FV(-1,"0")</f>
        <v>#VALUE!</v>
      </c>
      <c r="AQ3261">
        <v>4</v>
      </c>
      <c r="AR3261">
        <v>1</v>
      </c>
      <c r="AS3261" t="s">
        <v>68</v>
      </c>
      <c r="AT3261" t="s">
        <v>68</v>
      </c>
      <c r="AU3261" t="s">
        <v>68</v>
      </c>
      <c r="AV3261" s="2">
        <v>43556</v>
      </c>
      <c r="AW3261" s="2">
        <v>43617</v>
      </c>
      <c r="AX3261">
        <v>1799</v>
      </c>
      <c r="AY3261">
        <v>1886</v>
      </c>
      <c r="AZ3261" t="s">
        <v>158</v>
      </c>
      <c r="BA3261" s="2">
        <v>43578</v>
      </c>
      <c r="BB3261">
        <v>27</v>
      </c>
      <c r="BC3261" t="s">
        <v>162</v>
      </c>
      <c r="BD3261" s="2">
        <v>43593</v>
      </c>
      <c r="BE3261" t="s">
        <v>60</v>
      </c>
      <c r="BF3261" s="2">
        <v>43578</v>
      </c>
      <c r="BG3261">
        <v>27</v>
      </c>
      <c r="BH3261" t="s">
        <v>70</v>
      </c>
      <c r="BI3261" s="3">
        <v>34912</v>
      </c>
    </row>
    <row r="3262" spans="1:61" x14ac:dyDescent="0.25">
      <c r="A3262" s="1">
        <v>40525</v>
      </c>
      <c r="B3262" t="s">
        <v>163</v>
      </c>
      <c r="C3262" t="s">
        <v>60</v>
      </c>
      <c r="D3262" t="s">
        <v>62</v>
      </c>
      <c r="E3262" t="s">
        <v>1845</v>
      </c>
      <c r="F3262" t="s">
        <v>64</v>
      </c>
      <c r="G3262" t="s">
        <v>1018</v>
      </c>
      <c r="H3262" t="s">
        <v>310</v>
      </c>
      <c r="I3262" t="s">
        <v>64</v>
      </c>
      <c r="J3262" t="s">
        <v>1831</v>
      </c>
      <c r="K3262" t="s">
        <v>533</v>
      </c>
      <c r="L3262" t="s">
        <v>532</v>
      </c>
      <c r="M3262" t="s">
        <v>65</v>
      </c>
      <c r="N3262" t="s">
        <v>190</v>
      </c>
      <c r="O3262" t="s">
        <v>188</v>
      </c>
      <c r="P3262" t="s">
        <v>281</v>
      </c>
      <c r="Q3262">
        <v>17</v>
      </c>
      <c r="R3262" t="s">
        <v>68</v>
      </c>
      <c r="S3262" t="s">
        <v>66</v>
      </c>
      <c r="T3262">
        <v>11</v>
      </c>
      <c r="U3262">
        <v>1</v>
      </c>
      <c r="V3262">
        <v>2</v>
      </c>
      <c r="W3262" t="s">
        <v>192</v>
      </c>
      <c r="X3262" t="s">
        <v>179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 t="s">
        <v>273</v>
      </c>
      <c r="AM3262" t="s">
        <v>1018</v>
      </c>
      <c r="AN3262">
        <v>2</v>
      </c>
      <c r="AO3262" t="e" vm="1">
        <f>_FV(-1,"0")</f>
        <v>#VALUE!</v>
      </c>
      <c r="AP3262" t="e" vm="1">
        <f>_FV(-3,"0")</f>
        <v>#VALUE!</v>
      </c>
      <c r="AQ3262">
        <v>6</v>
      </c>
      <c r="AR3262">
        <v>0</v>
      </c>
      <c r="AS3262" t="s">
        <v>3593</v>
      </c>
      <c r="AT3262" t="s">
        <v>1902</v>
      </c>
      <c r="AU3262" t="s">
        <v>737</v>
      </c>
      <c r="AV3262" t="s">
        <v>3594</v>
      </c>
      <c r="AW3262" t="s">
        <v>3595</v>
      </c>
      <c r="AX3262">
        <v>1949</v>
      </c>
      <c r="AY3262">
        <v>1886</v>
      </c>
      <c r="AZ3262" t="s">
        <v>163</v>
      </c>
      <c r="BA3262" s="2">
        <v>43489</v>
      </c>
      <c r="BB3262">
        <v>29</v>
      </c>
      <c r="BC3262" t="s">
        <v>177</v>
      </c>
      <c r="BD3262" s="3">
        <v>34182</v>
      </c>
      <c r="BE3262" t="s">
        <v>60</v>
      </c>
      <c r="BF3262" s="2">
        <v>43578</v>
      </c>
      <c r="BG3262">
        <v>27</v>
      </c>
      <c r="BH3262" t="s">
        <v>70</v>
      </c>
      <c r="BI3262" s="3">
        <v>34912</v>
      </c>
    </row>
    <row r="3263" spans="1:61" x14ac:dyDescent="0.25">
      <c r="A3263" s="1">
        <v>40665</v>
      </c>
      <c r="B3263" t="s">
        <v>178</v>
      </c>
      <c r="C3263" t="s">
        <v>60</v>
      </c>
      <c r="D3263" t="s">
        <v>101</v>
      </c>
      <c r="E3263" s="3">
        <v>16072</v>
      </c>
      <c r="F3263" t="s">
        <v>64</v>
      </c>
      <c r="G3263" s="3">
        <v>13150</v>
      </c>
      <c r="H3263" t="s">
        <v>1536</v>
      </c>
      <c r="I3263" s="2">
        <v>43497</v>
      </c>
      <c r="J3263" s="3">
        <v>35065</v>
      </c>
      <c r="K3263" t="s">
        <v>128</v>
      </c>
      <c r="L3263" t="s">
        <v>97</v>
      </c>
      <c r="M3263" t="s">
        <v>116</v>
      </c>
      <c r="N3263" t="s">
        <v>118</v>
      </c>
      <c r="O3263" t="s">
        <v>397</v>
      </c>
      <c r="P3263" t="s">
        <v>131</v>
      </c>
      <c r="Q3263">
        <v>25</v>
      </c>
      <c r="R3263" t="s">
        <v>179</v>
      </c>
      <c r="S3263" t="s">
        <v>66</v>
      </c>
      <c r="T3263">
        <v>11</v>
      </c>
      <c r="U3263">
        <v>6</v>
      </c>
      <c r="V3263">
        <v>1</v>
      </c>
      <c r="W3263" t="s">
        <v>121</v>
      </c>
      <c r="X3263" t="s">
        <v>191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 t="s">
        <v>658</v>
      </c>
      <c r="AM3263" s="2">
        <v>43678</v>
      </c>
      <c r="AN3263">
        <v>-19</v>
      </c>
      <c r="AO3263" t="e" vm="1">
        <f>_FV(-5,"0")</f>
        <v>#VALUE!</v>
      </c>
      <c r="AP3263" t="s">
        <v>121</v>
      </c>
      <c r="AQ3263">
        <v>3</v>
      </c>
      <c r="AR3263">
        <v>0</v>
      </c>
      <c r="AS3263" t="s">
        <v>3596</v>
      </c>
      <c r="AT3263" t="s">
        <v>68</v>
      </c>
      <c r="AU3263" t="s">
        <v>1424</v>
      </c>
      <c r="AV3263" t="s">
        <v>3597</v>
      </c>
      <c r="AW3263" t="s">
        <v>3598</v>
      </c>
      <c r="AX3263">
        <v>1700</v>
      </c>
      <c r="AY3263">
        <v>1886</v>
      </c>
      <c r="AZ3263" t="s">
        <v>178</v>
      </c>
      <c r="BA3263" s="2">
        <v>43669</v>
      </c>
      <c r="BB3263">
        <v>17</v>
      </c>
      <c r="BC3263" t="s">
        <v>181</v>
      </c>
      <c r="BD3263" s="3">
        <v>19025</v>
      </c>
      <c r="BE3263" t="s">
        <v>60</v>
      </c>
      <c r="BF3263" s="2">
        <v>43578</v>
      </c>
      <c r="BG3263">
        <v>27</v>
      </c>
      <c r="BH3263" t="s">
        <v>70</v>
      </c>
      <c r="BI3263" s="3">
        <v>34912</v>
      </c>
    </row>
    <row r="3264" spans="1:61" x14ac:dyDescent="0.25">
      <c r="A3264" s="1">
        <v>40760</v>
      </c>
      <c r="B3264" t="s">
        <v>182</v>
      </c>
      <c r="C3264" t="s">
        <v>60</v>
      </c>
      <c r="D3264" t="s">
        <v>62</v>
      </c>
      <c r="E3264" t="s">
        <v>434</v>
      </c>
      <c r="F3264" t="s">
        <v>606</v>
      </c>
      <c r="G3264" t="s">
        <v>434</v>
      </c>
      <c r="H3264" t="s">
        <v>68</v>
      </c>
      <c r="I3264" t="s">
        <v>434</v>
      </c>
      <c r="J3264" t="s">
        <v>2169</v>
      </c>
      <c r="K3264" t="s">
        <v>80</v>
      </c>
      <c r="L3264" t="s">
        <v>436</v>
      </c>
      <c r="M3264" t="s">
        <v>94</v>
      </c>
      <c r="N3264" t="s">
        <v>82</v>
      </c>
      <c r="O3264" t="s">
        <v>215</v>
      </c>
      <c r="P3264" t="s">
        <v>341</v>
      </c>
      <c r="Q3264">
        <v>36</v>
      </c>
      <c r="R3264" t="s">
        <v>191</v>
      </c>
      <c r="S3264" t="s">
        <v>66</v>
      </c>
      <c r="T3264">
        <v>11</v>
      </c>
      <c r="U3264">
        <v>10</v>
      </c>
      <c r="V3264">
        <v>3</v>
      </c>
      <c r="W3264" t="s">
        <v>96</v>
      </c>
      <c r="X3264" t="s">
        <v>121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 t="s">
        <v>65</v>
      </c>
      <c r="AM3264" t="s">
        <v>88</v>
      </c>
      <c r="AN3264">
        <v>-24</v>
      </c>
      <c r="AO3264" t="e" vm="1">
        <f>_FV(-2,"0")</f>
        <v>#VALUE!</v>
      </c>
      <c r="AP3264" t="s">
        <v>83</v>
      </c>
      <c r="AQ3264">
        <v>0</v>
      </c>
      <c r="AR3264">
        <v>9</v>
      </c>
      <c r="AS3264" t="s">
        <v>68</v>
      </c>
      <c r="AT3264" t="s">
        <v>68</v>
      </c>
      <c r="AU3264" t="s">
        <v>68</v>
      </c>
      <c r="AV3264" s="3">
        <v>45689</v>
      </c>
      <c r="AW3264" s="2">
        <v>43647</v>
      </c>
      <c r="AX3264">
        <v>1653</v>
      </c>
      <c r="AY3264">
        <v>1886</v>
      </c>
      <c r="AZ3264" t="s">
        <v>182</v>
      </c>
      <c r="BA3264" t="s">
        <v>193</v>
      </c>
      <c r="BB3264">
        <v>20</v>
      </c>
      <c r="BC3264" t="s">
        <v>194</v>
      </c>
      <c r="BD3264" s="3">
        <v>33635</v>
      </c>
      <c r="BE3264" t="s">
        <v>60</v>
      </c>
      <c r="BF3264" s="2">
        <v>43578</v>
      </c>
      <c r="BG3264">
        <v>27</v>
      </c>
      <c r="BH3264" t="s">
        <v>70</v>
      </c>
      <c r="BI3264" s="3">
        <v>34912</v>
      </c>
    </row>
    <row r="3265" spans="1:61" x14ac:dyDescent="0.25">
      <c r="A3265" s="1">
        <v>40439</v>
      </c>
      <c r="B3265" t="s">
        <v>195</v>
      </c>
      <c r="C3265" t="s">
        <v>60</v>
      </c>
      <c r="D3265" t="s">
        <v>101</v>
      </c>
      <c r="E3265" t="s">
        <v>124</v>
      </c>
      <c r="F3265" s="2">
        <v>43618</v>
      </c>
      <c r="G3265" t="s">
        <v>124</v>
      </c>
      <c r="H3265" t="s">
        <v>97</v>
      </c>
      <c r="I3265" t="s">
        <v>68</v>
      </c>
      <c r="J3265" t="s">
        <v>64</v>
      </c>
      <c r="K3265" t="s">
        <v>118</v>
      </c>
      <c r="L3265" t="s">
        <v>97</v>
      </c>
      <c r="M3265" t="s">
        <v>118</v>
      </c>
      <c r="N3265" t="s">
        <v>65</v>
      </c>
      <c r="O3265" t="s">
        <v>116</v>
      </c>
      <c r="P3265" t="s">
        <v>118</v>
      </c>
      <c r="Q3265">
        <v>5</v>
      </c>
      <c r="R3265" t="s">
        <v>120</v>
      </c>
      <c r="S3265" t="s">
        <v>66</v>
      </c>
      <c r="T3265">
        <v>11</v>
      </c>
      <c r="U3265">
        <v>10</v>
      </c>
      <c r="V3265">
        <v>2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 t="s">
        <v>65</v>
      </c>
      <c r="AM3265" t="s">
        <v>64</v>
      </c>
      <c r="AN3265">
        <v>-5</v>
      </c>
      <c r="AP3265" t="s">
        <v>96</v>
      </c>
      <c r="AQ3265">
        <v>3</v>
      </c>
      <c r="AR3265">
        <v>3</v>
      </c>
      <c r="AS3265" t="s">
        <v>68</v>
      </c>
      <c r="AT3265" t="s">
        <v>1551</v>
      </c>
      <c r="AU3265" t="s">
        <v>68</v>
      </c>
      <c r="AV3265" s="2">
        <v>43617</v>
      </c>
      <c r="AW3265" t="s">
        <v>3599</v>
      </c>
      <c r="AX3265">
        <v>1650</v>
      </c>
      <c r="AY3265">
        <v>1886</v>
      </c>
      <c r="AZ3265" t="s">
        <v>195</v>
      </c>
      <c r="BA3265" s="2">
        <v>43669</v>
      </c>
      <c r="BB3265">
        <v>20</v>
      </c>
      <c r="BC3265" t="s">
        <v>208</v>
      </c>
      <c r="BD3265" s="3">
        <v>19054</v>
      </c>
      <c r="BE3265" t="s">
        <v>60</v>
      </c>
      <c r="BF3265" s="2">
        <v>43578</v>
      </c>
      <c r="BG3265">
        <v>27</v>
      </c>
      <c r="BH3265" t="s">
        <v>70</v>
      </c>
      <c r="BI3265" s="3">
        <v>34912</v>
      </c>
    </row>
    <row r="3266" spans="1:61" x14ac:dyDescent="0.25">
      <c r="A3266" s="1">
        <v>40653</v>
      </c>
      <c r="B3266" t="s">
        <v>209</v>
      </c>
      <c r="C3266" t="s">
        <v>60</v>
      </c>
      <c r="D3266" t="s">
        <v>101</v>
      </c>
      <c r="E3266" t="s">
        <v>645</v>
      </c>
      <c r="F3266" t="s">
        <v>1037</v>
      </c>
      <c r="G3266" t="s">
        <v>219</v>
      </c>
      <c r="H3266" t="s">
        <v>1274</v>
      </c>
      <c r="I3266" t="s">
        <v>221</v>
      </c>
      <c r="J3266" t="s">
        <v>1037</v>
      </c>
      <c r="K3266" t="s">
        <v>472</v>
      </c>
      <c r="L3266" t="s">
        <v>468</v>
      </c>
      <c r="M3266" t="s">
        <v>226</v>
      </c>
      <c r="N3266" t="s">
        <v>1140</v>
      </c>
      <c r="O3266" t="s">
        <v>224</v>
      </c>
      <c r="P3266" t="s">
        <v>223</v>
      </c>
      <c r="Q3266">
        <v>33</v>
      </c>
      <c r="R3266" t="s">
        <v>132</v>
      </c>
      <c r="S3266" t="s">
        <v>66</v>
      </c>
      <c r="T3266">
        <v>11</v>
      </c>
      <c r="U3266">
        <v>4</v>
      </c>
      <c r="V3266">
        <v>2</v>
      </c>
      <c r="W3266" t="s">
        <v>85</v>
      </c>
      <c r="X3266" t="s">
        <v>85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1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1</v>
      </c>
      <c r="AK3266">
        <v>0</v>
      </c>
      <c r="AL3266" t="s">
        <v>469</v>
      </c>
      <c r="AM3266" t="s">
        <v>473</v>
      </c>
      <c r="AN3266">
        <v>-9</v>
      </c>
      <c r="AO3266" t="s">
        <v>65</v>
      </c>
      <c r="AP3266" t="s">
        <v>68</v>
      </c>
      <c r="AQ3266">
        <v>6</v>
      </c>
      <c r="AR3266">
        <v>3</v>
      </c>
      <c r="AS3266" t="s">
        <v>68</v>
      </c>
      <c r="AT3266" t="s">
        <v>68</v>
      </c>
      <c r="AU3266" t="s">
        <v>68</v>
      </c>
      <c r="AV3266" s="3">
        <v>45658</v>
      </c>
      <c r="AW3266" s="3">
        <v>44562</v>
      </c>
      <c r="AX3266">
        <v>1786</v>
      </c>
      <c r="AY3266">
        <v>1886</v>
      </c>
      <c r="AZ3266" t="s">
        <v>209</v>
      </c>
      <c r="BA3266" s="2">
        <v>43670</v>
      </c>
      <c r="BB3266">
        <v>21</v>
      </c>
      <c r="BC3266" t="s">
        <v>217</v>
      </c>
      <c r="BD3266" s="3">
        <v>29037</v>
      </c>
      <c r="BE3266" t="s">
        <v>60</v>
      </c>
      <c r="BF3266" s="2">
        <v>43578</v>
      </c>
      <c r="BG3266">
        <v>27</v>
      </c>
      <c r="BH3266" t="s">
        <v>70</v>
      </c>
      <c r="BI3266" s="3">
        <v>34912</v>
      </c>
    </row>
    <row r="3267" spans="1:61" x14ac:dyDescent="0.25">
      <c r="A3267" s="1">
        <v>40621</v>
      </c>
      <c r="B3267" t="s">
        <v>218</v>
      </c>
      <c r="C3267" t="s">
        <v>60</v>
      </c>
      <c r="D3267" t="s">
        <v>101</v>
      </c>
      <c r="E3267" s="2">
        <v>43525</v>
      </c>
      <c r="F3267" t="s">
        <v>1228</v>
      </c>
      <c r="G3267" s="2">
        <v>43678</v>
      </c>
      <c r="H3267" t="s">
        <v>927</v>
      </c>
      <c r="I3267" t="s">
        <v>385</v>
      </c>
      <c r="J3267" t="s">
        <v>1229</v>
      </c>
      <c r="K3267" t="s">
        <v>386</v>
      </c>
      <c r="L3267" t="s">
        <v>324</v>
      </c>
      <c r="M3267" t="s">
        <v>267</v>
      </c>
      <c r="N3267" t="s">
        <v>82</v>
      </c>
      <c r="O3267" t="s">
        <v>386</v>
      </c>
      <c r="P3267" t="s">
        <v>603</v>
      </c>
      <c r="Q3267">
        <v>30</v>
      </c>
      <c r="R3267" t="s">
        <v>192</v>
      </c>
      <c r="S3267" t="s">
        <v>66</v>
      </c>
      <c r="T3267">
        <v>11</v>
      </c>
      <c r="U3267">
        <v>14</v>
      </c>
      <c r="V3267">
        <v>2</v>
      </c>
      <c r="W3267" t="s">
        <v>96</v>
      </c>
      <c r="X3267" t="s">
        <v>83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 t="e" vm="3">
        <f>_FV(0,"5")</f>
        <v>#VALUE!</v>
      </c>
      <c r="AM3267" t="s">
        <v>68</v>
      </c>
      <c r="AN3267">
        <v>-26</v>
      </c>
      <c r="AO3267" t="e" vm="1">
        <f>_FV(-3,"0")</f>
        <v>#VALUE!</v>
      </c>
      <c r="AP3267" t="s">
        <v>85</v>
      </c>
      <c r="AQ3267">
        <v>3</v>
      </c>
      <c r="AR3267">
        <v>0</v>
      </c>
      <c r="AS3267" t="s">
        <v>68</v>
      </c>
      <c r="AT3267" t="s">
        <v>68</v>
      </c>
      <c r="AU3267" t="s">
        <v>68</v>
      </c>
      <c r="AV3267" t="s">
        <v>675</v>
      </c>
      <c r="AW3267" s="3">
        <v>44562</v>
      </c>
      <c r="AX3267">
        <v>1643</v>
      </c>
      <c r="AY3267">
        <v>1886</v>
      </c>
      <c r="AZ3267" t="s">
        <v>218</v>
      </c>
      <c r="BA3267" s="2">
        <v>43548</v>
      </c>
      <c r="BB3267">
        <v>24</v>
      </c>
      <c r="BC3267" t="s">
        <v>227</v>
      </c>
      <c r="BD3267" s="2">
        <v>43526</v>
      </c>
      <c r="BE3267" t="s">
        <v>60</v>
      </c>
      <c r="BF3267" s="2">
        <v>43578</v>
      </c>
      <c r="BG3267">
        <v>27</v>
      </c>
      <c r="BH3267" t="s">
        <v>70</v>
      </c>
      <c r="BI3267" s="3">
        <v>34912</v>
      </c>
    </row>
    <row r="3268" spans="1:61" x14ac:dyDescent="0.25">
      <c r="A3268" s="1">
        <v>40558</v>
      </c>
      <c r="B3268" t="s">
        <v>228</v>
      </c>
      <c r="C3268" t="s">
        <v>60</v>
      </c>
      <c r="D3268" t="s">
        <v>151</v>
      </c>
      <c r="E3268" t="s">
        <v>68</v>
      </c>
      <c r="F3268" t="s">
        <v>1037</v>
      </c>
      <c r="G3268" s="2">
        <v>43586</v>
      </c>
      <c r="H3268" t="s">
        <v>68</v>
      </c>
      <c r="I3268" t="s">
        <v>537</v>
      </c>
      <c r="J3268" t="s">
        <v>629</v>
      </c>
      <c r="K3268" t="s">
        <v>226</v>
      </c>
      <c r="L3268" t="s">
        <v>468</v>
      </c>
      <c r="M3268" t="s">
        <v>225</v>
      </c>
      <c r="N3268" t="s">
        <v>339</v>
      </c>
      <c r="O3268" t="s">
        <v>224</v>
      </c>
      <c r="P3268" t="s">
        <v>226</v>
      </c>
      <c r="Q3268">
        <v>22</v>
      </c>
      <c r="R3268" t="s">
        <v>239</v>
      </c>
      <c r="S3268" t="s">
        <v>66</v>
      </c>
      <c r="T3268">
        <v>11</v>
      </c>
      <c r="U3268">
        <v>18</v>
      </c>
      <c r="V3268">
        <v>2</v>
      </c>
      <c r="W3268" t="s">
        <v>121</v>
      </c>
      <c r="X3268" t="s">
        <v>121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0</v>
      </c>
      <c r="AK3268">
        <v>0</v>
      </c>
      <c r="AL3268" t="e" vm="3">
        <f>_FV(0,"5")</f>
        <v>#VALUE!</v>
      </c>
      <c r="AM3268" t="s">
        <v>537</v>
      </c>
      <c r="AN3268">
        <v>-20</v>
      </c>
      <c r="AO3268" t="s">
        <v>65</v>
      </c>
      <c r="AP3268" t="s">
        <v>242</v>
      </c>
      <c r="AQ3268">
        <v>1</v>
      </c>
      <c r="AR3268">
        <v>7</v>
      </c>
      <c r="AS3268" t="s">
        <v>1070</v>
      </c>
      <c r="AT3268" t="s">
        <v>68</v>
      </c>
      <c r="AU3268" t="s">
        <v>3600</v>
      </c>
      <c r="AV3268" t="s">
        <v>3601</v>
      </c>
      <c r="AW3268" t="s">
        <v>3602</v>
      </c>
      <c r="AX3268">
        <v>1618</v>
      </c>
      <c r="AY3268">
        <v>1886</v>
      </c>
      <c r="AZ3268" t="s">
        <v>228</v>
      </c>
      <c r="BA3268" s="2">
        <v>43490</v>
      </c>
      <c r="BB3268">
        <v>23</v>
      </c>
      <c r="BC3268" t="s">
        <v>240</v>
      </c>
      <c r="BD3268" s="2">
        <v>43681</v>
      </c>
      <c r="BE3268" t="s">
        <v>60</v>
      </c>
      <c r="BF3268" s="2">
        <v>43578</v>
      </c>
      <c r="BG3268">
        <v>27</v>
      </c>
      <c r="BH3268" t="s">
        <v>70</v>
      </c>
      <c r="BI3268" s="3">
        <v>34912</v>
      </c>
    </row>
    <row r="3269" spans="1:61" x14ac:dyDescent="0.25">
      <c r="A3269" s="1">
        <v>40541</v>
      </c>
      <c r="B3269" t="s">
        <v>241</v>
      </c>
      <c r="C3269" t="s">
        <v>60</v>
      </c>
      <c r="D3269" t="s">
        <v>101</v>
      </c>
      <c r="E3269" t="s">
        <v>302</v>
      </c>
      <c r="F3269" t="s">
        <v>164</v>
      </c>
      <c r="G3269" t="s">
        <v>679</v>
      </c>
      <c r="H3269" t="s">
        <v>1067</v>
      </c>
      <c r="I3269" t="s">
        <v>68</v>
      </c>
      <c r="J3269" t="s">
        <v>1748</v>
      </c>
      <c r="K3269" t="s">
        <v>205</v>
      </c>
      <c r="L3269" t="s">
        <v>169</v>
      </c>
      <c r="M3269" t="s">
        <v>203</v>
      </c>
      <c r="N3269" t="s">
        <v>170</v>
      </c>
      <c r="O3269" t="s">
        <v>203</v>
      </c>
      <c r="P3269" t="s">
        <v>171</v>
      </c>
      <c r="Q3269">
        <v>19</v>
      </c>
      <c r="R3269" t="s">
        <v>242</v>
      </c>
      <c r="S3269" t="s">
        <v>66</v>
      </c>
      <c r="T3269">
        <v>11</v>
      </c>
      <c r="U3269">
        <v>17</v>
      </c>
      <c r="V3269">
        <v>2</v>
      </c>
      <c r="W3269" t="s">
        <v>132</v>
      </c>
      <c r="X3269" t="s">
        <v>83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 t="e" vm="239">
        <f>_FV(0,"7368421052631579")</f>
        <v>#VALUE!</v>
      </c>
      <c r="AM3269" t="s">
        <v>305</v>
      </c>
      <c r="AN3269">
        <v>-16</v>
      </c>
      <c r="AO3269" t="e" vm="1">
        <f>_FV(-4,"0")</f>
        <v>#VALUE!</v>
      </c>
      <c r="AP3269" t="s">
        <v>179</v>
      </c>
      <c r="AQ3269">
        <v>3</v>
      </c>
      <c r="AR3269">
        <v>3</v>
      </c>
      <c r="AS3269" t="s">
        <v>68</v>
      </c>
      <c r="AT3269" t="s">
        <v>790</v>
      </c>
      <c r="AU3269" t="s">
        <v>68</v>
      </c>
      <c r="AV3269" s="3">
        <v>45658</v>
      </c>
      <c r="AW3269" t="s">
        <v>3603</v>
      </c>
      <c r="AX3269">
        <v>1577</v>
      </c>
      <c r="AY3269">
        <v>1886</v>
      </c>
      <c r="AZ3269" t="s">
        <v>241</v>
      </c>
      <c r="BA3269" t="s">
        <v>243</v>
      </c>
      <c r="BB3269">
        <v>24</v>
      </c>
      <c r="BC3269" t="s">
        <v>244</v>
      </c>
      <c r="BD3269" s="2">
        <v>43618</v>
      </c>
      <c r="BE3269" t="s">
        <v>60</v>
      </c>
      <c r="BF3269" s="2">
        <v>43578</v>
      </c>
      <c r="BG3269">
        <v>27</v>
      </c>
      <c r="BH3269" t="s">
        <v>70</v>
      </c>
      <c r="BI3269" s="3">
        <v>34912</v>
      </c>
    </row>
    <row r="3270" spans="1:61" x14ac:dyDescent="0.25">
      <c r="A3270" s="1">
        <v>40462</v>
      </c>
      <c r="B3270" t="s">
        <v>245</v>
      </c>
      <c r="C3270" t="s">
        <v>60</v>
      </c>
      <c r="D3270" t="s">
        <v>151</v>
      </c>
      <c r="E3270" t="s">
        <v>717</v>
      </c>
      <c r="F3270" t="s">
        <v>366</v>
      </c>
      <c r="G3270" s="2">
        <v>43586</v>
      </c>
      <c r="H3270" t="s">
        <v>717</v>
      </c>
      <c r="I3270" t="s">
        <v>180</v>
      </c>
      <c r="J3270" t="s">
        <v>340</v>
      </c>
      <c r="K3270" t="s">
        <v>82</v>
      </c>
      <c r="L3270" t="s">
        <v>63</v>
      </c>
      <c r="M3270" t="s">
        <v>63</v>
      </c>
      <c r="N3270" t="s">
        <v>79</v>
      </c>
      <c r="O3270" t="s">
        <v>79</v>
      </c>
      <c r="P3270" t="s">
        <v>82</v>
      </c>
      <c r="Q3270">
        <v>12</v>
      </c>
      <c r="R3270" t="s">
        <v>255</v>
      </c>
      <c r="S3270" t="s">
        <v>66</v>
      </c>
      <c r="T3270">
        <v>11</v>
      </c>
      <c r="U3270">
        <v>19</v>
      </c>
      <c r="V3270">
        <v>3</v>
      </c>
      <c r="W3270" t="s">
        <v>66</v>
      </c>
      <c r="X3270" t="s">
        <v>83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 t="e" vm="131">
        <f>_FV(0,"5833333333333334")</f>
        <v>#VALUE!</v>
      </c>
      <c r="AM3270" t="s">
        <v>717</v>
      </c>
      <c r="AN3270">
        <v>-11</v>
      </c>
      <c r="AO3270" t="e" vm="1">
        <f>_FV(-5,"0")</f>
        <v>#VALUE!</v>
      </c>
      <c r="AP3270" t="s">
        <v>191</v>
      </c>
      <c r="AQ3270">
        <v>0</v>
      </c>
      <c r="AR3270">
        <v>6</v>
      </c>
      <c r="AS3270" t="s">
        <v>3604</v>
      </c>
      <c r="AT3270" t="s">
        <v>387</v>
      </c>
      <c r="AU3270" t="s">
        <v>763</v>
      </c>
      <c r="AV3270" t="s">
        <v>3605</v>
      </c>
      <c r="AW3270" t="s">
        <v>3606</v>
      </c>
      <c r="AX3270">
        <v>1612</v>
      </c>
      <c r="AY3270">
        <v>1886</v>
      </c>
      <c r="AZ3270" t="s">
        <v>245</v>
      </c>
      <c r="BA3270" s="2">
        <v>43669</v>
      </c>
      <c r="BB3270">
        <v>23</v>
      </c>
      <c r="BC3270" t="s">
        <v>258</v>
      </c>
      <c r="BD3270" s="3">
        <v>30317</v>
      </c>
      <c r="BE3270" t="s">
        <v>60</v>
      </c>
      <c r="BF3270" s="2">
        <v>43578</v>
      </c>
      <c r="BG3270">
        <v>27</v>
      </c>
      <c r="BH3270" t="s">
        <v>70</v>
      </c>
      <c r="BI3270" s="3">
        <v>34912</v>
      </c>
    </row>
    <row r="3271" spans="1:61" x14ac:dyDescent="0.25">
      <c r="A3271" s="1">
        <v>40898</v>
      </c>
      <c r="B3271" t="s">
        <v>73</v>
      </c>
      <c r="C3271" t="s">
        <v>60</v>
      </c>
      <c r="D3271" t="s">
        <v>151</v>
      </c>
      <c r="E3271" t="s">
        <v>310</v>
      </c>
      <c r="F3271" t="s">
        <v>420</v>
      </c>
      <c r="G3271" t="s">
        <v>183</v>
      </c>
      <c r="H3271" t="s">
        <v>184</v>
      </c>
      <c r="I3271" t="s">
        <v>489</v>
      </c>
      <c r="J3271" t="s">
        <v>185</v>
      </c>
      <c r="K3271" t="s">
        <v>190</v>
      </c>
      <c r="L3271" t="s">
        <v>533</v>
      </c>
      <c r="M3271" t="s">
        <v>280</v>
      </c>
      <c r="N3271" t="s">
        <v>280</v>
      </c>
      <c r="O3271" t="s">
        <v>188</v>
      </c>
      <c r="P3271" t="s">
        <v>281</v>
      </c>
      <c r="Q3271">
        <v>17</v>
      </c>
      <c r="R3271" t="s">
        <v>242</v>
      </c>
      <c r="S3271" t="s">
        <v>84</v>
      </c>
      <c r="T3271">
        <v>12</v>
      </c>
      <c r="U3271">
        <v>11</v>
      </c>
      <c r="V3271">
        <v>5</v>
      </c>
      <c r="W3271" t="s">
        <v>66</v>
      </c>
      <c r="X3271" t="s">
        <v>120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 t="e" vm="275">
        <f>_FV(0,"17647058823529413")</f>
        <v>#VALUE!</v>
      </c>
      <c r="AM3271" t="s">
        <v>188</v>
      </c>
      <c r="AN3271">
        <v>-10</v>
      </c>
      <c r="AO3271" t="e" vm="1">
        <f>_FV(-6,"0")</f>
        <v>#VALUE!</v>
      </c>
      <c r="AP3271" t="s">
        <v>191</v>
      </c>
      <c r="AQ3271">
        <v>4</v>
      </c>
      <c r="AR3271">
        <v>4</v>
      </c>
      <c r="AS3271" t="s">
        <v>3593</v>
      </c>
      <c r="AT3271" t="s">
        <v>1902</v>
      </c>
      <c r="AU3271" t="s">
        <v>737</v>
      </c>
      <c r="AV3271" t="s">
        <v>737</v>
      </c>
      <c r="AW3271" t="s">
        <v>3607</v>
      </c>
      <c r="AX3271">
        <v>1728</v>
      </c>
      <c r="AY3271">
        <v>1814</v>
      </c>
      <c r="AZ3271" t="s">
        <v>73</v>
      </c>
      <c r="BA3271" s="2">
        <v>43549</v>
      </c>
      <c r="BB3271">
        <v>21</v>
      </c>
      <c r="BC3271" t="s">
        <v>1401</v>
      </c>
      <c r="BD3271" s="3">
        <v>23468</v>
      </c>
      <c r="BE3271" t="s">
        <v>60</v>
      </c>
      <c r="BF3271" s="2">
        <v>43547</v>
      </c>
      <c r="BG3271">
        <v>33</v>
      </c>
      <c r="BH3271" t="s">
        <v>1397</v>
      </c>
      <c r="BI3271" s="2">
        <v>43472</v>
      </c>
    </row>
    <row r="3272" spans="1:61" x14ac:dyDescent="0.25">
      <c r="A3272" s="1">
        <v>40803</v>
      </c>
      <c r="B3272" t="s">
        <v>100</v>
      </c>
      <c r="C3272" t="s">
        <v>60</v>
      </c>
      <c r="D3272" t="s">
        <v>62</v>
      </c>
      <c r="E3272" t="s">
        <v>97</v>
      </c>
      <c r="F3272" t="s">
        <v>97</v>
      </c>
      <c r="G3272" s="2">
        <v>43556</v>
      </c>
      <c r="H3272" t="s">
        <v>64</v>
      </c>
      <c r="I3272" t="s">
        <v>118</v>
      </c>
      <c r="J3272" t="s">
        <v>124</v>
      </c>
      <c r="K3272" t="s">
        <v>65</v>
      </c>
      <c r="L3272" t="s">
        <v>118</v>
      </c>
      <c r="M3272" t="s">
        <v>97</v>
      </c>
      <c r="N3272" t="s">
        <v>116</v>
      </c>
      <c r="O3272" t="s">
        <v>118</v>
      </c>
      <c r="P3272" t="s">
        <v>118</v>
      </c>
      <c r="Q3272">
        <v>5</v>
      </c>
      <c r="R3272" t="s">
        <v>67</v>
      </c>
      <c r="S3272" t="s">
        <v>84</v>
      </c>
      <c r="T3272">
        <v>12</v>
      </c>
      <c r="U3272">
        <v>18</v>
      </c>
      <c r="V3272">
        <v>11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 t="e" vm="117">
        <f>_FV(0,"8")</f>
        <v>#VALUE!</v>
      </c>
      <c r="AM3272" t="e" vm="8">
        <f>_FV(-1,"4")</f>
        <v>#VALUE!</v>
      </c>
      <c r="AN3272">
        <v>-3</v>
      </c>
      <c r="AP3272" t="s">
        <v>242</v>
      </c>
      <c r="AQ3272">
        <v>4</v>
      </c>
      <c r="AR3272">
        <v>4</v>
      </c>
      <c r="AS3272" t="s">
        <v>68</v>
      </c>
      <c r="AT3272" t="s">
        <v>68</v>
      </c>
      <c r="AU3272" t="s">
        <v>68</v>
      </c>
      <c r="AV3272" t="s">
        <v>97</v>
      </c>
      <c r="AW3272" s="3">
        <v>44562</v>
      </c>
      <c r="AX3272">
        <v>1668</v>
      </c>
      <c r="AY3272">
        <v>1814</v>
      </c>
      <c r="AZ3272" t="s">
        <v>100</v>
      </c>
      <c r="BA3272" s="2">
        <v>43609</v>
      </c>
      <c r="BB3272">
        <v>24</v>
      </c>
      <c r="BC3272" t="s">
        <v>1407</v>
      </c>
      <c r="BD3272" s="3">
        <v>19025</v>
      </c>
      <c r="BE3272" t="s">
        <v>60</v>
      </c>
      <c r="BF3272" s="2">
        <v>43547</v>
      </c>
      <c r="BG3272">
        <v>33</v>
      </c>
      <c r="BH3272" t="s">
        <v>1397</v>
      </c>
      <c r="BI3272" s="2">
        <v>43472</v>
      </c>
    </row>
    <row r="3273" spans="1:61" x14ac:dyDescent="0.25">
      <c r="A3273" s="1">
        <v>40910</v>
      </c>
      <c r="B3273" t="s">
        <v>112</v>
      </c>
      <c r="C3273" t="s">
        <v>60</v>
      </c>
      <c r="D3273" t="s">
        <v>101</v>
      </c>
      <c r="E3273" t="s">
        <v>376</v>
      </c>
      <c r="F3273" t="s">
        <v>903</v>
      </c>
      <c r="G3273" t="s">
        <v>2560</v>
      </c>
      <c r="H3273" t="s">
        <v>902</v>
      </c>
      <c r="I3273" t="s">
        <v>499</v>
      </c>
      <c r="J3273" t="s">
        <v>1757</v>
      </c>
      <c r="K3273" t="s">
        <v>572</v>
      </c>
      <c r="L3273" t="s">
        <v>381</v>
      </c>
      <c r="M3273" t="s">
        <v>1852</v>
      </c>
      <c r="N3273" t="s">
        <v>378</v>
      </c>
      <c r="O3273" t="s">
        <v>2147</v>
      </c>
      <c r="P3273" t="s">
        <v>728</v>
      </c>
      <c r="Q3273">
        <v>23</v>
      </c>
      <c r="R3273" t="s">
        <v>95</v>
      </c>
      <c r="S3273" t="s">
        <v>84</v>
      </c>
      <c r="T3273">
        <v>12</v>
      </c>
      <c r="U3273">
        <v>17</v>
      </c>
      <c r="V3273">
        <v>5</v>
      </c>
      <c r="W3273" t="s">
        <v>85</v>
      </c>
      <c r="X3273" t="s">
        <v>66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 t="e" vm="299">
        <f>_FV(0,"8260869565217391")</f>
        <v>#VALUE!</v>
      </c>
      <c r="AM3273" t="s">
        <v>572</v>
      </c>
      <c r="AN3273">
        <v>-17</v>
      </c>
      <c r="AO3273" t="s">
        <v>84</v>
      </c>
      <c r="AP3273" t="s">
        <v>110</v>
      </c>
      <c r="AQ3273">
        <v>3</v>
      </c>
      <c r="AR3273">
        <v>6</v>
      </c>
      <c r="AS3273" t="s">
        <v>68</v>
      </c>
      <c r="AT3273" t="s">
        <v>68</v>
      </c>
      <c r="AU3273" t="s">
        <v>68</v>
      </c>
      <c r="AV3273" t="s">
        <v>68</v>
      </c>
      <c r="AW3273" s="3">
        <v>44562</v>
      </c>
      <c r="AX3273">
        <v>1641</v>
      </c>
      <c r="AY3273">
        <v>1814</v>
      </c>
      <c r="AZ3273" t="s">
        <v>112</v>
      </c>
      <c r="BA3273" s="2">
        <v>43521</v>
      </c>
      <c r="BB3273">
        <v>19</v>
      </c>
      <c r="BC3273" t="s">
        <v>1411</v>
      </c>
      <c r="BD3273" s="3">
        <v>23774</v>
      </c>
      <c r="BE3273" t="s">
        <v>60</v>
      </c>
      <c r="BF3273" s="2">
        <v>43547</v>
      </c>
      <c r="BG3273">
        <v>33</v>
      </c>
      <c r="BH3273" t="s">
        <v>1397</v>
      </c>
      <c r="BI3273" s="2">
        <v>43472</v>
      </c>
    </row>
    <row r="3274" spans="1:61" x14ac:dyDescent="0.25">
      <c r="A3274" s="1">
        <v>40845</v>
      </c>
      <c r="B3274" t="s">
        <v>123</v>
      </c>
      <c r="C3274" t="s">
        <v>60</v>
      </c>
      <c r="D3274" t="s">
        <v>151</v>
      </c>
      <c r="E3274" t="s">
        <v>1680</v>
      </c>
      <c r="F3274" t="s">
        <v>90</v>
      </c>
      <c r="G3274" t="s">
        <v>68</v>
      </c>
      <c r="H3274" t="s">
        <v>606</v>
      </c>
      <c r="I3274" t="s">
        <v>1102</v>
      </c>
      <c r="J3274" t="s">
        <v>92</v>
      </c>
      <c r="K3274" t="s">
        <v>355</v>
      </c>
      <c r="L3274" t="s">
        <v>80</v>
      </c>
      <c r="M3274" t="s">
        <v>93</v>
      </c>
      <c r="N3274" t="s">
        <v>94</v>
      </c>
      <c r="O3274" t="s">
        <v>93</v>
      </c>
      <c r="P3274" t="s">
        <v>93</v>
      </c>
      <c r="Q3274">
        <v>9</v>
      </c>
      <c r="R3274" t="s">
        <v>96</v>
      </c>
      <c r="S3274" t="s">
        <v>84</v>
      </c>
      <c r="T3274">
        <v>12</v>
      </c>
      <c r="U3274">
        <v>3</v>
      </c>
      <c r="V3274">
        <v>10</v>
      </c>
      <c r="W3274" t="s">
        <v>179</v>
      </c>
      <c r="X3274" t="s">
        <v>83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 t="s">
        <v>210</v>
      </c>
      <c r="AM3274" t="e" vm="5">
        <f>_FV(0,"5555555555555556")</f>
        <v>#VALUE!</v>
      </c>
      <c r="AN3274">
        <v>9</v>
      </c>
      <c r="AO3274" t="s">
        <v>84</v>
      </c>
      <c r="AP3274" t="s">
        <v>84</v>
      </c>
      <c r="AQ3274">
        <v>6</v>
      </c>
      <c r="AR3274">
        <v>3</v>
      </c>
      <c r="AS3274" t="s">
        <v>68</v>
      </c>
      <c r="AT3274" t="s">
        <v>118</v>
      </c>
      <c r="AU3274" t="s">
        <v>68</v>
      </c>
      <c r="AV3274" s="2">
        <v>43679</v>
      </c>
      <c r="AW3274" t="s">
        <v>3323</v>
      </c>
      <c r="AX3274">
        <v>1889</v>
      </c>
      <c r="AY3274">
        <v>1814</v>
      </c>
      <c r="AZ3274" t="s">
        <v>123</v>
      </c>
      <c r="BA3274" s="2">
        <v>43550</v>
      </c>
      <c r="BB3274">
        <v>21</v>
      </c>
      <c r="BC3274" t="s">
        <v>1412</v>
      </c>
      <c r="BD3274" t="s">
        <v>1413</v>
      </c>
      <c r="BE3274" t="s">
        <v>60</v>
      </c>
      <c r="BF3274" s="2">
        <v>43547</v>
      </c>
      <c r="BG3274">
        <v>33</v>
      </c>
      <c r="BH3274" t="s">
        <v>1397</v>
      </c>
      <c r="BI3274" s="2">
        <v>43472</v>
      </c>
    </row>
    <row r="3275" spans="1:61" x14ac:dyDescent="0.25">
      <c r="A3275" s="1">
        <v>40989</v>
      </c>
      <c r="B3275" t="s">
        <v>127</v>
      </c>
      <c r="C3275" t="s">
        <v>60</v>
      </c>
      <c r="D3275" t="s">
        <v>151</v>
      </c>
      <c r="E3275" t="s">
        <v>744</v>
      </c>
      <c r="F3275" t="s">
        <v>1766</v>
      </c>
      <c r="G3275" t="s">
        <v>478</v>
      </c>
      <c r="H3275" t="s">
        <v>476</v>
      </c>
      <c r="I3275" t="s">
        <v>474</v>
      </c>
      <c r="J3275" t="s">
        <v>1553</v>
      </c>
      <c r="K3275" t="s">
        <v>573</v>
      </c>
      <c r="L3275" t="s">
        <v>746</v>
      </c>
      <c r="M3275" t="s">
        <v>1003</v>
      </c>
      <c r="N3275" t="s">
        <v>479</v>
      </c>
      <c r="O3275" t="s">
        <v>748</v>
      </c>
      <c r="P3275" t="s">
        <v>747</v>
      </c>
      <c r="Q3275">
        <v>29</v>
      </c>
      <c r="R3275" t="s">
        <v>85</v>
      </c>
      <c r="S3275" t="s">
        <v>84</v>
      </c>
      <c r="T3275">
        <v>12</v>
      </c>
      <c r="U3275">
        <v>9</v>
      </c>
      <c r="V3275">
        <v>4</v>
      </c>
      <c r="W3275" t="s">
        <v>121</v>
      </c>
      <c r="X3275" t="s">
        <v>110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1</v>
      </c>
      <c r="AG3275">
        <v>1</v>
      </c>
      <c r="AH3275">
        <v>0</v>
      </c>
      <c r="AI3275">
        <v>0</v>
      </c>
      <c r="AJ3275">
        <v>0</v>
      </c>
      <c r="AK3275">
        <v>0</v>
      </c>
      <c r="AL3275" t="e" vm="158">
        <f>_FV(0,"10344827586206896")</f>
        <v>#VALUE!</v>
      </c>
      <c r="AM3275" t="s">
        <v>1555</v>
      </c>
      <c r="AN3275">
        <v>-15</v>
      </c>
      <c r="AO3275" t="e" vm="1">
        <f>_FV(-7,"0")</f>
        <v>#VALUE!</v>
      </c>
      <c r="AP3275" t="s">
        <v>66</v>
      </c>
      <c r="AQ3275">
        <v>0</v>
      </c>
      <c r="AR3275">
        <v>9</v>
      </c>
      <c r="AS3275" t="s">
        <v>2040</v>
      </c>
      <c r="AT3275" t="s">
        <v>68</v>
      </c>
      <c r="AU3275" t="s">
        <v>453</v>
      </c>
      <c r="AV3275" t="s">
        <v>3608</v>
      </c>
      <c r="AW3275" t="s">
        <v>3609</v>
      </c>
      <c r="AX3275">
        <v>1768</v>
      </c>
      <c r="AY3275">
        <v>1814</v>
      </c>
      <c r="AZ3275" t="s">
        <v>127</v>
      </c>
      <c r="BA3275" s="2">
        <v>43641</v>
      </c>
      <c r="BB3275">
        <v>24</v>
      </c>
      <c r="BC3275" t="s">
        <v>1414</v>
      </c>
      <c r="BD3275" s="3">
        <v>21671</v>
      </c>
      <c r="BE3275" t="s">
        <v>60</v>
      </c>
      <c r="BF3275" s="2">
        <v>43547</v>
      </c>
      <c r="BG3275">
        <v>33</v>
      </c>
      <c r="BH3275" t="s">
        <v>1397</v>
      </c>
      <c r="BI3275" s="2">
        <v>43472</v>
      </c>
    </row>
    <row r="3276" spans="1:61" x14ac:dyDescent="0.25">
      <c r="A3276" s="1">
        <v>40940</v>
      </c>
      <c r="B3276" t="s">
        <v>136</v>
      </c>
      <c r="C3276" t="s">
        <v>60</v>
      </c>
      <c r="D3276" t="s">
        <v>62</v>
      </c>
      <c r="E3276" t="s">
        <v>68</v>
      </c>
      <c r="F3276" s="3">
        <v>27395</v>
      </c>
      <c r="G3276" s="3">
        <v>45658</v>
      </c>
      <c r="H3276" s="2">
        <v>43525</v>
      </c>
      <c r="I3276" t="s">
        <v>68</v>
      </c>
      <c r="J3276" s="2">
        <v>43678</v>
      </c>
      <c r="K3276" t="s">
        <v>118</v>
      </c>
      <c r="L3276" t="s">
        <v>1130</v>
      </c>
      <c r="M3276" t="s">
        <v>159</v>
      </c>
      <c r="N3276" t="s">
        <v>79</v>
      </c>
      <c r="O3276" t="s">
        <v>116</v>
      </c>
      <c r="P3276" t="s">
        <v>797</v>
      </c>
      <c r="Q3276">
        <v>20</v>
      </c>
      <c r="R3276" t="s">
        <v>83</v>
      </c>
      <c r="S3276" t="s">
        <v>84</v>
      </c>
      <c r="T3276">
        <v>12</v>
      </c>
      <c r="U3276">
        <v>13</v>
      </c>
      <c r="V3276">
        <v>4</v>
      </c>
      <c r="W3276" t="s">
        <v>132</v>
      </c>
      <c r="X3276" t="s">
        <v>120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 t="e" vm="14">
        <f>_FV(0,"25")</f>
        <v>#VALUE!</v>
      </c>
      <c r="AM3276" t="s">
        <v>682</v>
      </c>
      <c r="AN3276">
        <v>-16</v>
      </c>
      <c r="AO3276" t="e" vm="1">
        <f>_FV(-5,"0")</f>
        <v>#VALUE!</v>
      </c>
      <c r="AP3276" t="s">
        <v>96</v>
      </c>
      <c r="AQ3276">
        <v>2</v>
      </c>
      <c r="AR3276">
        <v>5</v>
      </c>
      <c r="AS3276" t="s">
        <v>3582</v>
      </c>
      <c r="AT3276" t="s">
        <v>68</v>
      </c>
      <c r="AU3276" t="s">
        <v>3583</v>
      </c>
      <c r="AV3276" t="s">
        <v>3583</v>
      </c>
      <c r="AW3276" t="s">
        <v>3610</v>
      </c>
      <c r="AX3276">
        <v>1720</v>
      </c>
      <c r="AY3276">
        <v>1814</v>
      </c>
      <c r="AZ3276" t="s">
        <v>136</v>
      </c>
      <c r="BA3276" s="2">
        <v>43491</v>
      </c>
      <c r="BB3276">
        <v>28</v>
      </c>
      <c r="BC3276" t="s">
        <v>1418</v>
      </c>
      <c r="BD3276" s="3">
        <v>47178</v>
      </c>
      <c r="BE3276" t="s">
        <v>60</v>
      </c>
      <c r="BF3276" s="2">
        <v>43547</v>
      </c>
      <c r="BG3276">
        <v>33</v>
      </c>
      <c r="BH3276" t="s">
        <v>1397</v>
      </c>
      <c r="BI3276" s="2">
        <v>43472</v>
      </c>
    </row>
    <row r="3277" spans="1:61" x14ac:dyDescent="0.25">
      <c r="A3277" s="1">
        <v>40971</v>
      </c>
      <c r="B3277" t="s">
        <v>150</v>
      </c>
      <c r="C3277" t="s">
        <v>60</v>
      </c>
      <c r="D3277" t="s">
        <v>151</v>
      </c>
      <c r="E3277" t="s">
        <v>92</v>
      </c>
      <c r="F3277" t="s">
        <v>1135</v>
      </c>
      <c r="G3277" t="s">
        <v>632</v>
      </c>
      <c r="H3277" t="s">
        <v>694</v>
      </c>
      <c r="I3277" t="s">
        <v>89</v>
      </c>
      <c r="J3277" t="s">
        <v>846</v>
      </c>
      <c r="K3277" t="s">
        <v>638</v>
      </c>
      <c r="L3277" t="s">
        <v>1468</v>
      </c>
      <c r="M3277" t="s">
        <v>607</v>
      </c>
      <c r="N3277" t="s">
        <v>637</v>
      </c>
      <c r="O3277" t="s">
        <v>80</v>
      </c>
      <c r="P3277" t="s">
        <v>1233</v>
      </c>
      <c r="Q3277">
        <v>27</v>
      </c>
      <c r="R3277" t="s">
        <v>121</v>
      </c>
      <c r="S3277" t="s">
        <v>84</v>
      </c>
      <c r="T3277">
        <v>12</v>
      </c>
      <c r="U3277">
        <v>7</v>
      </c>
      <c r="V3277">
        <v>4</v>
      </c>
      <c r="W3277" t="s">
        <v>66</v>
      </c>
      <c r="X3277" t="s">
        <v>120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 t="s">
        <v>608</v>
      </c>
      <c r="AM3277" t="s">
        <v>1127</v>
      </c>
      <c r="AN3277">
        <v>-7</v>
      </c>
      <c r="AO3277" t="e" vm="1">
        <f>_FV(-6,"0")</f>
        <v>#VALUE!</v>
      </c>
      <c r="AP3277" t="s">
        <v>132</v>
      </c>
      <c r="AQ3277">
        <v>5</v>
      </c>
      <c r="AR3277">
        <v>2</v>
      </c>
      <c r="AS3277" t="s">
        <v>3611</v>
      </c>
      <c r="AT3277" t="s">
        <v>68</v>
      </c>
      <c r="AU3277" t="s">
        <v>699</v>
      </c>
      <c r="AV3277" t="s">
        <v>699</v>
      </c>
      <c r="AW3277" t="s">
        <v>3612</v>
      </c>
      <c r="AX3277">
        <v>1789</v>
      </c>
      <c r="AY3277">
        <v>1814</v>
      </c>
      <c r="AZ3277" t="s">
        <v>150</v>
      </c>
      <c r="BA3277" t="s">
        <v>1398</v>
      </c>
      <c r="BB3277">
        <v>16</v>
      </c>
      <c r="BC3277" t="s">
        <v>1399</v>
      </c>
      <c r="BD3277" s="3">
        <v>31260</v>
      </c>
      <c r="BE3277" t="s">
        <v>60</v>
      </c>
      <c r="BF3277" s="2">
        <v>43547</v>
      </c>
      <c r="BG3277">
        <v>33</v>
      </c>
      <c r="BH3277" t="s">
        <v>1397</v>
      </c>
      <c r="BI3277" s="2">
        <v>43472</v>
      </c>
    </row>
    <row r="3278" spans="1:61" x14ac:dyDescent="0.25">
      <c r="A3278" s="1">
        <v>40895</v>
      </c>
      <c r="B3278" t="s">
        <v>158</v>
      </c>
      <c r="C3278" t="s">
        <v>60</v>
      </c>
      <c r="D3278" t="s">
        <v>62</v>
      </c>
      <c r="E3278" t="s">
        <v>3613</v>
      </c>
      <c r="F3278" s="3">
        <v>2730190</v>
      </c>
      <c r="G3278" t="s">
        <v>750</v>
      </c>
      <c r="H3278" s="3">
        <v>903977</v>
      </c>
      <c r="I3278" t="s">
        <v>1657</v>
      </c>
      <c r="J3278" s="3">
        <v>2273637</v>
      </c>
      <c r="K3278" t="s">
        <v>180</v>
      </c>
      <c r="L3278" t="s">
        <v>751</v>
      </c>
      <c r="M3278" t="s">
        <v>600</v>
      </c>
      <c r="N3278" t="s">
        <v>79</v>
      </c>
      <c r="O3278" t="s">
        <v>322</v>
      </c>
      <c r="P3278" t="s">
        <v>322</v>
      </c>
      <c r="Q3278">
        <v>16</v>
      </c>
      <c r="R3278" t="s">
        <v>68</v>
      </c>
      <c r="S3278" t="s">
        <v>84</v>
      </c>
      <c r="T3278">
        <v>12</v>
      </c>
      <c r="U3278">
        <v>1</v>
      </c>
      <c r="V3278">
        <v>5</v>
      </c>
      <c r="W3278" t="s">
        <v>120</v>
      </c>
      <c r="X3278" t="s">
        <v>191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 t="s">
        <v>780</v>
      </c>
      <c r="AM3278" t="s">
        <v>63</v>
      </c>
      <c r="AN3278">
        <v>9</v>
      </c>
      <c r="AO3278" t="e" vm="1">
        <f>_FV(-3,"0")</f>
        <v>#VALUE!</v>
      </c>
      <c r="AP3278" t="e" vm="1">
        <f>_FV(-2,"0")</f>
        <v>#VALUE!</v>
      </c>
      <c r="AQ3278">
        <v>2</v>
      </c>
      <c r="AR3278">
        <v>5</v>
      </c>
      <c r="AS3278" t="s">
        <v>546</v>
      </c>
      <c r="AT3278" t="s">
        <v>68</v>
      </c>
      <c r="AU3278" t="s">
        <v>848</v>
      </c>
      <c r="AV3278" t="s">
        <v>3614</v>
      </c>
      <c r="AW3278" t="s">
        <v>2998</v>
      </c>
      <c r="AX3278">
        <v>1840</v>
      </c>
      <c r="AY3278">
        <v>1814</v>
      </c>
      <c r="AZ3278" t="s">
        <v>158</v>
      </c>
      <c r="BA3278" s="2">
        <v>43670</v>
      </c>
      <c r="BB3278">
        <v>22</v>
      </c>
      <c r="BC3278" t="s">
        <v>1422</v>
      </c>
      <c r="BD3278" t="s">
        <v>1423</v>
      </c>
      <c r="BE3278" t="s">
        <v>60</v>
      </c>
      <c r="BF3278" s="2">
        <v>43547</v>
      </c>
      <c r="BG3278">
        <v>33</v>
      </c>
      <c r="BH3278" t="s">
        <v>1397</v>
      </c>
      <c r="BI3278" s="2">
        <v>43472</v>
      </c>
    </row>
    <row r="3279" spans="1:61" x14ac:dyDescent="0.25">
      <c r="A3279" s="1">
        <v>40783</v>
      </c>
      <c r="B3279" t="s">
        <v>163</v>
      </c>
      <c r="C3279" t="s">
        <v>60</v>
      </c>
      <c r="D3279" t="s">
        <v>62</v>
      </c>
      <c r="E3279" t="s">
        <v>340</v>
      </c>
      <c r="F3279" t="s">
        <v>65</v>
      </c>
      <c r="G3279" t="s">
        <v>80</v>
      </c>
      <c r="H3279" t="s">
        <v>355</v>
      </c>
      <c r="I3279" t="s">
        <v>64</v>
      </c>
      <c r="J3279" t="s">
        <v>80</v>
      </c>
      <c r="K3279" t="s">
        <v>355</v>
      </c>
      <c r="L3279" t="s">
        <v>65</v>
      </c>
      <c r="M3279" t="s">
        <v>65</v>
      </c>
      <c r="N3279" t="s">
        <v>80</v>
      </c>
      <c r="O3279" t="s">
        <v>65</v>
      </c>
      <c r="P3279" t="s">
        <v>80</v>
      </c>
      <c r="Q3279">
        <v>3</v>
      </c>
      <c r="R3279" t="s">
        <v>64</v>
      </c>
      <c r="S3279" t="s">
        <v>84</v>
      </c>
      <c r="T3279">
        <v>12</v>
      </c>
      <c r="U3279">
        <v>2</v>
      </c>
      <c r="V3279">
        <v>13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 t="s">
        <v>90</v>
      </c>
      <c r="AM3279" t="e" vm="35">
        <f>_FV(0,"6666666666666666")</f>
        <v>#VALUE!</v>
      </c>
      <c r="AN3279">
        <v>5</v>
      </c>
      <c r="AP3279" t="e" vm="1">
        <f>_FV(-1,"0")</f>
        <v>#VALUE!</v>
      </c>
      <c r="AQ3279">
        <v>6</v>
      </c>
      <c r="AR3279">
        <v>3</v>
      </c>
      <c r="AS3279" t="s">
        <v>3586</v>
      </c>
      <c r="AT3279" t="s">
        <v>65</v>
      </c>
      <c r="AU3279" t="s">
        <v>537</v>
      </c>
      <c r="AV3279" t="s">
        <v>3615</v>
      </c>
      <c r="AW3279" t="s">
        <v>65</v>
      </c>
      <c r="AX3279">
        <v>1982</v>
      </c>
      <c r="AY3279">
        <v>1814</v>
      </c>
      <c r="AZ3279" t="s">
        <v>163</v>
      </c>
      <c r="BA3279" s="2">
        <v>43639</v>
      </c>
      <c r="BB3279">
        <v>23</v>
      </c>
      <c r="BC3279" t="s">
        <v>1427</v>
      </c>
      <c r="BD3279" s="3">
        <v>26177</v>
      </c>
      <c r="BE3279" t="s">
        <v>60</v>
      </c>
      <c r="BF3279" s="2">
        <v>43547</v>
      </c>
      <c r="BG3279">
        <v>33</v>
      </c>
      <c r="BH3279" t="s">
        <v>1397</v>
      </c>
      <c r="BI3279" s="2">
        <v>43472</v>
      </c>
    </row>
    <row r="3280" spans="1:61" x14ac:dyDescent="0.25">
      <c r="A3280" s="1">
        <v>40768</v>
      </c>
      <c r="B3280" t="s">
        <v>178</v>
      </c>
      <c r="C3280" t="s">
        <v>60</v>
      </c>
      <c r="D3280" t="s">
        <v>101</v>
      </c>
      <c r="E3280" t="s">
        <v>65</v>
      </c>
      <c r="F3280" t="s">
        <v>65</v>
      </c>
      <c r="G3280" t="s">
        <v>65</v>
      </c>
      <c r="H3280" t="s">
        <v>65</v>
      </c>
      <c r="I3280" t="s">
        <v>65</v>
      </c>
      <c r="J3280" t="s">
        <v>65</v>
      </c>
      <c r="K3280" t="s">
        <v>65</v>
      </c>
      <c r="L3280" t="s">
        <v>65</v>
      </c>
      <c r="M3280" t="s">
        <v>65</v>
      </c>
      <c r="N3280" t="s">
        <v>65</v>
      </c>
      <c r="O3280" t="s">
        <v>65</v>
      </c>
      <c r="P3280" t="s">
        <v>65</v>
      </c>
      <c r="Q3280">
        <v>1</v>
      </c>
      <c r="R3280" t="s">
        <v>132</v>
      </c>
      <c r="S3280" t="s">
        <v>84</v>
      </c>
      <c r="T3280">
        <v>12</v>
      </c>
      <c r="U3280">
        <v>4</v>
      </c>
      <c r="V3280">
        <v>10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 t="s">
        <v>65</v>
      </c>
      <c r="AM3280" t="s">
        <v>65</v>
      </c>
      <c r="AN3280">
        <v>0</v>
      </c>
      <c r="AP3280" t="s">
        <v>64</v>
      </c>
      <c r="AQ3280">
        <v>4</v>
      </c>
      <c r="AR3280">
        <v>1</v>
      </c>
      <c r="AS3280" t="s">
        <v>68</v>
      </c>
      <c r="AT3280" t="s">
        <v>68</v>
      </c>
      <c r="AU3280" t="s">
        <v>68</v>
      </c>
      <c r="AV3280" t="s">
        <v>64</v>
      </c>
      <c r="AW3280" s="3">
        <v>44562</v>
      </c>
      <c r="AX3280">
        <v>1717</v>
      </c>
      <c r="AY3280">
        <v>1814</v>
      </c>
      <c r="AZ3280" t="s">
        <v>178</v>
      </c>
      <c r="BA3280" s="2">
        <v>43489</v>
      </c>
      <c r="BB3280">
        <v>21</v>
      </c>
      <c r="BC3280" t="s">
        <v>1431</v>
      </c>
      <c r="BD3280" s="3">
        <v>16132</v>
      </c>
      <c r="BE3280" t="s">
        <v>60</v>
      </c>
      <c r="BF3280" s="2">
        <v>43547</v>
      </c>
      <c r="BG3280">
        <v>33</v>
      </c>
      <c r="BH3280" t="s">
        <v>1397</v>
      </c>
      <c r="BI3280" s="2">
        <v>43472</v>
      </c>
    </row>
    <row r="3281" spans="1:61" x14ac:dyDescent="0.25">
      <c r="A3281" s="1">
        <v>40866</v>
      </c>
      <c r="B3281" t="s">
        <v>1432</v>
      </c>
      <c r="C3281" t="s">
        <v>60</v>
      </c>
      <c r="D3281" t="s">
        <v>151</v>
      </c>
      <c r="E3281" t="s">
        <v>90</v>
      </c>
      <c r="F3281" t="s">
        <v>77</v>
      </c>
      <c r="G3281" s="2">
        <v>43586</v>
      </c>
      <c r="H3281" s="3">
        <v>27395</v>
      </c>
      <c r="I3281" t="s">
        <v>78</v>
      </c>
      <c r="J3281" t="s">
        <v>425</v>
      </c>
      <c r="K3281" t="s">
        <v>79</v>
      </c>
      <c r="L3281" t="s">
        <v>63</v>
      </c>
      <c r="M3281" t="s">
        <v>80</v>
      </c>
      <c r="N3281" t="s">
        <v>80</v>
      </c>
      <c r="O3281" t="s">
        <v>80</v>
      </c>
      <c r="P3281" t="s">
        <v>308</v>
      </c>
      <c r="Q3281">
        <v>12</v>
      </c>
      <c r="R3281" t="s">
        <v>179</v>
      </c>
      <c r="S3281" t="s">
        <v>84</v>
      </c>
      <c r="T3281">
        <v>12</v>
      </c>
      <c r="U3281">
        <v>9</v>
      </c>
      <c r="V3281">
        <v>7</v>
      </c>
      <c r="W3281" t="s">
        <v>132</v>
      </c>
      <c r="X3281" t="s">
        <v>179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 t="e" vm="68">
        <f>_FV(0,"16666666666666666")</f>
        <v>#VALUE!</v>
      </c>
      <c r="AM3281" t="s">
        <v>82</v>
      </c>
      <c r="AN3281">
        <v>-6</v>
      </c>
      <c r="AO3281" t="e" vm="1">
        <f>_FV(-7,"0")</f>
        <v>#VALUE!</v>
      </c>
      <c r="AP3281" t="s">
        <v>83</v>
      </c>
      <c r="AQ3281">
        <v>1</v>
      </c>
      <c r="AR3281">
        <v>1</v>
      </c>
      <c r="AS3281" t="s">
        <v>3604</v>
      </c>
      <c r="AT3281" t="s">
        <v>68</v>
      </c>
      <c r="AU3281" t="s">
        <v>763</v>
      </c>
      <c r="AV3281" t="s">
        <v>1586</v>
      </c>
      <c r="AW3281" t="s">
        <v>3616</v>
      </c>
      <c r="AX3281">
        <v>1571</v>
      </c>
      <c r="AY3281">
        <v>1814</v>
      </c>
      <c r="AZ3281" t="s">
        <v>1432</v>
      </c>
      <c r="BA3281" s="2">
        <v>43609</v>
      </c>
      <c r="BB3281">
        <v>12</v>
      </c>
      <c r="BC3281" s="2">
        <v>43607</v>
      </c>
      <c r="BD3281" t="s">
        <v>1435</v>
      </c>
      <c r="BE3281" t="s">
        <v>60</v>
      </c>
      <c r="BF3281" s="2">
        <v>43547</v>
      </c>
      <c r="BG3281">
        <v>33</v>
      </c>
      <c r="BH3281" t="s">
        <v>1397</v>
      </c>
      <c r="BI3281" s="2">
        <v>43472</v>
      </c>
    </row>
    <row r="3282" spans="1:61" x14ac:dyDescent="0.25">
      <c r="A3282" s="1">
        <v>40999</v>
      </c>
      <c r="B3282" t="s">
        <v>1436</v>
      </c>
      <c r="C3282" t="s">
        <v>60</v>
      </c>
      <c r="D3282" t="s">
        <v>62</v>
      </c>
      <c r="E3282" t="s">
        <v>137</v>
      </c>
      <c r="F3282" t="s">
        <v>2561</v>
      </c>
      <c r="G3282" t="s">
        <v>1202</v>
      </c>
      <c r="H3282" t="s">
        <v>445</v>
      </c>
      <c r="I3282" t="s">
        <v>866</v>
      </c>
      <c r="J3282" t="s">
        <v>2857</v>
      </c>
      <c r="K3282" t="s">
        <v>145</v>
      </c>
      <c r="L3282" t="s">
        <v>1204</v>
      </c>
      <c r="M3282" t="s">
        <v>1941</v>
      </c>
      <c r="N3282" t="s">
        <v>1203</v>
      </c>
      <c r="O3282" t="s">
        <v>141</v>
      </c>
      <c r="P3282" t="s">
        <v>870</v>
      </c>
      <c r="Q3282">
        <v>31</v>
      </c>
      <c r="R3282" t="s">
        <v>255</v>
      </c>
      <c r="S3282" t="s">
        <v>84</v>
      </c>
      <c r="T3282">
        <v>12</v>
      </c>
      <c r="U3282">
        <v>16</v>
      </c>
      <c r="V3282">
        <v>3</v>
      </c>
      <c r="W3282" t="s">
        <v>66</v>
      </c>
      <c r="X3282" t="s">
        <v>110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1</v>
      </c>
      <c r="AG3282">
        <v>1</v>
      </c>
      <c r="AH3282">
        <v>0</v>
      </c>
      <c r="AI3282">
        <v>0</v>
      </c>
      <c r="AJ3282">
        <v>0</v>
      </c>
      <c r="AK3282">
        <v>0</v>
      </c>
      <c r="AL3282" t="e" vm="333">
        <f>_FV(0,"6451612903225806")</f>
        <v>#VALUE!</v>
      </c>
      <c r="AM3282" t="s">
        <v>1504</v>
      </c>
      <c r="AN3282">
        <v>-33</v>
      </c>
      <c r="AO3282" t="e" vm="1">
        <f>_FV(-11,"0")</f>
        <v>#VALUE!</v>
      </c>
      <c r="AP3282" t="s">
        <v>119</v>
      </c>
      <c r="AQ3282">
        <v>0</v>
      </c>
      <c r="AR3282">
        <v>3</v>
      </c>
      <c r="AS3282" t="s">
        <v>871</v>
      </c>
      <c r="AT3282" t="s">
        <v>68</v>
      </c>
      <c r="AU3282" t="s">
        <v>1382</v>
      </c>
      <c r="AV3282" t="s">
        <v>3617</v>
      </c>
      <c r="AW3282" t="s">
        <v>2996</v>
      </c>
      <c r="AX3282">
        <v>1588</v>
      </c>
      <c r="AY3282">
        <v>1814</v>
      </c>
      <c r="AZ3282" t="s">
        <v>1436</v>
      </c>
      <c r="BA3282" t="s">
        <v>193</v>
      </c>
      <c r="BB3282">
        <v>24</v>
      </c>
      <c r="BC3282" t="s">
        <v>1439</v>
      </c>
      <c r="BD3282" s="3">
        <v>11355</v>
      </c>
      <c r="BE3282" t="s">
        <v>60</v>
      </c>
      <c r="BF3282" s="2">
        <v>43547</v>
      </c>
      <c r="BG3282">
        <v>33</v>
      </c>
      <c r="BH3282" t="s">
        <v>1397</v>
      </c>
      <c r="BI3282" s="2">
        <v>43472</v>
      </c>
    </row>
    <row r="3283" spans="1:61" x14ac:dyDescent="0.25">
      <c r="A3283" s="1">
        <v>41027</v>
      </c>
      <c r="B3283" t="s">
        <v>182</v>
      </c>
      <c r="C3283" t="s">
        <v>60</v>
      </c>
      <c r="D3283" t="s">
        <v>101</v>
      </c>
      <c r="E3283" t="s">
        <v>583</v>
      </c>
      <c r="F3283" t="s">
        <v>704</v>
      </c>
      <c r="G3283" t="s">
        <v>662</v>
      </c>
      <c r="H3283" t="s">
        <v>703</v>
      </c>
      <c r="I3283" s="2">
        <v>43497</v>
      </c>
      <c r="J3283" t="s">
        <v>701</v>
      </c>
      <c r="K3283" t="s">
        <v>587</v>
      </c>
      <c r="L3283" t="s">
        <v>252</v>
      </c>
      <c r="M3283" t="s">
        <v>116</v>
      </c>
      <c r="N3283" t="s">
        <v>155</v>
      </c>
      <c r="O3283" t="s">
        <v>793</v>
      </c>
      <c r="P3283" t="s">
        <v>794</v>
      </c>
      <c r="Q3283">
        <v>35</v>
      </c>
      <c r="R3283" t="s">
        <v>119</v>
      </c>
      <c r="S3283" t="s">
        <v>84</v>
      </c>
      <c r="T3283">
        <v>12</v>
      </c>
      <c r="U3283">
        <v>12</v>
      </c>
      <c r="V3283">
        <v>3</v>
      </c>
      <c r="W3283" t="s">
        <v>132</v>
      </c>
      <c r="X3283" t="s">
        <v>83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 t="e" vm="210">
        <f>_FV(0,"45714285714285713")</f>
        <v>#VALUE!</v>
      </c>
      <c r="AM3283" t="s">
        <v>542</v>
      </c>
      <c r="AN3283">
        <v>-22</v>
      </c>
      <c r="AO3283" t="e" vm="1">
        <f>_FV(-4,"0")</f>
        <v>#VALUE!</v>
      </c>
      <c r="AP3283" t="s">
        <v>192</v>
      </c>
      <c r="AQ3283">
        <v>3</v>
      </c>
      <c r="AR3283">
        <v>6</v>
      </c>
      <c r="AS3283" t="s">
        <v>1315</v>
      </c>
      <c r="AT3283" t="s">
        <v>494</v>
      </c>
      <c r="AU3283" t="s">
        <v>1961</v>
      </c>
      <c r="AV3283" t="s">
        <v>3618</v>
      </c>
      <c r="AW3283" t="s">
        <v>3619</v>
      </c>
      <c r="AX3283">
        <v>1705</v>
      </c>
      <c r="AY3283">
        <v>1814</v>
      </c>
      <c r="AZ3283" t="s">
        <v>182</v>
      </c>
      <c r="BA3283" s="2">
        <v>43735</v>
      </c>
      <c r="BB3283">
        <v>15</v>
      </c>
      <c r="BC3283" t="s">
        <v>1440</v>
      </c>
      <c r="BD3283" s="3">
        <v>30742</v>
      </c>
      <c r="BE3283" t="s">
        <v>60</v>
      </c>
      <c r="BF3283" s="2">
        <v>43547</v>
      </c>
      <c r="BG3283">
        <v>33</v>
      </c>
      <c r="BH3283" t="s">
        <v>1397</v>
      </c>
      <c r="BI3283" s="2">
        <v>43472</v>
      </c>
    </row>
    <row r="3284" spans="1:61" x14ac:dyDescent="0.25">
      <c r="A3284" s="1">
        <v>41215</v>
      </c>
      <c r="B3284" t="s">
        <v>195</v>
      </c>
      <c r="C3284" t="s">
        <v>60</v>
      </c>
      <c r="D3284" t="s">
        <v>151</v>
      </c>
      <c r="E3284" s="3">
        <v>11689</v>
      </c>
      <c r="F3284" s="3">
        <v>30682</v>
      </c>
      <c r="G3284" t="s">
        <v>354</v>
      </c>
      <c r="H3284" s="3">
        <v>13150</v>
      </c>
      <c r="I3284" s="3">
        <v>11689</v>
      </c>
      <c r="J3284" s="2">
        <v>43617</v>
      </c>
      <c r="K3284" t="s">
        <v>347</v>
      </c>
      <c r="L3284" t="s">
        <v>130</v>
      </c>
      <c r="M3284" t="s">
        <v>347</v>
      </c>
      <c r="N3284" t="s">
        <v>128</v>
      </c>
      <c r="O3284" t="s">
        <v>397</v>
      </c>
      <c r="P3284" t="s">
        <v>131</v>
      </c>
      <c r="Q3284">
        <v>25</v>
      </c>
      <c r="R3284" t="s">
        <v>191</v>
      </c>
      <c r="S3284" t="s">
        <v>84</v>
      </c>
      <c r="T3284">
        <v>12</v>
      </c>
      <c r="U3284">
        <v>8</v>
      </c>
      <c r="V3284">
        <v>6</v>
      </c>
      <c r="W3284" t="s">
        <v>179</v>
      </c>
      <c r="X3284" t="s">
        <v>66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1</v>
      </c>
      <c r="AI3284">
        <v>0</v>
      </c>
      <c r="AJ3284">
        <v>0</v>
      </c>
      <c r="AK3284">
        <v>0</v>
      </c>
      <c r="AL3284" t="s">
        <v>347</v>
      </c>
      <c r="AM3284" t="s">
        <v>130</v>
      </c>
      <c r="AN3284">
        <v>-7</v>
      </c>
      <c r="AO3284" t="s">
        <v>121</v>
      </c>
      <c r="AP3284" t="s">
        <v>120</v>
      </c>
      <c r="AQ3284">
        <v>2</v>
      </c>
      <c r="AR3284">
        <v>5</v>
      </c>
      <c r="AS3284" t="s">
        <v>3596</v>
      </c>
      <c r="AT3284" t="s">
        <v>68</v>
      </c>
      <c r="AU3284" t="s">
        <v>1424</v>
      </c>
      <c r="AV3284" t="s">
        <v>2095</v>
      </c>
      <c r="AW3284" t="s">
        <v>3620</v>
      </c>
      <c r="AX3284">
        <v>1669</v>
      </c>
      <c r="AY3284">
        <v>1814</v>
      </c>
      <c r="AZ3284" t="s">
        <v>195</v>
      </c>
      <c r="BA3284" t="s">
        <v>1398</v>
      </c>
      <c r="BB3284">
        <v>18</v>
      </c>
      <c r="BC3284" t="s">
        <v>1444</v>
      </c>
      <c r="BD3284" s="3">
        <v>28915</v>
      </c>
      <c r="BE3284" t="s">
        <v>60</v>
      </c>
      <c r="BF3284" s="2">
        <v>43547</v>
      </c>
      <c r="BG3284">
        <v>33</v>
      </c>
      <c r="BH3284" t="s">
        <v>1397</v>
      </c>
      <c r="BI3284" s="2">
        <v>43472</v>
      </c>
    </row>
    <row r="3285" spans="1:61" x14ac:dyDescent="0.25">
      <c r="A3285" s="1">
        <v>40923</v>
      </c>
      <c r="B3285" t="s">
        <v>1445</v>
      </c>
      <c r="C3285" t="s">
        <v>60</v>
      </c>
      <c r="D3285" t="s">
        <v>62</v>
      </c>
      <c r="E3285" t="s">
        <v>458</v>
      </c>
      <c r="F3285" t="s">
        <v>391</v>
      </c>
      <c r="G3285" t="s">
        <v>707</v>
      </c>
      <c r="H3285" t="s">
        <v>90</v>
      </c>
      <c r="I3285" t="s">
        <v>707</v>
      </c>
      <c r="J3285" t="s">
        <v>391</v>
      </c>
      <c r="K3285" t="s">
        <v>889</v>
      </c>
      <c r="L3285" t="s">
        <v>895</v>
      </c>
      <c r="M3285" t="s">
        <v>80</v>
      </c>
      <c r="N3285" t="s">
        <v>155</v>
      </c>
      <c r="O3285" t="s">
        <v>460</v>
      </c>
      <c r="P3285" t="s">
        <v>154</v>
      </c>
      <c r="Q3285">
        <v>21</v>
      </c>
      <c r="R3285" t="s">
        <v>192</v>
      </c>
      <c r="S3285" t="s">
        <v>84</v>
      </c>
      <c r="T3285">
        <v>12</v>
      </c>
      <c r="U3285">
        <v>12</v>
      </c>
      <c r="V3285">
        <v>5</v>
      </c>
      <c r="W3285" t="s">
        <v>96</v>
      </c>
      <c r="X3285" t="s">
        <v>85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 t="e" vm="33">
        <f>_FV(0,"14285714285714285")</f>
        <v>#VALUE!</v>
      </c>
      <c r="AM3285" t="s">
        <v>460</v>
      </c>
      <c r="AN3285">
        <v>-13</v>
      </c>
      <c r="AO3285" t="e" vm="1">
        <f>_FV(-1,"0")</f>
        <v>#VALUE!</v>
      </c>
      <c r="AP3285" t="s">
        <v>121</v>
      </c>
      <c r="AQ3285">
        <v>0</v>
      </c>
      <c r="AR3285">
        <v>3</v>
      </c>
      <c r="AS3285" t="s">
        <v>3621</v>
      </c>
      <c r="AT3285" t="s">
        <v>68</v>
      </c>
      <c r="AU3285" t="s">
        <v>486</v>
      </c>
      <c r="AV3285" t="s">
        <v>2725</v>
      </c>
      <c r="AW3285" t="s">
        <v>3622</v>
      </c>
      <c r="AX3285">
        <v>1602</v>
      </c>
      <c r="AY3285">
        <v>1814</v>
      </c>
      <c r="AZ3285" t="s">
        <v>1445</v>
      </c>
      <c r="BA3285" s="2">
        <v>43701</v>
      </c>
      <c r="BB3285">
        <v>26</v>
      </c>
      <c r="BC3285" t="s">
        <v>1447</v>
      </c>
      <c r="BD3285" s="3">
        <v>46388</v>
      </c>
      <c r="BE3285" t="s">
        <v>60</v>
      </c>
      <c r="BF3285" s="2">
        <v>43547</v>
      </c>
      <c r="BG3285">
        <v>33</v>
      </c>
      <c r="BH3285" t="s">
        <v>1397</v>
      </c>
      <c r="BI3285" s="2">
        <v>43472</v>
      </c>
    </row>
    <row r="3286" spans="1:61" x14ac:dyDescent="0.25">
      <c r="A3286" s="1">
        <v>40584</v>
      </c>
      <c r="B3286" t="s">
        <v>209</v>
      </c>
      <c r="C3286" t="s">
        <v>60</v>
      </c>
      <c r="D3286" t="s">
        <v>62</v>
      </c>
      <c r="E3286" t="s">
        <v>352</v>
      </c>
      <c r="F3286" t="s">
        <v>153</v>
      </c>
      <c r="G3286" t="s">
        <v>353</v>
      </c>
      <c r="H3286" t="s">
        <v>64</v>
      </c>
      <c r="I3286" t="s">
        <v>391</v>
      </c>
      <c r="J3286" t="s">
        <v>68</v>
      </c>
      <c r="K3286" t="s">
        <v>252</v>
      </c>
      <c r="L3286" t="s">
        <v>155</v>
      </c>
      <c r="M3286" t="s">
        <v>155</v>
      </c>
      <c r="N3286" t="s">
        <v>156</v>
      </c>
      <c r="O3286" t="s">
        <v>65</v>
      </c>
      <c r="P3286" t="s">
        <v>154</v>
      </c>
      <c r="Q3286">
        <v>7</v>
      </c>
      <c r="R3286" t="s">
        <v>66</v>
      </c>
      <c r="S3286" t="s">
        <v>84</v>
      </c>
      <c r="T3286">
        <v>12</v>
      </c>
      <c r="U3286">
        <v>5</v>
      </c>
      <c r="V3286">
        <v>12</v>
      </c>
      <c r="W3286" t="s">
        <v>179</v>
      </c>
      <c r="X3286" t="s">
        <v>96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 t="s">
        <v>154</v>
      </c>
      <c r="AM3286" t="e" vm="13">
        <f>_FV(0,"7142857142857143")</f>
        <v>#VALUE!</v>
      </c>
      <c r="AN3286">
        <v>5</v>
      </c>
      <c r="AO3286" t="s">
        <v>96</v>
      </c>
      <c r="AP3286" t="s">
        <v>68</v>
      </c>
      <c r="AQ3286">
        <v>7</v>
      </c>
      <c r="AR3286">
        <v>1</v>
      </c>
      <c r="AS3286" t="s">
        <v>68</v>
      </c>
      <c r="AT3286" t="s">
        <v>201</v>
      </c>
      <c r="AU3286" t="s">
        <v>68</v>
      </c>
      <c r="AV3286" t="s">
        <v>64</v>
      </c>
      <c r="AW3286" t="s">
        <v>1569</v>
      </c>
      <c r="AX3286">
        <v>1802</v>
      </c>
      <c r="AY3286">
        <v>1814</v>
      </c>
      <c r="AZ3286" t="s">
        <v>209</v>
      </c>
      <c r="BA3286" s="2">
        <v>43520</v>
      </c>
      <c r="BB3286">
        <v>24</v>
      </c>
      <c r="BC3286" t="s">
        <v>1449</v>
      </c>
      <c r="BD3286" s="3">
        <v>16589</v>
      </c>
      <c r="BE3286" t="s">
        <v>60</v>
      </c>
      <c r="BF3286" s="2">
        <v>43547</v>
      </c>
      <c r="BG3286">
        <v>33</v>
      </c>
      <c r="BH3286" t="s">
        <v>1397</v>
      </c>
      <c r="BI3286" s="2">
        <v>43472</v>
      </c>
    </row>
    <row r="3287" spans="1:61" x14ac:dyDescent="0.25">
      <c r="A3287" s="1">
        <v>41042</v>
      </c>
      <c r="B3287" t="s">
        <v>218</v>
      </c>
      <c r="C3287" t="s">
        <v>60</v>
      </c>
      <c r="D3287" t="s">
        <v>151</v>
      </c>
      <c r="E3287" t="s">
        <v>1215</v>
      </c>
      <c r="F3287" t="s">
        <v>841</v>
      </c>
      <c r="G3287" t="s">
        <v>1588</v>
      </c>
      <c r="H3287" t="s">
        <v>1010</v>
      </c>
      <c r="I3287" t="s">
        <v>1010</v>
      </c>
      <c r="J3287" t="s">
        <v>1216</v>
      </c>
      <c r="K3287" t="s">
        <v>1012</v>
      </c>
      <c r="L3287" t="s">
        <v>788</v>
      </c>
      <c r="M3287" t="s">
        <v>304</v>
      </c>
      <c r="N3287" t="s">
        <v>170</v>
      </c>
      <c r="O3287" t="s">
        <v>205</v>
      </c>
      <c r="P3287" t="s">
        <v>1014</v>
      </c>
      <c r="Q3287">
        <v>38</v>
      </c>
      <c r="R3287" t="s">
        <v>120</v>
      </c>
      <c r="S3287" t="s">
        <v>84</v>
      </c>
      <c r="T3287">
        <v>12</v>
      </c>
      <c r="U3287">
        <v>10</v>
      </c>
      <c r="V3287">
        <v>3</v>
      </c>
      <c r="W3287" t="s">
        <v>121</v>
      </c>
      <c r="X3287" t="s">
        <v>96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 t="e" vm="176">
        <f>_FV(0,"15789473684210525")</f>
        <v>#VALUE!</v>
      </c>
      <c r="AM3287" t="s">
        <v>1624</v>
      </c>
      <c r="AN3287">
        <v>-20</v>
      </c>
      <c r="AO3287" t="s">
        <v>64</v>
      </c>
      <c r="AP3287" t="s">
        <v>85</v>
      </c>
      <c r="AQ3287">
        <v>4</v>
      </c>
      <c r="AR3287">
        <v>4</v>
      </c>
      <c r="AS3287" t="s">
        <v>68</v>
      </c>
      <c r="AT3287" t="s">
        <v>68</v>
      </c>
      <c r="AU3287" t="s">
        <v>68</v>
      </c>
      <c r="AV3287" s="3">
        <v>45658</v>
      </c>
      <c r="AW3287" s="3">
        <v>41640</v>
      </c>
      <c r="AX3287">
        <v>1647</v>
      </c>
      <c r="AY3287">
        <v>1814</v>
      </c>
      <c r="AZ3287" t="s">
        <v>218</v>
      </c>
      <c r="BA3287" t="s">
        <v>1398</v>
      </c>
      <c r="BB3287">
        <v>24</v>
      </c>
      <c r="BC3287" t="s">
        <v>1450</v>
      </c>
      <c r="BD3287" s="3">
        <v>46054</v>
      </c>
      <c r="BE3287" t="s">
        <v>60</v>
      </c>
      <c r="BF3287" s="2">
        <v>43547</v>
      </c>
      <c r="BG3287">
        <v>33</v>
      </c>
      <c r="BH3287" t="s">
        <v>1397</v>
      </c>
      <c r="BI3287" s="2">
        <v>43472</v>
      </c>
    </row>
    <row r="3288" spans="1:61" x14ac:dyDescent="0.25">
      <c r="A3288" s="1">
        <v>40614</v>
      </c>
      <c r="B3288" t="s">
        <v>241</v>
      </c>
      <c r="C3288" t="s">
        <v>60</v>
      </c>
      <c r="D3288" t="s">
        <v>151</v>
      </c>
      <c r="E3288" t="s">
        <v>152</v>
      </c>
      <c r="F3288" t="s">
        <v>370</v>
      </c>
      <c r="G3288" t="s">
        <v>391</v>
      </c>
      <c r="H3288" t="s">
        <v>247</v>
      </c>
      <c r="I3288" t="s">
        <v>576</v>
      </c>
      <c r="J3288" t="s">
        <v>247</v>
      </c>
      <c r="K3288" t="s">
        <v>154</v>
      </c>
      <c r="L3288" t="s">
        <v>63</v>
      </c>
      <c r="M3288" t="s">
        <v>252</v>
      </c>
      <c r="N3288" t="s">
        <v>155</v>
      </c>
      <c r="O3288" t="s">
        <v>372</v>
      </c>
      <c r="P3288" t="s">
        <v>154</v>
      </c>
      <c r="Q3288">
        <v>14</v>
      </c>
      <c r="R3288" t="s">
        <v>110</v>
      </c>
      <c r="S3288" t="s">
        <v>84</v>
      </c>
      <c r="T3288">
        <v>12</v>
      </c>
      <c r="U3288">
        <v>17</v>
      </c>
      <c r="V3288">
        <v>6</v>
      </c>
      <c r="W3288" t="s">
        <v>66</v>
      </c>
      <c r="X3288" t="s">
        <v>191</v>
      </c>
      <c r="Y3288">
        <v>0</v>
      </c>
      <c r="Z3288">
        <v>0</v>
      </c>
      <c r="AA3288">
        <v>0</v>
      </c>
      <c r="AB3288">
        <v>1</v>
      </c>
      <c r="AC3288">
        <v>0</v>
      </c>
      <c r="AD3288">
        <v>0</v>
      </c>
      <c r="AE3288">
        <v>0</v>
      </c>
      <c r="AF3288">
        <v>1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 t="e" vm="197">
        <f>_FV(0,"8571428571428571")</f>
        <v>#VALUE!</v>
      </c>
      <c r="AM3288" t="s">
        <v>372</v>
      </c>
      <c r="AN3288">
        <v>-14</v>
      </c>
      <c r="AO3288" t="e" vm="1">
        <f>_FV(-9,"0")</f>
        <v>#VALUE!</v>
      </c>
      <c r="AP3288" t="s">
        <v>179</v>
      </c>
      <c r="AQ3288">
        <v>4</v>
      </c>
      <c r="AR3288">
        <v>4</v>
      </c>
      <c r="AS3288" t="s">
        <v>68</v>
      </c>
      <c r="AT3288" t="s">
        <v>683</v>
      </c>
      <c r="AU3288" t="s">
        <v>68</v>
      </c>
      <c r="AV3288" s="3">
        <v>45658</v>
      </c>
      <c r="AW3288" t="s">
        <v>1594</v>
      </c>
      <c r="AX3288">
        <v>1640</v>
      </c>
      <c r="AY3288">
        <v>1814</v>
      </c>
      <c r="AZ3288" t="s">
        <v>241</v>
      </c>
      <c r="BA3288" s="2">
        <v>43580</v>
      </c>
      <c r="BB3288">
        <v>22</v>
      </c>
      <c r="BC3288" t="s">
        <v>1451</v>
      </c>
      <c r="BD3288" s="3">
        <v>15008</v>
      </c>
      <c r="BE3288" t="s">
        <v>60</v>
      </c>
      <c r="BF3288" s="2">
        <v>43547</v>
      </c>
      <c r="BG3288">
        <v>33</v>
      </c>
      <c r="BH3288" t="s">
        <v>1397</v>
      </c>
      <c r="BI3288" s="2">
        <v>43472</v>
      </c>
    </row>
    <row r="3289" spans="1:61" x14ac:dyDescent="0.25">
      <c r="A3289" s="1">
        <v>41217</v>
      </c>
      <c r="B3289" t="s">
        <v>245</v>
      </c>
      <c r="C3289" t="s">
        <v>60</v>
      </c>
      <c r="D3289" t="s">
        <v>151</v>
      </c>
      <c r="E3289" t="s">
        <v>1403</v>
      </c>
      <c r="F3289" t="s">
        <v>1037</v>
      </c>
      <c r="G3289" t="s">
        <v>1345</v>
      </c>
      <c r="H3289" t="s">
        <v>1241</v>
      </c>
      <c r="I3289" t="s">
        <v>355</v>
      </c>
      <c r="J3289" t="s">
        <v>466</v>
      </c>
      <c r="K3289" t="s">
        <v>1140</v>
      </c>
      <c r="L3289" t="s">
        <v>2157</v>
      </c>
      <c r="M3289" t="s">
        <v>1347</v>
      </c>
      <c r="N3289" t="s">
        <v>223</v>
      </c>
      <c r="O3289" t="s">
        <v>470</v>
      </c>
      <c r="P3289" t="s">
        <v>1244</v>
      </c>
      <c r="Q3289">
        <v>33</v>
      </c>
      <c r="R3289" t="s">
        <v>239</v>
      </c>
      <c r="S3289" t="s">
        <v>84</v>
      </c>
      <c r="T3289">
        <v>12</v>
      </c>
      <c r="U3289">
        <v>18</v>
      </c>
      <c r="V3289">
        <v>3</v>
      </c>
      <c r="W3289" t="s">
        <v>65</v>
      </c>
      <c r="X3289" t="s">
        <v>179</v>
      </c>
      <c r="Y3289">
        <v>0</v>
      </c>
      <c r="Z3289">
        <v>0</v>
      </c>
      <c r="AA3289">
        <v>0</v>
      </c>
      <c r="AB3289">
        <v>1</v>
      </c>
      <c r="AC3289">
        <v>1</v>
      </c>
      <c r="AD3289">
        <v>0</v>
      </c>
      <c r="AE3289">
        <v>0</v>
      </c>
      <c r="AF3289">
        <v>1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 t="e" vm="269">
        <f>_FV(-1,"0909090909090908")</f>
        <v>#VALUE!</v>
      </c>
      <c r="AM3289" t="s">
        <v>355</v>
      </c>
      <c r="AN3289">
        <v>-39</v>
      </c>
      <c r="AO3289" t="e" vm="1">
        <f>_FV(-12,"0")</f>
        <v>#VALUE!</v>
      </c>
      <c r="AP3289" t="s">
        <v>255</v>
      </c>
      <c r="AQ3289">
        <v>1</v>
      </c>
      <c r="AR3289">
        <v>7</v>
      </c>
      <c r="AS3289" t="s">
        <v>68</v>
      </c>
      <c r="AT3289" t="s">
        <v>68</v>
      </c>
      <c r="AU3289" t="s">
        <v>68</v>
      </c>
      <c r="AV3289" t="s">
        <v>97</v>
      </c>
      <c r="AW3289" s="2">
        <v>43770</v>
      </c>
      <c r="AX3289">
        <v>1626</v>
      </c>
      <c r="AY3289">
        <v>1814</v>
      </c>
      <c r="AZ3289" t="s">
        <v>245</v>
      </c>
      <c r="BA3289" s="2">
        <v>43489</v>
      </c>
      <c r="BB3289">
        <v>23</v>
      </c>
      <c r="BC3289" t="s">
        <v>1454</v>
      </c>
      <c r="BD3289" s="3">
        <v>12451</v>
      </c>
      <c r="BE3289" t="s">
        <v>60</v>
      </c>
      <c r="BF3289" s="2">
        <v>43547</v>
      </c>
      <c r="BG3289">
        <v>33</v>
      </c>
      <c r="BH3289" t="s">
        <v>1397</v>
      </c>
      <c r="BI3289" s="2">
        <v>43472</v>
      </c>
    </row>
    <row r="3290" spans="1:61" x14ac:dyDescent="0.25">
      <c r="A3290" s="1">
        <v>41237</v>
      </c>
      <c r="B3290" t="s">
        <v>73</v>
      </c>
      <c r="C3290" t="s">
        <v>60</v>
      </c>
      <c r="D3290" t="s">
        <v>101</v>
      </c>
      <c r="E3290" t="s">
        <v>74</v>
      </c>
      <c r="F3290" s="2">
        <v>43586</v>
      </c>
      <c r="G3290" t="s">
        <v>75</v>
      </c>
      <c r="H3290" t="s">
        <v>717</v>
      </c>
      <c r="I3290" t="s">
        <v>180</v>
      </c>
      <c r="J3290" t="s">
        <v>90</v>
      </c>
      <c r="K3290" t="s">
        <v>82</v>
      </c>
      <c r="L3290" t="s">
        <v>80</v>
      </c>
      <c r="M3290" t="s">
        <v>63</v>
      </c>
      <c r="N3290" t="s">
        <v>79</v>
      </c>
      <c r="O3290" t="s">
        <v>79</v>
      </c>
      <c r="P3290" t="s">
        <v>80</v>
      </c>
      <c r="Q3290">
        <v>12</v>
      </c>
      <c r="R3290" t="s">
        <v>110</v>
      </c>
      <c r="S3290" t="s">
        <v>66</v>
      </c>
      <c r="T3290">
        <v>13</v>
      </c>
      <c r="U3290">
        <v>17</v>
      </c>
      <c r="V3290">
        <v>7</v>
      </c>
      <c r="W3290" t="s">
        <v>66</v>
      </c>
      <c r="X3290" t="s">
        <v>85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 t="e" vm="131">
        <f>_FV(0,"5833333333333334")</f>
        <v>#VALUE!</v>
      </c>
      <c r="AM3290" t="s">
        <v>426</v>
      </c>
      <c r="AN3290">
        <v>-7</v>
      </c>
      <c r="AO3290" t="e" vm="1">
        <f>_FV(-3,"0")</f>
        <v>#VALUE!</v>
      </c>
      <c r="AP3290" t="s">
        <v>192</v>
      </c>
      <c r="AQ3290">
        <v>3</v>
      </c>
      <c r="AR3290">
        <v>6</v>
      </c>
      <c r="AS3290" t="s">
        <v>3604</v>
      </c>
      <c r="AT3290" t="s">
        <v>68</v>
      </c>
      <c r="AU3290" t="s">
        <v>763</v>
      </c>
      <c r="AV3290" t="s">
        <v>3623</v>
      </c>
      <c r="AW3290" t="s">
        <v>3624</v>
      </c>
      <c r="AX3290">
        <v>1655</v>
      </c>
      <c r="AY3290">
        <v>1839</v>
      </c>
      <c r="AZ3290" t="s">
        <v>73</v>
      </c>
      <c r="BA3290" s="2">
        <v>43489</v>
      </c>
      <c r="BB3290">
        <v>19</v>
      </c>
      <c r="BC3290" t="s">
        <v>1887</v>
      </c>
      <c r="BD3290" s="3">
        <v>46082</v>
      </c>
      <c r="BE3290" t="s">
        <v>60</v>
      </c>
      <c r="BF3290" s="2">
        <v>43700</v>
      </c>
      <c r="BG3290">
        <v>30</v>
      </c>
      <c r="BH3290" t="s">
        <v>1885</v>
      </c>
      <c r="BI3290" s="3">
        <v>42583</v>
      </c>
    </row>
    <row r="3291" spans="1:61" x14ac:dyDescent="0.25">
      <c r="A3291" s="1">
        <v>41294</v>
      </c>
      <c r="B3291" t="s">
        <v>123</v>
      </c>
      <c r="C3291" t="s">
        <v>60</v>
      </c>
      <c r="D3291" t="s">
        <v>62</v>
      </c>
      <c r="E3291" t="s">
        <v>965</v>
      </c>
      <c r="F3291" t="s">
        <v>375</v>
      </c>
      <c r="G3291" t="s">
        <v>498</v>
      </c>
      <c r="H3291" t="s">
        <v>569</v>
      </c>
      <c r="I3291" t="s">
        <v>905</v>
      </c>
      <c r="J3291" t="s">
        <v>966</v>
      </c>
      <c r="K3291" t="s">
        <v>906</v>
      </c>
      <c r="L3291" t="s">
        <v>502</v>
      </c>
      <c r="M3291" t="s">
        <v>382</v>
      </c>
      <c r="N3291" t="s">
        <v>572</v>
      </c>
      <c r="O3291" t="s">
        <v>572</v>
      </c>
      <c r="P3291" t="s">
        <v>379</v>
      </c>
      <c r="Q3291">
        <v>23</v>
      </c>
      <c r="R3291" t="s">
        <v>84</v>
      </c>
      <c r="S3291" t="s">
        <v>66</v>
      </c>
      <c r="T3291">
        <v>13</v>
      </c>
      <c r="U3291">
        <v>3</v>
      </c>
      <c r="V3291">
        <v>6</v>
      </c>
      <c r="W3291" t="s">
        <v>120</v>
      </c>
      <c r="X3291" t="s">
        <v>85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 t="s">
        <v>901</v>
      </c>
      <c r="AM3291" t="s">
        <v>1852</v>
      </c>
      <c r="AN3291">
        <v>8</v>
      </c>
      <c r="AO3291" t="s">
        <v>84</v>
      </c>
      <c r="AP3291" t="e" vm="1">
        <f>_FV(-1,"0")</f>
        <v>#VALUE!</v>
      </c>
      <c r="AQ3291">
        <v>4</v>
      </c>
      <c r="AR3291">
        <v>4</v>
      </c>
      <c r="AS3291" t="s">
        <v>68</v>
      </c>
      <c r="AT3291" t="s">
        <v>68</v>
      </c>
      <c r="AU3291" t="s">
        <v>68</v>
      </c>
      <c r="AV3291" t="s">
        <v>64</v>
      </c>
      <c r="AW3291" s="2">
        <v>43525</v>
      </c>
      <c r="AX3291">
        <v>1857</v>
      </c>
      <c r="AY3291">
        <v>1839</v>
      </c>
      <c r="AZ3291" t="s">
        <v>123</v>
      </c>
      <c r="BA3291" s="2">
        <v>43549</v>
      </c>
      <c r="BB3291">
        <v>22</v>
      </c>
      <c r="BC3291" t="s">
        <v>1890</v>
      </c>
      <c r="BD3291" t="s">
        <v>1891</v>
      </c>
      <c r="BE3291" t="s">
        <v>60</v>
      </c>
      <c r="BF3291" s="2">
        <v>43700</v>
      </c>
      <c r="BG3291">
        <v>30</v>
      </c>
      <c r="BH3291" t="s">
        <v>1885</v>
      </c>
      <c r="BI3291" s="3">
        <v>42583</v>
      </c>
    </row>
    <row r="3292" spans="1:61" x14ac:dyDescent="0.25">
      <c r="A3292" s="1">
        <v>41241</v>
      </c>
      <c r="B3292" t="s">
        <v>127</v>
      </c>
      <c r="C3292" t="s">
        <v>60</v>
      </c>
      <c r="D3292" t="s">
        <v>101</v>
      </c>
      <c r="E3292" t="s">
        <v>247</v>
      </c>
      <c r="F3292" t="s">
        <v>247</v>
      </c>
      <c r="G3292" t="s">
        <v>408</v>
      </c>
      <c r="H3292" t="s">
        <v>369</v>
      </c>
      <c r="I3292" s="2">
        <v>43586</v>
      </c>
      <c r="J3292" t="s">
        <v>353</v>
      </c>
      <c r="K3292" t="s">
        <v>329</v>
      </c>
      <c r="L3292" t="s">
        <v>329</v>
      </c>
      <c r="M3292" t="s">
        <v>154</v>
      </c>
      <c r="N3292" t="s">
        <v>372</v>
      </c>
      <c r="O3292" t="s">
        <v>156</v>
      </c>
      <c r="P3292" t="s">
        <v>329</v>
      </c>
      <c r="Q3292">
        <v>14</v>
      </c>
      <c r="R3292" t="s">
        <v>96</v>
      </c>
      <c r="S3292" t="s">
        <v>66</v>
      </c>
      <c r="T3292">
        <v>13</v>
      </c>
      <c r="U3292">
        <v>5</v>
      </c>
      <c r="V3292">
        <v>6</v>
      </c>
      <c r="W3292" t="s">
        <v>96</v>
      </c>
      <c r="X3292" t="s">
        <v>121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 t="s">
        <v>156</v>
      </c>
      <c r="AM3292" t="s">
        <v>670</v>
      </c>
      <c r="AN3292">
        <v>1</v>
      </c>
      <c r="AO3292" t="e" vm="1">
        <f>_FV(-2,"0")</f>
        <v>#VALUE!</v>
      </c>
      <c r="AP3292" t="s">
        <v>64</v>
      </c>
      <c r="AQ3292">
        <v>0</v>
      </c>
      <c r="AR3292">
        <v>9</v>
      </c>
      <c r="AS3292" t="s">
        <v>68</v>
      </c>
      <c r="AT3292" t="s">
        <v>986</v>
      </c>
      <c r="AU3292" t="s">
        <v>68</v>
      </c>
      <c r="AV3292" t="s">
        <v>64</v>
      </c>
      <c r="AW3292" t="s">
        <v>3625</v>
      </c>
      <c r="AX3292">
        <v>1780</v>
      </c>
      <c r="AY3292">
        <v>1839</v>
      </c>
      <c r="AZ3292" t="s">
        <v>127</v>
      </c>
      <c r="BA3292" s="2">
        <v>43641</v>
      </c>
      <c r="BB3292">
        <v>18</v>
      </c>
      <c r="BC3292" t="s">
        <v>1892</v>
      </c>
      <c r="BD3292" s="2">
        <v>43681</v>
      </c>
      <c r="BE3292" t="s">
        <v>60</v>
      </c>
      <c r="BF3292" s="2">
        <v>43700</v>
      </c>
      <c r="BG3292">
        <v>30</v>
      </c>
      <c r="BH3292" t="s">
        <v>1885</v>
      </c>
      <c r="BI3292" s="3">
        <v>42583</v>
      </c>
    </row>
    <row r="3293" spans="1:61" x14ac:dyDescent="0.25">
      <c r="A3293" s="1">
        <v>41384</v>
      </c>
      <c r="B3293" t="s">
        <v>136</v>
      </c>
      <c r="C3293" t="s">
        <v>60</v>
      </c>
      <c r="D3293" t="s">
        <v>151</v>
      </c>
      <c r="E3293" t="s">
        <v>90</v>
      </c>
      <c r="F3293" t="s">
        <v>1951</v>
      </c>
      <c r="G3293" t="s">
        <v>644</v>
      </c>
      <c r="H3293" t="s">
        <v>1243</v>
      </c>
      <c r="I3293" t="s">
        <v>1136</v>
      </c>
      <c r="J3293" t="s">
        <v>881</v>
      </c>
      <c r="K3293" t="s">
        <v>471</v>
      </c>
      <c r="L3293" t="s">
        <v>646</v>
      </c>
      <c r="M3293" t="s">
        <v>224</v>
      </c>
      <c r="N3293" t="s">
        <v>470</v>
      </c>
      <c r="O3293" t="s">
        <v>471</v>
      </c>
      <c r="P3293" t="s">
        <v>469</v>
      </c>
      <c r="Q3293">
        <v>33</v>
      </c>
      <c r="R3293" t="s">
        <v>179</v>
      </c>
      <c r="S3293" t="s">
        <v>66</v>
      </c>
      <c r="T3293">
        <v>13</v>
      </c>
      <c r="U3293">
        <v>6</v>
      </c>
      <c r="V3293">
        <v>4</v>
      </c>
      <c r="W3293" t="s">
        <v>121</v>
      </c>
      <c r="X3293" t="s">
        <v>179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 t="e" vm="217">
        <f>_FV(0,"12121212121212122")</f>
        <v>#VALUE!</v>
      </c>
      <c r="AM3293" t="s">
        <v>1488</v>
      </c>
      <c r="AN3293">
        <v>-19</v>
      </c>
      <c r="AO3293" t="e" vm="1">
        <f>_FV(-4,"0")</f>
        <v>#VALUE!</v>
      </c>
      <c r="AP3293" t="s">
        <v>121</v>
      </c>
      <c r="AQ3293">
        <v>5</v>
      </c>
      <c r="AR3293">
        <v>2</v>
      </c>
      <c r="AS3293" t="s">
        <v>68</v>
      </c>
      <c r="AT3293" t="s">
        <v>491</v>
      </c>
      <c r="AU3293" t="s">
        <v>68</v>
      </c>
      <c r="AV3293" s="3">
        <v>27395</v>
      </c>
      <c r="AW3293" t="s">
        <v>3626</v>
      </c>
      <c r="AX3293">
        <v>1715</v>
      </c>
      <c r="AY3293">
        <v>1839</v>
      </c>
      <c r="AZ3293" t="s">
        <v>136</v>
      </c>
      <c r="BA3293" s="2">
        <v>43734</v>
      </c>
      <c r="BB3293">
        <v>29</v>
      </c>
      <c r="BC3293" t="s">
        <v>1894</v>
      </c>
      <c r="BD3293" s="3">
        <v>17227</v>
      </c>
      <c r="BE3293" t="s">
        <v>60</v>
      </c>
      <c r="BF3293" s="2">
        <v>43700</v>
      </c>
      <c r="BG3293">
        <v>30</v>
      </c>
      <c r="BH3293" t="s">
        <v>1885</v>
      </c>
      <c r="BI3293" s="3">
        <v>42583</v>
      </c>
    </row>
    <row r="3294" spans="1:61" x14ac:dyDescent="0.25">
      <c r="A3294" s="1">
        <v>40948</v>
      </c>
      <c r="B3294" t="s">
        <v>150</v>
      </c>
      <c r="C3294" t="s">
        <v>60</v>
      </c>
      <c r="D3294" t="s">
        <v>151</v>
      </c>
      <c r="E3294" t="s">
        <v>355</v>
      </c>
      <c r="F3294" t="s">
        <v>65</v>
      </c>
      <c r="G3294" t="s">
        <v>340</v>
      </c>
      <c r="H3294" t="s">
        <v>65</v>
      </c>
      <c r="I3294" t="s">
        <v>80</v>
      </c>
      <c r="J3294" t="s">
        <v>355</v>
      </c>
      <c r="K3294" t="s">
        <v>65</v>
      </c>
      <c r="L3294" t="s">
        <v>65</v>
      </c>
      <c r="M3294" t="s">
        <v>80</v>
      </c>
      <c r="N3294" t="s">
        <v>65</v>
      </c>
      <c r="O3294" t="s">
        <v>80</v>
      </c>
      <c r="P3294" t="s">
        <v>355</v>
      </c>
      <c r="Q3294">
        <v>3</v>
      </c>
      <c r="R3294" t="s">
        <v>85</v>
      </c>
      <c r="S3294" t="s">
        <v>66</v>
      </c>
      <c r="T3294">
        <v>13</v>
      </c>
      <c r="U3294">
        <v>14</v>
      </c>
      <c r="V3294">
        <v>12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 t="e" vm="1">
        <f>_FV(-1,"0")</f>
        <v>#VALUE!</v>
      </c>
      <c r="AM3294" t="s">
        <v>65</v>
      </c>
      <c r="AN3294">
        <v>-1</v>
      </c>
      <c r="AP3294" t="s">
        <v>84</v>
      </c>
      <c r="AQ3294">
        <v>4</v>
      </c>
      <c r="AR3294">
        <v>4</v>
      </c>
      <c r="AS3294" t="s">
        <v>3586</v>
      </c>
      <c r="AT3294" t="s">
        <v>65</v>
      </c>
      <c r="AU3294" t="s">
        <v>537</v>
      </c>
      <c r="AV3294" t="s">
        <v>1873</v>
      </c>
      <c r="AW3294" t="s">
        <v>65</v>
      </c>
      <c r="AX3294">
        <v>1723</v>
      </c>
      <c r="AY3294">
        <v>1839</v>
      </c>
      <c r="AZ3294" t="s">
        <v>150</v>
      </c>
      <c r="BA3294" s="2">
        <v>43699</v>
      </c>
      <c r="BB3294">
        <v>19</v>
      </c>
      <c r="BC3294" t="s">
        <v>1897</v>
      </c>
      <c r="BD3294" s="3">
        <v>45839</v>
      </c>
      <c r="BE3294" t="s">
        <v>60</v>
      </c>
      <c r="BF3294" s="2">
        <v>43700</v>
      </c>
      <c r="BG3294">
        <v>30</v>
      </c>
      <c r="BH3294" t="s">
        <v>1885</v>
      </c>
      <c r="BI3294" s="3">
        <v>42583</v>
      </c>
    </row>
    <row r="3295" spans="1:61" x14ac:dyDescent="0.25">
      <c r="A3295" s="1">
        <v>41175</v>
      </c>
      <c r="B3295" t="s">
        <v>158</v>
      </c>
      <c r="C3295" t="s">
        <v>60</v>
      </c>
      <c r="D3295" t="s">
        <v>101</v>
      </c>
      <c r="E3295" s="2">
        <v>43678</v>
      </c>
      <c r="F3295" s="2">
        <v>43617</v>
      </c>
      <c r="G3295" s="2">
        <v>43497</v>
      </c>
      <c r="H3295" t="s">
        <v>118</v>
      </c>
      <c r="I3295" s="2">
        <v>43617</v>
      </c>
      <c r="J3295" s="2">
        <v>43617</v>
      </c>
      <c r="K3295" t="s">
        <v>116</v>
      </c>
      <c r="L3295" t="s">
        <v>116</v>
      </c>
      <c r="M3295" t="s">
        <v>65</v>
      </c>
      <c r="N3295" t="s">
        <v>65</v>
      </c>
      <c r="O3295" t="s">
        <v>116</v>
      </c>
      <c r="P3295" t="s">
        <v>116</v>
      </c>
      <c r="Q3295">
        <v>5</v>
      </c>
      <c r="R3295" t="s">
        <v>64</v>
      </c>
      <c r="S3295" t="s">
        <v>66</v>
      </c>
      <c r="T3295">
        <v>13</v>
      </c>
      <c r="U3295">
        <v>4</v>
      </c>
      <c r="V3295">
        <v>3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 t="s">
        <v>97</v>
      </c>
      <c r="AM3295" s="2">
        <v>43556</v>
      </c>
      <c r="AN3295">
        <v>0</v>
      </c>
      <c r="AP3295" t="e" vm="1">
        <f>_FV(-2,"0")</f>
        <v>#VALUE!</v>
      </c>
      <c r="AQ3295">
        <v>4</v>
      </c>
      <c r="AR3295">
        <v>4</v>
      </c>
      <c r="AS3295" t="s">
        <v>68</v>
      </c>
      <c r="AT3295" t="s">
        <v>68</v>
      </c>
      <c r="AU3295" t="s">
        <v>68</v>
      </c>
      <c r="AV3295" s="2">
        <v>43679</v>
      </c>
      <c r="AW3295" s="3">
        <v>41640</v>
      </c>
      <c r="AX3295">
        <v>1908</v>
      </c>
      <c r="AY3295">
        <v>1839</v>
      </c>
      <c r="AZ3295" t="s">
        <v>158</v>
      </c>
      <c r="BA3295" t="s">
        <v>243</v>
      </c>
      <c r="BB3295">
        <v>27</v>
      </c>
      <c r="BC3295" t="s">
        <v>1900</v>
      </c>
      <c r="BD3295" t="s">
        <v>1901</v>
      </c>
      <c r="BE3295" t="s">
        <v>60</v>
      </c>
      <c r="BF3295" s="2">
        <v>43700</v>
      </c>
      <c r="BG3295">
        <v>30</v>
      </c>
      <c r="BH3295" t="s">
        <v>1885</v>
      </c>
      <c r="BI3295" s="3">
        <v>42583</v>
      </c>
    </row>
    <row r="3296" spans="1:61" x14ac:dyDescent="0.25">
      <c r="A3296" s="1">
        <v>40979</v>
      </c>
      <c r="B3296" t="s">
        <v>163</v>
      </c>
      <c r="C3296" t="s">
        <v>60</v>
      </c>
      <c r="D3296" t="s">
        <v>62</v>
      </c>
      <c r="E3296" s="2">
        <v>43557</v>
      </c>
      <c r="F3296" s="2">
        <v>43556</v>
      </c>
      <c r="G3296" s="2">
        <v>43525</v>
      </c>
      <c r="H3296" t="s">
        <v>97</v>
      </c>
      <c r="I3296" s="2">
        <v>43467</v>
      </c>
      <c r="J3296" s="2">
        <v>43586</v>
      </c>
      <c r="K3296" t="s">
        <v>534</v>
      </c>
      <c r="L3296" t="s">
        <v>116</v>
      </c>
      <c r="M3296" t="s">
        <v>118</v>
      </c>
      <c r="N3296" t="s">
        <v>118</v>
      </c>
      <c r="O3296" t="s">
        <v>65</v>
      </c>
      <c r="P3296" t="s">
        <v>266</v>
      </c>
      <c r="Q3296">
        <v>10</v>
      </c>
      <c r="R3296" t="s">
        <v>68</v>
      </c>
      <c r="S3296" t="s">
        <v>66</v>
      </c>
      <c r="T3296">
        <v>13</v>
      </c>
      <c r="U3296">
        <v>2</v>
      </c>
      <c r="V3296">
        <v>5</v>
      </c>
      <c r="W3296" t="s">
        <v>179</v>
      </c>
      <c r="X3296" t="s">
        <v>85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 s="2">
        <v>43466</v>
      </c>
      <c r="AM3296" t="s">
        <v>124</v>
      </c>
      <c r="AN3296">
        <v>6</v>
      </c>
      <c r="AO3296" t="s">
        <v>132</v>
      </c>
      <c r="AP3296" t="e" vm="1">
        <f>_FV(-3,"0")</f>
        <v>#VALUE!</v>
      </c>
      <c r="AQ3296">
        <v>6</v>
      </c>
      <c r="AR3296">
        <v>3</v>
      </c>
      <c r="AS3296" t="s">
        <v>1672</v>
      </c>
      <c r="AT3296" t="s">
        <v>68</v>
      </c>
      <c r="AU3296" t="s">
        <v>1780</v>
      </c>
      <c r="AV3296" t="s">
        <v>3627</v>
      </c>
      <c r="AW3296" t="s">
        <v>3628</v>
      </c>
      <c r="AX3296">
        <v>1912</v>
      </c>
      <c r="AY3296">
        <v>1839</v>
      </c>
      <c r="AZ3296" t="s">
        <v>163</v>
      </c>
      <c r="BA3296" s="2">
        <v>43489</v>
      </c>
      <c r="BB3296">
        <v>22</v>
      </c>
      <c r="BC3296" t="s">
        <v>1904</v>
      </c>
      <c r="BD3296" s="3">
        <v>13119</v>
      </c>
      <c r="BE3296" t="s">
        <v>60</v>
      </c>
      <c r="BF3296" s="2">
        <v>43700</v>
      </c>
      <c r="BG3296">
        <v>30</v>
      </c>
      <c r="BH3296" t="s">
        <v>1885</v>
      </c>
      <c r="BI3296" s="3">
        <v>42583</v>
      </c>
    </row>
    <row r="3297" spans="1:61" x14ac:dyDescent="0.25">
      <c r="A3297" s="1">
        <v>41413</v>
      </c>
      <c r="B3297" t="s">
        <v>178</v>
      </c>
      <c r="C3297" t="s">
        <v>60</v>
      </c>
      <c r="D3297" t="s">
        <v>151</v>
      </c>
      <c r="E3297" t="s">
        <v>404</v>
      </c>
      <c r="F3297" t="s">
        <v>841</v>
      </c>
      <c r="G3297" t="s">
        <v>1216</v>
      </c>
      <c r="H3297" t="s">
        <v>844</v>
      </c>
      <c r="I3297" t="s">
        <v>1587</v>
      </c>
      <c r="J3297" t="s">
        <v>1748</v>
      </c>
      <c r="K3297" t="s">
        <v>173</v>
      </c>
      <c r="L3297" t="s">
        <v>788</v>
      </c>
      <c r="M3297" t="s">
        <v>172</v>
      </c>
      <c r="N3297" t="s">
        <v>1014</v>
      </c>
      <c r="O3297" t="s">
        <v>205</v>
      </c>
      <c r="P3297" t="s">
        <v>170</v>
      </c>
      <c r="Q3297">
        <v>38</v>
      </c>
      <c r="R3297" t="s">
        <v>242</v>
      </c>
      <c r="S3297" t="s">
        <v>66</v>
      </c>
      <c r="T3297">
        <v>13</v>
      </c>
      <c r="U3297">
        <v>13</v>
      </c>
      <c r="V3297">
        <v>4</v>
      </c>
      <c r="W3297" t="s">
        <v>132</v>
      </c>
      <c r="X3297" t="s">
        <v>192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 t="e" vm="128">
        <f>_FV(0,"5789473684210527")</f>
        <v>#VALUE!</v>
      </c>
      <c r="AM3297" t="s">
        <v>305</v>
      </c>
      <c r="AN3297">
        <v>-29</v>
      </c>
      <c r="AO3297" t="e" vm="1">
        <f>_FV(-6,"0")</f>
        <v>#VALUE!</v>
      </c>
      <c r="AP3297" t="s">
        <v>179</v>
      </c>
      <c r="AQ3297">
        <v>1</v>
      </c>
      <c r="AR3297">
        <v>7</v>
      </c>
      <c r="AS3297" t="s">
        <v>68</v>
      </c>
      <c r="AT3297" t="s">
        <v>68</v>
      </c>
      <c r="AU3297" t="s">
        <v>68</v>
      </c>
      <c r="AV3297" t="s">
        <v>180</v>
      </c>
      <c r="AW3297" s="3">
        <v>43101</v>
      </c>
      <c r="AX3297">
        <v>1748</v>
      </c>
      <c r="AY3297">
        <v>1839</v>
      </c>
      <c r="AZ3297" t="s">
        <v>178</v>
      </c>
      <c r="BA3297" s="2">
        <v>43489</v>
      </c>
      <c r="BB3297">
        <v>25</v>
      </c>
      <c r="BC3297" t="s">
        <v>1907</v>
      </c>
      <c r="BD3297" s="3">
        <v>46874</v>
      </c>
      <c r="BE3297" t="s">
        <v>60</v>
      </c>
      <c r="BF3297" s="2">
        <v>43700</v>
      </c>
      <c r="BG3297">
        <v>30</v>
      </c>
      <c r="BH3297" t="s">
        <v>1885</v>
      </c>
      <c r="BI3297" s="3">
        <v>42583</v>
      </c>
    </row>
    <row r="3298" spans="1:61" x14ac:dyDescent="0.25">
      <c r="A3298" s="1">
        <v>41202</v>
      </c>
      <c r="B3298" t="s">
        <v>1432</v>
      </c>
      <c r="C3298" t="s">
        <v>60</v>
      </c>
      <c r="D3298" t="s">
        <v>62</v>
      </c>
      <c r="E3298" t="s">
        <v>625</v>
      </c>
      <c r="F3298" t="s">
        <v>318</v>
      </c>
      <c r="G3298" t="s">
        <v>780</v>
      </c>
      <c r="H3298" t="s">
        <v>625</v>
      </c>
      <c r="I3298" t="s">
        <v>323</v>
      </c>
      <c r="J3298" s="2">
        <v>43586</v>
      </c>
      <c r="K3298" t="s">
        <v>65</v>
      </c>
      <c r="L3298" t="s">
        <v>323</v>
      </c>
      <c r="M3298" t="s">
        <v>63</v>
      </c>
      <c r="N3298" t="s">
        <v>322</v>
      </c>
      <c r="O3298" t="s">
        <v>323</v>
      </c>
      <c r="P3298" t="s">
        <v>323</v>
      </c>
      <c r="Q3298">
        <v>8</v>
      </c>
      <c r="R3298" t="s">
        <v>192</v>
      </c>
      <c r="S3298" t="s">
        <v>66</v>
      </c>
      <c r="T3298">
        <v>13</v>
      </c>
      <c r="U3298">
        <v>17</v>
      </c>
      <c r="V3298">
        <v>7</v>
      </c>
      <c r="W3298" t="s">
        <v>64</v>
      </c>
      <c r="X3298" t="s">
        <v>120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 t="e" vm="3">
        <f>_FV(-1,"5")</f>
        <v>#VALUE!</v>
      </c>
      <c r="AM3298" t="s">
        <v>68</v>
      </c>
      <c r="AN3298">
        <v>-9</v>
      </c>
      <c r="AO3298" t="e" vm="1">
        <f>_FV(-8,"0")</f>
        <v>#VALUE!</v>
      </c>
      <c r="AP3298" t="s">
        <v>85</v>
      </c>
      <c r="AQ3298">
        <v>1</v>
      </c>
      <c r="AR3298">
        <v>4</v>
      </c>
      <c r="AS3298" t="s">
        <v>68</v>
      </c>
      <c r="AT3298" t="s">
        <v>68</v>
      </c>
      <c r="AU3298" t="s">
        <v>68</v>
      </c>
      <c r="AV3298" s="3">
        <v>45658</v>
      </c>
      <c r="AW3298" s="3">
        <v>45292</v>
      </c>
      <c r="AX3298">
        <v>1616</v>
      </c>
      <c r="AY3298">
        <v>1839</v>
      </c>
      <c r="AZ3298" t="s">
        <v>1432</v>
      </c>
      <c r="BA3298" s="2">
        <v>43549</v>
      </c>
      <c r="BB3298">
        <v>16</v>
      </c>
      <c r="BC3298" t="s">
        <v>1910</v>
      </c>
      <c r="BD3298" s="2">
        <v>43679</v>
      </c>
      <c r="BE3298" t="s">
        <v>60</v>
      </c>
      <c r="BF3298" s="2">
        <v>43700</v>
      </c>
      <c r="BG3298">
        <v>30</v>
      </c>
      <c r="BH3298" t="s">
        <v>1885</v>
      </c>
      <c r="BI3298" s="3">
        <v>42583</v>
      </c>
    </row>
    <row r="3299" spans="1:61" x14ac:dyDescent="0.25">
      <c r="A3299" s="1">
        <v>41369</v>
      </c>
      <c r="B3299" t="s">
        <v>1436</v>
      </c>
      <c r="C3299" t="s">
        <v>60</v>
      </c>
      <c r="D3299" t="s">
        <v>151</v>
      </c>
      <c r="E3299" t="s">
        <v>1976</v>
      </c>
      <c r="F3299" t="s">
        <v>370</v>
      </c>
      <c r="G3299" s="2">
        <v>43617</v>
      </c>
      <c r="H3299" t="s">
        <v>68</v>
      </c>
      <c r="I3299" t="s">
        <v>542</v>
      </c>
      <c r="J3299" s="2">
        <v>43678</v>
      </c>
      <c r="K3299" t="s">
        <v>794</v>
      </c>
      <c r="L3299" t="s">
        <v>584</v>
      </c>
      <c r="M3299" t="s">
        <v>584</v>
      </c>
      <c r="N3299" t="s">
        <v>118</v>
      </c>
      <c r="O3299" t="s">
        <v>665</v>
      </c>
      <c r="P3299" t="s">
        <v>793</v>
      </c>
      <c r="Q3299">
        <v>35</v>
      </c>
      <c r="R3299" t="s">
        <v>239</v>
      </c>
      <c r="S3299" t="s">
        <v>66</v>
      </c>
      <c r="T3299">
        <v>13</v>
      </c>
      <c r="U3299">
        <v>14</v>
      </c>
      <c r="V3299">
        <v>3</v>
      </c>
      <c r="W3299" t="s">
        <v>68</v>
      </c>
      <c r="X3299" t="s">
        <v>191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1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 t="e" vm="279">
        <f>_FV(0,"7714285714285715")</f>
        <v>#VALUE!</v>
      </c>
      <c r="AM3299" t="s">
        <v>152</v>
      </c>
      <c r="AN3299">
        <v>-39</v>
      </c>
      <c r="AO3299" t="e" vm="1">
        <f>_FV(-12,"0")</f>
        <v>#VALUE!</v>
      </c>
      <c r="AP3299" t="s">
        <v>242</v>
      </c>
      <c r="AQ3299">
        <v>3</v>
      </c>
      <c r="AR3299">
        <v>6</v>
      </c>
      <c r="AS3299" t="s">
        <v>1315</v>
      </c>
      <c r="AT3299" t="s">
        <v>68</v>
      </c>
      <c r="AU3299" t="s">
        <v>1961</v>
      </c>
      <c r="AV3299" t="s">
        <v>3629</v>
      </c>
      <c r="AW3299" t="s">
        <v>3630</v>
      </c>
      <c r="AX3299">
        <v>1587</v>
      </c>
      <c r="AY3299">
        <v>1839</v>
      </c>
      <c r="AZ3299" t="s">
        <v>1436</v>
      </c>
      <c r="BA3299" s="2">
        <v>43493</v>
      </c>
      <c r="BB3299">
        <v>18</v>
      </c>
      <c r="BC3299" t="s">
        <v>1912</v>
      </c>
      <c r="BD3299" s="3">
        <v>20180</v>
      </c>
      <c r="BE3299" t="s">
        <v>60</v>
      </c>
      <c r="BF3299" s="2">
        <v>43700</v>
      </c>
      <c r="BG3299">
        <v>30</v>
      </c>
      <c r="BH3299" t="s">
        <v>1885</v>
      </c>
      <c r="BI3299" s="3">
        <v>42583</v>
      </c>
    </row>
    <row r="3300" spans="1:61" x14ac:dyDescent="0.25">
      <c r="A3300" s="1">
        <v>41260</v>
      </c>
      <c r="B3300" t="s">
        <v>1913</v>
      </c>
      <c r="C3300" t="s">
        <v>60</v>
      </c>
      <c r="D3300" t="s">
        <v>151</v>
      </c>
      <c r="E3300" t="s">
        <v>489</v>
      </c>
      <c r="F3300" t="s">
        <v>878</v>
      </c>
      <c r="G3300" t="s">
        <v>420</v>
      </c>
      <c r="H3300" t="s">
        <v>1018</v>
      </c>
      <c r="I3300" t="s">
        <v>533</v>
      </c>
      <c r="J3300" t="s">
        <v>184</v>
      </c>
      <c r="K3300" t="s">
        <v>1292</v>
      </c>
      <c r="L3300" t="s">
        <v>187</v>
      </c>
      <c r="M3300" t="s">
        <v>533</v>
      </c>
      <c r="N3300" t="s">
        <v>190</v>
      </c>
      <c r="O3300" t="s">
        <v>187</v>
      </c>
      <c r="P3300" t="s">
        <v>187</v>
      </c>
      <c r="Q3300">
        <v>17</v>
      </c>
      <c r="R3300" t="s">
        <v>67</v>
      </c>
      <c r="S3300" t="s">
        <v>66</v>
      </c>
      <c r="T3300">
        <v>13</v>
      </c>
      <c r="U3300">
        <v>17</v>
      </c>
      <c r="V3300">
        <v>6</v>
      </c>
      <c r="W3300" t="s">
        <v>65</v>
      </c>
      <c r="X3300" t="s">
        <v>121</v>
      </c>
      <c r="Y3300">
        <v>0</v>
      </c>
      <c r="Z3300">
        <v>0</v>
      </c>
      <c r="AA3300">
        <v>0</v>
      </c>
      <c r="AB3300">
        <v>1</v>
      </c>
      <c r="AC3300">
        <v>1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 t="e" vm="327">
        <f>_FV(0,"7058823529411765")</f>
        <v>#VALUE!</v>
      </c>
      <c r="AM3300" t="s">
        <v>532</v>
      </c>
      <c r="AN3300">
        <v>-15</v>
      </c>
      <c r="AO3300" t="e" vm="1">
        <f>_FV(-8,"0")</f>
        <v>#VALUE!</v>
      </c>
      <c r="AP3300" t="s">
        <v>110</v>
      </c>
      <c r="AQ3300">
        <v>1</v>
      </c>
      <c r="AR3300">
        <v>1</v>
      </c>
      <c r="AS3300" t="s">
        <v>3593</v>
      </c>
      <c r="AT3300" t="s">
        <v>68</v>
      </c>
      <c r="AU3300" t="s">
        <v>737</v>
      </c>
      <c r="AV3300" t="s">
        <v>289</v>
      </c>
      <c r="AW3300" t="s">
        <v>3631</v>
      </c>
      <c r="AX3300">
        <v>1615</v>
      </c>
      <c r="AY3300">
        <v>1839</v>
      </c>
      <c r="AZ3300" t="s">
        <v>1913</v>
      </c>
      <c r="BA3300" s="2">
        <v>43641</v>
      </c>
      <c r="BB3300">
        <v>22</v>
      </c>
      <c r="BC3300" t="s">
        <v>1916</v>
      </c>
      <c r="BD3300" s="3">
        <v>15342</v>
      </c>
      <c r="BE3300" t="s">
        <v>60</v>
      </c>
      <c r="BF3300" s="2">
        <v>43700</v>
      </c>
      <c r="BG3300">
        <v>30</v>
      </c>
      <c r="BH3300" t="s">
        <v>1885</v>
      </c>
      <c r="BI3300" s="3">
        <v>42583</v>
      </c>
    </row>
    <row r="3301" spans="1:61" x14ac:dyDescent="0.25">
      <c r="A3301" s="1">
        <v>41275</v>
      </c>
      <c r="B3301" t="s">
        <v>1917</v>
      </c>
      <c r="C3301" t="s">
        <v>60</v>
      </c>
      <c r="D3301" t="s">
        <v>101</v>
      </c>
      <c r="E3301" s="2">
        <v>43525</v>
      </c>
      <c r="F3301" s="3">
        <v>34700</v>
      </c>
      <c r="G3301" s="3">
        <v>31048</v>
      </c>
      <c r="H3301" s="2">
        <v>43586</v>
      </c>
      <c r="I3301" t="s">
        <v>681</v>
      </c>
      <c r="J3301" s="3">
        <v>23743</v>
      </c>
      <c r="K3301" t="s">
        <v>118</v>
      </c>
      <c r="L3301" t="s">
        <v>682</v>
      </c>
      <c r="M3301" t="s">
        <v>63</v>
      </c>
      <c r="N3301" t="s">
        <v>118</v>
      </c>
      <c r="O3301" t="s">
        <v>79</v>
      </c>
      <c r="P3301" t="s">
        <v>266</v>
      </c>
      <c r="Q3301">
        <v>20</v>
      </c>
      <c r="R3301" t="s">
        <v>119</v>
      </c>
      <c r="S3301" t="s">
        <v>66</v>
      </c>
      <c r="T3301">
        <v>13</v>
      </c>
      <c r="U3301">
        <v>15</v>
      </c>
      <c r="V3301">
        <v>4</v>
      </c>
      <c r="W3301" t="s">
        <v>132</v>
      </c>
      <c r="X3301" t="s">
        <v>179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 t="e" vm="289">
        <f>_FV(0,"55")</f>
        <v>#VALUE!</v>
      </c>
      <c r="AM3301" t="s">
        <v>444</v>
      </c>
      <c r="AN3301">
        <v>-16</v>
      </c>
      <c r="AO3301" t="e" vm="1">
        <f>_FV(-7,"0")</f>
        <v>#VALUE!</v>
      </c>
      <c r="AP3301" t="s">
        <v>120</v>
      </c>
      <c r="AQ3301">
        <v>0</v>
      </c>
      <c r="AR3301">
        <v>3</v>
      </c>
      <c r="AS3301" t="s">
        <v>3582</v>
      </c>
      <c r="AT3301" t="s">
        <v>68</v>
      </c>
      <c r="AU3301" t="s">
        <v>3583</v>
      </c>
      <c r="AV3301" t="s">
        <v>3583</v>
      </c>
      <c r="AW3301" t="s">
        <v>3632</v>
      </c>
      <c r="AX3301">
        <v>1542</v>
      </c>
      <c r="AY3301">
        <v>1839</v>
      </c>
      <c r="AZ3301" t="s">
        <v>1917</v>
      </c>
      <c r="BA3301" s="2">
        <v>43548</v>
      </c>
      <c r="BB3301">
        <v>16</v>
      </c>
      <c r="BC3301" t="s">
        <v>1920</v>
      </c>
      <c r="BD3301" s="3">
        <v>31413</v>
      </c>
      <c r="BE3301" t="s">
        <v>60</v>
      </c>
      <c r="BF3301" s="2">
        <v>43700</v>
      </c>
      <c r="BG3301">
        <v>30</v>
      </c>
      <c r="BH3301" t="s">
        <v>1885</v>
      </c>
      <c r="BI3301" s="3">
        <v>42583</v>
      </c>
    </row>
    <row r="3302" spans="1:61" x14ac:dyDescent="0.25">
      <c r="A3302" s="1">
        <v>41147</v>
      </c>
      <c r="B3302" t="s">
        <v>182</v>
      </c>
      <c r="C3302" t="s">
        <v>60</v>
      </c>
      <c r="D3302" t="s">
        <v>101</v>
      </c>
      <c r="E3302" t="s">
        <v>63</v>
      </c>
      <c r="F3302" t="s">
        <v>65</v>
      </c>
      <c r="G3302" t="s">
        <v>63</v>
      </c>
      <c r="H3302" t="s">
        <v>65</v>
      </c>
      <c r="I3302" t="s">
        <v>63</v>
      </c>
      <c r="J3302" t="s">
        <v>63</v>
      </c>
      <c r="K3302" t="s">
        <v>65</v>
      </c>
      <c r="L3302" t="s">
        <v>65</v>
      </c>
      <c r="M3302" t="s">
        <v>65</v>
      </c>
      <c r="N3302" t="s">
        <v>65</v>
      </c>
      <c r="O3302" t="s">
        <v>63</v>
      </c>
      <c r="P3302" t="s">
        <v>63</v>
      </c>
      <c r="Q3302">
        <v>2</v>
      </c>
      <c r="R3302" t="s">
        <v>191</v>
      </c>
      <c r="S3302" t="s">
        <v>66</v>
      </c>
      <c r="T3302">
        <v>13</v>
      </c>
      <c r="U3302">
        <v>9</v>
      </c>
      <c r="V3302">
        <v>11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 t="s">
        <v>65</v>
      </c>
      <c r="AM3302" t="s">
        <v>65</v>
      </c>
      <c r="AN3302">
        <v>0</v>
      </c>
      <c r="AP3302" t="s">
        <v>83</v>
      </c>
      <c r="AQ3302">
        <v>4</v>
      </c>
      <c r="AR3302">
        <v>4</v>
      </c>
      <c r="AS3302" t="s">
        <v>68</v>
      </c>
      <c r="AT3302" t="s">
        <v>68</v>
      </c>
      <c r="AU3302" t="s">
        <v>68</v>
      </c>
      <c r="AV3302" s="2">
        <v>43556</v>
      </c>
      <c r="AW3302" s="3">
        <v>43101</v>
      </c>
      <c r="AX3302">
        <v>1667</v>
      </c>
      <c r="AY3302">
        <v>1839</v>
      </c>
      <c r="AZ3302" t="s">
        <v>182</v>
      </c>
      <c r="BA3302" s="2">
        <v>43643</v>
      </c>
      <c r="BB3302">
        <v>16</v>
      </c>
      <c r="BC3302" t="s">
        <v>1922</v>
      </c>
      <c r="BD3302" s="3">
        <v>15401</v>
      </c>
      <c r="BE3302" t="s">
        <v>60</v>
      </c>
      <c r="BF3302" s="2">
        <v>43700</v>
      </c>
      <c r="BG3302">
        <v>30</v>
      </c>
      <c r="BH3302" t="s">
        <v>1885</v>
      </c>
      <c r="BI3302" s="3">
        <v>42583</v>
      </c>
    </row>
    <row r="3303" spans="1:61" x14ac:dyDescent="0.25">
      <c r="A3303" s="1">
        <v>41519</v>
      </c>
      <c r="B3303" t="s">
        <v>195</v>
      </c>
      <c r="C3303" t="s">
        <v>60</v>
      </c>
      <c r="D3303" t="s">
        <v>151</v>
      </c>
      <c r="E3303" t="s">
        <v>233</v>
      </c>
      <c r="F3303" t="s">
        <v>1375</v>
      </c>
      <c r="G3303" t="s">
        <v>518</v>
      </c>
      <c r="H3303" t="s">
        <v>1474</v>
      </c>
      <c r="I3303" t="s">
        <v>1474</v>
      </c>
      <c r="J3303" t="s">
        <v>996</v>
      </c>
      <c r="K3303" t="s">
        <v>521</v>
      </c>
      <c r="L3303" t="s">
        <v>520</v>
      </c>
      <c r="M3303" t="s">
        <v>237</v>
      </c>
      <c r="N3303" t="s">
        <v>363</v>
      </c>
      <c r="O3303" t="s">
        <v>235</v>
      </c>
      <c r="P3303" t="s">
        <v>235</v>
      </c>
      <c r="Q3303">
        <v>26</v>
      </c>
      <c r="R3303" t="s">
        <v>255</v>
      </c>
      <c r="S3303" t="s">
        <v>66</v>
      </c>
      <c r="T3303">
        <v>13</v>
      </c>
      <c r="U3303">
        <v>12</v>
      </c>
      <c r="V3303">
        <v>6</v>
      </c>
      <c r="W3303" t="s">
        <v>85</v>
      </c>
      <c r="X3303" t="s">
        <v>85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 t="e" vm="227">
        <f>_FV(0,"19230769230769232")</f>
        <v>#VALUE!</v>
      </c>
      <c r="AM3303" t="s">
        <v>495</v>
      </c>
      <c r="AN3303">
        <v>-12</v>
      </c>
      <c r="AO3303" t="s">
        <v>65</v>
      </c>
      <c r="AP3303" t="s">
        <v>191</v>
      </c>
      <c r="AQ3303">
        <v>1</v>
      </c>
      <c r="AR3303">
        <v>7</v>
      </c>
      <c r="AS3303" t="s">
        <v>68</v>
      </c>
      <c r="AT3303" t="s">
        <v>68</v>
      </c>
      <c r="AU3303" t="s">
        <v>68</v>
      </c>
      <c r="AV3303" s="2">
        <v>43586</v>
      </c>
      <c r="AW3303" s="3">
        <v>13150</v>
      </c>
      <c r="AX3303">
        <v>1674</v>
      </c>
      <c r="AY3303">
        <v>1839</v>
      </c>
      <c r="AZ3303" t="s">
        <v>195</v>
      </c>
      <c r="BA3303" s="2">
        <v>43580</v>
      </c>
      <c r="BB3303">
        <v>18</v>
      </c>
      <c r="BC3303" t="s">
        <v>1886</v>
      </c>
      <c r="BD3303" s="2">
        <v>43469</v>
      </c>
      <c r="BE3303" t="s">
        <v>60</v>
      </c>
      <c r="BF3303" s="2">
        <v>43700</v>
      </c>
      <c r="BG3303">
        <v>30</v>
      </c>
      <c r="BH3303" t="s">
        <v>1885</v>
      </c>
      <c r="BI3303" s="3">
        <v>42583</v>
      </c>
    </row>
    <row r="3304" spans="1:61" x14ac:dyDescent="0.25">
      <c r="A3304" s="1">
        <v>41349</v>
      </c>
      <c r="B3304" t="s">
        <v>1445</v>
      </c>
      <c r="C3304" t="s">
        <v>60</v>
      </c>
      <c r="D3304" t="s">
        <v>151</v>
      </c>
      <c r="E3304" t="s">
        <v>90</v>
      </c>
      <c r="F3304" t="s">
        <v>366</v>
      </c>
      <c r="G3304" s="2">
        <v>43497</v>
      </c>
      <c r="H3304" t="s">
        <v>385</v>
      </c>
      <c r="I3304" t="s">
        <v>90</v>
      </c>
      <c r="J3304" t="s">
        <v>340</v>
      </c>
      <c r="K3304" t="s">
        <v>80</v>
      </c>
      <c r="L3304" t="s">
        <v>117</v>
      </c>
      <c r="M3304" t="s">
        <v>266</v>
      </c>
      <c r="N3304" t="s">
        <v>603</v>
      </c>
      <c r="O3304" t="s">
        <v>80</v>
      </c>
      <c r="P3304" t="s">
        <v>386</v>
      </c>
      <c r="Q3304">
        <v>30</v>
      </c>
      <c r="R3304" t="s">
        <v>83</v>
      </c>
      <c r="S3304" t="s">
        <v>66</v>
      </c>
      <c r="T3304">
        <v>13</v>
      </c>
      <c r="U3304">
        <v>7</v>
      </c>
      <c r="V3304">
        <v>4</v>
      </c>
      <c r="W3304" t="s">
        <v>96</v>
      </c>
      <c r="X3304" t="s">
        <v>179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1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 t="s">
        <v>115</v>
      </c>
      <c r="AM3304" t="s">
        <v>2150</v>
      </c>
      <c r="AN3304">
        <v>-10</v>
      </c>
      <c r="AO3304" t="e" vm="1">
        <f>_FV(-6,"0")</f>
        <v>#VALUE!</v>
      </c>
      <c r="AP3304" t="s">
        <v>132</v>
      </c>
      <c r="AQ3304">
        <v>6</v>
      </c>
      <c r="AR3304">
        <v>3</v>
      </c>
      <c r="AS3304" t="s">
        <v>68</v>
      </c>
      <c r="AT3304" t="s">
        <v>68</v>
      </c>
      <c r="AU3304" t="s">
        <v>68</v>
      </c>
      <c r="AV3304" s="2">
        <v>43587</v>
      </c>
      <c r="AW3304" s="3">
        <v>44927</v>
      </c>
      <c r="AX3304">
        <v>1666</v>
      </c>
      <c r="AY3304">
        <v>1839</v>
      </c>
      <c r="AZ3304" t="s">
        <v>1445</v>
      </c>
      <c r="BA3304" s="2">
        <v>43733</v>
      </c>
      <c r="BB3304">
        <v>25</v>
      </c>
      <c r="BC3304" t="s">
        <v>1923</v>
      </c>
      <c r="BD3304" s="2">
        <v>43527</v>
      </c>
      <c r="BE3304" t="s">
        <v>60</v>
      </c>
      <c r="BF3304" s="2">
        <v>43700</v>
      </c>
      <c r="BG3304">
        <v>30</v>
      </c>
      <c r="BH3304" t="s">
        <v>1885</v>
      </c>
      <c r="BI3304" s="3">
        <v>42583</v>
      </c>
    </row>
    <row r="3305" spans="1:61" x14ac:dyDescent="0.25">
      <c r="A3305" s="1">
        <v>41336</v>
      </c>
      <c r="B3305" t="s">
        <v>209</v>
      </c>
      <c r="C3305" t="s">
        <v>60</v>
      </c>
      <c r="D3305" t="s">
        <v>62</v>
      </c>
      <c r="E3305" t="s">
        <v>1534</v>
      </c>
      <c r="F3305" t="s">
        <v>370</v>
      </c>
      <c r="G3305" t="s">
        <v>250</v>
      </c>
      <c r="H3305" t="s">
        <v>371</v>
      </c>
      <c r="I3305" t="s">
        <v>248</v>
      </c>
      <c r="J3305" t="s">
        <v>1534</v>
      </c>
      <c r="K3305" t="s">
        <v>437</v>
      </c>
      <c r="L3305" t="s">
        <v>253</v>
      </c>
      <c r="M3305" t="s">
        <v>372</v>
      </c>
      <c r="N3305" t="s">
        <v>372</v>
      </c>
      <c r="O3305" t="s">
        <v>372</v>
      </c>
      <c r="P3305" t="s">
        <v>155</v>
      </c>
      <c r="Q3305">
        <v>28</v>
      </c>
      <c r="R3305" t="s">
        <v>132</v>
      </c>
      <c r="S3305" t="s">
        <v>66</v>
      </c>
      <c r="T3305">
        <v>13</v>
      </c>
      <c r="U3305">
        <v>3</v>
      </c>
      <c r="V3305">
        <v>5</v>
      </c>
      <c r="W3305" t="s">
        <v>192</v>
      </c>
      <c r="X3305" t="s">
        <v>191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 t="s">
        <v>437</v>
      </c>
      <c r="AM3305" t="s">
        <v>575</v>
      </c>
      <c r="AN3305">
        <v>4</v>
      </c>
      <c r="AO3305" t="e" vm="1">
        <f>_FV(-2,"0")</f>
        <v>#VALUE!</v>
      </c>
      <c r="AP3305" t="s">
        <v>68</v>
      </c>
      <c r="AQ3305">
        <v>3</v>
      </c>
      <c r="AR3305">
        <v>6</v>
      </c>
      <c r="AS3305" t="s">
        <v>68</v>
      </c>
      <c r="AT3305" t="s">
        <v>65</v>
      </c>
      <c r="AU3305" t="s">
        <v>68</v>
      </c>
      <c r="AV3305" s="2">
        <v>43586</v>
      </c>
      <c r="AW3305" t="s">
        <v>65</v>
      </c>
      <c r="AX3305">
        <v>1785</v>
      </c>
      <c r="AY3305">
        <v>1839</v>
      </c>
      <c r="AZ3305" t="s">
        <v>209</v>
      </c>
      <c r="BA3305" s="2">
        <v>43490</v>
      </c>
      <c r="BB3305">
        <v>16</v>
      </c>
      <c r="BC3305" t="s">
        <v>1926</v>
      </c>
      <c r="BD3305" s="3">
        <v>30895</v>
      </c>
      <c r="BE3305" t="s">
        <v>60</v>
      </c>
      <c r="BF3305" s="2">
        <v>43700</v>
      </c>
      <c r="BG3305">
        <v>30</v>
      </c>
      <c r="BH3305" t="s">
        <v>1885</v>
      </c>
      <c r="BI3305" s="3">
        <v>42583</v>
      </c>
    </row>
    <row r="3306" spans="1:61" x14ac:dyDescent="0.25">
      <c r="A3306" s="1">
        <v>41429</v>
      </c>
      <c r="B3306" t="s">
        <v>218</v>
      </c>
      <c r="C3306" t="s">
        <v>60</v>
      </c>
      <c r="D3306" t="s">
        <v>151</v>
      </c>
      <c r="E3306" t="s">
        <v>556</v>
      </c>
      <c r="F3306" t="s">
        <v>2679</v>
      </c>
      <c r="G3306" t="s">
        <v>865</v>
      </c>
      <c r="H3306" t="s">
        <v>137</v>
      </c>
      <c r="I3306" t="s">
        <v>1111</v>
      </c>
      <c r="J3306" t="s">
        <v>1202</v>
      </c>
      <c r="K3306" t="s">
        <v>451</v>
      </c>
      <c r="L3306" t="s">
        <v>143</v>
      </c>
      <c r="M3306" t="s">
        <v>558</v>
      </c>
      <c r="N3306" t="s">
        <v>141</v>
      </c>
      <c r="O3306" t="s">
        <v>1112</v>
      </c>
      <c r="P3306" t="s">
        <v>1203</v>
      </c>
      <c r="Q3306">
        <v>31</v>
      </c>
      <c r="R3306" t="s">
        <v>121</v>
      </c>
      <c r="S3306" t="s">
        <v>66</v>
      </c>
      <c r="T3306">
        <v>13</v>
      </c>
      <c r="U3306">
        <v>5</v>
      </c>
      <c r="V3306">
        <v>3</v>
      </c>
      <c r="W3306" t="s">
        <v>120</v>
      </c>
      <c r="X3306" t="s">
        <v>179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 t="s">
        <v>1428</v>
      </c>
      <c r="AM3306" t="s">
        <v>1972</v>
      </c>
      <c r="AN3306">
        <v>-9</v>
      </c>
      <c r="AO3306" t="e" vm="1">
        <f>_FV(-2,"0")</f>
        <v>#VALUE!</v>
      </c>
      <c r="AP3306" t="s">
        <v>66</v>
      </c>
      <c r="AQ3306">
        <v>0</v>
      </c>
      <c r="AR3306">
        <v>9</v>
      </c>
      <c r="AS3306" t="s">
        <v>871</v>
      </c>
      <c r="AT3306" t="s">
        <v>68</v>
      </c>
      <c r="AU3306" t="s">
        <v>1382</v>
      </c>
      <c r="AV3306" t="s">
        <v>3633</v>
      </c>
      <c r="AW3306" t="s">
        <v>3634</v>
      </c>
      <c r="AX3306">
        <v>1696</v>
      </c>
      <c r="AY3306">
        <v>1839</v>
      </c>
      <c r="AZ3306" t="s">
        <v>218</v>
      </c>
      <c r="BA3306" s="2">
        <v>43671</v>
      </c>
      <c r="BB3306">
        <v>21</v>
      </c>
      <c r="BC3306" t="s">
        <v>1927</v>
      </c>
      <c r="BD3306" s="3">
        <v>31444</v>
      </c>
      <c r="BE3306" t="s">
        <v>60</v>
      </c>
      <c r="BF3306" s="2">
        <v>43700</v>
      </c>
      <c r="BG3306">
        <v>30</v>
      </c>
      <c r="BH3306" t="s">
        <v>1885</v>
      </c>
      <c r="BI3306" s="3">
        <v>42583</v>
      </c>
    </row>
    <row r="3307" spans="1:61" x14ac:dyDescent="0.25">
      <c r="A3307" s="1">
        <v>41070</v>
      </c>
      <c r="B3307" t="s">
        <v>228</v>
      </c>
      <c r="C3307" t="s">
        <v>60</v>
      </c>
      <c r="D3307" t="s">
        <v>151</v>
      </c>
      <c r="E3307" t="s">
        <v>68</v>
      </c>
      <c r="F3307" t="s">
        <v>353</v>
      </c>
      <c r="G3307" t="s">
        <v>670</v>
      </c>
      <c r="H3307" t="s">
        <v>252</v>
      </c>
      <c r="I3307" t="s">
        <v>352</v>
      </c>
      <c r="J3307" t="s">
        <v>153</v>
      </c>
      <c r="K3307" t="s">
        <v>156</v>
      </c>
      <c r="L3307" t="s">
        <v>155</v>
      </c>
      <c r="M3307" t="s">
        <v>154</v>
      </c>
      <c r="N3307" t="s">
        <v>154</v>
      </c>
      <c r="O3307" t="s">
        <v>155</v>
      </c>
      <c r="P3307" t="s">
        <v>156</v>
      </c>
      <c r="Q3307">
        <v>7</v>
      </c>
      <c r="R3307" t="s">
        <v>120</v>
      </c>
      <c r="S3307" t="s">
        <v>66</v>
      </c>
      <c r="T3307">
        <v>13</v>
      </c>
      <c r="U3307">
        <v>6</v>
      </c>
      <c r="V3307">
        <v>7</v>
      </c>
      <c r="W3307" t="s">
        <v>121</v>
      </c>
      <c r="X3307" t="s">
        <v>121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 t="s">
        <v>155</v>
      </c>
      <c r="AM3307" t="s">
        <v>152</v>
      </c>
      <c r="AN3307">
        <v>2</v>
      </c>
      <c r="AO3307" t="s">
        <v>65</v>
      </c>
      <c r="AP3307" t="s">
        <v>96</v>
      </c>
      <c r="AQ3307">
        <v>0</v>
      </c>
      <c r="AR3307">
        <v>9</v>
      </c>
      <c r="AS3307" t="s">
        <v>68</v>
      </c>
      <c r="AT3307" t="s">
        <v>68</v>
      </c>
      <c r="AU3307" t="s">
        <v>68</v>
      </c>
      <c r="AV3307" t="s">
        <v>340</v>
      </c>
      <c r="AW3307" s="3">
        <v>45658</v>
      </c>
      <c r="AX3307">
        <v>1651</v>
      </c>
      <c r="AY3307">
        <v>1839</v>
      </c>
      <c r="AZ3307" t="s">
        <v>228</v>
      </c>
      <c r="BA3307" s="2">
        <v>43490</v>
      </c>
      <c r="BB3307">
        <v>18</v>
      </c>
      <c r="BC3307" t="s">
        <v>1930</v>
      </c>
      <c r="BD3307" s="3">
        <v>13575</v>
      </c>
      <c r="BE3307" t="s">
        <v>60</v>
      </c>
      <c r="BF3307" s="2">
        <v>43700</v>
      </c>
      <c r="BG3307">
        <v>30</v>
      </c>
      <c r="BH3307" t="s">
        <v>1885</v>
      </c>
      <c r="BI3307" s="3">
        <v>42583</v>
      </c>
    </row>
    <row r="3308" spans="1:61" x14ac:dyDescent="0.25">
      <c r="A3308" s="1">
        <v>41265</v>
      </c>
      <c r="B3308" t="s">
        <v>241</v>
      </c>
      <c r="C3308" t="s">
        <v>60</v>
      </c>
      <c r="D3308" t="s">
        <v>151</v>
      </c>
      <c r="E3308" t="s">
        <v>68</v>
      </c>
      <c r="F3308" t="s">
        <v>718</v>
      </c>
      <c r="G3308" t="s">
        <v>811</v>
      </c>
      <c r="H3308" t="s">
        <v>68</v>
      </c>
      <c r="I3308" t="s">
        <v>74</v>
      </c>
      <c r="J3308" s="2">
        <v>43586</v>
      </c>
      <c r="K3308" t="s">
        <v>216</v>
      </c>
      <c r="L3308" t="s">
        <v>214</v>
      </c>
      <c r="M3308" t="s">
        <v>356</v>
      </c>
      <c r="N3308" t="s">
        <v>216</v>
      </c>
      <c r="O3308" t="s">
        <v>82</v>
      </c>
      <c r="P3308" t="s">
        <v>80</v>
      </c>
      <c r="Q3308">
        <v>18</v>
      </c>
      <c r="R3308" t="s">
        <v>95</v>
      </c>
      <c r="S3308" t="s">
        <v>66</v>
      </c>
      <c r="T3308">
        <v>13</v>
      </c>
      <c r="U3308">
        <v>16</v>
      </c>
      <c r="V3308">
        <v>5</v>
      </c>
      <c r="W3308" t="s">
        <v>66</v>
      </c>
      <c r="X3308" t="s">
        <v>121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 t="e" vm="233">
        <f>_FV(0,"7777777777777778")</f>
        <v>#VALUE!</v>
      </c>
      <c r="AM3308" t="s">
        <v>948</v>
      </c>
      <c r="AN3308">
        <v>-12</v>
      </c>
      <c r="AO3308" t="e" vm="1">
        <f>_FV(-4,"0")</f>
        <v>#VALUE!</v>
      </c>
      <c r="AP3308" t="s">
        <v>119</v>
      </c>
      <c r="AQ3308">
        <v>3</v>
      </c>
      <c r="AR3308">
        <v>6</v>
      </c>
      <c r="AS3308" t="s">
        <v>68</v>
      </c>
      <c r="AT3308" t="s">
        <v>68</v>
      </c>
      <c r="AU3308" t="s">
        <v>68</v>
      </c>
      <c r="AV3308" t="s">
        <v>1981</v>
      </c>
      <c r="AW3308" s="3">
        <v>44197</v>
      </c>
      <c r="AX3308">
        <v>1662</v>
      </c>
      <c r="AY3308">
        <v>1839</v>
      </c>
      <c r="AZ3308" t="s">
        <v>241</v>
      </c>
      <c r="BA3308" t="s">
        <v>1398</v>
      </c>
      <c r="BB3308">
        <v>28</v>
      </c>
      <c r="BC3308" t="s">
        <v>1933</v>
      </c>
      <c r="BD3308" s="3">
        <v>12086</v>
      </c>
      <c r="BE3308" t="s">
        <v>60</v>
      </c>
      <c r="BF3308" s="2">
        <v>43700</v>
      </c>
      <c r="BG3308">
        <v>30</v>
      </c>
      <c r="BH3308" t="s">
        <v>1885</v>
      </c>
      <c r="BI3308" s="3">
        <v>42583</v>
      </c>
    </row>
    <row r="3309" spans="1:61" x14ac:dyDescent="0.25">
      <c r="A3309" s="1">
        <v>41652</v>
      </c>
      <c r="B3309" t="s">
        <v>73</v>
      </c>
      <c r="C3309" t="s">
        <v>60</v>
      </c>
      <c r="D3309" t="s">
        <v>151</v>
      </c>
      <c r="E3309" t="s">
        <v>389</v>
      </c>
      <c r="F3309" t="s">
        <v>370</v>
      </c>
      <c r="G3309" t="s">
        <v>459</v>
      </c>
      <c r="H3309" t="s">
        <v>152</v>
      </c>
      <c r="I3309" t="s">
        <v>707</v>
      </c>
      <c r="J3309" t="s">
        <v>1332</v>
      </c>
      <c r="K3309" t="s">
        <v>155</v>
      </c>
      <c r="L3309" t="s">
        <v>355</v>
      </c>
      <c r="M3309" t="s">
        <v>156</v>
      </c>
      <c r="N3309" t="s">
        <v>154</v>
      </c>
      <c r="O3309" t="s">
        <v>889</v>
      </c>
      <c r="P3309" t="s">
        <v>154</v>
      </c>
      <c r="Q3309">
        <v>21</v>
      </c>
      <c r="R3309" t="s">
        <v>110</v>
      </c>
      <c r="S3309" t="s">
        <v>66</v>
      </c>
      <c r="T3309">
        <v>14</v>
      </c>
      <c r="U3309">
        <v>11</v>
      </c>
      <c r="V3309">
        <v>1</v>
      </c>
      <c r="W3309" t="s">
        <v>66</v>
      </c>
      <c r="X3309" t="s">
        <v>120</v>
      </c>
      <c r="Y3309">
        <v>0</v>
      </c>
      <c r="Z3309">
        <v>0</v>
      </c>
      <c r="AA3309">
        <v>0</v>
      </c>
      <c r="AB3309">
        <v>1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 t="e" vm="84">
        <f>_FV(0,"2857142857142857")</f>
        <v>#VALUE!</v>
      </c>
      <c r="AM3309" t="s">
        <v>68</v>
      </c>
      <c r="AN3309">
        <v>-22</v>
      </c>
      <c r="AO3309" t="e" vm="1">
        <f>_FV(-6,"0")</f>
        <v>#VALUE!</v>
      </c>
      <c r="AP3309" t="s">
        <v>192</v>
      </c>
      <c r="AQ3309">
        <v>4</v>
      </c>
      <c r="AR3309">
        <v>4</v>
      </c>
      <c r="AS3309" t="s">
        <v>3621</v>
      </c>
      <c r="AT3309" t="s">
        <v>929</v>
      </c>
      <c r="AU3309" t="s">
        <v>486</v>
      </c>
      <c r="AV3309" t="s">
        <v>3635</v>
      </c>
      <c r="AW3309" t="s">
        <v>3636</v>
      </c>
      <c r="AX3309">
        <v>1668</v>
      </c>
      <c r="AY3309">
        <v>1873</v>
      </c>
      <c r="AZ3309" t="s">
        <v>73</v>
      </c>
      <c r="BA3309" t="s">
        <v>243</v>
      </c>
      <c r="BB3309">
        <v>20</v>
      </c>
      <c r="BC3309" t="s">
        <v>2229</v>
      </c>
      <c r="BD3309" s="3">
        <v>15401</v>
      </c>
      <c r="BE3309" t="s">
        <v>60</v>
      </c>
      <c r="BF3309" s="2">
        <v>43700</v>
      </c>
      <c r="BG3309">
        <v>30</v>
      </c>
      <c r="BH3309" t="s">
        <v>2228</v>
      </c>
      <c r="BI3309" s="3">
        <v>36373</v>
      </c>
    </row>
    <row r="3310" spans="1:61" x14ac:dyDescent="0.25">
      <c r="A3310" s="1">
        <v>41608</v>
      </c>
      <c r="B3310" t="s">
        <v>2230</v>
      </c>
      <c r="C3310" t="s">
        <v>60</v>
      </c>
      <c r="D3310" t="s">
        <v>151</v>
      </c>
      <c r="E3310" t="s">
        <v>229</v>
      </c>
      <c r="F3310" t="s">
        <v>1259</v>
      </c>
      <c r="G3310" t="s">
        <v>360</v>
      </c>
      <c r="H3310" t="s">
        <v>495</v>
      </c>
      <c r="I3310" t="s">
        <v>68</v>
      </c>
      <c r="J3310" t="s">
        <v>1199</v>
      </c>
      <c r="K3310" t="s">
        <v>363</v>
      </c>
      <c r="L3310" t="s">
        <v>361</v>
      </c>
      <c r="M3310" t="s">
        <v>237</v>
      </c>
      <c r="N3310" t="s">
        <v>238</v>
      </c>
      <c r="O3310" t="s">
        <v>235</v>
      </c>
      <c r="P3310" t="s">
        <v>234</v>
      </c>
      <c r="Q3310">
        <v>13</v>
      </c>
      <c r="R3310" t="s">
        <v>239</v>
      </c>
      <c r="S3310" t="s">
        <v>66</v>
      </c>
      <c r="T3310">
        <v>14</v>
      </c>
      <c r="U3310">
        <v>15</v>
      </c>
      <c r="V3310">
        <v>1</v>
      </c>
      <c r="W3310" t="s">
        <v>132</v>
      </c>
      <c r="X3310" t="s">
        <v>179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1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 t="e" vm="253">
        <f>_FV(0,"46153846153846156")</f>
        <v>#VALUE!</v>
      </c>
      <c r="AM3310" t="s">
        <v>233</v>
      </c>
      <c r="AN3310">
        <v>-15</v>
      </c>
      <c r="AO3310" t="e" vm="1">
        <f>_FV(-7,"0")</f>
        <v>#VALUE!</v>
      </c>
      <c r="AP3310" t="s">
        <v>242</v>
      </c>
      <c r="AQ3310">
        <v>1</v>
      </c>
      <c r="AR3310">
        <v>1</v>
      </c>
      <c r="AS3310" t="s">
        <v>3590</v>
      </c>
      <c r="AT3310" t="s">
        <v>68</v>
      </c>
      <c r="AU3310" t="s">
        <v>496</v>
      </c>
      <c r="AV3310" t="s">
        <v>3637</v>
      </c>
      <c r="AW3310" t="s">
        <v>3638</v>
      </c>
      <c r="AX3310">
        <v>1594</v>
      </c>
      <c r="AY3310">
        <v>1873</v>
      </c>
      <c r="AZ3310" t="s">
        <v>2230</v>
      </c>
      <c r="BA3310" s="2">
        <v>43640</v>
      </c>
      <c r="BB3310">
        <v>36</v>
      </c>
      <c r="BC3310" t="s">
        <v>2231</v>
      </c>
      <c r="BD3310" s="3">
        <v>13547</v>
      </c>
      <c r="BE3310" t="s">
        <v>60</v>
      </c>
      <c r="BF3310" s="2">
        <v>43700</v>
      </c>
      <c r="BG3310">
        <v>30</v>
      </c>
      <c r="BH3310" t="s">
        <v>2228</v>
      </c>
      <c r="BI3310" s="3">
        <v>36373</v>
      </c>
    </row>
    <row r="3311" spans="1:61" x14ac:dyDescent="0.25">
      <c r="A3311" s="1">
        <v>41720</v>
      </c>
      <c r="B3311" t="s">
        <v>123</v>
      </c>
      <c r="C3311" t="s">
        <v>60</v>
      </c>
      <c r="D3311" t="s">
        <v>62</v>
      </c>
      <c r="E3311" t="s">
        <v>859</v>
      </c>
      <c r="F3311" t="s">
        <v>926</v>
      </c>
      <c r="G3311" t="s">
        <v>951</v>
      </c>
      <c r="H3311" t="s">
        <v>263</v>
      </c>
      <c r="I3311" s="2">
        <v>43498</v>
      </c>
      <c r="J3311" t="s">
        <v>1631</v>
      </c>
      <c r="K3311" t="s">
        <v>355</v>
      </c>
      <c r="L3311" t="s">
        <v>1701</v>
      </c>
      <c r="M3311" t="s">
        <v>325</v>
      </c>
      <c r="N3311" t="s">
        <v>82</v>
      </c>
      <c r="O3311" t="s">
        <v>118</v>
      </c>
      <c r="P3311" t="s">
        <v>82</v>
      </c>
      <c r="Q3311">
        <v>30</v>
      </c>
      <c r="R3311" t="s">
        <v>84</v>
      </c>
      <c r="S3311" t="s">
        <v>66</v>
      </c>
      <c r="T3311">
        <v>14</v>
      </c>
      <c r="U3311">
        <v>2</v>
      </c>
      <c r="V3311">
        <v>4</v>
      </c>
      <c r="W3311" t="s">
        <v>191</v>
      </c>
      <c r="X3311" t="s">
        <v>85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 t="s">
        <v>483</v>
      </c>
      <c r="AM3311" t="s">
        <v>74</v>
      </c>
      <c r="AN3311">
        <v>4</v>
      </c>
      <c r="AO3311" t="s">
        <v>96</v>
      </c>
      <c r="AP3311" t="e" vm="1">
        <f>_FV(-1,"0")</f>
        <v>#VALUE!</v>
      </c>
      <c r="AQ3311">
        <v>7</v>
      </c>
      <c r="AR3311">
        <v>1</v>
      </c>
      <c r="AS3311" t="s">
        <v>68</v>
      </c>
      <c r="AT3311" t="s">
        <v>68</v>
      </c>
      <c r="AU3311" t="s">
        <v>68</v>
      </c>
      <c r="AV3311" s="2">
        <v>43498</v>
      </c>
      <c r="AW3311" s="3">
        <v>46023</v>
      </c>
      <c r="AX3311">
        <v>1881</v>
      </c>
      <c r="AY3311">
        <v>1873</v>
      </c>
      <c r="AZ3311" t="s">
        <v>123</v>
      </c>
      <c r="BA3311" s="2">
        <v>43700</v>
      </c>
      <c r="BB3311">
        <v>40</v>
      </c>
      <c r="BC3311" t="s">
        <v>2232</v>
      </c>
      <c r="BD3311" s="3">
        <v>42339</v>
      </c>
      <c r="BE3311" t="s">
        <v>60</v>
      </c>
      <c r="BF3311" s="2">
        <v>43700</v>
      </c>
      <c r="BG3311">
        <v>30</v>
      </c>
      <c r="BH3311" t="s">
        <v>2228</v>
      </c>
      <c r="BI3311" s="3">
        <v>36373</v>
      </c>
    </row>
    <row r="3312" spans="1:61" x14ac:dyDescent="0.25">
      <c r="A3312" s="1">
        <v>41573</v>
      </c>
      <c r="B3312" t="s">
        <v>2233</v>
      </c>
      <c r="C3312" t="s">
        <v>60</v>
      </c>
      <c r="D3312" t="s">
        <v>151</v>
      </c>
      <c r="E3312" t="s">
        <v>355</v>
      </c>
      <c r="F3312" t="s">
        <v>64</v>
      </c>
      <c r="G3312" t="s">
        <v>606</v>
      </c>
      <c r="H3312" t="s">
        <v>68</v>
      </c>
      <c r="I3312" t="s">
        <v>80</v>
      </c>
      <c r="J3312" t="s">
        <v>1102</v>
      </c>
      <c r="K3312" t="s">
        <v>93</v>
      </c>
      <c r="L3312" t="s">
        <v>355</v>
      </c>
      <c r="M3312" t="s">
        <v>91</v>
      </c>
      <c r="N3312" t="s">
        <v>93</v>
      </c>
      <c r="O3312" t="s">
        <v>65</v>
      </c>
      <c r="P3312" t="s">
        <v>93</v>
      </c>
      <c r="Q3312">
        <v>9</v>
      </c>
      <c r="R3312" t="s">
        <v>192</v>
      </c>
      <c r="S3312" t="s">
        <v>66</v>
      </c>
      <c r="T3312">
        <v>14</v>
      </c>
      <c r="U3312">
        <v>19</v>
      </c>
      <c r="V3312">
        <v>1</v>
      </c>
      <c r="W3312" t="s">
        <v>65</v>
      </c>
      <c r="X3312" t="s">
        <v>191</v>
      </c>
      <c r="Y3312">
        <v>0</v>
      </c>
      <c r="Z3312">
        <v>0</v>
      </c>
      <c r="AA3312">
        <v>0</v>
      </c>
      <c r="AB3312">
        <v>1</v>
      </c>
      <c r="AC3312">
        <v>1</v>
      </c>
      <c r="AD3312">
        <v>0</v>
      </c>
      <c r="AE3312">
        <v>0</v>
      </c>
      <c r="AF3312">
        <v>1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 t="e" vm="305">
        <f>_FV(-1,"2222222222222223")</f>
        <v>#VALUE!</v>
      </c>
      <c r="AM3312" t="s">
        <v>68</v>
      </c>
      <c r="AN3312">
        <v>-16</v>
      </c>
      <c r="AO3312" t="e" vm="1">
        <f>_FV(-13,"0")</f>
        <v>#VALUE!</v>
      </c>
      <c r="AP3312" t="s">
        <v>85</v>
      </c>
      <c r="AQ3312">
        <v>1</v>
      </c>
      <c r="AR3312">
        <v>1</v>
      </c>
      <c r="AS3312" t="s">
        <v>68</v>
      </c>
      <c r="AT3312" t="s">
        <v>68</v>
      </c>
      <c r="AU3312" t="s">
        <v>68</v>
      </c>
      <c r="AV3312" t="s">
        <v>68</v>
      </c>
      <c r="AW3312" s="3">
        <v>44562</v>
      </c>
      <c r="AX3312">
        <v>1530</v>
      </c>
      <c r="AY3312">
        <v>1873</v>
      </c>
      <c r="AZ3312" t="s">
        <v>2233</v>
      </c>
      <c r="BA3312" s="2">
        <v>43522</v>
      </c>
      <c r="BB3312">
        <v>24</v>
      </c>
      <c r="BC3312" t="s">
        <v>2234</v>
      </c>
      <c r="BD3312" s="3">
        <v>20821</v>
      </c>
      <c r="BE3312" t="s">
        <v>60</v>
      </c>
      <c r="BF3312" s="2">
        <v>43700</v>
      </c>
      <c r="BG3312">
        <v>30</v>
      </c>
      <c r="BH3312" t="s">
        <v>2228</v>
      </c>
      <c r="BI3312" s="3">
        <v>36373</v>
      </c>
    </row>
    <row r="3313" spans="1:61" x14ac:dyDescent="0.25">
      <c r="A3313" s="1">
        <v>41794</v>
      </c>
      <c r="B3313" t="s">
        <v>127</v>
      </c>
      <c r="C3313" t="s">
        <v>60</v>
      </c>
      <c r="D3313" t="s">
        <v>62</v>
      </c>
      <c r="E3313" t="s">
        <v>1242</v>
      </c>
      <c r="F3313" t="s">
        <v>562</v>
      </c>
      <c r="G3313" t="s">
        <v>1274</v>
      </c>
      <c r="H3313" t="s">
        <v>1138</v>
      </c>
      <c r="I3313" t="s">
        <v>1037</v>
      </c>
      <c r="J3313" t="s">
        <v>1951</v>
      </c>
      <c r="K3313" t="s">
        <v>468</v>
      </c>
      <c r="L3313" t="s">
        <v>2157</v>
      </c>
      <c r="M3313" t="s">
        <v>1140</v>
      </c>
      <c r="N3313" t="s">
        <v>226</v>
      </c>
      <c r="O3313" t="s">
        <v>223</v>
      </c>
      <c r="P3313" t="s">
        <v>470</v>
      </c>
      <c r="Q3313">
        <v>33</v>
      </c>
      <c r="R3313" t="s">
        <v>132</v>
      </c>
      <c r="S3313" t="s">
        <v>66</v>
      </c>
      <c r="T3313">
        <v>14</v>
      </c>
      <c r="U3313">
        <v>4</v>
      </c>
      <c r="V3313">
        <v>3</v>
      </c>
      <c r="W3313" t="s">
        <v>110</v>
      </c>
      <c r="X3313" t="s">
        <v>132</v>
      </c>
      <c r="Y3313">
        <v>1</v>
      </c>
      <c r="Z3313">
        <v>1</v>
      </c>
      <c r="AA3313">
        <v>1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 t="s">
        <v>538</v>
      </c>
      <c r="AM3313" t="s">
        <v>2157</v>
      </c>
      <c r="AN3313">
        <v>-1</v>
      </c>
      <c r="AO3313" t="s">
        <v>120</v>
      </c>
      <c r="AP3313" t="s">
        <v>68</v>
      </c>
      <c r="AQ3313">
        <v>3</v>
      </c>
      <c r="AR3313">
        <v>3</v>
      </c>
      <c r="AS3313" t="s">
        <v>68</v>
      </c>
      <c r="AT3313" t="s">
        <v>808</v>
      </c>
      <c r="AU3313" t="s">
        <v>68</v>
      </c>
      <c r="AV3313" t="s">
        <v>64</v>
      </c>
      <c r="AW3313" t="s">
        <v>3639</v>
      </c>
      <c r="AX3313">
        <v>1801</v>
      </c>
      <c r="AY3313">
        <v>1873</v>
      </c>
      <c r="AZ3313" t="s">
        <v>127</v>
      </c>
      <c r="BA3313" s="2">
        <v>43733</v>
      </c>
      <c r="BB3313">
        <v>22</v>
      </c>
      <c r="BC3313" t="s">
        <v>2237</v>
      </c>
      <c r="BD3313" s="3">
        <v>45839</v>
      </c>
      <c r="BE3313" t="s">
        <v>60</v>
      </c>
      <c r="BF3313" s="2">
        <v>43700</v>
      </c>
      <c r="BG3313">
        <v>30</v>
      </c>
      <c r="BH3313" t="s">
        <v>2228</v>
      </c>
      <c r="BI3313" s="3">
        <v>36373</v>
      </c>
    </row>
    <row r="3314" spans="1:61" x14ac:dyDescent="0.25">
      <c r="A3314" s="1">
        <v>41510</v>
      </c>
      <c r="B3314" t="s">
        <v>136</v>
      </c>
      <c r="C3314" t="s">
        <v>60</v>
      </c>
      <c r="D3314" t="s">
        <v>151</v>
      </c>
      <c r="E3314" t="s">
        <v>63</v>
      </c>
      <c r="F3314" t="s">
        <v>63</v>
      </c>
      <c r="G3314" t="s">
        <v>65</v>
      </c>
      <c r="H3314" s="2">
        <v>43586</v>
      </c>
      <c r="I3314" s="2">
        <v>43586</v>
      </c>
      <c r="J3314" t="s">
        <v>65</v>
      </c>
      <c r="K3314" t="s">
        <v>63</v>
      </c>
      <c r="L3314" t="s">
        <v>65</v>
      </c>
      <c r="M3314" t="s">
        <v>65</v>
      </c>
      <c r="N3314" t="s">
        <v>63</v>
      </c>
      <c r="O3314" t="s">
        <v>65</v>
      </c>
      <c r="P3314" t="s">
        <v>65</v>
      </c>
      <c r="Q3314">
        <v>2</v>
      </c>
      <c r="R3314" t="s">
        <v>67</v>
      </c>
      <c r="S3314" t="s">
        <v>66</v>
      </c>
      <c r="T3314">
        <v>14</v>
      </c>
      <c r="U3314">
        <v>5</v>
      </c>
      <c r="V3314">
        <v>15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 t="s">
        <v>63</v>
      </c>
      <c r="AM3314" t="e" vm="1">
        <f>_FV(-1,"0")</f>
        <v>#VALUE!</v>
      </c>
      <c r="AN3314">
        <v>3</v>
      </c>
      <c r="AP3314" t="s">
        <v>110</v>
      </c>
      <c r="AQ3314">
        <v>4</v>
      </c>
      <c r="AR3314">
        <v>4</v>
      </c>
      <c r="AS3314" t="s">
        <v>68</v>
      </c>
      <c r="AT3314" t="s">
        <v>68</v>
      </c>
      <c r="AU3314" t="s">
        <v>68</v>
      </c>
      <c r="AV3314" s="2">
        <v>43497</v>
      </c>
      <c r="AW3314" s="3">
        <v>46023</v>
      </c>
      <c r="AX3314">
        <v>1667</v>
      </c>
      <c r="AY3314">
        <v>1873</v>
      </c>
      <c r="AZ3314" t="s">
        <v>136</v>
      </c>
      <c r="BA3314" s="2">
        <v>43580</v>
      </c>
      <c r="BB3314">
        <v>33</v>
      </c>
      <c r="BC3314" t="s">
        <v>2239</v>
      </c>
      <c r="BD3314" s="3">
        <v>13575</v>
      </c>
      <c r="BE3314" t="s">
        <v>60</v>
      </c>
      <c r="BF3314" s="2">
        <v>43700</v>
      </c>
      <c r="BG3314">
        <v>30</v>
      </c>
      <c r="BH3314" t="s">
        <v>2228</v>
      </c>
      <c r="BI3314" s="3">
        <v>36373</v>
      </c>
    </row>
    <row r="3315" spans="1:61" x14ac:dyDescent="0.25">
      <c r="A3315" s="1">
        <v>41749</v>
      </c>
      <c r="B3315" t="s">
        <v>2240</v>
      </c>
      <c r="C3315" t="s">
        <v>60</v>
      </c>
      <c r="D3315" t="s">
        <v>151</v>
      </c>
      <c r="E3315" t="s">
        <v>970</v>
      </c>
      <c r="F3315" t="s">
        <v>1745</v>
      </c>
      <c r="G3315" t="s">
        <v>703</v>
      </c>
      <c r="H3315" t="s">
        <v>664</v>
      </c>
      <c r="I3315" t="s">
        <v>792</v>
      </c>
      <c r="J3315" t="s">
        <v>704</v>
      </c>
      <c r="K3315" t="s">
        <v>155</v>
      </c>
      <c r="L3315" t="s">
        <v>252</v>
      </c>
      <c r="M3315" t="s">
        <v>584</v>
      </c>
      <c r="N3315" t="s">
        <v>118</v>
      </c>
      <c r="O3315" t="s">
        <v>1095</v>
      </c>
      <c r="P3315" t="s">
        <v>118</v>
      </c>
      <c r="Q3315">
        <v>35</v>
      </c>
      <c r="R3315" t="s">
        <v>242</v>
      </c>
      <c r="S3315" t="s">
        <v>66</v>
      </c>
      <c r="T3315">
        <v>14</v>
      </c>
      <c r="U3315">
        <v>11</v>
      </c>
      <c r="V3315">
        <v>3</v>
      </c>
      <c r="W3315" t="s">
        <v>96</v>
      </c>
      <c r="X3315" t="s">
        <v>132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 t="e" vm="355">
        <f>_FV(0,"2571428571428571")</f>
        <v>#VALUE!</v>
      </c>
      <c r="AM3315" t="s">
        <v>584</v>
      </c>
      <c r="AN3315">
        <v>-31</v>
      </c>
      <c r="AO3315" t="s">
        <v>68</v>
      </c>
      <c r="AP3315" t="s">
        <v>179</v>
      </c>
      <c r="AQ3315">
        <v>0</v>
      </c>
      <c r="AR3315">
        <v>9</v>
      </c>
      <c r="AS3315" t="s">
        <v>1315</v>
      </c>
      <c r="AT3315" t="s">
        <v>3140</v>
      </c>
      <c r="AU3315" t="s">
        <v>1961</v>
      </c>
      <c r="AV3315" t="s">
        <v>3629</v>
      </c>
      <c r="AW3315" t="s">
        <v>3640</v>
      </c>
      <c r="AX3315">
        <v>1530</v>
      </c>
      <c r="AY3315">
        <v>1873</v>
      </c>
      <c r="AZ3315" t="s">
        <v>2240</v>
      </c>
      <c r="BA3315" s="2">
        <v>43581</v>
      </c>
      <c r="BB3315">
        <v>22</v>
      </c>
      <c r="BC3315" t="s">
        <v>2242</v>
      </c>
      <c r="BD3315" s="2">
        <v>43801</v>
      </c>
      <c r="BE3315" t="s">
        <v>60</v>
      </c>
      <c r="BF3315" s="2">
        <v>43700</v>
      </c>
      <c r="BG3315">
        <v>30</v>
      </c>
      <c r="BH3315" t="s">
        <v>2228</v>
      </c>
      <c r="BI3315" s="3">
        <v>36373</v>
      </c>
    </row>
    <row r="3316" spans="1:61" x14ac:dyDescent="0.25">
      <c r="A3316" s="1">
        <v>41853</v>
      </c>
      <c r="B3316" t="s">
        <v>150</v>
      </c>
      <c r="C3316" t="s">
        <v>60</v>
      </c>
      <c r="D3316" t="s">
        <v>62</v>
      </c>
      <c r="E3316" s="3">
        <v>11720</v>
      </c>
      <c r="F3316" s="3">
        <v>32143</v>
      </c>
      <c r="G3316" s="3">
        <v>42370</v>
      </c>
      <c r="H3316" t="s">
        <v>552</v>
      </c>
      <c r="I3316" s="3">
        <v>32143</v>
      </c>
      <c r="J3316" s="2">
        <v>43498</v>
      </c>
      <c r="K3316" t="s">
        <v>1650</v>
      </c>
      <c r="L3316" t="s">
        <v>398</v>
      </c>
      <c r="M3316" t="s">
        <v>118</v>
      </c>
      <c r="N3316" t="s">
        <v>1097</v>
      </c>
      <c r="O3316" t="s">
        <v>118</v>
      </c>
      <c r="P3316" t="s">
        <v>131</v>
      </c>
      <c r="Q3316">
        <v>25</v>
      </c>
      <c r="R3316" t="s">
        <v>64</v>
      </c>
      <c r="S3316" t="s">
        <v>66</v>
      </c>
      <c r="T3316">
        <v>14</v>
      </c>
      <c r="U3316">
        <v>4</v>
      </c>
      <c r="V3316">
        <v>1</v>
      </c>
      <c r="W3316" t="s">
        <v>192</v>
      </c>
      <c r="X3316" t="s">
        <v>191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1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 s="3">
        <v>42370</v>
      </c>
      <c r="AM3316" s="2">
        <v>43556</v>
      </c>
      <c r="AN3316">
        <v>-8</v>
      </c>
      <c r="AO3316" t="e" vm="1">
        <f>_FV(-2,"0")</f>
        <v>#VALUE!</v>
      </c>
      <c r="AP3316" t="e" vm="1">
        <f>_FV(-2,"0")</f>
        <v>#VALUE!</v>
      </c>
      <c r="AQ3316">
        <v>1</v>
      </c>
      <c r="AR3316">
        <v>7</v>
      </c>
      <c r="AS3316" t="s">
        <v>3596</v>
      </c>
      <c r="AT3316" t="s">
        <v>68</v>
      </c>
      <c r="AU3316" t="s">
        <v>1424</v>
      </c>
      <c r="AV3316" t="s">
        <v>1836</v>
      </c>
      <c r="AW3316" t="s">
        <v>3641</v>
      </c>
      <c r="AX3316">
        <v>1815</v>
      </c>
      <c r="AY3316">
        <v>1873</v>
      </c>
      <c r="AZ3316" t="s">
        <v>150</v>
      </c>
      <c r="BA3316" s="2">
        <v>43700</v>
      </c>
      <c r="BB3316">
        <v>22</v>
      </c>
      <c r="BC3316" t="s">
        <v>2244</v>
      </c>
      <c r="BD3316" s="3">
        <v>29068</v>
      </c>
      <c r="BE3316" t="s">
        <v>60</v>
      </c>
      <c r="BF3316" s="2">
        <v>43700</v>
      </c>
      <c r="BG3316">
        <v>30</v>
      </c>
      <c r="BH3316" t="s">
        <v>2228</v>
      </c>
      <c r="BI3316" s="3">
        <v>36373</v>
      </c>
    </row>
    <row r="3317" spans="1:61" x14ac:dyDescent="0.25">
      <c r="A3317" s="1">
        <v>41622</v>
      </c>
      <c r="B3317" t="s">
        <v>158</v>
      </c>
      <c r="C3317" t="s">
        <v>60</v>
      </c>
      <c r="D3317" t="s">
        <v>62</v>
      </c>
      <c r="E3317" s="3">
        <v>1360562</v>
      </c>
      <c r="F3317" t="s">
        <v>908</v>
      </c>
      <c r="G3317" t="s">
        <v>750</v>
      </c>
      <c r="H3317" t="s">
        <v>1183</v>
      </c>
      <c r="I3317" s="3">
        <v>2273637</v>
      </c>
      <c r="J3317" t="s">
        <v>1687</v>
      </c>
      <c r="K3317" t="s">
        <v>751</v>
      </c>
      <c r="L3317" t="s">
        <v>1183</v>
      </c>
      <c r="M3317" t="s">
        <v>79</v>
      </c>
      <c r="N3317" t="s">
        <v>322</v>
      </c>
      <c r="O3317" t="s">
        <v>322</v>
      </c>
      <c r="P3317" t="s">
        <v>322</v>
      </c>
      <c r="Q3317">
        <v>16</v>
      </c>
      <c r="R3317" t="s">
        <v>68</v>
      </c>
      <c r="S3317" t="s">
        <v>66</v>
      </c>
      <c r="T3317">
        <v>14</v>
      </c>
      <c r="U3317">
        <v>4</v>
      </c>
      <c r="V3317">
        <v>1</v>
      </c>
      <c r="W3317" t="s">
        <v>120</v>
      </c>
      <c r="X3317" t="s">
        <v>120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 t="s">
        <v>318</v>
      </c>
      <c r="AM3317" t="s">
        <v>368</v>
      </c>
      <c r="AN3317">
        <v>-6</v>
      </c>
      <c r="AO3317" t="s">
        <v>65</v>
      </c>
      <c r="AP3317" t="e" vm="1">
        <f>_FV(-3,"0")</f>
        <v>#VALUE!</v>
      </c>
      <c r="AQ3317">
        <v>4</v>
      </c>
      <c r="AR3317">
        <v>4</v>
      </c>
      <c r="AS3317" t="s">
        <v>546</v>
      </c>
      <c r="AT3317" t="s">
        <v>68</v>
      </c>
      <c r="AU3317" t="s">
        <v>848</v>
      </c>
      <c r="AV3317" t="s">
        <v>3642</v>
      </c>
      <c r="AW3317" t="s">
        <v>3643</v>
      </c>
      <c r="AX3317">
        <v>1879</v>
      </c>
      <c r="AY3317">
        <v>1873</v>
      </c>
      <c r="AZ3317" t="s">
        <v>158</v>
      </c>
      <c r="BA3317" s="2">
        <v>43671</v>
      </c>
      <c r="BB3317">
        <v>21</v>
      </c>
      <c r="BC3317" t="s">
        <v>2247</v>
      </c>
      <c r="BD3317" t="s">
        <v>2248</v>
      </c>
      <c r="BE3317" t="s">
        <v>60</v>
      </c>
      <c r="BF3317" s="2">
        <v>43700</v>
      </c>
      <c r="BG3317">
        <v>30</v>
      </c>
      <c r="BH3317" t="s">
        <v>2228</v>
      </c>
      <c r="BI3317" s="3">
        <v>36373</v>
      </c>
    </row>
    <row r="3318" spans="1:61" x14ac:dyDescent="0.25">
      <c r="A3318" s="1">
        <v>41558</v>
      </c>
      <c r="B3318" t="s">
        <v>163</v>
      </c>
      <c r="C3318" t="s">
        <v>60</v>
      </c>
      <c r="D3318" t="s">
        <v>62</v>
      </c>
      <c r="E3318" t="s">
        <v>677</v>
      </c>
      <c r="F3318" t="s">
        <v>64</v>
      </c>
      <c r="G3318" t="s">
        <v>219</v>
      </c>
      <c r="H3318" t="s">
        <v>801</v>
      </c>
      <c r="I3318" t="s">
        <v>677</v>
      </c>
      <c r="J3318" t="s">
        <v>851</v>
      </c>
      <c r="K3318" t="s">
        <v>337</v>
      </c>
      <c r="L3318" t="s">
        <v>852</v>
      </c>
      <c r="M3318" t="s">
        <v>223</v>
      </c>
      <c r="N3318" t="s">
        <v>540</v>
      </c>
      <c r="O3318" t="s">
        <v>226</v>
      </c>
      <c r="P3318" t="s">
        <v>540</v>
      </c>
      <c r="Q3318">
        <v>11</v>
      </c>
      <c r="R3318" t="s">
        <v>85</v>
      </c>
      <c r="S3318" t="s">
        <v>66</v>
      </c>
      <c r="T3318">
        <v>14</v>
      </c>
      <c r="U3318">
        <v>8</v>
      </c>
      <c r="V3318">
        <v>1</v>
      </c>
      <c r="W3318" t="s">
        <v>120</v>
      </c>
      <c r="X3318" t="s">
        <v>191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 t="s">
        <v>224</v>
      </c>
      <c r="AM3318" t="s">
        <v>219</v>
      </c>
      <c r="AN3318">
        <v>-8</v>
      </c>
      <c r="AO3318" t="e" vm="1">
        <f>_FV(-3,"0")</f>
        <v>#VALUE!</v>
      </c>
      <c r="AP3318" t="s">
        <v>84</v>
      </c>
      <c r="AQ3318">
        <v>7</v>
      </c>
      <c r="AR3318">
        <v>1</v>
      </c>
      <c r="AS3318" t="s">
        <v>68</v>
      </c>
      <c r="AT3318" t="s">
        <v>973</v>
      </c>
      <c r="AU3318" t="s">
        <v>68</v>
      </c>
      <c r="AV3318" s="2">
        <v>43556</v>
      </c>
      <c r="AW3318" t="s">
        <v>3644</v>
      </c>
      <c r="AX3318">
        <v>1925</v>
      </c>
      <c r="AY3318">
        <v>1873</v>
      </c>
      <c r="AZ3318" t="s">
        <v>163</v>
      </c>
      <c r="BA3318" s="2">
        <v>43732</v>
      </c>
      <c r="BB3318">
        <v>24</v>
      </c>
      <c r="BC3318" t="s">
        <v>2249</v>
      </c>
      <c r="BD3318" s="2">
        <v>43600</v>
      </c>
      <c r="BE3318" t="s">
        <v>60</v>
      </c>
      <c r="BF3318" s="2">
        <v>43700</v>
      </c>
      <c r="BG3318">
        <v>30</v>
      </c>
      <c r="BH3318" t="s">
        <v>2228</v>
      </c>
      <c r="BI3318" s="3">
        <v>36373</v>
      </c>
    </row>
    <row r="3319" spans="1:61" x14ac:dyDescent="0.25">
      <c r="A3319" s="1">
        <v>41637</v>
      </c>
      <c r="B3319" t="s">
        <v>178</v>
      </c>
      <c r="C3319" t="s">
        <v>60</v>
      </c>
      <c r="D3319" t="s">
        <v>151</v>
      </c>
      <c r="E3319" t="s">
        <v>679</v>
      </c>
      <c r="F3319" t="s">
        <v>1771</v>
      </c>
      <c r="G3319" t="s">
        <v>405</v>
      </c>
      <c r="H3319" t="s">
        <v>198</v>
      </c>
      <c r="I3319" t="s">
        <v>1583</v>
      </c>
      <c r="J3319" t="s">
        <v>1320</v>
      </c>
      <c r="K3319" t="s">
        <v>788</v>
      </c>
      <c r="L3319" t="s">
        <v>1624</v>
      </c>
      <c r="M3319" t="s">
        <v>170</v>
      </c>
      <c r="N3319" t="s">
        <v>204</v>
      </c>
      <c r="O3319" t="s">
        <v>204</v>
      </c>
      <c r="P3319" t="s">
        <v>204</v>
      </c>
      <c r="Q3319">
        <v>19</v>
      </c>
      <c r="R3319" t="s">
        <v>120</v>
      </c>
      <c r="S3319" t="s">
        <v>66</v>
      </c>
      <c r="T3319">
        <v>14</v>
      </c>
      <c r="U3319">
        <v>6</v>
      </c>
      <c r="V3319">
        <v>1</v>
      </c>
      <c r="W3319" t="s">
        <v>120</v>
      </c>
      <c r="X3319" t="s">
        <v>121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 t="s">
        <v>202</v>
      </c>
      <c r="AM3319" t="s">
        <v>198</v>
      </c>
      <c r="AN3319">
        <v>-6</v>
      </c>
      <c r="AO3319" t="s">
        <v>64</v>
      </c>
      <c r="AP3319" t="s">
        <v>96</v>
      </c>
      <c r="AQ3319">
        <v>0</v>
      </c>
      <c r="AR3319">
        <v>9</v>
      </c>
      <c r="AS3319" t="s">
        <v>68</v>
      </c>
      <c r="AT3319" t="s">
        <v>68</v>
      </c>
      <c r="AU3319" t="s">
        <v>68</v>
      </c>
      <c r="AV3319" s="2">
        <v>43557</v>
      </c>
      <c r="AW3319" s="3">
        <v>42005</v>
      </c>
      <c r="AX3319">
        <v>1685</v>
      </c>
      <c r="AY3319">
        <v>1873</v>
      </c>
      <c r="AZ3319" t="s">
        <v>178</v>
      </c>
      <c r="BA3319" s="2">
        <v>43579</v>
      </c>
      <c r="BB3319">
        <v>26</v>
      </c>
      <c r="BC3319" t="s">
        <v>2250</v>
      </c>
      <c r="BD3319" s="3">
        <v>26420</v>
      </c>
      <c r="BE3319" t="s">
        <v>60</v>
      </c>
      <c r="BF3319" s="2">
        <v>43700</v>
      </c>
      <c r="BG3319">
        <v>30</v>
      </c>
      <c r="BH3319" t="s">
        <v>2228</v>
      </c>
      <c r="BI3319" s="3">
        <v>36373</v>
      </c>
    </row>
    <row r="3320" spans="1:61" x14ac:dyDescent="0.25">
      <c r="A3320" s="1">
        <v>41948</v>
      </c>
      <c r="B3320" t="s">
        <v>1432</v>
      </c>
      <c r="C3320" t="s">
        <v>60</v>
      </c>
      <c r="D3320" t="s">
        <v>151</v>
      </c>
      <c r="E3320" t="s">
        <v>1625</v>
      </c>
      <c r="F3320" t="s">
        <v>1583</v>
      </c>
      <c r="G3320" t="s">
        <v>199</v>
      </c>
      <c r="H3320" t="s">
        <v>1587</v>
      </c>
      <c r="I3320" t="s">
        <v>919</v>
      </c>
      <c r="J3320" t="s">
        <v>64</v>
      </c>
      <c r="K3320" t="s">
        <v>205</v>
      </c>
      <c r="L3320" t="s">
        <v>1589</v>
      </c>
      <c r="M3320" t="s">
        <v>788</v>
      </c>
      <c r="N3320" t="s">
        <v>1014</v>
      </c>
      <c r="O3320" t="s">
        <v>174</v>
      </c>
      <c r="P3320" t="s">
        <v>1014</v>
      </c>
      <c r="Q3320">
        <v>38</v>
      </c>
      <c r="R3320" t="s">
        <v>95</v>
      </c>
      <c r="S3320" t="s">
        <v>66</v>
      </c>
      <c r="T3320">
        <v>14</v>
      </c>
      <c r="U3320">
        <v>18</v>
      </c>
      <c r="V3320">
        <v>4</v>
      </c>
      <c r="W3320" t="s">
        <v>68</v>
      </c>
      <c r="X3320" t="s">
        <v>179</v>
      </c>
      <c r="Y3320">
        <v>0</v>
      </c>
      <c r="Z3320">
        <v>0</v>
      </c>
      <c r="AA3320">
        <v>0</v>
      </c>
      <c r="AB3320">
        <v>1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 t="e" vm="309">
        <f>_FV(0,"8421052631578947")</f>
        <v>#VALUE!</v>
      </c>
      <c r="AM3320" t="s">
        <v>920</v>
      </c>
      <c r="AN3320">
        <v>-43</v>
      </c>
      <c r="AO3320" t="e" vm="1">
        <f>_FV(-11,"0")</f>
        <v>#VALUE!</v>
      </c>
      <c r="AP3320" t="s">
        <v>119</v>
      </c>
      <c r="AQ3320">
        <v>3</v>
      </c>
      <c r="AR3320">
        <v>6</v>
      </c>
      <c r="AS3320" t="s">
        <v>68</v>
      </c>
      <c r="AT3320" t="s">
        <v>68</v>
      </c>
      <c r="AU3320" t="s">
        <v>68</v>
      </c>
      <c r="AV3320" s="3">
        <v>45658</v>
      </c>
      <c r="AW3320" s="3">
        <v>45292</v>
      </c>
      <c r="AX3320">
        <v>1656</v>
      </c>
      <c r="AY3320">
        <v>1873</v>
      </c>
      <c r="AZ3320" t="s">
        <v>1432</v>
      </c>
      <c r="BA3320" s="2">
        <v>43522</v>
      </c>
      <c r="BB3320">
        <v>17</v>
      </c>
      <c r="BC3320" t="s">
        <v>2252</v>
      </c>
      <c r="BD3320" s="2">
        <v>43527</v>
      </c>
      <c r="BE3320" t="s">
        <v>60</v>
      </c>
      <c r="BF3320" s="2">
        <v>43700</v>
      </c>
      <c r="BG3320">
        <v>30</v>
      </c>
      <c r="BH3320" t="s">
        <v>2228</v>
      </c>
      <c r="BI3320" s="3">
        <v>36373</v>
      </c>
    </row>
    <row r="3321" spans="1:61" x14ac:dyDescent="0.25">
      <c r="A3321" s="1">
        <v>41667</v>
      </c>
      <c r="B3321" t="s">
        <v>1917</v>
      </c>
      <c r="C3321" t="s">
        <v>60</v>
      </c>
      <c r="D3321" t="s">
        <v>101</v>
      </c>
      <c r="E3321" t="s">
        <v>373</v>
      </c>
      <c r="F3321" t="s">
        <v>967</v>
      </c>
      <c r="G3321" t="s">
        <v>377</v>
      </c>
      <c r="H3321" t="s">
        <v>499</v>
      </c>
      <c r="I3321" t="s">
        <v>500</v>
      </c>
      <c r="J3321" t="s">
        <v>1543</v>
      </c>
      <c r="K3321" t="s">
        <v>378</v>
      </c>
      <c r="L3321" t="s">
        <v>904</v>
      </c>
      <c r="M3321" t="s">
        <v>379</v>
      </c>
      <c r="N3321" t="s">
        <v>728</v>
      </c>
      <c r="O3321" t="s">
        <v>379</v>
      </c>
      <c r="P3321" t="s">
        <v>728</v>
      </c>
      <c r="Q3321">
        <v>23</v>
      </c>
      <c r="R3321" t="s">
        <v>121</v>
      </c>
      <c r="S3321" t="s">
        <v>66</v>
      </c>
      <c r="T3321">
        <v>14</v>
      </c>
      <c r="U3321">
        <v>9</v>
      </c>
      <c r="V3321">
        <v>1</v>
      </c>
      <c r="W3321" t="s">
        <v>85</v>
      </c>
      <c r="X3321" t="s">
        <v>110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1</v>
      </c>
      <c r="AG3321">
        <v>1</v>
      </c>
      <c r="AH3321">
        <v>0</v>
      </c>
      <c r="AI3321">
        <v>0</v>
      </c>
      <c r="AJ3321">
        <v>0</v>
      </c>
      <c r="AK3321">
        <v>0</v>
      </c>
      <c r="AL3321" t="s">
        <v>382</v>
      </c>
      <c r="AM3321" t="s">
        <v>901</v>
      </c>
      <c r="AN3321">
        <v>-20</v>
      </c>
      <c r="AO3321" t="e" vm="1">
        <f>_FV(-8,"0")</f>
        <v>#VALUE!</v>
      </c>
      <c r="AP3321" t="s">
        <v>66</v>
      </c>
      <c r="AQ3321">
        <v>1</v>
      </c>
      <c r="AR3321">
        <v>7</v>
      </c>
      <c r="AS3321" t="s">
        <v>68</v>
      </c>
      <c r="AT3321" t="s">
        <v>68</v>
      </c>
      <c r="AU3321" t="s">
        <v>68</v>
      </c>
      <c r="AV3321" s="2">
        <v>43497</v>
      </c>
      <c r="AW3321" s="3">
        <v>12055</v>
      </c>
      <c r="AX3321">
        <v>1643</v>
      </c>
      <c r="AY3321">
        <v>1873</v>
      </c>
      <c r="AZ3321" t="s">
        <v>1917</v>
      </c>
      <c r="BA3321" s="2">
        <v>43731</v>
      </c>
      <c r="BB3321">
        <v>16</v>
      </c>
      <c r="BC3321" t="s">
        <v>2253</v>
      </c>
      <c r="BD3321" s="3">
        <v>11383</v>
      </c>
      <c r="BE3321" t="s">
        <v>60</v>
      </c>
      <c r="BF3321" s="2">
        <v>43700</v>
      </c>
      <c r="BG3321">
        <v>30</v>
      </c>
      <c r="BH3321" t="s">
        <v>2228</v>
      </c>
      <c r="BI3321" s="3">
        <v>36373</v>
      </c>
    </row>
    <row r="3322" spans="1:61" x14ac:dyDescent="0.25">
      <c r="A3322" s="1">
        <v>41642</v>
      </c>
      <c r="B3322" t="s">
        <v>182</v>
      </c>
      <c r="C3322" t="s">
        <v>60</v>
      </c>
      <c r="D3322" t="s">
        <v>62</v>
      </c>
      <c r="E3322" t="s">
        <v>246</v>
      </c>
      <c r="F3322" t="s">
        <v>370</v>
      </c>
      <c r="G3322" s="2">
        <v>43586</v>
      </c>
      <c r="H3322" t="s">
        <v>246</v>
      </c>
      <c r="I3322" t="s">
        <v>246</v>
      </c>
      <c r="J3322" t="s">
        <v>2418</v>
      </c>
      <c r="K3322" t="s">
        <v>372</v>
      </c>
      <c r="L3322" t="s">
        <v>576</v>
      </c>
      <c r="M3322" t="s">
        <v>156</v>
      </c>
      <c r="N3322" t="s">
        <v>154</v>
      </c>
      <c r="O3322" t="s">
        <v>251</v>
      </c>
      <c r="P3322" t="s">
        <v>254</v>
      </c>
      <c r="Q3322">
        <v>28</v>
      </c>
      <c r="R3322" t="s">
        <v>83</v>
      </c>
      <c r="S3322" t="s">
        <v>66</v>
      </c>
      <c r="T3322">
        <v>14</v>
      </c>
      <c r="U3322">
        <v>11</v>
      </c>
      <c r="V3322">
        <v>2</v>
      </c>
      <c r="W3322" t="s">
        <v>132</v>
      </c>
      <c r="X3322" t="s">
        <v>121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 t="e" vm="183">
        <f>_FV(0,"5357142857142857")</f>
        <v>#VALUE!</v>
      </c>
      <c r="AM3322" t="s">
        <v>249</v>
      </c>
      <c r="AN3322">
        <v>-32</v>
      </c>
      <c r="AO3322" t="e" vm="1">
        <f>_FV(-3,"0")</f>
        <v>#VALUE!</v>
      </c>
      <c r="AP3322" t="s">
        <v>132</v>
      </c>
      <c r="AQ3322">
        <v>1</v>
      </c>
      <c r="AR3322">
        <v>7</v>
      </c>
      <c r="AS3322" t="s">
        <v>68</v>
      </c>
      <c r="AT3322" t="s">
        <v>68</v>
      </c>
      <c r="AU3322" t="s">
        <v>68</v>
      </c>
      <c r="AV3322" s="3">
        <v>27395</v>
      </c>
      <c r="AW3322" s="3">
        <v>46023</v>
      </c>
      <c r="AX3322">
        <v>1671</v>
      </c>
      <c r="AY3322">
        <v>1873</v>
      </c>
      <c r="AZ3322" t="s">
        <v>182</v>
      </c>
      <c r="BA3322" s="2">
        <v>43491</v>
      </c>
      <c r="BB3322">
        <v>20</v>
      </c>
      <c r="BC3322" t="s">
        <v>2256</v>
      </c>
      <c r="BD3322" s="3">
        <v>12510</v>
      </c>
      <c r="BE3322" t="s">
        <v>60</v>
      </c>
      <c r="BF3322" s="2">
        <v>43700</v>
      </c>
      <c r="BG3322">
        <v>30</v>
      </c>
      <c r="BH3322" t="s">
        <v>2228</v>
      </c>
      <c r="BI3322" s="3">
        <v>36373</v>
      </c>
    </row>
    <row r="3323" spans="1:61" x14ac:dyDescent="0.25">
      <c r="A3323" s="1">
        <v>41531</v>
      </c>
      <c r="B3323" t="s">
        <v>195</v>
      </c>
      <c r="C3323" t="s">
        <v>60</v>
      </c>
      <c r="D3323" t="s">
        <v>151</v>
      </c>
      <c r="E3323" t="s">
        <v>63</v>
      </c>
      <c r="F3323" s="3">
        <v>45658</v>
      </c>
      <c r="G3323" s="3">
        <v>45658</v>
      </c>
      <c r="H3323" t="s">
        <v>68</v>
      </c>
      <c r="I3323" t="s">
        <v>79</v>
      </c>
      <c r="J3323" s="2">
        <v>43586</v>
      </c>
      <c r="K3323" t="s">
        <v>65</v>
      </c>
      <c r="L3323" t="s">
        <v>63</v>
      </c>
      <c r="M3323" t="s">
        <v>63</v>
      </c>
      <c r="N3323" t="s">
        <v>79</v>
      </c>
      <c r="O3323" t="s">
        <v>79</v>
      </c>
      <c r="P3323" t="s">
        <v>65</v>
      </c>
      <c r="Q3323">
        <v>4</v>
      </c>
      <c r="R3323" t="s">
        <v>119</v>
      </c>
      <c r="S3323" t="s">
        <v>66</v>
      </c>
      <c r="T3323">
        <v>14</v>
      </c>
      <c r="U3323">
        <v>19</v>
      </c>
      <c r="V3323">
        <v>4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 t="e" vm="89">
        <f>_FV(0,"75")</f>
        <v>#VALUE!</v>
      </c>
      <c r="AM3323" t="s">
        <v>79</v>
      </c>
      <c r="AN3323">
        <v>-5</v>
      </c>
      <c r="AP3323" t="s">
        <v>120</v>
      </c>
      <c r="AQ3323">
        <v>1</v>
      </c>
      <c r="AR3323">
        <v>7</v>
      </c>
      <c r="AS3323" t="s">
        <v>3645</v>
      </c>
      <c r="AT3323" t="s">
        <v>68</v>
      </c>
      <c r="AU3323" t="s">
        <v>1717</v>
      </c>
      <c r="AV3323" t="s">
        <v>3646</v>
      </c>
      <c r="AW3323" t="s">
        <v>3647</v>
      </c>
      <c r="AX3323">
        <v>1627</v>
      </c>
      <c r="AY3323">
        <v>1873</v>
      </c>
      <c r="AZ3323" t="s">
        <v>195</v>
      </c>
      <c r="BA3323" s="2">
        <v>43732</v>
      </c>
      <c r="BB3323">
        <v>28</v>
      </c>
      <c r="BC3323" t="s">
        <v>2257</v>
      </c>
      <c r="BD3323" s="2">
        <v>43712</v>
      </c>
      <c r="BE3323" t="s">
        <v>60</v>
      </c>
      <c r="BF3323" s="2">
        <v>43700</v>
      </c>
      <c r="BG3323">
        <v>30</v>
      </c>
      <c r="BH3323" t="s">
        <v>2228</v>
      </c>
      <c r="BI3323" s="3">
        <v>36373</v>
      </c>
    </row>
    <row r="3324" spans="1:61" x14ac:dyDescent="0.25">
      <c r="A3324" s="1">
        <v>41545</v>
      </c>
      <c r="B3324" t="s">
        <v>1445</v>
      </c>
      <c r="C3324" t="s">
        <v>60</v>
      </c>
      <c r="D3324" t="s">
        <v>151</v>
      </c>
      <c r="E3324" t="s">
        <v>76</v>
      </c>
      <c r="F3324" t="s">
        <v>366</v>
      </c>
      <c r="G3324" t="s">
        <v>76</v>
      </c>
      <c r="H3324" t="s">
        <v>68</v>
      </c>
      <c r="I3324" t="s">
        <v>76</v>
      </c>
      <c r="J3324" t="s">
        <v>64</v>
      </c>
      <c r="K3324" t="s">
        <v>80</v>
      </c>
      <c r="L3324" t="s">
        <v>355</v>
      </c>
      <c r="M3324" t="s">
        <v>80</v>
      </c>
      <c r="N3324" t="s">
        <v>82</v>
      </c>
      <c r="O3324" t="s">
        <v>82</v>
      </c>
      <c r="P3324" t="s">
        <v>65</v>
      </c>
      <c r="Q3324">
        <v>6</v>
      </c>
      <c r="R3324" t="s">
        <v>179</v>
      </c>
      <c r="S3324" t="s">
        <v>66</v>
      </c>
      <c r="T3324">
        <v>14</v>
      </c>
      <c r="U3324">
        <v>9</v>
      </c>
      <c r="V3324">
        <v>1</v>
      </c>
      <c r="W3324" t="s">
        <v>85</v>
      </c>
      <c r="X3324" t="s">
        <v>179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 t="s">
        <v>65</v>
      </c>
      <c r="AM3324" t="s">
        <v>74</v>
      </c>
      <c r="AN3324">
        <v>-5</v>
      </c>
      <c r="AO3324" t="e" vm="1">
        <f>_FV(-5,"0")</f>
        <v>#VALUE!</v>
      </c>
      <c r="AP3324" t="s">
        <v>121</v>
      </c>
      <c r="AQ3324">
        <v>6</v>
      </c>
      <c r="AR3324">
        <v>3</v>
      </c>
      <c r="AS3324" t="s">
        <v>2214</v>
      </c>
      <c r="AT3324" t="s">
        <v>68</v>
      </c>
      <c r="AU3324" t="s">
        <v>3083</v>
      </c>
      <c r="AV3324" t="s">
        <v>2215</v>
      </c>
      <c r="AW3324" t="s">
        <v>3648</v>
      </c>
      <c r="AX3324">
        <v>1714</v>
      </c>
      <c r="AY3324">
        <v>1873</v>
      </c>
      <c r="AZ3324" t="s">
        <v>1445</v>
      </c>
      <c r="BA3324" s="2">
        <v>43610</v>
      </c>
      <c r="BB3324">
        <v>27</v>
      </c>
      <c r="BC3324" t="s">
        <v>2260</v>
      </c>
      <c r="BD3324" s="3">
        <v>30376</v>
      </c>
      <c r="BE3324" t="s">
        <v>60</v>
      </c>
      <c r="BF3324" s="2">
        <v>43700</v>
      </c>
      <c r="BG3324">
        <v>30</v>
      </c>
      <c r="BH3324" t="s">
        <v>2228</v>
      </c>
      <c r="BI3324" s="3">
        <v>36373</v>
      </c>
    </row>
    <row r="3325" spans="1:61" x14ac:dyDescent="0.25">
      <c r="A3325" s="1">
        <v>41714</v>
      </c>
      <c r="B3325" t="s">
        <v>209</v>
      </c>
      <c r="C3325" t="s">
        <v>60</v>
      </c>
      <c r="D3325" t="s">
        <v>151</v>
      </c>
      <c r="E3325" t="s">
        <v>765</v>
      </c>
      <c r="F3325" t="s">
        <v>926</v>
      </c>
      <c r="G3325" t="s">
        <v>765</v>
      </c>
      <c r="H3325" t="s">
        <v>263</v>
      </c>
      <c r="I3325" t="s">
        <v>926</v>
      </c>
      <c r="J3325" t="s">
        <v>1631</v>
      </c>
      <c r="K3325" t="s">
        <v>484</v>
      </c>
      <c r="L3325" t="s">
        <v>1701</v>
      </c>
      <c r="M3325" t="s">
        <v>386</v>
      </c>
      <c r="N3325" t="s">
        <v>82</v>
      </c>
      <c r="O3325" t="s">
        <v>82</v>
      </c>
      <c r="P3325" t="s">
        <v>82</v>
      </c>
      <c r="Q3325">
        <v>30</v>
      </c>
      <c r="R3325" t="s">
        <v>96</v>
      </c>
      <c r="S3325" t="s">
        <v>66</v>
      </c>
      <c r="T3325">
        <v>14</v>
      </c>
      <c r="U3325">
        <v>6</v>
      </c>
      <c r="V3325">
        <v>4</v>
      </c>
      <c r="W3325" t="s">
        <v>83</v>
      </c>
      <c r="X3325" t="s">
        <v>85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 t="s">
        <v>65</v>
      </c>
      <c r="AM3325" t="s">
        <v>74</v>
      </c>
      <c r="AN3325">
        <v>-9</v>
      </c>
      <c r="AO3325" t="s">
        <v>64</v>
      </c>
      <c r="AP3325" t="s">
        <v>64</v>
      </c>
      <c r="AQ3325">
        <v>3</v>
      </c>
      <c r="AR3325">
        <v>6</v>
      </c>
      <c r="AS3325" t="s">
        <v>68</v>
      </c>
      <c r="AT3325" t="s">
        <v>68</v>
      </c>
      <c r="AU3325" t="s">
        <v>68</v>
      </c>
      <c r="AV3325" s="3">
        <v>45658</v>
      </c>
      <c r="AW3325" s="3">
        <v>46023</v>
      </c>
      <c r="AX3325">
        <v>1847</v>
      </c>
      <c r="AY3325">
        <v>1873</v>
      </c>
      <c r="AZ3325" t="s">
        <v>209</v>
      </c>
      <c r="BA3325" s="2">
        <v>43578</v>
      </c>
      <c r="BB3325">
        <v>21</v>
      </c>
      <c r="BC3325" t="s">
        <v>217</v>
      </c>
      <c r="BD3325" s="3">
        <v>44774</v>
      </c>
      <c r="BE3325" t="s">
        <v>60</v>
      </c>
      <c r="BF3325" s="2">
        <v>43700</v>
      </c>
      <c r="BG3325">
        <v>30</v>
      </c>
      <c r="BH3325" t="s">
        <v>2228</v>
      </c>
      <c r="BI3325" s="3">
        <v>36373</v>
      </c>
    </row>
    <row r="3326" spans="1:61" x14ac:dyDescent="0.25">
      <c r="A3326" s="1">
        <v>41435</v>
      </c>
      <c r="B3326" t="s">
        <v>218</v>
      </c>
      <c r="C3326" t="s">
        <v>60</v>
      </c>
      <c r="D3326" t="s">
        <v>101</v>
      </c>
      <c r="E3326" t="s">
        <v>152</v>
      </c>
      <c r="F3326" t="s">
        <v>370</v>
      </c>
      <c r="G3326" t="s">
        <v>670</v>
      </c>
      <c r="H3326" t="s">
        <v>68</v>
      </c>
      <c r="I3326" t="s">
        <v>250</v>
      </c>
      <c r="J3326" t="s">
        <v>1332</v>
      </c>
      <c r="K3326" t="s">
        <v>155</v>
      </c>
      <c r="L3326" t="s">
        <v>670</v>
      </c>
      <c r="M3326" t="s">
        <v>155</v>
      </c>
      <c r="N3326" t="s">
        <v>154</v>
      </c>
      <c r="O3326" t="s">
        <v>155</v>
      </c>
      <c r="P3326" t="s">
        <v>65</v>
      </c>
      <c r="Q3326">
        <v>7</v>
      </c>
      <c r="R3326" t="s">
        <v>255</v>
      </c>
      <c r="S3326" t="s">
        <v>66</v>
      </c>
      <c r="T3326">
        <v>14</v>
      </c>
      <c r="U3326">
        <v>10</v>
      </c>
      <c r="V3326">
        <v>1</v>
      </c>
      <c r="W3326" t="s">
        <v>121</v>
      </c>
      <c r="X3326" t="s">
        <v>110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1</v>
      </c>
      <c r="AG3326">
        <v>1</v>
      </c>
      <c r="AH3326">
        <v>0</v>
      </c>
      <c r="AI3326">
        <v>0</v>
      </c>
      <c r="AJ3326">
        <v>0</v>
      </c>
      <c r="AK3326">
        <v>0</v>
      </c>
      <c r="AL3326" t="s">
        <v>154</v>
      </c>
      <c r="AM3326" t="s">
        <v>152</v>
      </c>
      <c r="AN3326">
        <v>-7</v>
      </c>
      <c r="AO3326" t="e" vm="1">
        <f>_FV(-7,"0")</f>
        <v>#VALUE!</v>
      </c>
      <c r="AP3326" t="s">
        <v>191</v>
      </c>
      <c r="AQ3326">
        <v>0</v>
      </c>
      <c r="AR3326">
        <v>9</v>
      </c>
      <c r="AS3326" t="s">
        <v>68</v>
      </c>
      <c r="AT3326" t="s">
        <v>68</v>
      </c>
      <c r="AU3326" t="s">
        <v>68</v>
      </c>
      <c r="AV3326" t="s">
        <v>64</v>
      </c>
      <c r="AW3326" s="3">
        <v>43101</v>
      </c>
      <c r="AX3326">
        <v>1662</v>
      </c>
      <c r="AY3326">
        <v>1873</v>
      </c>
      <c r="AZ3326" t="s">
        <v>218</v>
      </c>
      <c r="BA3326" s="2">
        <v>43642</v>
      </c>
      <c r="BB3326">
        <v>21</v>
      </c>
      <c r="BC3326" t="s">
        <v>2264</v>
      </c>
      <c r="BD3326" s="2">
        <v>43649</v>
      </c>
      <c r="BE3326" t="s">
        <v>60</v>
      </c>
      <c r="BF3326" s="2">
        <v>43700</v>
      </c>
      <c r="BG3326">
        <v>30</v>
      </c>
      <c r="BH3326" t="s">
        <v>2228</v>
      </c>
      <c r="BI3326" s="3">
        <v>36373</v>
      </c>
    </row>
    <row r="3327" spans="1:61" x14ac:dyDescent="0.25">
      <c r="A3327" s="1">
        <v>41634</v>
      </c>
      <c r="B3327" t="s">
        <v>228</v>
      </c>
      <c r="C3327" t="s">
        <v>60</v>
      </c>
      <c r="D3327" t="s">
        <v>151</v>
      </c>
      <c r="E3327" t="s">
        <v>91</v>
      </c>
      <c r="F3327" t="s">
        <v>366</v>
      </c>
      <c r="G3327" t="s">
        <v>210</v>
      </c>
      <c r="H3327" t="s">
        <v>433</v>
      </c>
      <c r="I3327" t="s">
        <v>91</v>
      </c>
      <c r="J3327" t="s">
        <v>64</v>
      </c>
      <c r="K3327" t="s">
        <v>82</v>
      </c>
      <c r="L3327" t="s">
        <v>950</v>
      </c>
      <c r="M3327" t="s">
        <v>63</v>
      </c>
      <c r="N3327" t="s">
        <v>82</v>
      </c>
      <c r="O3327" t="s">
        <v>341</v>
      </c>
      <c r="P3327" t="s">
        <v>82</v>
      </c>
      <c r="Q3327">
        <v>18</v>
      </c>
      <c r="R3327" t="s">
        <v>191</v>
      </c>
      <c r="S3327" t="s">
        <v>66</v>
      </c>
      <c r="T3327">
        <v>14</v>
      </c>
      <c r="U3327">
        <v>17</v>
      </c>
      <c r="V3327">
        <v>2</v>
      </c>
      <c r="W3327" t="s">
        <v>66</v>
      </c>
      <c r="X3327" t="s">
        <v>121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 t="e" vm="4">
        <f>_FV(0,"4444444444444444")</f>
        <v>#VALUE!</v>
      </c>
      <c r="AM3327" t="s">
        <v>88</v>
      </c>
      <c r="AN3327">
        <v>-22</v>
      </c>
      <c r="AO3327" t="e" vm="1">
        <f>_FV(-4,"0")</f>
        <v>#VALUE!</v>
      </c>
      <c r="AP3327" t="s">
        <v>83</v>
      </c>
      <c r="AQ3327">
        <v>0</v>
      </c>
      <c r="AR3327">
        <v>9</v>
      </c>
      <c r="AS3327" t="s">
        <v>68</v>
      </c>
      <c r="AT3327" t="s">
        <v>2179</v>
      </c>
      <c r="AU3327" t="s">
        <v>68</v>
      </c>
      <c r="AV3327" t="s">
        <v>124</v>
      </c>
      <c r="AW3327" t="s">
        <v>3649</v>
      </c>
      <c r="AX3327">
        <v>1671</v>
      </c>
      <c r="AY3327">
        <v>1873</v>
      </c>
      <c r="AZ3327" t="s">
        <v>228</v>
      </c>
      <c r="BA3327" s="2">
        <v>43549</v>
      </c>
      <c r="BB3327">
        <v>22</v>
      </c>
      <c r="BC3327" t="s">
        <v>2267</v>
      </c>
      <c r="BD3327" s="2">
        <v>43588</v>
      </c>
      <c r="BE3327" t="s">
        <v>60</v>
      </c>
      <c r="BF3327" s="2">
        <v>43700</v>
      </c>
      <c r="BG3327">
        <v>30</v>
      </c>
      <c r="BH3327" t="s">
        <v>2228</v>
      </c>
      <c r="BI3327" s="3">
        <v>36373</v>
      </c>
    </row>
    <row r="3328" spans="1:61" x14ac:dyDescent="0.25">
      <c r="A3328" s="1">
        <v>41902</v>
      </c>
      <c r="B3328" t="s">
        <v>73</v>
      </c>
      <c r="C3328" t="s">
        <v>60</v>
      </c>
      <c r="D3328" t="s">
        <v>151</v>
      </c>
      <c r="E3328" t="s">
        <v>124</v>
      </c>
      <c r="F3328" s="2">
        <v>43556</v>
      </c>
      <c r="G3328" t="s">
        <v>118</v>
      </c>
      <c r="H3328" s="2">
        <v>43497</v>
      </c>
      <c r="I3328" t="s">
        <v>64</v>
      </c>
      <c r="J3328" s="2">
        <v>43497</v>
      </c>
      <c r="K3328" t="s">
        <v>97</v>
      </c>
      <c r="L3328" t="s">
        <v>118</v>
      </c>
      <c r="M3328" t="s">
        <v>65</v>
      </c>
      <c r="N3328" t="s">
        <v>65</v>
      </c>
      <c r="O3328" t="s">
        <v>118</v>
      </c>
      <c r="P3328" t="s">
        <v>97</v>
      </c>
      <c r="Q3328">
        <v>5</v>
      </c>
      <c r="R3328" t="s">
        <v>255</v>
      </c>
      <c r="S3328" t="s">
        <v>84</v>
      </c>
      <c r="T3328">
        <v>15</v>
      </c>
      <c r="U3328">
        <v>2</v>
      </c>
      <c r="V3328">
        <v>7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 t="s">
        <v>97</v>
      </c>
      <c r="AM3328" t="s">
        <v>118</v>
      </c>
      <c r="AN3328">
        <v>4</v>
      </c>
      <c r="AP3328" t="s">
        <v>119</v>
      </c>
      <c r="AQ3328">
        <v>3</v>
      </c>
      <c r="AR3328">
        <v>6</v>
      </c>
      <c r="AS3328" t="s">
        <v>68</v>
      </c>
      <c r="AT3328" t="s">
        <v>261</v>
      </c>
      <c r="AU3328" t="s">
        <v>68</v>
      </c>
      <c r="AV3328" s="3">
        <v>45658</v>
      </c>
      <c r="AW3328" t="s">
        <v>2598</v>
      </c>
      <c r="AX3328">
        <v>1638</v>
      </c>
      <c r="AY3328">
        <v>1848</v>
      </c>
      <c r="AZ3328" t="s">
        <v>73</v>
      </c>
      <c r="BA3328" s="2">
        <v>43548</v>
      </c>
      <c r="BB3328">
        <v>20</v>
      </c>
      <c r="BC3328" t="s">
        <v>1886</v>
      </c>
      <c r="BD3328" s="3">
        <v>12479</v>
      </c>
      <c r="BE3328" t="s">
        <v>60</v>
      </c>
      <c r="BF3328" t="s">
        <v>2527</v>
      </c>
      <c r="BG3328">
        <v>29</v>
      </c>
      <c r="BH3328" t="s">
        <v>2528</v>
      </c>
      <c r="BI3328" s="3">
        <v>23255</v>
      </c>
    </row>
    <row r="3329" spans="1:61" x14ac:dyDescent="0.25">
      <c r="A3329" s="1">
        <v>42312</v>
      </c>
      <c r="B3329" t="s">
        <v>2531</v>
      </c>
      <c r="C3329" t="s">
        <v>60</v>
      </c>
      <c r="D3329" t="s">
        <v>151</v>
      </c>
      <c r="E3329" t="s">
        <v>1400</v>
      </c>
      <c r="F3329" s="3">
        <v>2730190</v>
      </c>
      <c r="G3329" t="s">
        <v>1609</v>
      </c>
      <c r="H3329" t="s">
        <v>68</v>
      </c>
      <c r="I3329" t="s">
        <v>1400</v>
      </c>
      <c r="J3329" t="s">
        <v>979</v>
      </c>
      <c r="K3329" t="s">
        <v>1076</v>
      </c>
      <c r="L3329" t="s">
        <v>782</v>
      </c>
      <c r="M3329" t="s">
        <v>1173</v>
      </c>
      <c r="N3329" t="s">
        <v>321</v>
      </c>
      <c r="O3329" t="s">
        <v>415</v>
      </c>
      <c r="P3329" t="s">
        <v>321</v>
      </c>
      <c r="Q3329">
        <v>32</v>
      </c>
      <c r="R3329" t="s">
        <v>67</v>
      </c>
      <c r="S3329" t="s">
        <v>84</v>
      </c>
      <c r="T3329">
        <v>15</v>
      </c>
      <c r="U3329">
        <v>18</v>
      </c>
      <c r="V3329">
        <v>2</v>
      </c>
      <c r="W3329" t="s">
        <v>66</v>
      </c>
      <c r="X3329" t="s">
        <v>110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1</v>
      </c>
      <c r="AG3329">
        <v>1</v>
      </c>
      <c r="AH3329">
        <v>0</v>
      </c>
      <c r="AI3329">
        <v>0</v>
      </c>
      <c r="AJ3329">
        <v>0</v>
      </c>
      <c r="AK3329">
        <v>0</v>
      </c>
      <c r="AL3329" t="e" vm="296">
        <f>_FV(0,"71875")</f>
        <v>#VALUE!</v>
      </c>
      <c r="AM3329" t="s">
        <v>750</v>
      </c>
      <c r="AN3329">
        <v>-37</v>
      </c>
      <c r="AO3329" t="e" vm="1">
        <f>_FV(-11,"0")</f>
        <v>#VALUE!</v>
      </c>
      <c r="AP3329" t="s">
        <v>242</v>
      </c>
      <c r="AQ3329">
        <v>1</v>
      </c>
      <c r="AR3329">
        <v>7</v>
      </c>
      <c r="AS3329" t="s">
        <v>68</v>
      </c>
      <c r="AT3329" t="s">
        <v>3650</v>
      </c>
      <c r="AU3329" t="s">
        <v>68</v>
      </c>
      <c r="AV3329" t="s">
        <v>68</v>
      </c>
      <c r="AW3329" t="s">
        <v>3651</v>
      </c>
      <c r="AX3329">
        <v>1600</v>
      </c>
      <c r="AY3329">
        <v>1848</v>
      </c>
      <c r="AZ3329" t="s">
        <v>2531</v>
      </c>
      <c r="BA3329" s="2">
        <v>43610</v>
      </c>
      <c r="BB3329">
        <v>13</v>
      </c>
      <c r="BC3329" t="s">
        <v>2532</v>
      </c>
      <c r="BD3329" s="3">
        <v>44927</v>
      </c>
      <c r="BE3329" t="s">
        <v>60</v>
      </c>
      <c r="BF3329" t="s">
        <v>2527</v>
      </c>
      <c r="BG3329">
        <v>29</v>
      </c>
      <c r="BH3329" t="s">
        <v>2528</v>
      </c>
      <c r="BI3329" s="3">
        <v>23255</v>
      </c>
    </row>
    <row r="3330" spans="1:61" x14ac:dyDescent="0.25">
      <c r="A3330" s="1">
        <v>41769</v>
      </c>
      <c r="B3330" t="s">
        <v>123</v>
      </c>
      <c r="C3330" t="s">
        <v>60</v>
      </c>
      <c r="D3330" t="s">
        <v>62</v>
      </c>
      <c r="E3330" t="s">
        <v>1798</v>
      </c>
      <c r="F3330" t="s">
        <v>352</v>
      </c>
      <c r="G3330" t="s">
        <v>68</v>
      </c>
      <c r="H3330" t="s">
        <v>68</v>
      </c>
      <c r="I3330" t="s">
        <v>1114</v>
      </c>
      <c r="J3330" t="s">
        <v>353</v>
      </c>
      <c r="K3330" t="s">
        <v>670</v>
      </c>
      <c r="L3330" t="s">
        <v>155</v>
      </c>
      <c r="M3330" t="s">
        <v>65</v>
      </c>
      <c r="N3330" t="s">
        <v>65</v>
      </c>
      <c r="O3330" t="s">
        <v>154</v>
      </c>
      <c r="P3330" t="s">
        <v>252</v>
      </c>
      <c r="Q3330">
        <v>7</v>
      </c>
      <c r="R3330" t="s">
        <v>68</v>
      </c>
      <c r="S3330" t="s">
        <v>84</v>
      </c>
      <c r="T3330">
        <v>15</v>
      </c>
      <c r="U3330">
        <v>1</v>
      </c>
      <c r="V3330">
        <v>4</v>
      </c>
      <c r="W3330" t="s">
        <v>191</v>
      </c>
      <c r="X3330" t="s">
        <v>85</v>
      </c>
      <c r="Y3330">
        <v>0</v>
      </c>
      <c r="Z3330">
        <v>1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1</v>
      </c>
      <c r="AK3330">
        <v>0</v>
      </c>
      <c r="AL3330" t="s">
        <v>391</v>
      </c>
      <c r="AM3330" t="s">
        <v>252</v>
      </c>
      <c r="AN3330">
        <v>6</v>
      </c>
      <c r="AO3330" t="s">
        <v>96</v>
      </c>
      <c r="AP3330" t="e" vm="1">
        <f>_FV(-2,"0")</f>
        <v>#VALUE!</v>
      </c>
      <c r="AQ3330">
        <v>7</v>
      </c>
      <c r="AR3330">
        <v>1</v>
      </c>
      <c r="AS3330" t="s">
        <v>68</v>
      </c>
      <c r="AT3330" t="s">
        <v>68</v>
      </c>
      <c r="AU3330" t="s">
        <v>68</v>
      </c>
      <c r="AV3330" s="3">
        <v>45689</v>
      </c>
      <c r="AW3330" s="3">
        <v>45292</v>
      </c>
      <c r="AX3330">
        <v>1923</v>
      </c>
      <c r="AY3330">
        <v>1848</v>
      </c>
      <c r="AZ3330" t="s">
        <v>123</v>
      </c>
      <c r="BA3330" s="2">
        <v>43731</v>
      </c>
      <c r="BB3330">
        <v>28</v>
      </c>
      <c r="BC3330" t="s">
        <v>2533</v>
      </c>
      <c r="BD3330" t="s">
        <v>2534</v>
      </c>
      <c r="BE3330" t="s">
        <v>60</v>
      </c>
      <c r="BF3330" t="s">
        <v>2527</v>
      </c>
      <c r="BG3330">
        <v>29</v>
      </c>
      <c r="BH3330" t="s">
        <v>2528</v>
      </c>
      <c r="BI3330" s="3">
        <v>23255</v>
      </c>
    </row>
    <row r="3331" spans="1:61" x14ac:dyDescent="0.25">
      <c r="A3331" s="1">
        <v>42056</v>
      </c>
      <c r="B3331" t="s">
        <v>2233</v>
      </c>
      <c r="C3331" t="s">
        <v>60</v>
      </c>
      <c r="D3331" t="s">
        <v>151</v>
      </c>
      <c r="E3331" t="s">
        <v>516</v>
      </c>
      <c r="F3331" t="s">
        <v>2055</v>
      </c>
      <c r="G3331" t="s">
        <v>997</v>
      </c>
      <c r="H3331" t="s">
        <v>233</v>
      </c>
      <c r="I3331" t="s">
        <v>516</v>
      </c>
      <c r="J3331" t="s">
        <v>1709</v>
      </c>
      <c r="K3331" t="s">
        <v>363</v>
      </c>
      <c r="L3331" t="s">
        <v>63</v>
      </c>
      <c r="M3331" t="s">
        <v>237</v>
      </c>
      <c r="N3331" t="s">
        <v>363</v>
      </c>
      <c r="O3331" t="s">
        <v>522</v>
      </c>
      <c r="P3331" t="s">
        <v>363</v>
      </c>
      <c r="Q3331">
        <v>26</v>
      </c>
      <c r="R3331" t="s">
        <v>120</v>
      </c>
      <c r="S3331" t="s">
        <v>84</v>
      </c>
      <c r="T3331">
        <v>15</v>
      </c>
      <c r="U3331">
        <v>13</v>
      </c>
      <c r="V3331">
        <v>5</v>
      </c>
      <c r="W3331" t="s">
        <v>120</v>
      </c>
      <c r="X3331" t="s">
        <v>179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1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 t="e" vm="71">
        <f>_FV(0,"3076923076923077")</f>
        <v>#VALUE!</v>
      </c>
      <c r="AM3331" t="s">
        <v>1708</v>
      </c>
      <c r="AN3331">
        <v>-18</v>
      </c>
      <c r="AO3331" t="e" vm="1">
        <f>_FV(-2,"0")</f>
        <v>#VALUE!</v>
      </c>
      <c r="AP3331" t="s">
        <v>85</v>
      </c>
      <c r="AQ3331">
        <v>0</v>
      </c>
      <c r="AR3331">
        <v>9</v>
      </c>
      <c r="AS3331" t="s">
        <v>68</v>
      </c>
      <c r="AT3331" t="s">
        <v>68</v>
      </c>
      <c r="AU3331" t="s">
        <v>68</v>
      </c>
      <c r="AV3331" t="s">
        <v>68</v>
      </c>
      <c r="AW3331" s="2">
        <v>43770</v>
      </c>
      <c r="AX3331">
        <v>1602</v>
      </c>
      <c r="AY3331">
        <v>1848</v>
      </c>
      <c r="AZ3331" t="s">
        <v>2233</v>
      </c>
      <c r="BA3331" t="s">
        <v>2529</v>
      </c>
      <c r="BB3331">
        <v>25</v>
      </c>
      <c r="BC3331" t="s">
        <v>2530</v>
      </c>
      <c r="BD3331" s="3">
        <v>41306</v>
      </c>
      <c r="BE3331" t="s">
        <v>60</v>
      </c>
      <c r="BF3331" t="s">
        <v>2527</v>
      </c>
      <c r="BG3331">
        <v>29</v>
      </c>
      <c r="BH3331" t="s">
        <v>2528</v>
      </c>
      <c r="BI3331" s="3">
        <v>23255</v>
      </c>
    </row>
    <row r="3332" spans="1:61" x14ac:dyDescent="0.25">
      <c r="A3332" s="1">
        <v>41874</v>
      </c>
      <c r="B3332" t="s">
        <v>127</v>
      </c>
      <c r="C3332" t="s">
        <v>60</v>
      </c>
      <c r="D3332" t="s">
        <v>101</v>
      </c>
      <c r="E3332" t="s">
        <v>68</v>
      </c>
      <c r="F3332" t="s">
        <v>68</v>
      </c>
      <c r="G3332" t="s">
        <v>68</v>
      </c>
      <c r="H3332" t="s">
        <v>63</v>
      </c>
      <c r="I3332" t="s">
        <v>63</v>
      </c>
      <c r="J3332" s="2">
        <v>43586</v>
      </c>
      <c r="K3332" t="s">
        <v>65</v>
      </c>
      <c r="L3332" t="s">
        <v>63</v>
      </c>
      <c r="M3332" t="s">
        <v>65</v>
      </c>
      <c r="N3332" t="s">
        <v>65</v>
      </c>
      <c r="O3332" t="s">
        <v>63</v>
      </c>
      <c r="P3332" t="s">
        <v>65</v>
      </c>
      <c r="Q3332">
        <v>2</v>
      </c>
      <c r="R3332" t="s">
        <v>192</v>
      </c>
      <c r="S3332" t="s">
        <v>84</v>
      </c>
      <c r="T3332">
        <v>15</v>
      </c>
      <c r="U3332">
        <v>9</v>
      </c>
      <c r="V3332">
        <v>4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 t="s">
        <v>65</v>
      </c>
      <c r="AM3332" t="s">
        <v>63</v>
      </c>
      <c r="AN3332">
        <v>-2</v>
      </c>
      <c r="AP3332" t="s">
        <v>121</v>
      </c>
      <c r="AQ3332">
        <v>5</v>
      </c>
      <c r="AR3332">
        <v>2</v>
      </c>
      <c r="AS3332" t="s">
        <v>68</v>
      </c>
      <c r="AT3332" t="s">
        <v>68</v>
      </c>
      <c r="AU3332" t="s">
        <v>68</v>
      </c>
      <c r="AV3332" s="2">
        <v>43557</v>
      </c>
      <c r="AW3332" s="3">
        <v>47119</v>
      </c>
      <c r="AX3332">
        <v>1817</v>
      </c>
      <c r="AY3332">
        <v>1848</v>
      </c>
      <c r="AZ3332" t="s">
        <v>127</v>
      </c>
      <c r="BA3332" s="2">
        <v>43548</v>
      </c>
      <c r="BB3332">
        <v>19</v>
      </c>
      <c r="BC3332" t="s">
        <v>2535</v>
      </c>
      <c r="BD3332" s="3">
        <v>16163</v>
      </c>
      <c r="BE3332" t="s">
        <v>60</v>
      </c>
      <c r="BF3332" t="s">
        <v>2527</v>
      </c>
      <c r="BG3332">
        <v>29</v>
      </c>
      <c r="BH3332" t="s">
        <v>2528</v>
      </c>
      <c r="BI3332" s="3">
        <v>23255</v>
      </c>
    </row>
    <row r="3333" spans="1:61" x14ac:dyDescent="0.25">
      <c r="A3333" s="1">
        <v>42099</v>
      </c>
      <c r="B3333" t="s">
        <v>2240</v>
      </c>
      <c r="C3333" t="s">
        <v>60</v>
      </c>
      <c r="D3333" t="s">
        <v>151</v>
      </c>
      <c r="E3333" t="s">
        <v>583</v>
      </c>
      <c r="F3333" t="s">
        <v>2379</v>
      </c>
      <c r="G3333" t="s">
        <v>153</v>
      </c>
      <c r="H3333" t="s">
        <v>1093</v>
      </c>
      <c r="I3333" t="s">
        <v>970</v>
      </c>
      <c r="J3333" t="s">
        <v>64</v>
      </c>
      <c r="K3333" t="s">
        <v>585</v>
      </c>
      <c r="L3333" t="s">
        <v>97</v>
      </c>
      <c r="M3333" t="s">
        <v>586</v>
      </c>
      <c r="N3333" t="s">
        <v>1095</v>
      </c>
      <c r="O3333" t="s">
        <v>155</v>
      </c>
      <c r="P3333" t="s">
        <v>118</v>
      </c>
      <c r="Q3333">
        <v>35</v>
      </c>
      <c r="R3333" t="s">
        <v>95</v>
      </c>
      <c r="S3333" t="s">
        <v>84</v>
      </c>
      <c r="T3333">
        <v>15</v>
      </c>
      <c r="U3333">
        <v>14</v>
      </c>
      <c r="V3333">
        <v>2</v>
      </c>
      <c r="W3333" t="s">
        <v>96</v>
      </c>
      <c r="X3333" t="s">
        <v>191</v>
      </c>
      <c r="Y3333">
        <v>0</v>
      </c>
      <c r="Z3333">
        <v>0</v>
      </c>
      <c r="AA3333">
        <v>0</v>
      </c>
      <c r="AB3333">
        <v>1</v>
      </c>
      <c r="AC3333">
        <v>0</v>
      </c>
      <c r="AD3333">
        <v>0</v>
      </c>
      <c r="AE3333">
        <v>0</v>
      </c>
      <c r="AF3333">
        <v>1</v>
      </c>
      <c r="AG3333">
        <v>0</v>
      </c>
      <c r="AH3333">
        <v>0</v>
      </c>
      <c r="AI3333">
        <v>0</v>
      </c>
      <c r="AJ3333">
        <v>0</v>
      </c>
      <c r="AK3333">
        <v>0</v>
      </c>
      <c r="AL3333" t="e" vm="194">
        <f>_FV(0,"37142857142857144")</f>
        <v>#VALUE!</v>
      </c>
      <c r="AM3333" t="s">
        <v>1093</v>
      </c>
      <c r="AN3333">
        <v>-36</v>
      </c>
      <c r="AO3333" t="e" vm="1">
        <f>_FV(-7,"0")</f>
        <v>#VALUE!</v>
      </c>
      <c r="AP3333" t="s">
        <v>110</v>
      </c>
      <c r="AQ3333">
        <v>1</v>
      </c>
      <c r="AR3333">
        <v>7</v>
      </c>
      <c r="AS3333" t="s">
        <v>1315</v>
      </c>
      <c r="AT3333" t="s">
        <v>3140</v>
      </c>
      <c r="AU3333" t="s">
        <v>1961</v>
      </c>
      <c r="AV3333" t="s">
        <v>3652</v>
      </c>
      <c r="AW3333" t="s">
        <v>3653</v>
      </c>
      <c r="AX3333">
        <v>1562</v>
      </c>
      <c r="AY3333">
        <v>1848</v>
      </c>
      <c r="AZ3333" t="s">
        <v>2240</v>
      </c>
      <c r="BA3333" s="2">
        <v>43491</v>
      </c>
      <c r="BB3333">
        <v>24</v>
      </c>
      <c r="BC3333" t="s">
        <v>2537</v>
      </c>
      <c r="BD3333" s="3">
        <v>17958</v>
      </c>
      <c r="BE3333" t="s">
        <v>60</v>
      </c>
      <c r="BF3333" t="s">
        <v>2527</v>
      </c>
      <c r="BG3333">
        <v>29</v>
      </c>
      <c r="BH3333" t="s">
        <v>2528</v>
      </c>
      <c r="BI3333" s="3">
        <v>23255</v>
      </c>
    </row>
    <row r="3334" spans="1:61" x14ac:dyDescent="0.25">
      <c r="A3334" s="1">
        <v>41882</v>
      </c>
      <c r="B3334" t="s">
        <v>2538</v>
      </c>
      <c r="C3334" t="s">
        <v>60</v>
      </c>
      <c r="D3334" t="s">
        <v>101</v>
      </c>
      <c r="E3334" t="s">
        <v>355</v>
      </c>
      <c r="F3334" t="s">
        <v>90</v>
      </c>
      <c r="G3334" t="s">
        <v>90</v>
      </c>
      <c r="H3334" t="s">
        <v>68</v>
      </c>
      <c r="I3334" t="s">
        <v>80</v>
      </c>
      <c r="J3334" t="s">
        <v>90</v>
      </c>
      <c r="K3334" t="s">
        <v>65</v>
      </c>
      <c r="L3334" t="s">
        <v>80</v>
      </c>
      <c r="M3334" t="s">
        <v>80</v>
      </c>
      <c r="N3334" t="s">
        <v>65</v>
      </c>
      <c r="O3334" t="s">
        <v>80</v>
      </c>
      <c r="P3334" t="s">
        <v>80</v>
      </c>
      <c r="Q3334">
        <v>3</v>
      </c>
      <c r="R3334" t="s">
        <v>119</v>
      </c>
      <c r="S3334" t="s">
        <v>84</v>
      </c>
      <c r="T3334">
        <v>15</v>
      </c>
      <c r="U3334">
        <v>16</v>
      </c>
      <c r="V3334">
        <v>5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 t="e" vm="35">
        <f>_FV(0,"6666666666666666")</f>
        <v>#VALUE!</v>
      </c>
      <c r="AM3334" t="s">
        <v>80</v>
      </c>
      <c r="AN3334">
        <v>-3</v>
      </c>
      <c r="AP3334" t="s">
        <v>192</v>
      </c>
      <c r="AQ3334">
        <v>1</v>
      </c>
      <c r="AR3334">
        <v>1</v>
      </c>
      <c r="AS3334" t="s">
        <v>3586</v>
      </c>
      <c r="AT3334" t="s">
        <v>68</v>
      </c>
      <c r="AU3334" t="s">
        <v>537</v>
      </c>
      <c r="AV3334" t="s">
        <v>629</v>
      </c>
      <c r="AW3334" t="s">
        <v>3654</v>
      </c>
      <c r="AX3334">
        <v>1645</v>
      </c>
      <c r="AY3334">
        <v>1848</v>
      </c>
      <c r="AZ3334" t="s">
        <v>2538</v>
      </c>
      <c r="BA3334" s="2">
        <v>43733</v>
      </c>
      <c r="BB3334">
        <v>18</v>
      </c>
      <c r="BC3334" t="s">
        <v>2539</v>
      </c>
      <c r="BD3334" s="3">
        <v>18629</v>
      </c>
      <c r="BE3334" t="s">
        <v>60</v>
      </c>
      <c r="BF3334" t="s">
        <v>2527</v>
      </c>
      <c r="BG3334">
        <v>29</v>
      </c>
      <c r="BH3334" t="s">
        <v>2528</v>
      </c>
      <c r="BI3334" s="3">
        <v>23255</v>
      </c>
    </row>
    <row r="3335" spans="1:61" x14ac:dyDescent="0.25">
      <c r="A3335" s="1">
        <v>41994</v>
      </c>
      <c r="B3335" t="s">
        <v>150</v>
      </c>
      <c r="C3335" t="s">
        <v>60</v>
      </c>
      <c r="D3335" t="s">
        <v>101</v>
      </c>
      <c r="E3335" t="s">
        <v>489</v>
      </c>
      <c r="F3335" t="s">
        <v>945</v>
      </c>
      <c r="G3335" t="s">
        <v>186</v>
      </c>
      <c r="H3335" t="s">
        <v>489</v>
      </c>
      <c r="I3335" t="s">
        <v>183</v>
      </c>
      <c r="J3335" t="s">
        <v>878</v>
      </c>
      <c r="K3335" t="s">
        <v>187</v>
      </c>
      <c r="L3335" t="s">
        <v>188</v>
      </c>
      <c r="M3335" t="s">
        <v>188</v>
      </c>
      <c r="N3335" t="s">
        <v>190</v>
      </c>
      <c r="O3335" t="s">
        <v>189</v>
      </c>
      <c r="P3335" t="s">
        <v>280</v>
      </c>
      <c r="Q3335">
        <v>17</v>
      </c>
      <c r="R3335" t="s">
        <v>96</v>
      </c>
      <c r="S3335" t="s">
        <v>84</v>
      </c>
      <c r="T3335">
        <v>15</v>
      </c>
      <c r="U3335">
        <v>11</v>
      </c>
      <c r="V3335">
        <v>6</v>
      </c>
      <c r="W3335" t="s">
        <v>85</v>
      </c>
      <c r="X3335" t="s">
        <v>83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 t="e" vm="275">
        <f>_FV(0,"17647058823529413")</f>
        <v>#VALUE!</v>
      </c>
      <c r="AM3335" t="s">
        <v>533</v>
      </c>
      <c r="AN3335">
        <v>-5</v>
      </c>
      <c r="AO3335" t="e" vm="1">
        <f>_FV(-2,"0")</f>
        <v>#VALUE!</v>
      </c>
      <c r="AP3335" t="s">
        <v>84</v>
      </c>
      <c r="AQ3335">
        <v>4</v>
      </c>
      <c r="AR3335">
        <v>4</v>
      </c>
      <c r="AS3335" t="s">
        <v>3593</v>
      </c>
      <c r="AT3335" t="s">
        <v>1987</v>
      </c>
      <c r="AU3335" t="s">
        <v>737</v>
      </c>
      <c r="AV3335" t="s">
        <v>1549</v>
      </c>
      <c r="AW3335" t="s">
        <v>3655</v>
      </c>
      <c r="AX3335">
        <v>1882</v>
      </c>
      <c r="AY3335">
        <v>1848</v>
      </c>
      <c r="AZ3335" t="s">
        <v>150</v>
      </c>
      <c r="BA3335" s="2">
        <v>43578</v>
      </c>
      <c r="BB3335">
        <v>21</v>
      </c>
      <c r="BC3335" t="s">
        <v>2541</v>
      </c>
      <c r="BD3335" s="3">
        <v>41852</v>
      </c>
      <c r="BE3335" t="s">
        <v>60</v>
      </c>
      <c r="BF3335" t="s">
        <v>2527</v>
      </c>
      <c r="BG3335">
        <v>29</v>
      </c>
      <c r="BH3335" t="s">
        <v>2528</v>
      </c>
      <c r="BI3335" s="3">
        <v>23255</v>
      </c>
    </row>
    <row r="3336" spans="1:61" x14ac:dyDescent="0.25">
      <c r="A3336" s="1">
        <v>42022</v>
      </c>
      <c r="B3336" t="s">
        <v>158</v>
      </c>
      <c r="C3336" t="s">
        <v>60</v>
      </c>
      <c r="D3336" t="s">
        <v>151</v>
      </c>
      <c r="E3336" t="s">
        <v>1672</v>
      </c>
      <c r="F3336" t="s">
        <v>1790</v>
      </c>
      <c r="G3336" t="s">
        <v>537</v>
      </c>
      <c r="H3336" t="s">
        <v>1042</v>
      </c>
      <c r="I3336" t="s">
        <v>2413</v>
      </c>
      <c r="J3336" t="s">
        <v>221</v>
      </c>
      <c r="K3336" t="s">
        <v>538</v>
      </c>
      <c r="L3336" t="s">
        <v>337</v>
      </c>
      <c r="M3336" t="s">
        <v>540</v>
      </c>
      <c r="N3336" t="s">
        <v>339</v>
      </c>
      <c r="O3336" t="s">
        <v>339</v>
      </c>
      <c r="P3336" t="s">
        <v>223</v>
      </c>
      <c r="Q3336">
        <v>22</v>
      </c>
      <c r="R3336" t="s">
        <v>64</v>
      </c>
      <c r="S3336" t="s">
        <v>84</v>
      </c>
      <c r="T3336">
        <v>15</v>
      </c>
      <c r="U3336">
        <v>2</v>
      </c>
      <c r="V3336">
        <v>5</v>
      </c>
      <c r="W3336" t="s">
        <v>192</v>
      </c>
      <c r="X3336" t="s">
        <v>120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 t="s">
        <v>1042</v>
      </c>
      <c r="AM3336" t="s">
        <v>468</v>
      </c>
      <c r="AN3336">
        <v>11</v>
      </c>
      <c r="AO3336" t="s">
        <v>68</v>
      </c>
      <c r="AP3336" t="e" vm="1">
        <f>_FV(-1,"0")</f>
        <v>#VALUE!</v>
      </c>
      <c r="AQ3336">
        <v>5</v>
      </c>
      <c r="AR3336">
        <v>2</v>
      </c>
      <c r="AS3336" t="s">
        <v>1070</v>
      </c>
      <c r="AT3336" t="s">
        <v>68</v>
      </c>
      <c r="AU3336" t="s">
        <v>3600</v>
      </c>
      <c r="AV3336" t="s">
        <v>3656</v>
      </c>
      <c r="AW3336" t="s">
        <v>3657</v>
      </c>
      <c r="AX3336">
        <v>1934</v>
      </c>
      <c r="AY3336">
        <v>1848</v>
      </c>
      <c r="AZ3336" t="s">
        <v>158</v>
      </c>
      <c r="BA3336" s="2">
        <v>43580</v>
      </c>
      <c r="BB3336">
        <v>29</v>
      </c>
      <c r="BC3336" t="s">
        <v>2542</v>
      </c>
      <c r="BD3336" t="s">
        <v>2543</v>
      </c>
      <c r="BE3336" t="s">
        <v>60</v>
      </c>
      <c r="BF3336" t="s">
        <v>2527</v>
      </c>
      <c r="BG3336">
        <v>29</v>
      </c>
      <c r="BH3336" t="s">
        <v>2528</v>
      </c>
      <c r="BI3336" s="3">
        <v>23255</v>
      </c>
    </row>
    <row r="3337" spans="1:61" x14ac:dyDescent="0.25">
      <c r="A3337" s="1">
        <v>42141</v>
      </c>
      <c r="B3337" t="s">
        <v>163</v>
      </c>
      <c r="C3337" t="s">
        <v>60</v>
      </c>
      <c r="D3337" t="s">
        <v>101</v>
      </c>
      <c r="E3337" t="s">
        <v>1812</v>
      </c>
      <c r="F3337" t="s">
        <v>649</v>
      </c>
      <c r="G3337" t="s">
        <v>290</v>
      </c>
      <c r="H3337" t="s">
        <v>2215</v>
      </c>
      <c r="I3337" t="s">
        <v>1061</v>
      </c>
      <c r="J3337" t="s">
        <v>288</v>
      </c>
      <c r="K3337" t="s">
        <v>1549</v>
      </c>
      <c r="L3337" t="s">
        <v>654</v>
      </c>
      <c r="M3337" t="s">
        <v>656</v>
      </c>
      <c r="N3337" t="s">
        <v>617</v>
      </c>
      <c r="O3337" t="s">
        <v>656</v>
      </c>
      <c r="P3337" t="s">
        <v>656</v>
      </c>
      <c r="Q3337">
        <v>37</v>
      </c>
      <c r="R3337" t="s">
        <v>66</v>
      </c>
      <c r="S3337" t="s">
        <v>84</v>
      </c>
      <c r="T3337">
        <v>15</v>
      </c>
      <c r="U3337">
        <v>4</v>
      </c>
      <c r="V3337">
        <v>3</v>
      </c>
      <c r="W3337" t="s">
        <v>96</v>
      </c>
      <c r="X3337" t="s">
        <v>121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 t="s">
        <v>737</v>
      </c>
      <c r="AM3337" t="s">
        <v>2012</v>
      </c>
      <c r="AN3337">
        <v>-3</v>
      </c>
      <c r="AO3337" t="e" vm="1">
        <f>_FV(-2,"0")</f>
        <v>#VALUE!</v>
      </c>
      <c r="AP3337" t="s">
        <v>68</v>
      </c>
      <c r="AQ3337">
        <v>7</v>
      </c>
      <c r="AR3337">
        <v>1</v>
      </c>
      <c r="AS3337" t="s">
        <v>3658</v>
      </c>
      <c r="AT3337" t="s">
        <v>68</v>
      </c>
      <c r="AU3337" t="s">
        <v>2703</v>
      </c>
      <c r="AV3337" t="s">
        <v>3659</v>
      </c>
      <c r="AW3337" t="s">
        <v>3660</v>
      </c>
      <c r="AX3337">
        <v>1829</v>
      </c>
      <c r="AY3337">
        <v>1848</v>
      </c>
      <c r="AZ3337" t="s">
        <v>163</v>
      </c>
      <c r="BA3337" s="2">
        <v>43731</v>
      </c>
      <c r="BB3337">
        <v>25</v>
      </c>
      <c r="BC3337" t="s">
        <v>2544</v>
      </c>
      <c r="BD3337" s="3">
        <v>42339</v>
      </c>
      <c r="BE3337" t="s">
        <v>60</v>
      </c>
      <c r="BF3337" t="s">
        <v>2527</v>
      </c>
      <c r="BG3337">
        <v>29</v>
      </c>
      <c r="BH3337" t="s">
        <v>2528</v>
      </c>
      <c r="BI3337" s="3">
        <v>23255</v>
      </c>
    </row>
    <row r="3338" spans="1:61" x14ac:dyDescent="0.25">
      <c r="A3338" s="1">
        <v>42084</v>
      </c>
      <c r="B3338" t="s">
        <v>178</v>
      </c>
      <c r="C3338" t="s">
        <v>60</v>
      </c>
      <c r="D3338" t="s">
        <v>151</v>
      </c>
      <c r="E3338" t="s">
        <v>385</v>
      </c>
      <c r="F3338" t="s">
        <v>859</v>
      </c>
      <c r="G3338" t="s">
        <v>1023</v>
      </c>
      <c r="H3338" t="s">
        <v>68</v>
      </c>
      <c r="I3338" t="s">
        <v>76</v>
      </c>
      <c r="J3338" s="2">
        <v>43709</v>
      </c>
      <c r="K3338" t="s">
        <v>266</v>
      </c>
      <c r="L3338" t="s">
        <v>324</v>
      </c>
      <c r="M3338" t="s">
        <v>116</v>
      </c>
      <c r="N3338" t="s">
        <v>118</v>
      </c>
      <c r="O3338" t="s">
        <v>386</v>
      </c>
      <c r="P3338" t="s">
        <v>118</v>
      </c>
      <c r="Q3338">
        <v>30</v>
      </c>
      <c r="R3338" t="s">
        <v>110</v>
      </c>
      <c r="S3338" t="s">
        <v>84</v>
      </c>
      <c r="T3338">
        <v>15</v>
      </c>
      <c r="U3338">
        <v>10</v>
      </c>
      <c r="V3338">
        <v>3</v>
      </c>
      <c r="W3338" t="s">
        <v>66</v>
      </c>
      <c r="X3338" t="s">
        <v>110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1</v>
      </c>
      <c r="AG3338">
        <v>1</v>
      </c>
      <c r="AH3338">
        <v>0</v>
      </c>
      <c r="AI3338">
        <v>0</v>
      </c>
      <c r="AJ3338">
        <v>0</v>
      </c>
      <c r="AK3338">
        <v>0</v>
      </c>
      <c r="AL3338" t="e" vm="336">
        <f>_FV(0,"4666666666666667")</f>
        <v>#VALUE!</v>
      </c>
      <c r="AM3338" t="s">
        <v>1251</v>
      </c>
      <c r="AN3338">
        <v>-22</v>
      </c>
      <c r="AO3338" t="e" vm="1">
        <f>_FV(-11,"0")</f>
        <v>#VALUE!</v>
      </c>
      <c r="AP3338" t="s">
        <v>179</v>
      </c>
      <c r="AQ3338">
        <v>0</v>
      </c>
      <c r="AR3338">
        <v>9</v>
      </c>
      <c r="AS3338" t="s">
        <v>68</v>
      </c>
      <c r="AT3338" t="s">
        <v>68</v>
      </c>
      <c r="AU3338" t="s">
        <v>68</v>
      </c>
      <c r="AV3338" s="2">
        <v>43497</v>
      </c>
      <c r="AW3338" s="2">
        <v>43617</v>
      </c>
      <c r="AX3338">
        <v>1624</v>
      </c>
      <c r="AY3338">
        <v>1848</v>
      </c>
      <c r="AZ3338" t="s">
        <v>178</v>
      </c>
      <c r="BA3338" s="2">
        <v>43730</v>
      </c>
      <c r="BB3338">
        <v>26</v>
      </c>
      <c r="BC3338" t="s">
        <v>2545</v>
      </c>
      <c r="BD3338" s="3">
        <v>12114</v>
      </c>
      <c r="BE3338" t="s">
        <v>60</v>
      </c>
      <c r="BF3338" t="s">
        <v>2527</v>
      </c>
      <c r="BG3338">
        <v>29</v>
      </c>
      <c r="BH3338" t="s">
        <v>2528</v>
      </c>
      <c r="BI3338" s="3">
        <v>23255</v>
      </c>
    </row>
    <row r="3339" spans="1:61" x14ac:dyDescent="0.25">
      <c r="A3339" s="1">
        <v>42097</v>
      </c>
      <c r="B3339" t="s">
        <v>1436</v>
      </c>
      <c r="C3339" t="s">
        <v>60</v>
      </c>
      <c r="D3339" t="s">
        <v>151</v>
      </c>
      <c r="E3339" t="s">
        <v>68</v>
      </c>
      <c r="F3339" t="s">
        <v>248</v>
      </c>
      <c r="G3339" t="s">
        <v>1534</v>
      </c>
      <c r="H3339" t="s">
        <v>1652</v>
      </c>
      <c r="I3339" t="s">
        <v>575</v>
      </c>
      <c r="J3339" t="s">
        <v>248</v>
      </c>
      <c r="K3339" t="s">
        <v>372</v>
      </c>
      <c r="L3339" t="s">
        <v>437</v>
      </c>
      <c r="M3339" t="s">
        <v>1185</v>
      </c>
      <c r="N3339" t="s">
        <v>372</v>
      </c>
      <c r="O3339" t="s">
        <v>154</v>
      </c>
      <c r="P3339" t="s">
        <v>372</v>
      </c>
      <c r="Q3339">
        <v>28</v>
      </c>
      <c r="R3339" t="s">
        <v>239</v>
      </c>
      <c r="S3339" t="s">
        <v>84</v>
      </c>
      <c r="T3339">
        <v>15</v>
      </c>
      <c r="U3339">
        <v>14</v>
      </c>
      <c r="V3339">
        <v>3</v>
      </c>
      <c r="W3339" t="s">
        <v>84</v>
      </c>
      <c r="X3339" t="s">
        <v>179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 t="e" vm="23">
        <f>_FV(0,"6785714285714286")</f>
        <v>#VALUE!</v>
      </c>
      <c r="AM3339" t="s">
        <v>575</v>
      </c>
      <c r="AN3339">
        <v>-29</v>
      </c>
      <c r="AO3339" t="e" vm="1">
        <f>_FV(-9,"0")</f>
        <v>#VALUE!</v>
      </c>
      <c r="AP3339" t="s">
        <v>255</v>
      </c>
      <c r="AQ3339">
        <v>0</v>
      </c>
      <c r="AR3339">
        <v>9</v>
      </c>
      <c r="AS3339" t="s">
        <v>68</v>
      </c>
      <c r="AT3339" t="s">
        <v>68</v>
      </c>
      <c r="AU3339" t="s">
        <v>68</v>
      </c>
      <c r="AV3339" t="s">
        <v>79</v>
      </c>
      <c r="AW3339" s="3">
        <v>41640</v>
      </c>
      <c r="AX3339">
        <v>1558</v>
      </c>
      <c r="AY3339">
        <v>1848</v>
      </c>
      <c r="AZ3339" t="s">
        <v>1436</v>
      </c>
      <c r="BA3339" s="2">
        <v>43490</v>
      </c>
      <c r="BB3339">
        <v>24</v>
      </c>
      <c r="BC3339" t="s">
        <v>2546</v>
      </c>
      <c r="BD3339" s="3">
        <v>29618</v>
      </c>
      <c r="BE3339" t="s">
        <v>60</v>
      </c>
      <c r="BF3339" t="s">
        <v>2527</v>
      </c>
      <c r="BG3339">
        <v>29</v>
      </c>
      <c r="BH3339" t="s">
        <v>2528</v>
      </c>
      <c r="BI3339" s="3">
        <v>23255</v>
      </c>
    </row>
    <row r="3340" spans="1:61" x14ac:dyDescent="0.25">
      <c r="A3340" s="1">
        <v>42005</v>
      </c>
      <c r="B3340" t="s">
        <v>1917</v>
      </c>
      <c r="C3340" t="s">
        <v>60</v>
      </c>
      <c r="D3340" t="s">
        <v>62</v>
      </c>
      <c r="E3340" s="2">
        <v>43617</v>
      </c>
      <c r="F3340" s="2">
        <v>43647</v>
      </c>
      <c r="G3340" t="s">
        <v>180</v>
      </c>
      <c r="H3340" s="3">
        <v>42005</v>
      </c>
      <c r="I3340" s="3">
        <v>23743</v>
      </c>
      <c r="J3340" s="3">
        <v>23743</v>
      </c>
      <c r="K3340" t="s">
        <v>63</v>
      </c>
      <c r="L3340" t="s">
        <v>682</v>
      </c>
      <c r="M3340" t="s">
        <v>266</v>
      </c>
      <c r="N3340" t="s">
        <v>118</v>
      </c>
      <c r="O3340" t="s">
        <v>797</v>
      </c>
      <c r="P3340" t="s">
        <v>266</v>
      </c>
      <c r="Q3340">
        <v>20</v>
      </c>
      <c r="R3340" t="s">
        <v>85</v>
      </c>
      <c r="S3340" t="s">
        <v>84</v>
      </c>
      <c r="T3340">
        <v>15</v>
      </c>
      <c r="U3340">
        <v>4</v>
      </c>
      <c r="V3340">
        <v>5</v>
      </c>
      <c r="W3340" t="s">
        <v>85</v>
      </c>
      <c r="X3340" t="s">
        <v>120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 t="s">
        <v>681</v>
      </c>
      <c r="AM3340" t="s">
        <v>1130</v>
      </c>
      <c r="AN3340">
        <v>0</v>
      </c>
      <c r="AO3340" t="e" vm="1">
        <f>_FV(-3,"0")</f>
        <v>#VALUE!</v>
      </c>
      <c r="AP3340" t="s">
        <v>66</v>
      </c>
      <c r="AQ3340">
        <v>1</v>
      </c>
      <c r="AR3340">
        <v>7</v>
      </c>
      <c r="AS3340" t="s">
        <v>3582</v>
      </c>
      <c r="AT3340" t="s">
        <v>68</v>
      </c>
      <c r="AU3340" t="s">
        <v>3583</v>
      </c>
      <c r="AV3340" t="s">
        <v>3661</v>
      </c>
      <c r="AW3340" t="s">
        <v>3582</v>
      </c>
      <c r="AX3340">
        <v>1723</v>
      </c>
      <c r="AY3340">
        <v>1848</v>
      </c>
      <c r="AZ3340" t="s">
        <v>1917</v>
      </c>
      <c r="BA3340" s="2">
        <v>43608</v>
      </c>
      <c r="BB3340">
        <v>20</v>
      </c>
      <c r="BC3340" t="s">
        <v>2547</v>
      </c>
      <c r="BD3340" s="2">
        <v>43620</v>
      </c>
      <c r="BE3340" t="s">
        <v>60</v>
      </c>
      <c r="BF3340" t="s">
        <v>2527</v>
      </c>
      <c r="BG3340">
        <v>29</v>
      </c>
      <c r="BH3340" t="s">
        <v>2528</v>
      </c>
      <c r="BI3340" s="3">
        <v>23255</v>
      </c>
    </row>
    <row r="3341" spans="1:61" x14ac:dyDescent="0.25">
      <c r="A3341" s="1">
        <v>41802</v>
      </c>
      <c r="B3341" t="s">
        <v>182</v>
      </c>
      <c r="C3341" t="s">
        <v>60</v>
      </c>
      <c r="D3341" t="s">
        <v>62</v>
      </c>
      <c r="E3341" t="s">
        <v>263</v>
      </c>
      <c r="F3341" t="s">
        <v>114</v>
      </c>
      <c r="G3341" s="2">
        <v>43497</v>
      </c>
      <c r="H3341" t="s">
        <v>68</v>
      </c>
      <c r="I3341" t="s">
        <v>68</v>
      </c>
      <c r="J3341" t="s">
        <v>1023</v>
      </c>
      <c r="K3341" t="s">
        <v>386</v>
      </c>
      <c r="L3341" t="s">
        <v>116</v>
      </c>
      <c r="M3341" t="s">
        <v>117</v>
      </c>
      <c r="N3341" t="s">
        <v>118</v>
      </c>
      <c r="O3341" t="s">
        <v>118</v>
      </c>
      <c r="P3341" t="s">
        <v>80</v>
      </c>
      <c r="Q3341">
        <v>15</v>
      </c>
      <c r="R3341" t="s">
        <v>83</v>
      </c>
      <c r="S3341" t="s">
        <v>84</v>
      </c>
      <c r="T3341">
        <v>15</v>
      </c>
      <c r="U3341">
        <v>13</v>
      </c>
      <c r="V3341">
        <v>6</v>
      </c>
      <c r="W3341" t="s">
        <v>66</v>
      </c>
      <c r="X3341" t="s">
        <v>83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 t="e" vm="311">
        <f>_FV(0,"26666666666666666")</f>
        <v>#VALUE!</v>
      </c>
      <c r="AM3341" t="s">
        <v>117</v>
      </c>
      <c r="AN3341">
        <v>-8</v>
      </c>
      <c r="AO3341" t="e" vm="1">
        <f>_FV(-5,"0")</f>
        <v>#VALUE!</v>
      </c>
      <c r="AP3341" t="s">
        <v>96</v>
      </c>
      <c r="AQ3341">
        <v>3</v>
      </c>
      <c r="AR3341">
        <v>6</v>
      </c>
      <c r="AS3341" t="s">
        <v>68</v>
      </c>
      <c r="AT3341" t="s">
        <v>68</v>
      </c>
      <c r="AU3341" t="s">
        <v>68</v>
      </c>
      <c r="AV3341" s="2">
        <v>43586</v>
      </c>
      <c r="AW3341" s="2">
        <v>43770</v>
      </c>
      <c r="AX3341">
        <v>1679</v>
      </c>
      <c r="AY3341">
        <v>1848</v>
      </c>
      <c r="AZ3341" t="s">
        <v>182</v>
      </c>
      <c r="BA3341" s="2">
        <v>43581</v>
      </c>
      <c r="BB3341">
        <v>23</v>
      </c>
      <c r="BC3341" t="s">
        <v>2549</v>
      </c>
      <c r="BD3341" s="2">
        <v>43528</v>
      </c>
      <c r="BE3341" t="s">
        <v>60</v>
      </c>
      <c r="BF3341" t="s">
        <v>2527</v>
      </c>
      <c r="BG3341">
        <v>29</v>
      </c>
      <c r="BH3341" t="s">
        <v>2528</v>
      </c>
      <c r="BI3341" s="3">
        <v>23255</v>
      </c>
    </row>
    <row r="3342" spans="1:61" x14ac:dyDescent="0.25">
      <c r="A3342" s="1">
        <v>41937</v>
      </c>
      <c r="B3342" t="s">
        <v>195</v>
      </c>
      <c r="C3342" t="s">
        <v>60</v>
      </c>
      <c r="D3342" t="s">
        <v>151</v>
      </c>
      <c r="E3342" t="s">
        <v>88</v>
      </c>
      <c r="F3342" t="s">
        <v>89</v>
      </c>
      <c r="G3342" t="s">
        <v>340</v>
      </c>
      <c r="H3342" t="s">
        <v>210</v>
      </c>
      <c r="I3342" t="s">
        <v>88</v>
      </c>
      <c r="J3342" t="s">
        <v>210</v>
      </c>
      <c r="K3342" t="s">
        <v>93</v>
      </c>
      <c r="L3342" t="s">
        <v>216</v>
      </c>
      <c r="M3342" t="s">
        <v>216</v>
      </c>
      <c r="N3342" t="s">
        <v>93</v>
      </c>
      <c r="O3342" t="s">
        <v>356</v>
      </c>
      <c r="P3342" t="s">
        <v>356</v>
      </c>
      <c r="Q3342">
        <v>9</v>
      </c>
      <c r="R3342" t="s">
        <v>242</v>
      </c>
      <c r="S3342" t="s">
        <v>84</v>
      </c>
      <c r="T3342">
        <v>15</v>
      </c>
      <c r="U3342">
        <v>17</v>
      </c>
      <c r="V3342">
        <v>7</v>
      </c>
      <c r="W3342" t="s">
        <v>96</v>
      </c>
      <c r="X3342" t="s">
        <v>96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1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 t="e" vm="233">
        <f>_FV(0,"7777777777777778")</f>
        <v>#VALUE!</v>
      </c>
      <c r="AM3342" t="s">
        <v>216</v>
      </c>
      <c r="AN3342">
        <v>-3</v>
      </c>
      <c r="AO3342" t="s">
        <v>65</v>
      </c>
      <c r="AP3342" t="s">
        <v>191</v>
      </c>
      <c r="AQ3342">
        <v>0</v>
      </c>
      <c r="AR3342">
        <v>9</v>
      </c>
      <c r="AS3342" t="s">
        <v>68</v>
      </c>
      <c r="AT3342" s="2">
        <v>43556</v>
      </c>
      <c r="AU3342" t="s">
        <v>68</v>
      </c>
      <c r="AV3342" s="2">
        <v>43586</v>
      </c>
      <c r="AW3342" t="s">
        <v>2093</v>
      </c>
      <c r="AX3342">
        <v>1635</v>
      </c>
      <c r="AY3342">
        <v>1848</v>
      </c>
      <c r="AZ3342" t="s">
        <v>195</v>
      </c>
      <c r="BA3342" s="2">
        <v>43701</v>
      </c>
      <c r="BB3342">
        <v>20</v>
      </c>
      <c r="BC3342" t="s">
        <v>2550</v>
      </c>
      <c r="BD3342" s="3">
        <v>14305</v>
      </c>
      <c r="BE3342" t="s">
        <v>60</v>
      </c>
      <c r="BF3342" t="s">
        <v>2527</v>
      </c>
      <c r="BG3342">
        <v>29</v>
      </c>
      <c r="BH3342" t="s">
        <v>2528</v>
      </c>
      <c r="BI3342" s="3">
        <v>23255</v>
      </c>
    </row>
    <row r="3343" spans="1:61" x14ac:dyDescent="0.25">
      <c r="A3343" s="1">
        <v>41893</v>
      </c>
      <c r="B3343" t="s">
        <v>1445</v>
      </c>
      <c r="C3343" t="s">
        <v>60</v>
      </c>
      <c r="D3343" t="s">
        <v>62</v>
      </c>
      <c r="E3343" t="s">
        <v>219</v>
      </c>
      <c r="F3343" t="s">
        <v>221</v>
      </c>
      <c r="G3343" t="s">
        <v>537</v>
      </c>
      <c r="H3343" t="s">
        <v>68</v>
      </c>
      <c r="I3343" t="s">
        <v>678</v>
      </c>
      <c r="J3343" t="s">
        <v>677</v>
      </c>
      <c r="K3343" t="s">
        <v>224</v>
      </c>
      <c r="L3343" t="s">
        <v>224</v>
      </c>
      <c r="M3343" t="s">
        <v>223</v>
      </c>
      <c r="N3343" t="s">
        <v>540</v>
      </c>
      <c r="O3343" t="s">
        <v>223</v>
      </c>
      <c r="P3343" t="s">
        <v>337</v>
      </c>
      <c r="Q3343">
        <v>11</v>
      </c>
      <c r="R3343" t="s">
        <v>121</v>
      </c>
      <c r="S3343" t="s">
        <v>84</v>
      </c>
      <c r="T3343">
        <v>15</v>
      </c>
      <c r="U3343">
        <v>6</v>
      </c>
      <c r="V3343">
        <v>4</v>
      </c>
      <c r="W3343" t="s">
        <v>96</v>
      </c>
      <c r="X3343" t="s">
        <v>121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 t="s">
        <v>223</v>
      </c>
      <c r="AM3343" t="s">
        <v>538</v>
      </c>
      <c r="AN3343">
        <v>-2</v>
      </c>
      <c r="AO3343" t="e" vm="1">
        <f>_FV(-2,"0")</f>
        <v>#VALUE!</v>
      </c>
      <c r="AP3343" t="s">
        <v>132</v>
      </c>
      <c r="AQ3343">
        <v>1</v>
      </c>
      <c r="AR3343">
        <v>7</v>
      </c>
      <c r="AS3343" t="s">
        <v>68</v>
      </c>
      <c r="AT3343" t="s">
        <v>68</v>
      </c>
      <c r="AU3343" t="s">
        <v>68</v>
      </c>
      <c r="AV3343" s="2">
        <v>43617</v>
      </c>
      <c r="AW3343" s="3">
        <v>44927</v>
      </c>
      <c r="AX3343">
        <v>1687</v>
      </c>
      <c r="AY3343">
        <v>1848</v>
      </c>
      <c r="AZ3343" t="s">
        <v>1445</v>
      </c>
      <c r="BA3343" s="2">
        <v>43548</v>
      </c>
      <c r="BB3343">
        <v>30</v>
      </c>
      <c r="BC3343" t="s">
        <v>2551</v>
      </c>
      <c r="BD3343" s="3">
        <v>36192</v>
      </c>
      <c r="BE3343" t="s">
        <v>60</v>
      </c>
      <c r="BF3343" t="s">
        <v>2527</v>
      </c>
      <c r="BG3343">
        <v>29</v>
      </c>
      <c r="BH3343" t="s">
        <v>2528</v>
      </c>
      <c r="BI3343" s="3">
        <v>23255</v>
      </c>
    </row>
    <row r="3344" spans="1:61" x14ac:dyDescent="0.25">
      <c r="A3344" s="1">
        <v>42187</v>
      </c>
      <c r="B3344" t="s">
        <v>209</v>
      </c>
      <c r="C3344" t="s">
        <v>60</v>
      </c>
      <c r="D3344" t="s">
        <v>62</v>
      </c>
      <c r="E3344" t="s">
        <v>1525</v>
      </c>
      <c r="F3344" t="s">
        <v>366</v>
      </c>
      <c r="G3344" s="3">
        <v>45658</v>
      </c>
      <c r="H3344" t="s">
        <v>769</v>
      </c>
      <c r="I3344" t="s">
        <v>340</v>
      </c>
      <c r="J3344" s="3">
        <v>27395</v>
      </c>
      <c r="K3344" t="s">
        <v>63</v>
      </c>
      <c r="L3344" t="s">
        <v>63</v>
      </c>
      <c r="M3344" t="s">
        <v>771</v>
      </c>
      <c r="N3344" t="s">
        <v>693</v>
      </c>
      <c r="O3344" t="s">
        <v>82</v>
      </c>
      <c r="P3344" t="s">
        <v>79</v>
      </c>
      <c r="Q3344">
        <v>24</v>
      </c>
      <c r="R3344" t="s">
        <v>132</v>
      </c>
      <c r="S3344" t="s">
        <v>84</v>
      </c>
      <c r="T3344">
        <v>15</v>
      </c>
      <c r="U3344">
        <v>6</v>
      </c>
      <c r="V3344">
        <v>5</v>
      </c>
      <c r="W3344" t="s">
        <v>120</v>
      </c>
      <c r="X3344" t="s">
        <v>179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 t="s">
        <v>693</v>
      </c>
      <c r="AM3344" t="s">
        <v>831</v>
      </c>
      <c r="AN3344">
        <v>-2</v>
      </c>
      <c r="AO3344" t="e" vm="1">
        <f>_FV(-2,"0")</f>
        <v>#VALUE!</v>
      </c>
      <c r="AP3344" t="s">
        <v>64</v>
      </c>
      <c r="AQ3344">
        <v>1</v>
      </c>
      <c r="AR3344">
        <v>7</v>
      </c>
      <c r="AS3344" t="s">
        <v>68</v>
      </c>
      <c r="AT3344" t="s">
        <v>1152</v>
      </c>
      <c r="AU3344" t="s">
        <v>68</v>
      </c>
      <c r="AV3344" s="2">
        <v>43678</v>
      </c>
      <c r="AW3344" t="s">
        <v>3662</v>
      </c>
      <c r="AX3344">
        <v>1779</v>
      </c>
      <c r="AY3344">
        <v>1848</v>
      </c>
      <c r="AZ3344" t="s">
        <v>209</v>
      </c>
      <c r="BA3344" s="2">
        <v>43669</v>
      </c>
      <c r="BB3344">
        <v>25</v>
      </c>
      <c r="BC3344" t="s">
        <v>2552</v>
      </c>
      <c r="BD3344" s="2">
        <v>43472</v>
      </c>
      <c r="BE3344" t="s">
        <v>60</v>
      </c>
      <c r="BF3344" t="s">
        <v>2527</v>
      </c>
      <c r="BG3344">
        <v>29</v>
      </c>
      <c r="BH3344" t="s">
        <v>2528</v>
      </c>
      <c r="BI3344" s="3">
        <v>23255</v>
      </c>
    </row>
    <row r="3345" spans="1:61" x14ac:dyDescent="0.25">
      <c r="A3345" s="1">
        <v>41972</v>
      </c>
      <c r="B3345" t="s">
        <v>218</v>
      </c>
      <c r="C3345" t="s">
        <v>60</v>
      </c>
      <c r="D3345" t="s">
        <v>151</v>
      </c>
      <c r="E3345" t="s">
        <v>68</v>
      </c>
      <c r="F3345" t="s">
        <v>359</v>
      </c>
      <c r="G3345" t="s">
        <v>360</v>
      </c>
      <c r="H3345" t="s">
        <v>494</v>
      </c>
      <c r="I3345" t="s">
        <v>68</v>
      </c>
      <c r="J3345" t="s">
        <v>360</v>
      </c>
      <c r="K3345" t="s">
        <v>363</v>
      </c>
      <c r="L3345" t="s">
        <v>235</v>
      </c>
      <c r="M3345" t="s">
        <v>237</v>
      </c>
      <c r="N3345" t="s">
        <v>363</v>
      </c>
      <c r="O3345" t="s">
        <v>235</v>
      </c>
      <c r="P3345" t="s">
        <v>237</v>
      </c>
      <c r="Q3345">
        <v>13</v>
      </c>
      <c r="R3345" t="s">
        <v>191</v>
      </c>
      <c r="S3345" t="s">
        <v>84</v>
      </c>
      <c r="T3345">
        <v>15</v>
      </c>
      <c r="U3345">
        <v>13</v>
      </c>
      <c r="V3345">
        <v>8</v>
      </c>
      <c r="W3345" t="s">
        <v>132</v>
      </c>
      <c r="X3345" t="s">
        <v>85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 t="e" vm="71">
        <f>_FV(0,"3076923076923077")</f>
        <v>#VALUE!</v>
      </c>
      <c r="AM3345" t="s">
        <v>237</v>
      </c>
      <c r="AN3345">
        <v>-4</v>
      </c>
      <c r="AO3345" t="e" vm="1">
        <f>_FV(-2,"0")</f>
        <v>#VALUE!</v>
      </c>
      <c r="AP3345" t="s">
        <v>120</v>
      </c>
      <c r="AQ3345">
        <v>1</v>
      </c>
      <c r="AR3345">
        <v>7</v>
      </c>
      <c r="AS3345" t="s">
        <v>3590</v>
      </c>
      <c r="AT3345" t="s">
        <v>68</v>
      </c>
      <c r="AU3345" t="s">
        <v>496</v>
      </c>
      <c r="AV3345" t="s">
        <v>3663</v>
      </c>
      <c r="AW3345" t="s">
        <v>64</v>
      </c>
      <c r="AX3345">
        <v>1610</v>
      </c>
      <c r="AY3345">
        <v>1848</v>
      </c>
      <c r="AZ3345" t="s">
        <v>218</v>
      </c>
      <c r="BA3345" s="2">
        <v>43610</v>
      </c>
      <c r="BB3345">
        <v>22</v>
      </c>
      <c r="BC3345" t="s">
        <v>2553</v>
      </c>
      <c r="BD3345" s="3">
        <v>35096</v>
      </c>
      <c r="BE3345" t="s">
        <v>60</v>
      </c>
      <c r="BF3345" t="s">
        <v>2527</v>
      </c>
      <c r="BG3345">
        <v>29</v>
      </c>
      <c r="BH3345" t="s">
        <v>2528</v>
      </c>
      <c r="BI3345" s="3">
        <v>23255</v>
      </c>
    </row>
    <row r="3346" spans="1:61" x14ac:dyDescent="0.25">
      <c r="A3346" s="1">
        <v>42001</v>
      </c>
      <c r="B3346" t="s">
        <v>228</v>
      </c>
      <c r="C3346" t="s">
        <v>60</v>
      </c>
      <c r="D3346" t="s">
        <v>151</v>
      </c>
      <c r="E3346" t="s">
        <v>679</v>
      </c>
      <c r="F3346" t="s">
        <v>301</v>
      </c>
      <c r="G3346" t="s">
        <v>196</v>
      </c>
      <c r="H3346" t="s">
        <v>680</v>
      </c>
      <c r="I3346" t="s">
        <v>303</v>
      </c>
      <c r="J3346" t="s">
        <v>199</v>
      </c>
      <c r="K3346" t="s">
        <v>172</v>
      </c>
      <c r="L3346" t="s">
        <v>304</v>
      </c>
      <c r="M3346" t="s">
        <v>170</v>
      </c>
      <c r="N3346" t="s">
        <v>205</v>
      </c>
      <c r="O3346" t="s">
        <v>205</v>
      </c>
      <c r="P3346" t="s">
        <v>202</v>
      </c>
      <c r="Q3346">
        <v>19</v>
      </c>
      <c r="R3346" t="s">
        <v>179</v>
      </c>
      <c r="S3346" t="s">
        <v>84</v>
      </c>
      <c r="T3346">
        <v>15</v>
      </c>
      <c r="U3346">
        <v>5</v>
      </c>
      <c r="V3346">
        <v>6</v>
      </c>
      <c r="W3346" t="s">
        <v>120</v>
      </c>
      <c r="X3346" t="s">
        <v>120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 t="s">
        <v>304</v>
      </c>
      <c r="AM3346" t="s">
        <v>788</v>
      </c>
      <c r="AN3346">
        <v>1</v>
      </c>
      <c r="AO3346" t="s">
        <v>65</v>
      </c>
      <c r="AP3346" t="s">
        <v>83</v>
      </c>
      <c r="AQ3346">
        <v>0</v>
      </c>
      <c r="AR3346">
        <v>9</v>
      </c>
      <c r="AS3346" t="s">
        <v>68</v>
      </c>
      <c r="AT3346" t="s">
        <v>1070</v>
      </c>
      <c r="AU3346" t="s">
        <v>68</v>
      </c>
      <c r="AV3346" s="2">
        <v>43617</v>
      </c>
      <c r="AW3346" t="s">
        <v>3664</v>
      </c>
      <c r="AX3346">
        <v>1646</v>
      </c>
      <c r="AY3346">
        <v>1848</v>
      </c>
      <c r="AZ3346" t="s">
        <v>228</v>
      </c>
      <c r="BA3346" s="2">
        <v>43701</v>
      </c>
      <c r="BB3346">
        <v>21</v>
      </c>
      <c r="BC3346" t="s">
        <v>2554</v>
      </c>
      <c r="BD3346" s="3">
        <v>15401</v>
      </c>
      <c r="BE3346" t="s">
        <v>60</v>
      </c>
      <c r="BF3346" t="s">
        <v>2527</v>
      </c>
      <c r="BG3346">
        <v>29</v>
      </c>
      <c r="BH3346" t="s">
        <v>2528</v>
      </c>
      <c r="BI3346" s="3">
        <v>23255</v>
      </c>
    </row>
    <row r="3347" spans="1:61" x14ac:dyDescent="0.25">
      <c r="A3347" s="1">
        <v>42351</v>
      </c>
      <c r="B3347" t="s">
        <v>73</v>
      </c>
      <c r="C3347" t="s">
        <v>60</v>
      </c>
      <c r="D3347" t="s">
        <v>151</v>
      </c>
      <c r="E3347" t="s">
        <v>1400</v>
      </c>
      <c r="F3347" s="3">
        <v>1817084</v>
      </c>
      <c r="G3347" s="3">
        <v>27395</v>
      </c>
      <c r="H3347" t="s">
        <v>1400</v>
      </c>
      <c r="I3347" t="s">
        <v>323</v>
      </c>
      <c r="J3347" t="s">
        <v>908</v>
      </c>
      <c r="K3347" t="s">
        <v>600</v>
      </c>
      <c r="L3347" t="s">
        <v>751</v>
      </c>
      <c r="M3347" t="s">
        <v>1183</v>
      </c>
      <c r="N3347" t="s">
        <v>321</v>
      </c>
      <c r="O3347" t="s">
        <v>321</v>
      </c>
      <c r="P3347" t="s">
        <v>321</v>
      </c>
      <c r="Q3347">
        <v>16</v>
      </c>
      <c r="R3347" t="s">
        <v>239</v>
      </c>
      <c r="S3347" t="s">
        <v>64</v>
      </c>
      <c r="T3347">
        <v>16</v>
      </c>
      <c r="U3347">
        <v>20</v>
      </c>
      <c r="V3347">
        <v>2</v>
      </c>
      <c r="W3347" t="s">
        <v>64</v>
      </c>
      <c r="X3347" t="s">
        <v>121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 t="e" vm="159">
        <f>_FV(0,"9375")</f>
        <v>#VALUE!</v>
      </c>
      <c r="AM3347" t="s">
        <v>400</v>
      </c>
      <c r="AN3347">
        <v>-24</v>
      </c>
      <c r="AO3347" t="e" vm="1">
        <f>_FV(-6,"0")</f>
        <v>#VALUE!</v>
      </c>
      <c r="AP3347" t="s">
        <v>95</v>
      </c>
      <c r="AQ3347">
        <v>0</v>
      </c>
      <c r="AR3347">
        <v>9</v>
      </c>
      <c r="AS3347" t="s">
        <v>546</v>
      </c>
      <c r="AT3347" t="s">
        <v>68</v>
      </c>
      <c r="AU3347" t="s">
        <v>848</v>
      </c>
      <c r="AV3347" t="s">
        <v>235</v>
      </c>
      <c r="AW3347" t="s">
        <v>3665</v>
      </c>
      <c r="AX3347">
        <v>1549</v>
      </c>
      <c r="AY3347">
        <v>1804</v>
      </c>
      <c r="AZ3347" t="s">
        <v>73</v>
      </c>
      <c r="BA3347" s="2">
        <v>43608</v>
      </c>
      <c r="BB3347">
        <v>23</v>
      </c>
      <c r="BC3347" t="s">
        <v>2767</v>
      </c>
      <c r="BD3347" s="3">
        <v>20121</v>
      </c>
      <c r="BE3347" t="s">
        <v>60</v>
      </c>
      <c r="BF3347" s="2">
        <v>43669</v>
      </c>
      <c r="BG3347">
        <v>29</v>
      </c>
      <c r="BH3347" t="s">
        <v>2765</v>
      </c>
      <c r="BI3347" s="3">
        <v>35674</v>
      </c>
    </row>
    <row r="3348" spans="1:61" x14ac:dyDescent="0.25">
      <c r="A3348" s="1">
        <v>42553</v>
      </c>
      <c r="B3348" t="s">
        <v>2768</v>
      </c>
      <c r="C3348" t="s">
        <v>60</v>
      </c>
      <c r="D3348" t="s">
        <v>151</v>
      </c>
      <c r="E3348" s="3">
        <v>42370</v>
      </c>
      <c r="F3348" s="3">
        <v>17533</v>
      </c>
      <c r="G3348" s="3">
        <v>20455</v>
      </c>
      <c r="H3348" t="s">
        <v>2425</v>
      </c>
      <c r="I3348" s="2">
        <v>43800</v>
      </c>
      <c r="J3348" s="2">
        <v>43678</v>
      </c>
      <c r="K3348" t="s">
        <v>129</v>
      </c>
      <c r="L3348" t="s">
        <v>396</v>
      </c>
      <c r="M3348" t="s">
        <v>116</v>
      </c>
      <c r="N3348" t="s">
        <v>118</v>
      </c>
      <c r="O3348" t="s">
        <v>129</v>
      </c>
      <c r="P3348" t="s">
        <v>397</v>
      </c>
      <c r="Q3348">
        <v>25</v>
      </c>
      <c r="R3348" t="s">
        <v>242</v>
      </c>
      <c r="S3348" t="s">
        <v>64</v>
      </c>
      <c r="T3348">
        <v>16</v>
      </c>
      <c r="U3348">
        <v>15</v>
      </c>
      <c r="V3348">
        <v>4</v>
      </c>
      <c r="W3348" t="s">
        <v>121</v>
      </c>
      <c r="X3348" t="s">
        <v>96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 t="e" vm="8">
        <f>_FV(0,"4")</f>
        <v>#VALUE!</v>
      </c>
      <c r="AM3348" t="s">
        <v>97</v>
      </c>
      <c r="AN3348">
        <v>-17</v>
      </c>
      <c r="AO3348" t="s">
        <v>64</v>
      </c>
      <c r="AP3348" t="s">
        <v>119</v>
      </c>
      <c r="AQ3348">
        <v>0</v>
      </c>
      <c r="AR3348">
        <v>3</v>
      </c>
      <c r="AS3348" t="s">
        <v>3596</v>
      </c>
      <c r="AT3348" t="s">
        <v>68</v>
      </c>
      <c r="AU3348" t="s">
        <v>1424</v>
      </c>
      <c r="AV3348" t="s">
        <v>1779</v>
      </c>
      <c r="AW3348" t="s">
        <v>3666</v>
      </c>
      <c r="AX3348">
        <v>1577</v>
      </c>
      <c r="AY3348">
        <v>1804</v>
      </c>
      <c r="AZ3348" t="s">
        <v>2768</v>
      </c>
      <c r="BA3348" s="2">
        <v>43489</v>
      </c>
      <c r="BB3348">
        <v>22</v>
      </c>
      <c r="BC3348" t="s">
        <v>2771</v>
      </c>
      <c r="BD3348" s="3">
        <v>14246</v>
      </c>
      <c r="BE3348" t="s">
        <v>60</v>
      </c>
      <c r="BF3348" s="2">
        <v>43669</v>
      </c>
      <c r="BG3348">
        <v>29</v>
      </c>
      <c r="BH3348" t="s">
        <v>2765</v>
      </c>
      <c r="BI3348" s="3">
        <v>35674</v>
      </c>
    </row>
    <row r="3349" spans="1:61" x14ac:dyDescent="0.25">
      <c r="A3349" s="1">
        <v>42266</v>
      </c>
      <c r="B3349" t="s">
        <v>123</v>
      </c>
      <c r="C3349" t="s">
        <v>60</v>
      </c>
      <c r="D3349" t="s">
        <v>62</v>
      </c>
      <c r="E3349" t="s">
        <v>76</v>
      </c>
      <c r="F3349" t="s">
        <v>74</v>
      </c>
      <c r="G3349" t="s">
        <v>64</v>
      </c>
      <c r="H3349" t="s">
        <v>63</v>
      </c>
      <c r="I3349" t="s">
        <v>355</v>
      </c>
      <c r="J3349" t="s">
        <v>340</v>
      </c>
      <c r="K3349" t="s">
        <v>82</v>
      </c>
      <c r="L3349" t="s">
        <v>63</v>
      </c>
      <c r="M3349" t="s">
        <v>63</v>
      </c>
      <c r="N3349" t="s">
        <v>82</v>
      </c>
      <c r="O3349" t="s">
        <v>82</v>
      </c>
      <c r="P3349" t="s">
        <v>82</v>
      </c>
      <c r="Q3349">
        <v>6</v>
      </c>
      <c r="R3349" t="s">
        <v>120</v>
      </c>
      <c r="S3349" t="s">
        <v>64</v>
      </c>
      <c r="T3349">
        <v>16</v>
      </c>
      <c r="U3349">
        <v>17</v>
      </c>
      <c r="V3349">
        <v>4</v>
      </c>
      <c r="W3349" t="s">
        <v>66</v>
      </c>
      <c r="X3349" t="s">
        <v>120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 t="e" vm="83">
        <f>_FV(0,"8333333333333334")</f>
        <v>#VALUE!</v>
      </c>
      <c r="AM3349" t="s">
        <v>80</v>
      </c>
      <c r="AN3349">
        <v>-6</v>
      </c>
      <c r="AO3349" t="e" vm="1">
        <f>_FV(-6,"0")</f>
        <v>#VALUE!</v>
      </c>
      <c r="AP3349" t="s">
        <v>121</v>
      </c>
      <c r="AQ3349">
        <v>7</v>
      </c>
      <c r="AR3349">
        <v>1</v>
      </c>
      <c r="AS3349" t="s">
        <v>2214</v>
      </c>
      <c r="AT3349" t="s">
        <v>1457</v>
      </c>
      <c r="AU3349" t="s">
        <v>3083</v>
      </c>
      <c r="AV3349" t="s">
        <v>3667</v>
      </c>
      <c r="AW3349" t="s">
        <v>3668</v>
      </c>
      <c r="AX3349">
        <v>1843</v>
      </c>
      <c r="AY3349">
        <v>1804</v>
      </c>
      <c r="AZ3349" t="s">
        <v>123</v>
      </c>
      <c r="BA3349" s="2">
        <v>43669</v>
      </c>
      <c r="BB3349">
        <v>30</v>
      </c>
      <c r="BC3349" t="s">
        <v>2773</v>
      </c>
      <c r="BD3349" s="2">
        <v>43599</v>
      </c>
      <c r="BE3349" t="s">
        <v>60</v>
      </c>
      <c r="BF3349" s="2">
        <v>43669</v>
      </c>
      <c r="BG3349">
        <v>29</v>
      </c>
      <c r="BH3349" t="s">
        <v>2765</v>
      </c>
      <c r="BI3349" s="3">
        <v>35674</v>
      </c>
    </row>
    <row r="3350" spans="1:61" x14ac:dyDescent="0.25">
      <c r="A3350" s="1">
        <v>42232</v>
      </c>
      <c r="B3350" t="s">
        <v>2233</v>
      </c>
      <c r="C3350" t="s">
        <v>60</v>
      </c>
      <c r="D3350" t="s">
        <v>151</v>
      </c>
      <c r="E3350" s="2">
        <v>43586</v>
      </c>
      <c r="F3350" t="s">
        <v>65</v>
      </c>
      <c r="G3350" t="s">
        <v>63</v>
      </c>
      <c r="H3350" t="s">
        <v>68</v>
      </c>
      <c r="I3350" s="2">
        <v>43586</v>
      </c>
      <c r="J3350" t="s">
        <v>65</v>
      </c>
      <c r="K3350" t="s">
        <v>63</v>
      </c>
      <c r="L3350" t="s">
        <v>65</v>
      </c>
      <c r="M3350" t="s">
        <v>65</v>
      </c>
      <c r="N3350" t="s">
        <v>63</v>
      </c>
      <c r="O3350" t="s">
        <v>65</v>
      </c>
      <c r="P3350" t="s">
        <v>65</v>
      </c>
      <c r="Q3350">
        <v>2</v>
      </c>
      <c r="R3350" t="s">
        <v>110</v>
      </c>
      <c r="S3350" t="s">
        <v>64</v>
      </c>
      <c r="T3350">
        <v>16</v>
      </c>
      <c r="U3350">
        <v>3</v>
      </c>
      <c r="V3350">
        <v>19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 t="s">
        <v>68</v>
      </c>
      <c r="AM3350" t="e" vm="1">
        <f>_FV(-1,"0")</f>
        <v>#VALUE!</v>
      </c>
      <c r="AN3350">
        <v>3</v>
      </c>
      <c r="AP3350" t="s">
        <v>191</v>
      </c>
      <c r="AQ3350">
        <v>0</v>
      </c>
      <c r="AR3350">
        <v>9</v>
      </c>
      <c r="AS3350" t="s">
        <v>68</v>
      </c>
      <c r="AT3350" t="s">
        <v>68</v>
      </c>
      <c r="AU3350" t="s">
        <v>68</v>
      </c>
      <c r="AV3350" t="s">
        <v>395</v>
      </c>
      <c r="AW3350" s="3">
        <v>41640</v>
      </c>
      <c r="AX3350">
        <v>1654</v>
      </c>
      <c r="AY3350">
        <v>1804</v>
      </c>
      <c r="AZ3350" t="s">
        <v>2233</v>
      </c>
      <c r="BA3350" s="2">
        <v>43641</v>
      </c>
      <c r="BB3350">
        <v>19</v>
      </c>
      <c r="BC3350" t="s">
        <v>2775</v>
      </c>
      <c r="BD3350" s="3">
        <v>43160</v>
      </c>
      <c r="BE3350" t="s">
        <v>60</v>
      </c>
      <c r="BF3350" s="2">
        <v>43669</v>
      </c>
      <c r="BG3350">
        <v>29</v>
      </c>
      <c r="BH3350" t="s">
        <v>2765</v>
      </c>
      <c r="BI3350" s="3">
        <v>35674</v>
      </c>
    </row>
    <row r="3351" spans="1:61" x14ac:dyDescent="0.25">
      <c r="A3351" s="1">
        <v>42448</v>
      </c>
      <c r="B3351" t="s">
        <v>127</v>
      </c>
      <c r="C3351" t="s">
        <v>60</v>
      </c>
      <c r="D3351" t="s">
        <v>151</v>
      </c>
      <c r="E3351" s="2">
        <v>43647</v>
      </c>
      <c r="F3351" t="s">
        <v>1023</v>
      </c>
      <c r="G3351" t="s">
        <v>264</v>
      </c>
      <c r="H3351" t="s">
        <v>68</v>
      </c>
      <c r="I3351" t="s">
        <v>672</v>
      </c>
      <c r="J3351" t="s">
        <v>113</v>
      </c>
      <c r="K3351" t="s">
        <v>266</v>
      </c>
      <c r="L3351" t="s">
        <v>63</v>
      </c>
      <c r="M3351" t="s">
        <v>266</v>
      </c>
      <c r="N3351" t="s">
        <v>603</v>
      </c>
      <c r="O3351" t="s">
        <v>673</v>
      </c>
      <c r="P3351" t="s">
        <v>603</v>
      </c>
      <c r="Q3351">
        <v>30</v>
      </c>
      <c r="R3351" t="s">
        <v>192</v>
      </c>
      <c r="S3351" t="s">
        <v>64</v>
      </c>
      <c r="T3351">
        <v>16</v>
      </c>
      <c r="U3351">
        <v>11</v>
      </c>
      <c r="V3351">
        <v>3</v>
      </c>
      <c r="W3351" t="s">
        <v>96</v>
      </c>
      <c r="X3351" t="s">
        <v>85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 t="s">
        <v>80</v>
      </c>
      <c r="AM3351" t="s">
        <v>484</v>
      </c>
      <c r="AN3351">
        <v>-14</v>
      </c>
      <c r="AO3351" t="e" vm="1">
        <f>_FV(-1,"0")</f>
        <v>#VALUE!</v>
      </c>
      <c r="AP3351" t="s">
        <v>83</v>
      </c>
      <c r="AQ3351">
        <v>1</v>
      </c>
      <c r="AR3351">
        <v>7</v>
      </c>
      <c r="AS3351" t="s">
        <v>68</v>
      </c>
      <c r="AT3351" t="s">
        <v>767</v>
      </c>
      <c r="AU3351" t="s">
        <v>68</v>
      </c>
      <c r="AV3351" s="2">
        <v>43556</v>
      </c>
      <c r="AW3351" t="s">
        <v>768</v>
      </c>
      <c r="AX3351">
        <v>1713</v>
      </c>
      <c r="AY3351">
        <v>1804</v>
      </c>
      <c r="AZ3351" t="s">
        <v>127</v>
      </c>
      <c r="BA3351" s="2">
        <v>43670</v>
      </c>
      <c r="BB3351">
        <v>19</v>
      </c>
      <c r="BC3351" t="s">
        <v>2776</v>
      </c>
      <c r="BD3351" s="3">
        <v>45047</v>
      </c>
      <c r="BE3351" t="s">
        <v>60</v>
      </c>
      <c r="BF3351" s="2">
        <v>43669</v>
      </c>
      <c r="BG3351">
        <v>29</v>
      </c>
      <c r="BH3351" t="s">
        <v>2765</v>
      </c>
      <c r="BI3351" s="3">
        <v>35674</v>
      </c>
    </row>
    <row r="3352" spans="1:61" x14ac:dyDescent="0.25">
      <c r="A3352" s="1">
        <v>42273</v>
      </c>
      <c r="B3352" t="s">
        <v>2538</v>
      </c>
      <c r="C3352" t="s">
        <v>60</v>
      </c>
      <c r="D3352" t="s">
        <v>151</v>
      </c>
      <c r="E3352" t="s">
        <v>370</v>
      </c>
      <c r="F3352" t="s">
        <v>670</v>
      </c>
      <c r="G3352" t="s">
        <v>153</v>
      </c>
      <c r="H3352" t="s">
        <v>670</v>
      </c>
      <c r="I3352" t="s">
        <v>391</v>
      </c>
      <c r="J3352" t="s">
        <v>353</v>
      </c>
      <c r="K3352" t="s">
        <v>156</v>
      </c>
      <c r="L3352" t="s">
        <v>156</v>
      </c>
      <c r="M3352" t="s">
        <v>65</v>
      </c>
      <c r="N3352" t="s">
        <v>155</v>
      </c>
      <c r="O3352" t="s">
        <v>156</v>
      </c>
      <c r="P3352" t="s">
        <v>154</v>
      </c>
      <c r="Q3352">
        <v>7</v>
      </c>
      <c r="R3352" t="s">
        <v>68</v>
      </c>
      <c r="S3352" t="s">
        <v>64</v>
      </c>
      <c r="T3352">
        <v>16</v>
      </c>
      <c r="U3352">
        <v>4</v>
      </c>
      <c r="V3352">
        <v>5</v>
      </c>
      <c r="W3352" t="s">
        <v>83</v>
      </c>
      <c r="X3352" t="s">
        <v>120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 t="s">
        <v>252</v>
      </c>
      <c r="AM3352" t="s">
        <v>65</v>
      </c>
      <c r="AN3352">
        <v>2</v>
      </c>
      <c r="AO3352" t="e" vm="1">
        <f>_FV(-1,"0")</f>
        <v>#VALUE!</v>
      </c>
      <c r="AP3352" t="e" vm="1">
        <f>_FV(-1,"0")</f>
        <v>#VALUE!</v>
      </c>
      <c r="AQ3352">
        <v>1</v>
      </c>
      <c r="AR3352">
        <v>4</v>
      </c>
      <c r="AS3352" t="s">
        <v>68</v>
      </c>
      <c r="AT3352" t="s">
        <v>68</v>
      </c>
      <c r="AU3352" t="s">
        <v>68</v>
      </c>
      <c r="AV3352" t="s">
        <v>3669</v>
      </c>
      <c r="AW3352" s="2">
        <v>43617</v>
      </c>
      <c r="AX3352">
        <v>1643</v>
      </c>
      <c r="AY3352">
        <v>1804</v>
      </c>
      <c r="AZ3352" t="s">
        <v>2538</v>
      </c>
      <c r="BA3352" s="2">
        <v>43733</v>
      </c>
      <c r="BB3352">
        <v>19</v>
      </c>
      <c r="BC3352" t="s">
        <v>2777</v>
      </c>
      <c r="BD3352" s="3">
        <v>22313</v>
      </c>
      <c r="BE3352" t="s">
        <v>60</v>
      </c>
      <c r="BF3352" s="2">
        <v>43669</v>
      </c>
      <c r="BG3352">
        <v>29</v>
      </c>
      <c r="BH3352" t="s">
        <v>2765</v>
      </c>
      <c r="BI3352" s="3">
        <v>35674</v>
      </c>
    </row>
    <row r="3353" spans="1:61" x14ac:dyDescent="0.25">
      <c r="A3353" s="1">
        <v>42382</v>
      </c>
      <c r="B3353" t="s">
        <v>150</v>
      </c>
      <c r="C3353" t="s">
        <v>60</v>
      </c>
      <c r="D3353" t="s">
        <v>101</v>
      </c>
      <c r="E3353" t="s">
        <v>392</v>
      </c>
      <c r="F3353" t="s">
        <v>888</v>
      </c>
      <c r="G3353" t="s">
        <v>250</v>
      </c>
      <c r="H3353" t="s">
        <v>152</v>
      </c>
      <c r="I3353" t="s">
        <v>353</v>
      </c>
      <c r="J3353" t="s">
        <v>64</v>
      </c>
      <c r="K3353" t="s">
        <v>460</v>
      </c>
      <c r="L3353" t="s">
        <v>2159</v>
      </c>
      <c r="M3353" t="s">
        <v>155</v>
      </c>
      <c r="N3353" t="s">
        <v>394</v>
      </c>
      <c r="O3353" t="s">
        <v>155</v>
      </c>
      <c r="P3353" t="s">
        <v>154</v>
      </c>
      <c r="Q3353">
        <v>21</v>
      </c>
      <c r="R3353" t="s">
        <v>121</v>
      </c>
      <c r="S3353" t="s">
        <v>64</v>
      </c>
      <c r="T3353">
        <v>16</v>
      </c>
      <c r="U3353">
        <v>8</v>
      </c>
      <c r="V3353">
        <v>1</v>
      </c>
      <c r="W3353" t="s">
        <v>85</v>
      </c>
      <c r="X3353" t="s">
        <v>179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 t="e" vm="87">
        <f>_FV(0,"09523809523809523")</f>
        <v>#VALUE!</v>
      </c>
      <c r="AM3353" t="s">
        <v>893</v>
      </c>
      <c r="AN3353">
        <v>-12</v>
      </c>
      <c r="AO3353" t="e" vm="1">
        <f>_FV(-5,"0")</f>
        <v>#VALUE!</v>
      </c>
      <c r="AP3353" t="s">
        <v>96</v>
      </c>
      <c r="AQ3353">
        <v>2</v>
      </c>
      <c r="AR3353">
        <v>5</v>
      </c>
      <c r="AS3353" t="s">
        <v>3621</v>
      </c>
      <c r="AT3353" t="s">
        <v>68</v>
      </c>
      <c r="AU3353" t="s">
        <v>486</v>
      </c>
      <c r="AV3353" t="s">
        <v>3205</v>
      </c>
      <c r="AW3353" t="s">
        <v>3670</v>
      </c>
      <c r="AX3353">
        <v>1721</v>
      </c>
      <c r="AY3353">
        <v>1804</v>
      </c>
      <c r="AZ3353" t="s">
        <v>150</v>
      </c>
      <c r="BA3353" s="2">
        <v>43607</v>
      </c>
      <c r="BB3353">
        <v>25</v>
      </c>
      <c r="BC3353" t="s">
        <v>2779</v>
      </c>
      <c r="BD3353" s="3">
        <v>14427</v>
      </c>
      <c r="BE3353" t="s">
        <v>60</v>
      </c>
      <c r="BF3353" s="2">
        <v>43669</v>
      </c>
      <c r="BG3353">
        <v>29</v>
      </c>
      <c r="BH3353" t="s">
        <v>2765</v>
      </c>
      <c r="BI3353" s="3">
        <v>35674</v>
      </c>
    </row>
    <row r="3354" spans="1:61" x14ac:dyDescent="0.25">
      <c r="A3354" s="1">
        <v>42587</v>
      </c>
      <c r="B3354" t="s">
        <v>158</v>
      </c>
      <c r="C3354" t="s">
        <v>60</v>
      </c>
      <c r="D3354" t="s">
        <v>101</v>
      </c>
      <c r="E3354" t="s">
        <v>1061</v>
      </c>
      <c r="F3354" t="s">
        <v>614</v>
      </c>
      <c r="G3354" t="s">
        <v>1616</v>
      </c>
      <c r="H3354" t="s">
        <v>1326</v>
      </c>
      <c r="I3354" t="s">
        <v>615</v>
      </c>
      <c r="J3354" t="s">
        <v>649</v>
      </c>
      <c r="K3354" t="s">
        <v>1122</v>
      </c>
      <c r="L3354" t="s">
        <v>1122</v>
      </c>
      <c r="M3354" t="s">
        <v>296</v>
      </c>
      <c r="N3354" t="s">
        <v>617</v>
      </c>
      <c r="O3354" t="s">
        <v>617</v>
      </c>
      <c r="P3354" t="s">
        <v>296</v>
      </c>
      <c r="Q3354">
        <v>37</v>
      </c>
      <c r="R3354" t="s">
        <v>66</v>
      </c>
      <c r="S3354" t="s">
        <v>64</v>
      </c>
      <c r="T3354">
        <v>16</v>
      </c>
      <c r="U3354">
        <v>3</v>
      </c>
      <c r="V3354">
        <v>2</v>
      </c>
      <c r="W3354" t="s">
        <v>120</v>
      </c>
      <c r="X3354" t="s">
        <v>83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 t="s">
        <v>651</v>
      </c>
      <c r="AM3354" t="s">
        <v>737</v>
      </c>
      <c r="AN3354">
        <v>-3</v>
      </c>
      <c r="AO3354" t="s">
        <v>68</v>
      </c>
      <c r="AP3354" t="s">
        <v>64</v>
      </c>
      <c r="AQ3354">
        <v>1</v>
      </c>
      <c r="AR3354">
        <v>7</v>
      </c>
      <c r="AS3354" t="s">
        <v>3658</v>
      </c>
      <c r="AT3354" t="s">
        <v>1163</v>
      </c>
      <c r="AU3354" t="s">
        <v>2703</v>
      </c>
      <c r="AV3354" t="s">
        <v>3671</v>
      </c>
      <c r="AW3354" t="s">
        <v>3672</v>
      </c>
      <c r="AX3354">
        <v>1870</v>
      </c>
      <c r="AY3354">
        <v>1804</v>
      </c>
      <c r="AZ3354" t="s">
        <v>158</v>
      </c>
      <c r="BA3354" s="2">
        <v>43579</v>
      </c>
      <c r="BB3354">
        <v>27</v>
      </c>
      <c r="BC3354" t="s">
        <v>2780</v>
      </c>
      <c r="BD3354" s="3">
        <v>33543</v>
      </c>
      <c r="BE3354" t="s">
        <v>60</v>
      </c>
      <c r="BF3354" s="2">
        <v>43669</v>
      </c>
      <c r="BG3354">
        <v>29</v>
      </c>
      <c r="BH3354" t="s">
        <v>2765</v>
      </c>
      <c r="BI3354" s="3">
        <v>35674</v>
      </c>
    </row>
    <row r="3355" spans="1:61" x14ac:dyDescent="0.25">
      <c r="A3355" s="1">
        <v>42428</v>
      </c>
      <c r="B3355" t="s">
        <v>163</v>
      </c>
      <c r="C3355" t="s">
        <v>60</v>
      </c>
      <c r="D3355" t="s">
        <v>62</v>
      </c>
      <c r="E3355" t="s">
        <v>210</v>
      </c>
      <c r="F3355" t="s">
        <v>2196</v>
      </c>
      <c r="G3355" t="s">
        <v>88</v>
      </c>
      <c r="H3355" t="s">
        <v>1466</v>
      </c>
      <c r="I3355" t="s">
        <v>2196</v>
      </c>
      <c r="J3355" t="s">
        <v>606</v>
      </c>
      <c r="K3355" t="s">
        <v>1232</v>
      </c>
      <c r="L3355" t="s">
        <v>356</v>
      </c>
      <c r="M3355" t="s">
        <v>607</v>
      </c>
      <c r="N3355" t="s">
        <v>608</v>
      </c>
      <c r="O3355" t="s">
        <v>637</v>
      </c>
      <c r="P3355" t="s">
        <v>216</v>
      </c>
      <c r="Q3355">
        <v>27</v>
      </c>
      <c r="R3355" t="s">
        <v>132</v>
      </c>
      <c r="S3355" t="s">
        <v>64</v>
      </c>
      <c r="T3355">
        <v>16</v>
      </c>
      <c r="U3355">
        <v>4</v>
      </c>
      <c r="V3355">
        <v>3</v>
      </c>
      <c r="W3355" t="s">
        <v>85</v>
      </c>
      <c r="X3355" t="s">
        <v>121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 t="s">
        <v>80</v>
      </c>
      <c r="AM3355" t="s">
        <v>355</v>
      </c>
      <c r="AN3355">
        <v>-10</v>
      </c>
      <c r="AO3355" t="e" vm="1">
        <f>_FV(-1,"0")</f>
        <v>#VALUE!</v>
      </c>
      <c r="AP3355" t="s">
        <v>84</v>
      </c>
      <c r="AQ3355">
        <v>4</v>
      </c>
      <c r="AR3355">
        <v>4</v>
      </c>
      <c r="AS3355" t="s">
        <v>3611</v>
      </c>
      <c r="AT3355" t="s">
        <v>65</v>
      </c>
      <c r="AU3355" t="s">
        <v>699</v>
      </c>
      <c r="AV3355" t="s">
        <v>2466</v>
      </c>
      <c r="AW3355" t="s">
        <v>65</v>
      </c>
      <c r="AX3355">
        <v>1793</v>
      </c>
      <c r="AY3355">
        <v>1804</v>
      </c>
      <c r="AZ3355" t="s">
        <v>163</v>
      </c>
      <c r="BA3355" s="2">
        <v>43607</v>
      </c>
      <c r="BB3355">
        <v>23</v>
      </c>
      <c r="BC3355" t="s">
        <v>2783</v>
      </c>
      <c r="BD3355" s="2">
        <v>43593</v>
      </c>
      <c r="BE3355" t="s">
        <v>60</v>
      </c>
      <c r="BF3355" s="2">
        <v>43669</v>
      </c>
      <c r="BG3355">
        <v>29</v>
      </c>
      <c r="BH3355" t="s">
        <v>2765</v>
      </c>
      <c r="BI3355" s="3">
        <v>35674</v>
      </c>
    </row>
    <row r="3356" spans="1:61" x14ac:dyDescent="0.25">
      <c r="A3356" s="1">
        <v>42245</v>
      </c>
      <c r="B3356" t="s">
        <v>178</v>
      </c>
      <c r="C3356" t="s">
        <v>60</v>
      </c>
      <c r="D3356" t="s">
        <v>151</v>
      </c>
      <c r="E3356" t="s">
        <v>63</v>
      </c>
      <c r="F3356" t="s">
        <v>63</v>
      </c>
      <c r="G3356" t="s">
        <v>68</v>
      </c>
      <c r="H3356" t="s">
        <v>180</v>
      </c>
      <c r="I3356" t="s">
        <v>63</v>
      </c>
      <c r="J3356" t="s">
        <v>68</v>
      </c>
      <c r="K3356" t="s">
        <v>65</v>
      </c>
      <c r="L3356" t="s">
        <v>79</v>
      </c>
      <c r="M3356" t="s">
        <v>79</v>
      </c>
      <c r="N3356" t="s">
        <v>79</v>
      </c>
      <c r="O3356" t="s">
        <v>63</v>
      </c>
      <c r="P3356" t="s">
        <v>79</v>
      </c>
      <c r="Q3356">
        <v>4</v>
      </c>
      <c r="R3356" t="s">
        <v>95</v>
      </c>
      <c r="S3356" t="s">
        <v>64</v>
      </c>
      <c r="T3356">
        <v>16</v>
      </c>
      <c r="U3356">
        <v>17</v>
      </c>
      <c r="V3356">
        <v>9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0</v>
      </c>
      <c r="AL3356" t="e" vm="3">
        <f>_FV(0,"5")</f>
        <v>#VALUE!</v>
      </c>
      <c r="AM3356" t="e" vm="14">
        <f>_FV(0,"25")</f>
        <v>#VALUE!</v>
      </c>
      <c r="AN3356">
        <v>-2</v>
      </c>
      <c r="AP3356" t="s">
        <v>242</v>
      </c>
      <c r="AQ3356">
        <v>0</v>
      </c>
      <c r="AR3356">
        <v>9</v>
      </c>
      <c r="AS3356" t="s">
        <v>3645</v>
      </c>
      <c r="AT3356" t="s">
        <v>68</v>
      </c>
      <c r="AU3356" t="s">
        <v>1717</v>
      </c>
      <c r="AV3356" t="s">
        <v>1845</v>
      </c>
      <c r="AW3356" t="s">
        <v>3673</v>
      </c>
      <c r="AX3356">
        <v>1553</v>
      </c>
      <c r="AY3356">
        <v>1804</v>
      </c>
      <c r="AZ3356" t="s">
        <v>178</v>
      </c>
      <c r="BA3356" s="2">
        <v>43639</v>
      </c>
      <c r="BB3356">
        <v>27</v>
      </c>
      <c r="BC3356" t="s">
        <v>2784</v>
      </c>
      <c r="BD3356" s="3">
        <v>28581</v>
      </c>
      <c r="BE3356" t="s">
        <v>60</v>
      </c>
      <c r="BF3356" s="2">
        <v>43669</v>
      </c>
      <c r="BG3356">
        <v>29</v>
      </c>
      <c r="BH3356" t="s">
        <v>2765</v>
      </c>
      <c r="BI3356" s="3">
        <v>35674</v>
      </c>
    </row>
    <row r="3357" spans="1:61" x14ac:dyDescent="0.25">
      <c r="A3357" s="1">
        <v>42337</v>
      </c>
      <c r="B3357" t="s">
        <v>1432</v>
      </c>
      <c r="C3357" t="s">
        <v>60</v>
      </c>
      <c r="D3357" t="s">
        <v>101</v>
      </c>
      <c r="E3357" t="s">
        <v>250</v>
      </c>
      <c r="F3357" t="s">
        <v>247</v>
      </c>
      <c r="G3357" t="s">
        <v>391</v>
      </c>
      <c r="H3357" t="s">
        <v>575</v>
      </c>
      <c r="I3357" t="s">
        <v>152</v>
      </c>
      <c r="J3357" t="s">
        <v>370</v>
      </c>
      <c r="K3357" t="s">
        <v>372</v>
      </c>
      <c r="L3357" t="s">
        <v>252</v>
      </c>
      <c r="M3357" t="s">
        <v>63</v>
      </c>
      <c r="N3357" t="s">
        <v>372</v>
      </c>
      <c r="O3357" t="s">
        <v>372</v>
      </c>
      <c r="P3357" t="s">
        <v>154</v>
      </c>
      <c r="Q3357">
        <v>14</v>
      </c>
      <c r="R3357" t="s">
        <v>67</v>
      </c>
      <c r="S3357" t="s">
        <v>64</v>
      </c>
      <c r="T3357">
        <v>16</v>
      </c>
      <c r="U3357">
        <v>16</v>
      </c>
      <c r="V3357">
        <v>4</v>
      </c>
      <c r="W3357" t="s">
        <v>84</v>
      </c>
      <c r="X3357" t="s">
        <v>120</v>
      </c>
      <c r="Y3357">
        <v>0</v>
      </c>
      <c r="Z3357">
        <v>0</v>
      </c>
      <c r="AA3357">
        <v>0</v>
      </c>
      <c r="AB3357">
        <v>1</v>
      </c>
      <c r="AC3357">
        <v>0</v>
      </c>
      <c r="AD3357">
        <v>0</v>
      </c>
      <c r="AE3357">
        <v>0</v>
      </c>
      <c r="AF3357">
        <v>1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 t="e" vm="151">
        <f>_FV(0,"5714285714285714")</f>
        <v>#VALUE!</v>
      </c>
      <c r="AM3357" t="s">
        <v>152</v>
      </c>
      <c r="AN3357">
        <v>-14</v>
      </c>
      <c r="AO3357" t="e" vm="1">
        <f>_FV(-7,"0")</f>
        <v>#VALUE!</v>
      </c>
      <c r="AP3357" t="s">
        <v>255</v>
      </c>
      <c r="AQ3357">
        <v>0</v>
      </c>
      <c r="AR3357">
        <v>9</v>
      </c>
      <c r="AS3357" t="s">
        <v>68</v>
      </c>
      <c r="AT3357" t="s">
        <v>68</v>
      </c>
      <c r="AU3357" t="s">
        <v>68</v>
      </c>
      <c r="AV3357" s="3">
        <v>45658</v>
      </c>
      <c r="AW3357" s="3">
        <v>44927</v>
      </c>
      <c r="AX3357">
        <v>1601</v>
      </c>
      <c r="AY3357">
        <v>1804</v>
      </c>
      <c r="AZ3357" t="s">
        <v>1432</v>
      </c>
      <c r="BA3357" s="2">
        <v>43641</v>
      </c>
      <c r="BB3357">
        <v>22</v>
      </c>
      <c r="BC3357" t="s">
        <v>2785</v>
      </c>
      <c r="BD3357" s="3">
        <v>19391</v>
      </c>
      <c r="BE3357" t="s">
        <v>60</v>
      </c>
      <c r="BF3357" s="2">
        <v>43669</v>
      </c>
      <c r="BG3357">
        <v>29</v>
      </c>
      <c r="BH3357" t="s">
        <v>2765</v>
      </c>
      <c r="BI3357" s="3">
        <v>35674</v>
      </c>
    </row>
    <row r="3358" spans="1:61" x14ac:dyDescent="0.25">
      <c r="A3358" s="1">
        <v>42364</v>
      </c>
      <c r="B3358" t="s">
        <v>1917</v>
      </c>
      <c r="C3358" t="s">
        <v>60</v>
      </c>
      <c r="D3358" t="s">
        <v>62</v>
      </c>
      <c r="E3358" t="s">
        <v>76</v>
      </c>
      <c r="F3358" t="s">
        <v>718</v>
      </c>
      <c r="G3358" t="s">
        <v>76</v>
      </c>
      <c r="H3358" t="s">
        <v>91</v>
      </c>
      <c r="I3358" t="s">
        <v>76</v>
      </c>
      <c r="J3358" t="s">
        <v>64</v>
      </c>
      <c r="K3358" t="s">
        <v>341</v>
      </c>
      <c r="L3358" t="s">
        <v>950</v>
      </c>
      <c r="M3358" t="s">
        <v>80</v>
      </c>
      <c r="N3358" t="s">
        <v>82</v>
      </c>
      <c r="O3358" t="s">
        <v>80</v>
      </c>
      <c r="P3358" t="s">
        <v>82</v>
      </c>
      <c r="Q3358">
        <v>18</v>
      </c>
      <c r="R3358" t="s">
        <v>96</v>
      </c>
      <c r="S3358" t="s">
        <v>64</v>
      </c>
      <c r="T3358">
        <v>16</v>
      </c>
      <c r="U3358">
        <v>12</v>
      </c>
      <c r="V3358">
        <v>2</v>
      </c>
      <c r="W3358" t="s">
        <v>68</v>
      </c>
      <c r="X3358" t="s">
        <v>120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 t="s">
        <v>65</v>
      </c>
      <c r="AM3358" t="s">
        <v>433</v>
      </c>
      <c r="AN3358">
        <v>-15</v>
      </c>
      <c r="AO3358" t="e" vm="1">
        <f>_FV(-9,"0")</f>
        <v>#VALUE!</v>
      </c>
      <c r="AP3358" t="s">
        <v>66</v>
      </c>
      <c r="AQ3358">
        <v>4</v>
      </c>
      <c r="AR3358">
        <v>4</v>
      </c>
      <c r="AS3358" t="s">
        <v>68</v>
      </c>
      <c r="AT3358" t="s">
        <v>68</v>
      </c>
      <c r="AU3358" t="s">
        <v>68</v>
      </c>
      <c r="AV3358" t="s">
        <v>68</v>
      </c>
      <c r="AW3358" s="2">
        <v>43497</v>
      </c>
      <c r="AX3358">
        <v>1671</v>
      </c>
      <c r="AY3358">
        <v>1804</v>
      </c>
      <c r="AZ3358" t="s">
        <v>1917</v>
      </c>
      <c r="BA3358" s="2">
        <v>43489</v>
      </c>
      <c r="BB3358">
        <v>19</v>
      </c>
      <c r="BC3358" t="s">
        <v>2786</v>
      </c>
      <c r="BD3358" s="3">
        <v>13271</v>
      </c>
      <c r="BE3358" t="s">
        <v>60</v>
      </c>
      <c r="BF3358" s="2">
        <v>43669</v>
      </c>
      <c r="BG3358">
        <v>29</v>
      </c>
      <c r="BH3358" t="s">
        <v>2765</v>
      </c>
      <c r="BI3358" s="3">
        <v>35674</v>
      </c>
    </row>
    <row r="3359" spans="1:61" x14ac:dyDescent="0.25">
      <c r="A3359" s="1">
        <v>42386</v>
      </c>
      <c r="B3359" t="s">
        <v>182</v>
      </c>
      <c r="C3359" t="s">
        <v>60</v>
      </c>
      <c r="D3359" t="s">
        <v>101</v>
      </c>
      <c r="E3359" t="s">
        <v>539</v>
      </c>
      <c r="F3359" t="s">
        <v>1790</v>
      </c>
      <c r="G3359" t="s">
        <v>68</v>
      </c>
      <c r="H3359" t="s">
        <v>802</v>
      </c>
      <c r="I3359" t="s">
        <v>644</v>
      </c>
      <c r="J3359" t="s">
        <v>1935</v>
      </c>
      <c r="K3359" t="s">
        <v>225</v>
      </c>
      <c r="L3359" t="s">
        <v>2008</v>
      </c>
      <c r="M3359" t="s">
        <v>336</v>
      </c>
      <c r="N3359" t="s">
        <v>226</v>
      </c>
      <c r="O3359" t="s">
        <v>339</v>
      </c>
      <c r="P3359" t="s">
        <v>226</v>
      </c>
      <c r="Q3359">
        <v>22</v>
      </c>
      <c r="R3359" t="s">
        <v>83</v>
      </c>
      <c r="S3359" t="s">
        <v>64</v>
      </c>
      <c r="T3359">
        <v>16</v>
      </c>
      <c r="U3359">
        <v>7</v>
      </c>
      <c r="V3359">
        <v>1</v>
      </c>
      <c r="W3359" t="s">
        <v>83</v>
      </c>
      <c r="X3359" t="s">
        <v>120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 t="s">
        <v>540</v>
      </c>
      <c r="AM3359" t="s">
        <v>852</v>
      </c>
      <c r="AN3359">
        <v>-11</v>
      </c>
      <c r="AO3359" t="e" vm="1">
        <f>_FV(-1,"0")</f>
        <v>#VALUE!</v>
      </c>
      <c r="AP3359" t="s">
        <v>85</v>
      </c>
      <c r="AQ3359">
        <v>3</v>
      </c>
      <c r="AR3359">
        <v>6</v>
      </c>
      <c r="AS3359" t="s">
        <v>1070</v>
      </c>
      <c r="AT3359" t="s">
        <v>68</v>
      </c>
      <c r="AU3359" t="s">
        <v>3600</v>
      </c>
      <c r="AV3359" t="s">
        <v>3674</v>
      </c>
      <c r="AW3359" t="s">
        <v>3675</v>
      </c>
      <c r="AX3359">
        <v>1658</v>
      </c>
      <c r="AY3359">
        <v>1804</v>
      </c>
      <c r="AZ3359" t="s">
        <v>182</v>
      </c>
      <c r="BA3359" s="2">
        <v>43550</v>
      </c>
      <c r="BB3359">
        <v>24</v>
      </c>
      <c r="BC3359" t="s">
        <v>2787</v>
      </c>
      <c r="BD3359" s="2">
        <v>43469</v>
      </c>
      <c r="BE3359" t="s">
        <v>60</v>
      </c>
      <c r="BF3359" s="2">
        <v>43669</v>
      </c>
      <c r="BG3359">
        <v>29</v>
      </c>
      <c r="BH3359" t="s">
        <v>2765</v>
      </c>
      <c r="BI3359" s="3">
        <v>35674</v>
      </c>
    </row>
    <row r="3360" spans="1:61" x14ac:dyDescent="0.25">
      <c r="A3360" s="1">
        <v>42484</v>
      </c>
      <c r="B3360" t="s">
        <v>195</v>
      </c>
      <c r="C3360" t="s">
        <v>60</v>
      </c>
      <c r="D3360" t="s">
        <v>101</v>
      </c>
      <c r="E3360" t="s">
        <v>579</v>
      </c>
      <c r="F3360" t="s">
        <v>1433</v>
      </c>
      <c r="G3360" t="s">
        <v>971</v>
      </c>
      <c r="H3360" t="s">
        <v>970</v>
      </c>
      <c r="I3360" t="s">
        <v>580</v>
      </c>
      <c r="J3360" s="2">
        <v>43678</v>
      </c>
      <c r="K3360" t="s">
        <v>118</v>
      </c>
      <c r="L3360" t="s">
        <v>584</v>
      </c>
      <c r="M3360" t="s">
        <v>1746</v>
      </c>
      <c r="N3360" t="s">
        <v>118</v>
      </c>
      <c r="O3360" t="s">
        <v>155</v>
      </c>
      <c r="P3360" t="s">
        <v>793</v>
      </c>
      <c r="Q3360">
        <v>35</v>
      </c>
      <c r="R3360" t="s">
        <v>255</v>
      </c>
      <c r="S3360" t="s">
        <v>64</v>
      </c>
      <c r="T3360">
        <v>16</v>
      </c>
      <c r="U3360">
        <v>13</v>
      </c>
      <c r="V3360">
        <v>3</v>
      </c>
      <c r="W3360" t="s">
        <v>96</v>
      </c>
      <c r="X3360" t="s">
        <v>192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 t="e" vm="392">
        <f>_FV(0,"5142857142857142")</f>
        <v>#VALUE!</v>
      </c>
      <c r="AM3360" t="s">
        <v>542</v>
      </c>
      <c r="AN3360">
        <v>-32</v>
      </c>
      <c r="AO3360" t="e" vm="1">
        <f>_FV(-5,"0")</f>
        <v>#VALUE!</v>
      </c>
      <c r="AP3360" t="s">
        <v>110</v>
      </c>
      <c r="AQ3360">
        <v>1</v>
      </c>
      <c r="AR3360">
        <v>7</v>
      </c>
      <c r="AS3360" t="s">
        <v>1315</v>
      </c>
      <c r="AT3360" t="s">
        <v>590</v>
      </c>
      <c r="AU3360" t="s">
        <v>1961</v>
      </c>
      <c r="AV3360" t="s">
        <v>1961</v>
      </c>
      <c r="AW3360" t="s">
        <v>3676</v>
      </c>
      <c r="AX3360">
        <v>1555</v>
      </c>
      <c r="AY3360">
        <v>1804</v>
      </c>
      <c r="AZ3360" t="s">
        <v>195</v>
      </c>
      <c r="BA3360" s="2">
        <v>43610</v>
      </c>
      <c r="BB3360">
        <v>27</v>
      </c>
      <c r="BC3360" t="s">
        <v>2267</v>
      </c>
      <c r="BD3360" s="2">
        <v>43588</v>
      </c>
      <c r="BE3360" t="s">
        <v>60</v>
      </c>
      <c r="BF3360" s="2">
        <v>43669</v>
      </c>
      <c r="BG3360">
        <v>29</v>
      </c>
      <c r="BH3360" t="s">
        <v>2765</v>
      </c>
      <c r="BI3360" s="3">
        <v>35674</v>
      </c>
    </row>
    <row r="3361" spans="1:61" x14ac:dyDescent="0.25">
      <c r="A3361" s="1">
        <v>42308</v>
      </c>
      <c r="B3361" t="s">
        <v>1445</v>
      </c>
      <c r="C3361" t="s">
        <v>60</v>
      </c>
      <c r="D3361" t="s">
        <v>151</v>
      </c>
      <c r="E3361" t="s">
        <v>539</v>
      </c>
      <c r="F3361" t="s">
        <v>221</v>
      </c>
      <c r="G3361" t="s">
        <v>539</v>
      </c>
      <c r="H3361" t="s">
        <v>852</v>
      </c>
      <c r="I3361" t="s">
        <v>219</v>
      </c>
      <c r="J3361" t="s">
        <v>64</v>
      </c>
      <c r="K3361" t="s">
        <v>223</v>
      </c>
      <c r="L3361" t="s">
        <v>538</v>
      </c>
      <c r="M3361" t="s">
        <v>223</v>
      </c>
      <c r="N3361" t="s">
        <v>226</v>
      </c>
      <c r="O3361" t="s">
        <v>224</v>
      </c>
      <c r="P3361" t="s">
        <v>540</v>
      </c>
      <c r="Q3361">
        <v>11</v>
      </c>
      <c r="R3361" t="s">
        <v>179</v>
      </c>
      <c r="S3361" t="s">
        <v>64</v>
      </c>
      <c r="T3361">
        <v>16</v>
      </c>
      <c r="U3361">
        <v>12</v>
      </c>
      <c r="V3361">
        <v>2</v>
      </c>
      <c r="W3361" t="s">
        <v>132</v>
      </c>
      <c r="X3361" t="s">
        <v>179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 t="s">
        <v>65</v>
      </c>
      <c r="AM3361" t="s">
        <v>537</v>
      </c>
      <c r="AN3361">
        <v>-9</v>
      </c>
      <c r="AO3361" t="e" vm="1">
        <f>_FV(-7,"0")</f>
        <v>#VALUE!</v>
      </c>
      <c r="AP3361" t="s">
        <v>120</v>
      </c>
      <c r="AQ3361">
        <v>7</v>
      </c>
      <c r="AR3361">
        <v>1</v>
      </c>
      <c r="AS3361" t="s">
        <v>68</v>
      </c>
      <c r="AT3361" t="s">
        <v>68</v>
      </c>
      <c r="AU3361" t="s">
        <v>68</v>
      </c>
      <c r="AV3361" s="2">
        <v>43497</v>
      </c>
      <c r="AW3361" s="3">
        <v>11689</v>
      </c>
      <c r="AX3361">
        <v>1667</v>
      </c>
      <c r="AY3361">
        <v>1804</v>
      </c>
      <c r="AZ3361" t="s">
        <v>1445</v>
      </c>
      <c r="BA3361" s="2">
        <v>43701</v>
      </c>
      <c r="BB3361">
        <v>29</v>
      </c>
      <c r="BC3361" t="s">
        <v>2790</v>
      </c>
      <c r="BD3361" s="3">
        <v>30742</v>
      </c>
      <c r="BE3361" t="s">
        <v>60</v>
      </c>
      <c r="BF3361" s="2">
        <v>43669</v>
      </c>
      <c r="BG3361">
        <v>29</v>
      </c>
      <c r="BH3361" t="s">
        <v>2765</v>
      </c>
      <c r="BI3361" s="3">
        <v>35674</v>
      </c>
    </row>
    <row r="3362" spans="1:61" x14ac:dyDescent="0.25">
      <c r="A3362" s="1">
        <v>42493</v>
      </c>
      <c r="B3362" t="s">
        <v>209</v>
      </c>
      <c r="C3362" t="s">
        <v>60</v>
      </c>
      <c r="D3362" t="s">
        <v>101</v>
      </c>
      <c r="E3362" t="s">
        <v>1001</v>
      </c>
      <c r="F3362" t="s">
        <v>999</v>
      </c>
      <c r="G3362" t="s">
        <v>1438</v>
      </c>
      <c r="H3362" t="s">
        <v>744</v>
      </c>
      <c r="I3362" t="s">
        <v>2004</v>
      </c>
      <c r="J3362" t="s">
        <v>829</v>
      </c>
      <c r="K3362" t="s">
        <v>620</v>
      </c>
      <c r="L3362" t="s">
        <v>620</v>
      </c>
      <c r="M3362" t="s">
        <v>747</v>
      </c>
      <c r="N3362" t="s">
        <v>748</v>
      </c>
      <c r="O3362" t="s">
        <v>107</v>
      </c>
      <c r="P3362" t="s">
        <v>480</v>
      </c>
      <c r="Q3362">
        <v>29</v>
      </c>
      <c r="R3362" t="s">
        <v>84</v>
      </c>
      <c r="S3362" t="s">
        <v>64</v>
      </c>
      <c r="T3362">
        <v>16</v>
      </c>
      <c r="U3362">
        <v>2</v>
      </c>
      <c r="V3362">
        <v>3</v>
      </c>
      <c r="W3362" t="s">
        <v>179</v>
      </c>
      <c r="X3362" t="s">
        <v>85</v>
      </c>
      <c r="Y3362">
        <v>0</v>
      </c>
      <c r="Z3362">
        <v>1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 t="s">
        <v>475</v>
      </c>
      <c r="AM3362" t="s">
        <v>746</v>
      </c>
      <c r="AN3362">
        <v>3</v>
      </c>
      <c r="AO3362" t="s">
        <v>132</v>
      </c>
      <c r="AP3362" t="s">
        <v>68</v>
      </c>
      <c r="AQ3362">
        <v>5</v>
      </c>
      <c r="AR3362">
        <v>2</v>
      </c>
      <c r="AS3362" t="s">
        <v>2040</v>
      </c>
      <c r="AT3362" t="s">
        <v>1556</v>
      </c>
      <c r="AU3362" t="s">
        <v>453</v>
      </c>
      <c r="AV3362" t="s">
        <v>937</v>
      </c>
      <c r="AW3362" t="s">
        <v>3677</v>
      </c>
      <c r="AX3362">
        <v>1713</v>
      </c>
      <c r="AY3362">
        <v>1804</v>
      </c>
      <c r="AZ3362" t="s">
        <v>209</v>
      </c>
      <c r="BA3362" s="2">
        <v>43668</v>
      </c>
      <c r="BB3362">
        <v>16</v>
      </c>
      <c r="BC3362" t="s">
        <v>2792</v>
      </c>
      <c r="BD3362" s="3">
        <v>43678</v>
      </c>
      <c r="BE3362" t="s">
        <v>60</v>
      </c>
      <c r="BF3362" s="2">
        <v>43669</v>
      </c>
      <c r="BG3362">
        <v>29</v>
      </c>
      <c r="BH3362" t="s">
        <v>2765</v>
      </c>
      <c r="BI3362" s="3">
        <v>35674</v>
      </c>
    </row>
    <row r="3363" spans="1:61" x14ac:dyDescent="0.25">
      <c r="A3363" s="1">
        <v>42294</v>
      </c>
      <c r="B3363" t="s">
        <v>2793</v>
      </c>
      <c r="C3363" t="s">
        <v>60</v>
      </c>
      <c r="D3363" t="s">
        <v>151</v>
      </c>
      <c r="E3363" t="s">
        <v>355</v>
      </c>
      <c r="F3363" t="s">
        <v>89</v>
      </c>
      <c r="G3363" t="s">
        <v>91</v>
      </c>
      <c r="H3363" t="s">
        <v>91</v>
      </c>
      <c r="I3363" t="s">
        <v>92</v>
      </c>
      <c r="J3363" t="s">
        <v>811</v>
      </c>
      <c r="K3363" t="s">
        <v>216</v>
      </c>
      <c r="L3363" t="s">
        <v>356</v>
      </c>
      <c r="M3363" t="s">
        <v>216</v>
      </c>
      <c r="N3363" t="s">
        <v>216</v>
      </c>
      <c r="O3363" t="s">
        <v>94</v>
      </c>
      <c r="P3363" t="s">
        <v>93</v>
      </c>
      <c r="Q3363">
        <v>9</v>
      </c>
      <c r="R3363" t="s">
        <v>191</v>
      </c>
      <c r="S3363" t="s">
        <v>64</v>
      </c>
      <c r="T3363">
        <v>16</v>
      </c>
      <c r="U3363">
        <v>12</v>
      </c>
      <c r="V3363">
        <v>2</v>
      </c>
      <c r="W3363" t="s">
        <v>85</v>
      </c>
      <c r="X3363" t="s">
        <v>179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 t="e" vm="136">
        <f>_FV(0,"1111111111111111")</f>
        <v>#VALUE!</v>
      </c>
      <c r="AM3363" t="s">
        <v>355</v>
      </c>
      <c r="AN3363">
        <v>-6</v>
      </c>
      <c r="AO3363" t="e" vm="1">
        <f>_FV(-5,"0")</f>
        <v>#VALUE!</v>
      </c>
      <c r="AP3363" t="s">
        <v>192</v>
      </c>
      <c r="AQ3363">
        <v>1</v>
      </c>
      <c r="AR3363">
        <v>1</v>
      </c>
      <c r="AS3363" t="s">
        <v>68</v>
      </c>
      <c r="AT3363" t="s">
        <v>68</v>
      </c>
      <c r="AU3363" t="s">
        <v>68</v>
      </c>
      <c r="AV3363" t="s">
        <v>79</v>
      </c>
      <c r="AW3363" s="3">
        <v>44562</v>
      </c>
      <c r="AX3363">
        <v>1582</v>
      </c>
      <c r="AY3363">
        <v>1804</v>
      </c>
      <c r="AZ3363" t="s">
        <v>2793</v>
      </c>
      <c r="BA3363" s="2">
        <v>43581</v>
      </c>
      <c r="BB3363">
        <v>34</v>
      </c>
      <c r="BC3363" t="s">
        <v>2796</v>
      </c>
      <c r="BD3363" s="3">
        <v>29983</v>
      </c>
      <c r="BE3363" t="s">
        <v>60</v>
      </c>
      <c r="BF3363" s="2">
        <v>43669</v>
      </c>
      <c r="BG3363">
        <v>29</v>
      </c>
      <c r="BH3363" t="s">
        <v>2765</v>
      </c>
      <c r="BI3363" s="3">
        <v>35674</v>
      </c>
    </row>
    <row r="3364" spans="1:61" x14ac:dyDescent="0.25">
      <c r="A3364" s="1">
        <v>42329</v>
      </c>
      <c r="B3364" t="s">
        <v>218</v>
      </c>
      <c r="C3364" t="s">
        <v>60</v>
      </c>
      <c r="D3364" t="s">
        <v>62</v>
      </c>
      <c r="E3364" t="s">
        <v>495</v>
      </c>
      <c r="F3364" t="s">
        <v>231</v>
      </c>
      <c r="G3364" t="s">
        <v>362</v>
      </c>
      <c r="H3364" t="s">
        <v>361</v>
      </c>
      <c r="I3364" t="s">
        <v>233</v>
      </c>
      <c r="J3364" t="s">
        <v>64</v>
      </c>
      <c r="K3364" t="s">
        <v>235</v>
      </c>
      <c r="L3364" t="s">
        <v>232</v>
      </c>
      <c r="M3364" t="s">
        <v>236</v>
      </c>
      <c r="N3364" t="s">
        <v>238</v>
      </c>
      <c r="O3364" t="s">
        <v>238</v>
      </c>
      <c r="P3364" t="s">
        <v>238</v>
      </c>
      <c r="Q3364">
        <v>13</v>
      </c>
      <c r="R3364" t="s">
        <v>119</v>
      </c>
      <c r="S3364" t="s">
        <v>64</v>
      </c>
      <c r="T3364">
        <v>16</v>
      </c>
      <c r="U3364">
        <v>13</v>
      </c>
      <c r="V3364">
        <v>2</v>
      </c>
      <c r="W3364" t="s">
        <v>96</v>
      </c>
      <c r="X3364" t="s">
        <v>191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1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 t="e" vm="253">
        <f>_FV(0,"46153846153846156")</f>
        <v>#VALUE!</v>
      </c>
      <c r="AM3364" t="s">
        <v>68</v>
      </c>
      <c r="AN3364">
        <v>-12</v>
      </c>
      <c r="AO3364" t="e" vm="1">
        <f>_FV(-7,"0")</f>
        <v>#VALUE!</v>
      </c>
      <c r="AP3364" t="s">
        <v>179</v>
      </c>
      <c r="AQ3364">
        <v>0</v>
      </c>
      <c r="AR3364">
        <v>9</v>
      </c>
      <c r="AS3364" t="s">
        <v>3590</v>
      </c>
      <c r="AT3364" t="s">
        <v>68</v>
      </c>
      <c r="AU3364" t="s">
        <v>496</v>
      </c>
      <c r="AV3364" t="s">
        <v>3678</v>
      </c>
      <c r="AW3364" t="s">
        <v>3679</v>
      </c>
      <c r="AX3364">
        <v>1629</v>
      </c>
      <c r="AY3364">
        <v>1804</v>
      </c>
      <c r="AZ3364" t="s">
        <v>218</v>
      </c>
      <c r="BA3364" s="2">
        <v>43580</v>
      </c>
      <c r="BB3364">
        <v>22</v>
      </c>
      <c r="BC3364" t="s">
        <v>2797</v>
      </c>
      <c r="BD3364" s="3">
        <v>12479</v>
      </c>
      <c r="BE3364" t="s">
        <v>60</v>
      </c>
      <c r="BF3364" s="2">
        <v>43669</v>
      </c>
      <c r="BG3364">
        <v>29</v>
      </c>
      <c r="BH3364" t="s">
        <v>2765</v>
      </c>
      <c r="BI3364" s="3">
        <v>35674</v>
      </c>
    </row>
    <row r="3365" spans="1:61" x14ac:dyDescent="0.25">
      <c r="A3365" s="1">
        <v>42617</v>
      </c>
      <c r="B3365" t="s">
        <v>228</v>
      </c>
      <c r="C3365" t="s">
        <v>60</v>
      </c>
      <c r="D3365" t="s">
        <v>101</v>
      </c>
      <c r="E3365" t="s">
        <v>1609</v>
      </c>
      <c r="F3365" t="s">
        <v>318</v>
      </c>
      <c r="G3365" t="s">
        <v>1172</v>
      </c>
      <c r="H3365" t="s">
        <v>750</v>
      </c>
      <c r="I3365" t="s">
        <v>980</v>
      </c>
      <c r="J3365" s="3">
        <v>2273637</v>
      </c>
      <c r="K3365" t="s">
        <v>416</v>
      </c>
      <c r="L3365" t="s">
        <v>991</v>
      </c>
      <c r="M3365" t="s">
        <v>321</v>
      </c>
      <c r="N3365" t="s">
        <v>933</v>
      </c>
      <c r="O3365" t="s">
        <v>323</v>
      </c>
      <c r="P3365" t="s">
        <v>933</v>
      </c>
      <c r="Q3365">
        <v>32</v>
      </c>
      <c r="R3365" t="s">
        <v>85</v>
      </c>
      <c r="S3365" t="s">
        <v>64</v>
      </c>
      <c r="T3365">
        <v>16</v>
      </c>
      <c r="U3365">
        <v>5</v>
      </c>
      <c r="V3365">
        <v>2</v>
      </c>
      <c r="W3365" t="s">
        <v>192</v>
      </c>
      <c r="X3365" t="s">
        <v>85</v>
      </c>
      <c r="Y3365">
        <v>0</v>
      </c>
      <c r="Z3365">
        <v>1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 t="s">
        <v>323</v>
      </c>
      <c r="AM3365" t="s">
        <v>1183</v>
      </c>
      <c r="AN3365">
        <v>-7</v>
      </c>
      <c r="AO3365" t="s">
        <v>66</v>
      </c>
      <c r="AP3365" t="s">
        <v>132</v>
      </c>
      <c r="AQ3365">
        <v>3</v>
      </c>
      <c r="AR3365">
        <v>6</v>
      </c>
      <c r="AS3365" t="s">
        <v>68</v>
      </c>
      <c r="AT3365" t="s">
        <v>1174</v>
      </c>
      <c r="AU3365" t="s">
        <v>68</v>
      </c>
      <c r="AV3365" t="s">
        <v>2660</v>
      </c>
      <c r="AW3365" t="s">
        <v>2930</v>
      </c>
      <c r="AX3365">
        <v>1630</v>
      </c>
      <c r="AY3365">
        <v>1804</v>
      </c>
      <c r="AZ3365" t="s">
        <v>228</v>
      </c>
      <c r="BA3365" s="2">
        <v>43519</v>
      </c>
      <c r="BB3365">
        <v>26</v>
      </c>
      <c r="BC3365" t="s">
        <v>2766</v>
      </c>
      <c r="BD3365" s="2">
        <v>43649</v>
      </c>
      <c r="BE3365" t="s">
        <v>60</v>
      </c>
      <c r="BF3365" s="2">
        <v>43669</v>
      </c>
      <c r="BG3365">
        <v>29</v>
      </c>
      <c r="BH3365" t="s">
        <v>2765</v>
      </c>
      <c r="BI3365" s="3">
        <v>35674</v>
      </c>
    </row>
    <row r="3366" spans="1:61" x14ac:dyDescent="0.25">
      <c r="A3366" s="1">
        <v>43736</v>
      </c>
      <c r="B3366" t="s">
        <v>2768</v>
      </c>
      <c r="C3366" t="s">
        <v>228</v>
      </c>
      <c r="D3366" t="s">
        <v>101</v>
      </c>
      <c r="E3366" t="s">
        <v>391</v>
      </c>
      <c r="F3366" t="s">
        <v>353</v>
      </c>
      <c r="G3366" t="s">
        <v>352</v>
      </c>
      <c r="H3366" t="s">
        <v>252</v>
      </c>
      <c r="I3366" t="s">
        <v>353</v>
      </c>
      <c r="J3366" t="s">
        <v>352</v>
      </c>
      <c r="K3366" t="s">
        <v>156</v>
      </c>
      <c r="L3366" t="s">
        <v>156</v>
      </c>
      <c r="M3366" t="s">
        <v>155</v>
      </c>
      <c r="N3366" t="s">
        <v>154</v>
      </c>
      <c r="O3366" t="s">
        <v>154</v>
      </c>
      <c r="P3366" t="s">
        <v>155</v>
      </c>
      <c r="Q3366">
        <v>7</v>
      </c>
      <c r="R3366" t="s">
        <v>119</v>
      </c>
      <c r="S3366" t="s">
        <v>120</v>
      </c>
      <c r="T3366">
        <v>20</v>
      </c>
      <c r="U3366">
        <v>6</v>
      </c>
      <c r="V3366">
        <v>4</v>
      </c>
      <c r="W3366" t="s">
        <v>96</v>
      </c>
      <c r="X3366" t="s">
        <v>66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 t="s">
        <v>154</v>
      </c>
      <c r="AM3366" t="s">
        <v>152</v>
      </c>
      <c r="AN3366">
        <v>-1</v>
      </c>
      <c r="AO3366" t="s">
        <v>64</v>
      </c>
      <c r="AP3366" t="s">
        <v>66</v>
      </c>
      <c r="AQ3366">
        <v>7</v>
      </c>
      <c r="AR3366">
        <v>1</v>
      </c>
      <c r="AS3366" t="s">
        <v>788</v>
      </c>
      <c r="AT3366" t="s">
        <v>68</v>
      </c>
      <c r="AU3366" t="s">
        <v>2514</v>
      </c>
      <c r="AV3366" t="s">
        <v>3680</v>
      </c>
      <c r="AW3366" t="s">
        <v>1068</v>
      </c>
      <c r="AX3366">
        <v>1692</v>
      </c>
      <c r="AY3366">
        <v>1734</v>
      </c>
      <c r="AZ3366" t="s">
        <v>2768</v>
      </c>
      <c r="BA3366" s="2">
        <v>43522</v>
      </c>
      <c r="BB3366">
        <v>13</v>
      </c>
      <c r="BC3366" t="s">
        <v>3681</v>
      </c>
      <c r="BD3366" s="3">
        <v>16011</v>
      </c>
      <c r="BE3366" t="s">
        <v>228</v>
      </c>
      <c r="BF3366" s="2">
        <v>43613</v>
      </c>
      <c r="BG3366">
        <v>18</v>
      </c>
      <c r="BH3366" t="s">
        <v>3682</v>
      </c>
      <c r="BI3366" t="s">
        <v>3683</v>
      </c>
    </row>
    <row r="3367" spans="1:61" x14ac:dyDescent="0.25">
      <c r="A3367" s="1">
        <v>42795</v>
      </c>
      <c r="B3367" t="s">
        <v>2768</v>
      </c>
      <c r="C3367" t="s">
        <v>60</v>
      </c>
      <c r="D3367" t="s">
        <v>101</v>
      </c>
      <c r="E3367" s="2">
        <v>43525</v>
      </c>
      <c r="F3367" s="2">
        <v>43587</v>
      </c>
      <c r="G3367" s="3">
        <v>20090</v>
      </c>
      <c r="H3367" t="s">
        <v>796</v>
      </c>
      <c r="I3367" s="2">
        <v>43497</v>
      </c>
      <c r="J3367" t="s">
        <v>64</v>
      </c>
      <c r="K3367" t="s">
        <v>159</v>
      </c>
      <c r="L3367" t="s">
        <v>97</v>
      </c>
      <c r="M3367" t="s">
        <v>682</v>
      </c>
      <c r="N3367" t="s">
        <v>797</v>
      </c>
      <c r="O3367" t="s">
        <v>797</v>
      </c>
      <c r="P3367" t="s">
        <v>118</v>
      </c>
      <c r="Q3367">
        <v>20</v>
      </c>
      <c r="R3367" t="s">
        <v>83</v>
      </c>
      <c r="S3367" t="s">
        <v>132</v>
      </c>
      <c r="T3367">
        <v>17</v>
      </c>
      <c r="U3367">
        <v>10</v>
      </c>
      <c r="V3367">
        <v>3</v>
      </c>
      <c r="W3367" t="s">
        <v>96</v>
      </c>
      <c r="X3367" t="s">
        <v>83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 t="e" vm="14">
        <f>_FV(0,"25")</f>
        <v>#VALUE!</v>
      </c>
      <c r="AM3367" s="2">
        <v>43466</v>
      </c>
      <c r="AN3367">
        <v>-16</v>
      </c>
      <c r="AO3367" t="e" vm="1">
        <f>_FV(-3,"0")</f>
        <v>#VALUE!</v>
      </c>
      <c r="AP3367" t="s">
        <v>66</v>
      </c>
      <c r="AQ3367">
        <v>0</v>
      </c>
      <c r="AR3367">
        <v>9</v>
      </c>
      <c r="AS3367" t="s">
        <v>3582</v>
      </c>
      <c r="AT3367" t="s">
        <v>68</v>
      </c>
      <c r="AU3367" t="s">
        <v>3583</v>
      </c>
      <c r="AV3367" t="s">
        <v>3684</v>
      </c>
      <c r="AW3367" t="s">
        <v>3685</v>
      </c>
      <c r="AX3367">
        <v>1609</v>
      </c>
      <c r="AY3367">
        <v>1847</v>
      </c>
      <c r="AZ3367" t="s">
        <v>2768</v>
      </c>
      <c r="BA3367" s="2">
        <v>43578</v>
      </c>
      <c r="BB3367">
        <v>16</v>
      </c>
      <c r="BC3367" t="s">
        <v>2965</v>
      </c>
      <c r="BD3367" s="3">
        <v>19025</v>
      </c>
      <c r="BE3367" t="s">
        <v>60</v>
      </c>
      <c r="BF3367" s="2">
        <v>43669</v>
      </c>
      <c r="BG3367">
        <v>26</v>
      </c>
      <c r="BH3367" t="s">
        <v>2961</v>
      </c>
      <c r="BI3367" s="3">
        <v>16772</v>
      </c>
    </row>
    <row r="3368" spans="1:61" x14ac:dyDescent="0.25">
      <c r="A3368" s="1">
        <v>42410</v>
      </c>
      <c r="B3368" t="s">
        <v>2531</v>
      </c>
      <c r="C3368" t="s">
        <v>60</v>
      </c>
      <c r="D3368" t="s">
        <v>151</v>
      </c>
      <c r="E3368" t="s">
        <v>670</v>
      </c>
      <c r="F3368" t="s">
        <v>1332</v>
      </c>
      <c r="G3368" t="s">
        <v>250</v>
      </c>
      <c r="H3368" t="s">
        <v>68</v>
      </c>
      <c r="I3368" t="s">
        <v>68</v>
      </c>
      <c r="J3368" t="s">
        <v>370</v>
      </c>
      <c r="K3368" t="s">
        <v>155</v>
      </c>
      <c r="L3368" t="s">
        <v>252</v>
      </c>
      <c r="M3368" t="s">
        <v>156</v>
      </c>
      <c r="N3368" t="s">
        <v>154</v>
      </c>
      <c r="O3368" t="s">
        <v>154</v>
      </c>
      <c r="P3368" t="s">
        <v>154</v>
      </c>
      <c r="Q3368">
        <v>7</v>
      </c>
      <c r="R3368" t="s">
        <v>242</v>
      </c>
      <c r="S3368" t="s">
        <v>132</v>
      </c>
      <c r="T3368">
        <v>17</v>
      </c>
      <c r="U3368">
        <v>13</v>
      </c>
      <c r="V3368">
        <v>3</v>
      </c>
      <c r="W3368" t="s">
        <v>85</v>
      </c>
      <c r="X3368" t="s">
        <v>191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 t="e" vm="12">
        <f>_FV(0,"42857142857142855")</f>
        <v>#VALUE!</v>
      </c>
      <c r="AM3368" t="s">
        <v>250</v>
      </c>
      <c r="AN3368">
        <v>-6</v>
      </c>
      <c r="AO3368" t="e" vm="1">
        <f>_FV(-6,"0")</f>
        <v>#VALUE!</v>
      </c>
      <c r="AP3368" t="s">
        <v>192</v>
      </c>
      <c r="AQ3368">
        <v>0</v>
      </c>
      <c r="AR3368">
        <v>9</v>
      </c>
      <c r="AS3368" t="s">
        <v>68</v>
      </c>
      <c r="AT3368" t="s">
        <v>170</v>
      </c>
      <c r="AU3368" t="s">
        <v>68</v>
      </c>
      <c r="AV3368" s="3">
        <v>45658</v>
      </c>
      <c r="AW3368" t="s">
        <v>3686</v>
      </c>
      <c r="AX3368">
        <v>1626</v>
      </c>
      <c r="AY3368">
        <v>1847</v>
      </c>
      <c r="AZ3368" t="s">
        <v>2531</v>
      </c>
      <c r="BA3368" s="2">
        <v>43671</v>
      </c>
      <c r="BB3368">
        <v>14</v>
      </c>
      <c r="BC3368" t="s">
        <v>2967</v>
      </c>
      <c r="BD3368" s="3">
        <v>46419</v>
      </c>
      <c r="BE3368" t="s">
        <v>60</v>
      </c>
      <c r="BF3368" s="2">
        <v>43669</v>
      </c>
      <c r="BG3368">
        <v>26</v>
      </c>
      <c r="BH3368" t="s">
        <v>2961</v>
      </c>
      <c r="BI3368" s="3">
        <v>16772</v>
      </c>
    </row>
    <row r="3369" spans="1:61" x14ac:dyDescent="0.25">
      <c r="A3369" s="1">
        <v>42827</v>
      </c>
      <c r="B3369" t="s">
        <v>123</v>
      </c>
      <c r="C3369" t="s">
        <v>60</v>
      </c>
      <c r="D3369" t="s">
        <v>62</v>
      </c>
      <c r="E3369" t="s">
        <v>64</v>
      </c>
      <c r="F3369" t="s">
        <v>780</v>
      </c>
      <c r="G3369" t="s">
        <v>355</v>
      </c>
      <c r="H3369" t="s">
        <v>769</v>
      </c>
      <c r="I3369" t="s">
        <v>365</v>
      </c>
      <c r="J3369" t="s">
        <v>1490</v>
      </c>
      <c r="K3369" t="s">
        <v>180</v>
      </c>
      <c r="L3369" t="s">
        <v>426</v>
      </c>
      <c r="M3369" t="s">
        <v>322</v>
      </c>
      <c r="N3369" t="s">
        <v>82</v>
      </c>
      <c r="O3369" t="s">
        <v>308</v>
      </c>
      <c r="P3369" t="s">
        <v>693</v>
      </c>
      <c r="Q3369">
        <v>24</v>
      </c>
      <c r="R3369" t="s">
        <v>68</v>
      </c>
      <c r="S3369" t="s">
        <v>132</v>
      </c>
      <c r="T3369">
        <v>17</v>
      </c>
      <c r="U3369">
        <v>1</v>
      </c>
      <c r="V3369">
        <v>3</v>
      </c>
      <c r="W3369" t="s">
        <v>120</v>
      </c>
      <c r="X3369" t="s">
        <v>120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 t="s">
        <v>90</v>
      </c>
      <c r="AM3369" t="s">
        <v>78</v>
      </c>
      <c r="AN3369">
        <v>9</v>
      </c>
      <c r="AO3369" t="s">
        <v>65</v>
      </c>
      <c r="AP3369" t="e" vm="1">
        <f>_FV(-4,"0")</f>
        <v>#VALUE!</v>
      </c>
      <c r="AQ3369">
        <v>6</v>
      </c>
      <c r="AR3369">
        <v>3</v>
      </c>
      <c r="AS3369" t="s">
        <v>68</v>
      </c>
      <c r="AT3369" t="s">
        <v>68</v>
      </c>
      <c r="AU3369" t="s">
        <v>68</v>
      </c>
      <c r="AV3369" s="2">
        <v>43587</v>
      </c>
      <c r="AW3369" s="3">
        <v>45292</v>
      </c>
      <c r="AX3369">
        <v>1793</v>
      </c>
      <c r="AY3369">
        <v>1847</v>
      </c>
      <c r="AZ3369" t="s">
        <v>123</v>
      </c>
      <c r="BA3369" s="2">
        <v>43700</v>
      </c>
      <c r="BB3369">
        <v>41</v>
      </c>
      <c r="BC3369" t="s">
        <v>2968</v>
      </c>
      <c r="BD3369" s="3">
        <v>11658</v>
      </c>
      <c r="BE3369" t="s">
        <v>60</v>
      </c>
      <c r="BF3369" s="2">
        <v>43669</v>
      </c>
      <c r="BG3369">
        <v>26</v>
      </c>
      <c r="BH3369" t="s">
        <v>2961</v>
      </c>
      <c r="BI3369" s="3">
        <v>16772</v>
      </c>
    </row>
    <row r="3370" spans="1:61" x14ac:dyDescent="0.25">
      <c r="A3370" s="1">
        <v>43012</v>
      </c>
      <c r="B3370" t="s">
        <v>2233</v>
      </c>
      <c r="C3370" t="s">
        <v>60</v>
      </c>
      <c r="D3370" t="s">
        <v>62</v>
      </c>
      <c r="E3370" s="3">
        <v>447424</v>
      </c>
      <c r="F3370" t="s">
        <v>979</v>
      </c>
      <c r="G3370" s="3">
        <v>1360531</v>
      </c>
      <c r="H3370" s="3">
        <v>45658</v>
      </c>
      <c r="I3370" t="s">
        <v>367</v>
      </c>
      <c r="J3370" t="s">
        <v>413</v>
      </c>
      <c r="K3370" t="s">
        <v>320</v>
      </c>
      <c r="L3370" t="s">
        <v>991</v>
      </c>
      <c r="M3370" t="s">
        <v>991</v>
      </c>
      <c r="N3370" t="s">
        <v>79</v>
      </c>
      <c r="O3370" t="s">
        <v>322</v>
      </c>
      <c r="P3370" t="s">
        <v>321</v>
      </c>
      <c r="Q3370">
        <v>32</v>
      </c>
      <c r="R3370" t="s">
        <v>119</v>
      </c>
      <c r="S3370" t="s">
        <v>132</v>
      </c>
      <c r="T3370">
        <v>17</v>
      </c>
      <c r="U3370">
        <v>12</v>
      </c>
      <c r="V3370">
        <v>4</v>
      </c>
      <c r="W3370" t="s">
        <v>179</v>
      </c>
      <c r="X3370" t="s">
        <v>85</v>
      </c>
      <c r="Y3370">
        <v>0</v>
      </c>
      <c r="Z3370">
        <v>1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 t="e" vm="14">
        <f>_FV(0,"25")</f>
        <v>#VALUE!</v>
      </c>
      <c r="AM3370" t="s">
        <v>934</v>
      </c>
      <c r="AN3370">
        <v>-23</v>
      </c>
      <c r="AO3370" t="s">
        <v>132</v>
      </c>
      <c r="AP3370" t="s">
        <v>83</v>
      </c>
      <c r="AQ3370">
        <v>1</v>
      </c>
      <c r="AR3370">
        <v>7</v>
      </c>
      <c r="AS3370" t="s">
        <v>68</v>
      </c>
      <c r="AT3370" t="s">
        <v>68</v>
      </c>
      <c r="AU3370" t="s">
        <v>68</v>
      </c>
      <c r="AV3370" t="s">
        <v>63</v>
      </c>
      <c r="AW3370" s="2">
        <v>43800</v>
      </c>
      <c r="AX3370">
        <v>1637</v>
      </c>
      <c r="AY3370">
        <v>1847</v>
      </c>
      <c r="AZ3370" t="s">
        <v>2233</v>
      </c>
      <c r="BA3370" s="2">
        <v>43490</v>
      </c>
      <c r="BB3370">
        <v>25</v>
      </c>
      <c r="BC3370" t="s">
        <v>2969</v>
      </c>
      <c r="BD3370" s="3">
        <v>28946</v>
      </c>
      <c r="BE3370" t="s">
        <v>60</v>
      </c>
      <c r="BF3370" s="2">
        <v>43669</v>
      </c>
      <c r="BG3370">
        <v>26</v>
      </c>
      <c r="BH3370" t="s">
        <v>2961</v>
      </c>
      <c r="BI3370" s="3">
        <v>16772</v>
      </c>
    </row>
    <row r="3371" spans="1:61" x14ac:dyDescent="0.25">
      <c r="A3371" s="1">
        <v>42717</v>
      </c>
      <c r="B3371" t="s">
        <v>127</v>
      </c>
      <c r="C3371" t="s">
        <v>60</v>
      </c>
      <c r="D3371" t="s">
        <v>62</v>
      </c>
      <c r="E3371" t="s">
        <v>368</v>
      </c>
      <c r="F3371" s="3">
        <v>45689</v>
      </c>
      <c r="G3371" t="s">
        <v>368</v>
      </c>
      <c r="H3371" t="s">
        <v>750</v>
      </c>
      <c r="I3371" s="3">
        <v>45658</v>
      </c>
      <c r="J3371" t="s">
        <v>780</v>
      </c>
      <c r="K3371" t="s">
        <v>320</v>
      </c>
      <c r="L3371" t="s">
        <v>625</v>
      </c>
      <c r="M3371" t="s">
        <v>320</v>
      </c>
      <c r="N3371" t="s">
        <v>600</v>
      </c>
      <c r="O3371" t="s">
        <v>320</v>
      </c>
      <c r="P3371" t="s">
        <v>79</v>
      </c>
      <c r="Q3371">
        <v>16</v>
      </c>
      <c r="R3371" t="s">
        <v>85</v>
      </c>
      <c r="S3371" t="s">
        <v>132</v>
      </c>
      <c r="T3371">
        <v>17</v>
      </c>
      <c r="U3371">
        <v>9</v>
      </c>
      <c r="V3371">
        <v>2</v>
      </c>
      <c r="W3371" t="s">
        <v>64</v>
      </c>
      <c r="X3371" t="s">
        <v>192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 t="s">
        <v>65</v>
      </c>
      <c r="AM3371" s="3">
        <v>447424</v>
      </c>
      <c r="AN3371">
        <v>-14</v>
      </c>
      <c r="AO3371" t="e" vm="1">
        <f>_FV(-9,"0")</f>
        <v>#VALUE!</v>
      </c>
      <c r="AP3371" t="s">
        <v>64</v>
      </c>
      <c r="AQ3371">
        <v>0</v>
      </c>
      <c r="AR3371">
        <v>9</v>
      </c>
      <c r="AS3371" t="s">
        <v>546</v>
      </c>
      <c r="AT3371" t="s">
        <v>68</v>
      </c>
      <c r="AU3371" t="s">
        <v>848</v>
      </c>
      <c r="AV3371" t="s">
        <v>3687</v>
      </c>
      <c r="AW3371" t="s">
        <v>3688</v>
      </c>
      <c r="AX3371">
        <v>1725</v>
      </c>
      <c r="AY3371">
        <v>1847</v>
      </c>
      <c r="AZ3371" t="s">
        <v>127</v>
      </c>
      <c r="BA3371" s="2">
        <v>43732</v>
      </c>
      <c r="BB3371">
        <v>22</v>
      </c>
      <c r="BC3371" t="s">
        <v>2970</v>
      </c>
      <c r="BD3371" s="3">
        <v>47300</v>
      </c>
      <c r="BE3371" t="s">
        <v>60</v>
      </c>
      <c r="BF3371" s="2">
        <v>43669</v>
      </c>
      <c r="BG3371">
        <v>26</v>
      </c>
      <c r="BH3371" t="s">
        <v>2961</v>
      </c>
      <c r="BI3371" s="3">
        <v>16772</v>
      </c>
    </row>
    <row r="3372" spans="1:61" x14ac:dyDescent="0.25">
      <c r="A3372" s="1">
        <v>42630</v>
      </c>
      <c r="B3372" t="s">
        <v>2240</v>
      </c>
      <c r="C3372" t="s">
        <v>60</v>
      </c>
      <c r="D3372" t="s">
        <v>151</v>
      </c>
      <c r="E3372" t="s">
        <v>68</v>
      </c>
      <c r="F3372" s="2">
        <v>43617</v>
      </c>
      <c r="G3372" t="s">
        <v>97</v>
      </c>
      <c r="H3372" s="2">
        <v>43497</v>
      </c>
      <c r="I3372" s="2">
        <v>43556</v>
      </c>
      <c r="J3372" s="2">
        <v>43556</v>
      </c>
      <c r="K3372" t="s">
        <v>116</v>
      </c>
      <c r="L3372" t="s">
        <v>116</v>
      </c>
      <c r="M3372" t="s">
        <v>118</v>
      </c>
      <c r="N3372" t="s">
        <v>118</v>
      </c>
      <c r="O3372" t="s">
        <v>118</v>
      </c>
      <c r="P3372" t="s">
        <v>118</v>
      </c>
      <c r="Q3372">
        <v>5</v>
      </c>
      <c r="R3372" t="s">
        <v>95</v>
      </c>
      <c r="S3372" t="s">
        <v>132</v>
      </c>
      <c r="T3372">
        <v>17</v>
      </c>
      <c r="U3372">
        <v>8</v>
      </c>
      <c r="V3372">
        <v>7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 t="s">
        <v>116</v>
      </c>
      <c r="AM3372" t="s">
        <v>116</v>
      </c>
      <c r="AN3372">
        <v>0</v>
      </c>
      <c r="AP3372" t="s">
        <v>191</v>
      </c>
      <c r="AQ3372">
        <v>1</v>
      </c>
      <c r="AR3372">
        <v>7</v>
      </c>
      <c r="AS3372" t="s">
        <v>68</v>
      </c>
      <c r="AT3372" t="s">
        <v>68</v>
      </c>
      <c r="AU3372" t="s">
        <v>68</v>
      </c>
      <c r="AV3372" t="s">
        <v>68</v>
      </c>
      <c r="AW3372" s="2">
        <v>43525</v>
      </c>
      <c r="AX3372">
        <v>1604</v>
      </c>
      <c r="AY3372">
        <v>1847</v>
      </c>
      <c r="AZ3372" t="s">
        <v>2240</v>
      </c>
      <c r="BA3372" t="s">
        <v>1398</v>
      </c>
      <c r="BB3372">
        <v>22</v>
      </c>
      <c r="BC3372" t="s">
        <v>2972</v>
      </c>
      <c r="BD3372" s="3">
        <v>42795</v>
      </c>
      <c r="BE3372" t="s">
        <v>60</v>
      </c>
      <c r="BF3372" s="2">
        <v>43669</v>
      </c>
      <c r="BG3372">
        <v>26</v>
      </c>
      <c r="BH3372" t="s">
        <v>2961</v>
      </c>
      <c r="BI3372" s="3">
        <v>16772</v>
      </c>
    </row>
    <row r="3373" spans="1:61" x14ac:dyDescent="0.25">
      <c r="A3373" s="1">
        <v>42602</v>
      </c>
      <c r="B3373" t="s">
        <v>2538</v>
      </c>
      <c r="C3373" t="s">
        <v>60</v>
      </c>
      <c r="D3373" t="s">
        <v>101</v>
      </c>
      <c r="E3373" t="s">
        <v>63</v>
      </c>
      <c r="F3373" s="2">
        <v>43586</v>
      </c>
      <c r="G3373" t="s">
        <v>68</v>
      </c>
      <c r="H3373" t="s">
        <v>64</v>
      </c>
      <c r="I3373" t="s">
        <v>65</v>
      </c>
      <c r="J3373" t="s">
        <v>65</v>
      </c>
      <c r="K3373" t="s">
        <v>65</v>
      </c>
      <c r="L3373" t="s">
        <v>65</v>
      </c>
      <c r="M3373" t="s">
        <v>63</v>
      </c>
      <c r="N3373" t="s">
        <v>63</v>
      </c>
      <c r="O3373" t="s">
        <v>65</v>
      </c>
      <c r="P3373" t="s">
        <v>65</v>
      </c>
      <c r="Q3373">
        <v>2</v>
      </c>
      <c r="R3373" t="s">
        <v>179</v>
      </c>
      <c r="S3373" t="s">
        <v>132</v>
      </c>
      <c r="T3373">
        <v>17</v>
      </c>
      <c r="U3373">
        <v>15</v>
      </c>
      <c r="V3373">
        <v>14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 t="e" vm="3">
        <f>_FV(0,"5")</f>
        <v>#VALUE!</v>
      </c>
      <c r="AM3373" t="e" vm="3">
        <f>_FV(0,"5")</f>
        <v>#VALUE!</v>
      </c>
      <c r="AN3373">
        <v>0</v>
      </c>
      <c r="AP3373" t="s">
        <v>85</v>
      </c>
      <c r="AQ3373">
        <v>0</v>
      </c>
      <c r="AR3373">
        <v>9</v>
      </c>
      <c r="AS3373" t="s">
        <v>68</v>
      </c>
      <c r="AT3373" t="s">
        <v>68</v>
      </c>
      <c r="AU3373" t="s">
        <v>68</v>
      </c>
      <c r="AV3373" s="2">
        <v>43498</v>
      </c>
      <c r="AW3373" s="3">
        <v>46753</v>
      </c>
      <c r="AX3373">
        <v>1803</v>
      </c>
      <c r="AY3373">
        <v>1847</v>
      </c>
      <c r="AZ3373" t="s">
        <v>2538</v>
      </c>
      <c r="BA3373" s="2">
        <v>43641</v>
      </c>
      <c r="BB3373">
        <v>21</v>
      </c>
      <c r="BC3373" t="s">
        <v>2973</v>
      </c>
      <c r="BD3373" s="3">
        <v>23863</v>
      </c>
      <c r="BE3373" t="s">
        <v>60</v>
      </c>
      <c r="BF3373" s="2">
        <v>43669</v>
      </c>
      <c r="BG3373">
        <v>26</v>
      </c>
      <c r="BH3373" t="s">
        <v>2961</v>
      </c>
      <c r="BI3373" s="3">
        <v>16772</v>
      </c>
    </row>
    <row r="3374" spans="1:61" x14ac:dyDescent="0.25">
      <c r="A3374" s="1">
        <v>42828</v>
      </c>
      <c r="B3374" t="s">
        <v>150</v>
      </c>
      <c r="C3374" t="s">
        <v>60</v>
      </c>
      <c r="D3374" t="s">
        <v>62</v>
      </c>
      <c r="E3374" t="s">
        <v>941</v>
      </c>
      <c r="F3374" t="s">
        <v>941</v>
      </c>
      <c r="G3374" t="s">
        <v>494</v>
      </c>
      <c r="H3374" t="s">
        <v>233</v>
      </c>
      <c r="I3374" t="s">
        <v>1375</v>
      </c>
      <c r="J3374" t="s">
        <v>1084</v>
      </c>
      <c r="K3374" t="s">
        <v>364</v>
      </c>
      <c r="L3374" t="s">
        <v>590</v>
      </c>
      <c r="M3374" t="s">
        <v>238</v>
      </c>
      <c r="N3374" t="s">
        <v>519</v>
      </c>
      <c r="O3374" t="s">
        <v>521</v>
      </c>
      <c r="P3374" t="s">
        <v>519</v>
      </c>
      <c r="Q3374">
        <v>26</v>
      </c>
      <c r="R3374" t="s">
        <v>66</v>
      </c>
      <c r="S3374" t="s">
        <v>132</v>
      </c>
      <c r="T3374">
        <v>17</v>
      </c>
      <c r="U3374">
        <v>4</v>
      </c>
      <c r="V3374">
        <v>3</v>
      </c>
      <c r="W3374" t="s">
        <v>132</v>
      </c>
      <c r="X3374" t="s">
        <v>83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 t="s">
        <v>496</v>
      </c>
      <c r="AM3374" t="s">
        <v>68</v>
      </c>
      <c r="AN3374">
        <v>-1</v>
      </c>
      <c r="AO3374" t="e" vm="1">
        <f>_FV(-4,"0")</f>
        <v>#VALUE!</v>
      </c>
      <c r="AP3374" t="e" vm="1">
        <f>_FV(-1,"0")</f>
        <v>#VALUE!</v>
      </c>
      <c r="AQ3374">
        <v>5</v>
      </c>
      <c r="AR3374">
        <v>2</v>
      </c>
      <c r="AS3374" t="s">
        <v>68</v>
      </c>
      <c r="AT3374" t="s">
        <v>68</v>
      </c>
      <c r="AU3374" t="s">
        <v>68</v>
      </c>
      <c r="AV3374" t="s">
        <v>64</v>
      </c>
      <c r="AW3374" s="3">
        <v>44927</v>
      </c>
      <c r="AX3374">
        <v>1813</v>
      </c>
      <c r="AY3374">
        <v>1847</v>
      </c>
      <c r="AZ3374" t="s">
        <v>150</v>
      </c>
      <c r="BA3374" s="2">
        <v>43578</v>
      </c>
      <c r="BB3374">
        <v>23</v>
      </c>
      <c r="BC3374" t="s">
        <v>2962</v>
      </c>
      <c r="BD3374" s="3">
        <v>13789</v>
      </c>
      <c r="BE3374" t="s">
        <v>60</v>
      </c>
      <c r="BF3374" s="2">
        <v>43669</v>
      </c>
      <c r="BG3374">
        <v>26</v>
      </c>
      <c r="BH3374" t="s">
        <v>2961</v>
      </c>
      <c r="BI3374" s="3">
        <v>16772</v>
      </c>
    </row>
    <row r="3375" spans="1:61" x14ac:dyDescent="0.25">
      <c r="A3375" s="1">
        <v>42722</v>
      </c>
      <c r="B3375" t="s">
        <v>158</v>
      </c>
      <c r="C3375" t="s">
        <v>60</v>
      </c>
      <c r="D3375" t="s">
        <v>62</v>
      </c>
      <c r="E3375" t="s">
        <v>64</v>
      </c>
      <c r="F3375" t="s">
        <v>1676</v>
      </c>
      <c r="G3375" t="s">
        <v>489</v>
      </c>
      <c r="H3375" t="s">
        <v>68</v>
      </c>
      <c r="I3375" t="s">
        <v>1456</v>
      </c>
      <c r="J3375" t="s">
        <v>64</v>
      </c>
      <c r="K3375" t="s">
        <v>532</v>
      </c>
      <c r="L3375" t="s">
        <v>532</v>
      </c>
      <c r="M3375" t="s">
        <v>189</v>
      </c>
      <c r="N3375" t="s">
        <v>281</v>
      </c>
      <c r="O3375" t="s">
        <v>189</v>
      </c>
      <c r="P3375" t="s">
        <v>190</v>
      </c>
      <c r="Q3375">
        <v>17</v>
      </c>
      <c r="R3375" t="s">
        <v>84</v>
      </c>
      <c r="S3375" t="s">
        <v>132</v>
      </c>
      <c r="T3375">
        <v>17</v>
      </c>
      <c r="U3375">
        <v>4</v>
      </c>
      <c r="V3375">
        <v>3</v>
      </c>
      <c r="W3375" t="s">
        <v>83</v>
      </c>
      <c r="X3375" t="s">
        <v>120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 t="s">
        <v>259</v>
      </c>
      <c r="AM3375" t="s">
        <v>273</v>
      </c>
      <c r="AN3375">
        <v>-1</v>
      </c>
      <c r="AO3375" t="e" vm="1">
        <f>_FV(-1,"0")</f>
        <v>#VALUE!</v>
      </c>
      <c r="AP3375" t="e" vm="1">
        <f>_FV(-2,"0")</f>
        <v>#VALUE!</v>
      </c>
      <c r="AQ3375">
        <v>1</v>
      </c>
      <c r="AR3375">
        <v>7</v>
      </c>
      <c r="AS3375" t="s">
        <v>3593</v>
      </c>
      <c r="AT3375" t="s">
        <v>68</v>
      </c>
      <c r="AU3375" t="s">
        <v>737</v>
      </c>
      <c r="AV3375" t="s">
        <v>3689</v>
      </c>
      <c r="AW3375" t="s">
        <v>3690</v>
      </c>
      <c r="AX3375">
        <v>1883</v>
      </c>
      <c r="AY3375">
        <v>1847</v>
      </c>
      <c r="AZ3375" t="s">
        <v>158</v>
      </c>
      <c r="BA3375" s="2">
        <v>43670</v>
      </c>
      <c r="BB3375">
        <v>36</v>
      </c>
      <c r="BC3375" t="s">
        <v>2974</v>
      </c>
      <c r="BD3375" s="2">
        <v>43813</v>
      </c>
      <c r="BE3375" t="s">
        <v>60</v>
      </c>
      <c r="BF3375" s="2">
        <v>43669</v>
      </c>
      <c r="BG3375">
        <v>26</v>
      </c>
      <c r="BH3375" t="s">
        <v>2961</v>
      </c>
      <c r="BI3375" s="3">
        <v>16772</v>
      </c>
    </row>
    <row r="3376" spans="1:61" x14ac:dyDescent="0.25">
      <c r="A3376" s="1">
        <v>42693</v>
      </c>
      <c r="B3376" t="s">
        <v>163</v>
      </c>
      <c r="C3376" t="s">
        <v>60</v>
      </c>
      <c r="D3376" t="s">
        <v>101</v>
      </c>
      <c r="E3376" t="s">
        <v>90</v>
      </c>
      <c r="F3376" t="s">
        <v>64</v>
      </c>
      <c r="G3376" t="s">
        <v>78</v>
      </c>
      <c r="H3376" t="s">
        <v>717</v>
      </c>
      <c r="I3376" s="2">
        <v>43586</v>
      </c>
      <c r="J3376" t="s">
        <v>64</v>
      </c>
      <c r="K3376" t="s">
        <v>81</v>
      </c>
      <c r="L3376" t="s">
        <v>426</v>
      </c>
      <c r="M3376" t="s">
        <v>79</v>
      </c>
      <c r="N3376" t="s">
        <v>308</v>
      </c>
      <c r="O3376" t="s">
        <v>79</v>
      </c>
      <c r="P3376" t="s">
        <v>79</v>
      </c>
      <c r="Q3376">
        <v>12</v>
      </c>
      <c r="R3376" t="s">
        <v>96</v>
      </c>
      <c r="S3376" t="s">
        <v>132</v>
      </c>
      <c r="T3376">
        <v>17</v>
      </c>
      <c r="U3376">
        <v>6</v>
      </c>
      <c r="V3376">
        <v>4</v>
      </c>
      <c r="W3376" t="s">
        <v>96</v>
      </c>
      <c r="X3376" t="s">
        <v>192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 t="s">
        <v>79</v>
      </c>
      <c r="AM3376" t="s">
        <v>78</v>
      </c>
      <c r="AN3376">
        <v>-6</v>
      </c>
      <c r="AO3376" t="e" vm="1">
        <f>_FV(-5,"0")</f>
        <v>#VALUE!</v>
      </c>
      <c r="AP3376" t="s">
        <v>68</v>
      </c>
      <c r="AQ3376">
        <v>4</v>
      </c>
      <c r="AR3376">
        <v>4</v>
      </c>
      <c r="AS3376" t="s">
        <v>3604</v>
      </c>
      <c r="AT3376" t="s">
        <v>68</v>
      </c>
      <c r="AU3376" t="s">
        <v>763</v>
      </c>
      <c r="AV3376" t="s">
        <v>3558</v>
      </c>
      <c r="AW3376" t="s">
        <v>3691</v>
      </c>
      <c r="AX3376">
        <v>1770</v>
      </c>
      <c r="AY3376">
        <v>1847</v>
      </c>
      <c r="AZ3376" t="s">
        <v>163</v>
      </c>
      <c r="BA3376" s="2">
        <v>43608</v>
      </c>
      <c r="BB3376">
        <v>24</v>
      </c>
      <c r="BC3376" t="s">
        <v>2976</v>
      </c>
      <c r="BD3376" s="2">
        <v>43658</v>
      </c>
      <c r="BE3376" t="s">
        <v>60</v>
      </c>
      <c r="BF3376" s="2">
        <v>43669</v>
      </c>
      <c r="BG3376">
        <v>26</v>
      </c>
      <c r="BH3376" t="s">
        <v>2961</v>
      </c>
      <c r="BI3376" s="3">
        <v>16772</v>
      </c>
    </row>
    <row r="3377" spans="1:61" x14ac:dyDescent="0.25">
      <c r="A3377" s="1">
        <v>42842</v>
      </c>
      <c r="B3377" t="s">
        <v>2977</v>
      </c>
      <c r="C3377" t="s">
        <v>60</v>
      </c>
      <c r="D3377" t="s">
        <v>151</v>
      </c>
      <c r="E3377" t="s">
        <v>2156</v>
      </c>
      <c r="F3377" t="s">
        <v>1951</v>
      </c>
      <c r="G3377" t="s">
        <v>219</v>
      </c>
      <c r="H3377" t="s">
        <v>1136</v>
      </c>
      <c r="I3377" t="s">
        <v>852</v>
      </c>
      <c r="J3377" t="s">
        <v>629</v>
      </c>
      <c r="K3377" t="s">
        <v>1244</v>
      </c>
      <c r="L3377" t="s">
        <v>468</v>
      </c>
      <c r="M3377" t="s">
        <v>1139</v>
      </c>
      <c r="N3377" t="s">
        <v>469</v>
      </c>
      <c r="O3377" t="s">
        <v>224</v>
      </c>
      <c r="P3377" t="s">
        <v>226</v>
      </c>
      <c r="Q3377">
        <v>33</v>
      </c>
      <c r="R3377" t="s">
        <v>67</v>
      </c>
      <c r="S3377" t="s">
        <v>132</v>
      </c>
      <c r="T3377">
        <v>17</v>
      </c>
      <c r="U3377">
        <v>16</v>
      </c>
      <c r="V3377">
        <v>4</v>
      </c>
      <c r="W3377" t="s">
        <v>64</v>
      </c>
      <c r="X3377" t="s">
        <v>120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 t="e" vm="341">
        <f>_FV(0,"48484848484848486")</f>
        <v>#VALUE!</v>
      </c>
      <c r="AM3377" t="s">
        <v>852</v>
      </c>
      <c r="AN3377">
        <v>-36</v>
      </c>
      <c r="AO3377" t="e" vm="1">
        <f>_FV(-8,"0")</f>
        <v>#VALUE!</v>
      </c>
      <c r="AP3377" t="s">
        <v>119</v>
      </c>
      <c r="AQ3377">
        <v>1</v>
      </c>
      <c r="AR3377">
        <v>1</v>
      </c>
      <c r="AS3377" t="s">
        <v>68</v>
      </c>
      <c r="AT3377" t="s">
        <v>68</v>
      </c>
      <c r="AU3377" t="s">
        <v>68</v>
      </c>
      <c r="AV3377" t="s">
        <v>1465</v>
      </c>
      <c r="AW3377" s="3">
        <v>41275</v>
      </c>
      <c r="AX3377">
        <v>1590</v>
      </c>
      <c r="AY3377">
        <v>1847</v>
      </c>
      <c r="AZ3377" t="s">
        <v>2977</v>
      </c>
      <c r="BA3377" s="2">
        <v>43550</v>
      </c>
      <c r="BB3377">
        <v>21</v>
      </c>
      <c r="BC3377" t="s">
        <v>2978</v>
      </c>
      <c r="BD3377" s="3">
        <v>17593</v>
      </c>
      <c r="BE3377" t="s">
        <v>60</v>
      </c>
      <c r="BF3377" s="2">
        <v>43669</v>
      </c>
      <c r="BG3377">
        <v>26</v>
      </c>
      <c r="BH3377" t="s">
        <v>2961</v>
      </c>
      <c r="BI3377" s="3">
        <v>16772</v>
      </c>
    </row>
    <row r="3378" spans="1:61" x14ac:dyDescent="0.25">
      <c r="A3378" s="1">
        <v>43013</v>
      </c>
      <c r="B3378" t="s">
        <v>1917</v>
      </c>
      <c r="C3378" t="s">
        <v>60</v>
      </c>
      <c r="D3378" t="s">
        <v>151</v>
      </c>
      <c r="E3378" t="s">
        <v>78</v>
      </c>
      <c r="F3378" t="s">
        <v>606</v>
      </c>
      <c r="G3378" t="s">
        <v>1193</v>
      </c>
      <c r="H3378" t="s">
        <v>76</v>
      </c>
      <c r="I3378" t="s">
        <v>76</v>
      </c>
      <c r="J3378" t="s">
        <v>366</v>
      </c>
      <c r="K3378" t="s">
        <v>435</v>
      </c>
      <c r="L3378" t="s">
        <v>356</v>
      </c>
      <c r="M3378" t="s">
        <v>81</v>
      </c>
      <c r="N3378" t="s">
        <v>79</v>
      </c>
      <c r="O3378" t="s">
        <v>79</v>
      </c>
      <c r="P3378" t="s">
        <v>82</v>
      </c>
      <c r="Q3378">
        <v>36</v>
      </c>
      <c r="R3378" t="s">
        <v>121</v>
      </c>
      <c r="S3378" t="s">
        <v>132</v>
      </c>
      <c r="T3378">
        <v>17</v>
      </c>
      <c r="U3378">
        <v>9</v>
      </c>
      <c r="V3378">
        <v>4</v>
      </c>
      <c r="W3378" t="s">
        <v>64</v>
      </c>
      <c r="X3378" t="s">
        <v>179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 t="e" vm="424">
        <f>_FV(0,"19444444444444445")</f>
        <v>#VALUE!</v>
      </c>
      <c r="AM3378" t="s">
        <v>948</v>
      </c>
      <c r="AN3378">
        <v>-24</v>
      </c>
      <c r="AO3378" t="e" vm="1">
        <f>_FV(-10,"0")</f>
        <v>#VALUE!</v>
      </c>
      <c r="AP3378" t="s">
        <v>84</v>
      </c>
      <c r="AQ3378">
        <v>4</v>
      </c>
      <c r="AR3378">
        <v>4</v>
      </c>
      <c r="AS3378" t="s">
        <v>68</v>
      </c>
      <c r="AT3378" t="s">
        <v>68</v>
      </c>
      <c r="AU3378" t="s">
        <v>68</v>
      </c>
      <c r="AV3378" t="s">
        <v>180</v>
      </c>
      <c r="AW3378" s="2">
        <v>43525</v>
      </c>
      <c r="AX3378">
        <v>1762</v>
      </c>
      <c r="AY3378">
        <v>1847</v>
      </c>
      <c r="AZ3378" t="s">
        <v>1917</v>
      </c>
      <c r="BA3378" s="2">
        <v>43579</v>
      </c>
      <c r="BB3378">
        <v>19</v>
      </c>
      <c r="BC3378" t="s">
        <v>2979</v>
      </c>
      <c r="BD3378" s="3">
        <v>34820</v>
      </c>
      <c r="BE3378" t="s">
        <v>60</v>
      </c>
      <c r="BF3378" s="2">
        <v>43669</v>
      </c>
      <c r="BG3378">
        <v>26</v>
      </c>
      <c r="BH3378" t="s">
        <v>2961</v>
      </c>
      <c r="BI3378" s="3">
        <v>16772</v>
      </c>
    </row>
    <row r="3379" spans="1:61" x14ac:dyDescent="0.25">
      <c r="A3379" s="1">
        <v>42868</v>
      </c>
      <c r="B3379" t="s">
        <v>182</v>
      </c>
      <c r="C3379" t="s">
        <v>60</v>
      </c>
      <c r="D3379" t="s">
        <v>151</v>
      </c>
      <c r="E3379" t="s">
        <v>758</v>
      </c>
      <c r="F3379" t="s">
        <v>3050</v>
      </c>
      <c r="G3379" t="s">
        <v>652</v>
      </c>
      <c r="H3379" t="s">
        <v>1062</v>
      </c>
      <c r="I3379" t="s">
        <v>613</v>
      </c>
      <c r="J3379" t="s">
        <v>1373</v>
      </c>
      <c r="K3379" t="s">
        <v>296</v>
      </c>
      <c r="L3379" t="s">
        <v>654</v>
      </c>
      <c r="M3379" t="s">
        <v>619</v>
      </c>
      <c r="N3379" t="s">
        <v>292</v>
      </c>
      <c r="O3379" t="s">
        <v>655</v>
      </c>
      <c r="P3379" t="s">
        <v>713</v>
      </c>
      <c r="Q3379">
        <v>37</v>
      </c>
      <c r="R3379" t="s">
        <v>191</v>
      </c>
      <c r="S3379" t="s">
        <v>132</v>
      </c>
      <c r="T3379">
        <v>17</v>
      </c>
      <c r="U3379">
        <v>11</v>
      </c>
      <c r="V3379">
        <v>5</v>
      </c>
      <c r="W3379" t="s">
        <v>132</v>
      </c>
      <c r="X3379" t="s">
        <v>179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 t="e" vm="180">
        <f>_FV(0,"35135135135135137")</f>
        <v>#VALUE!</v>
      </c>
      <c r="AM3379" t="s">
        <v>2036</v>
      </c>
      <c r="AN3379">
        <v>-28</v>
      </c>
      <c r="AO3379" t="e" vm="1">
        <f>_FV(-7,"0")</f>
        <v>#VALUE!</v>
      </c>
      <c r="AP3379" t="s">
        <v>121</v>
      </c>
      <c r="AQ3379">
        <v>1</v>
      </c>
      <c r="AR3379">
        <v>7</v>
      </c>
      <c r="AS3379" t="s">
        <v>3658</v>
      </c>
      <c r="AT3379" t="s">
        <v>102</v>
      </c>
      <c r="AU3379" t="s">
        <v>2703</v>
      </c>
      <c r="AV3379" t="s">
        <v>726</v>
      </c>
      <c r="AW3379" t="s">
        <v>3692</v>
      </c>
      <c r="AX3379">
        <v>1637</v>
      </c>
      <c r="AY3379">
        <v>1847</v>
      </c>
      <c r="AZ3379" t="s">
        <v>182</v>
      </c>
      <c r="BA3379" s="2">
        <v>43491</v>
      </c>
      <c r="BB3379">
        <v>27</v>
      </c>
      <c r="BC3379" t="s">
        <v>2980</v>
      </c>
      <c r="BD3379" s="3">
        <v>24959</v>
      </c>
      <c r="BE3379" t="s">
        <v>60</v>
      </c>
      <c r="BF3379" s="2">
        <v>43669</v>
      </c>
      <c r="BG3379">
        <v>26</v>
      </c>
      <c r="BH3379" t="s">
        <v>2961</v>
      </c>
      <c r="BI3379" s="3">
        <v>16772</v>
      </c>
    </row>
    <row r="3380" spans="1:61" x14ac:dyDescent="0.25">
      <c r="A3380" s="1">
        <v>42672</v>
      </c>
      <c r="B3380" t="s">
        <v>195</v>
      </c>
      <c r="C3380" t="s">
        <v>60</v>
      </c>
      <c r="D3380" t="s">
        <v>151</v>
      </c>
      <c r="E3380" t="s">
        <v>97</v>
      </c>
      <c r="F3380" s="2">
        <v>43709</v>
      </c>
      <c r="G3380" s="2">
        <v>43617</v>
      </c>
      <c r="H3380" t="s">
        <v>444</v>
      </c>
      <c r="I3380" t="s">
        <v>118</v>
      </c>
      <c r="J3380" t="s">
        <v>64</v>
      </c>
      <c r="K3380" t="s">
        <v>65</v>
      </c>
      <c r="L3380" t="s">
        <v>97</v>
      </c>
      <c r="M3380" t="s">
        <v>534</v>
      </c>
      <c r="N3380" t="s">
        <v>325</v>
      </c>
      <c r="O3380" t="s">
        <v>118</v>
      </c>
      <c r="P3380" t="s">
        <v>118</v>
      </c>
      <c r="Q3380">
        <v>10</v>
      </c>
      <c r="R3380" t="s">
        <v>239</v>
      </c>
      <c r="S3380" t="s">
        <v>132</v>
      </c>
      <c r="T3380">
        <v>17</v>
      </c>
      <c r="U3380">
        <v>20</v>
      </c>
      <c r="V3380">
        <v>2</v>
      </c>
      <c r="W3380" t="s">
        <v>68</v>
      </c>
      <c r="X3380" t="s">
        <v>191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1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 t="e" vm="1">
        <f>_FV(-1,"0")</f>
        <v>#VALUE!</v>
      </c>
      <c r="AM3380" t="s">
        <v>68</v>
      </c>
      <c r="AN3380">
        <v>-18</v>
      </c>
      <c r="AO3380" t="e" vm="1">
        <f>_FV(-12,"0")</f>
        <v>#VALUE!</v>
      </c>
      <c r="AP3380" t="s">
        <v>110</v>
      </c>
      <c r="AQ3380">
        <v>2</v>
      </c>
      <c r="AR3380">
        <v>5</v>
      </c>
      <c r="AS3380" t="s">
        <v>1672</v>
      </c>
      <c r="AT3380" t="s">
        <v>68</v>
      </c>
      <c r="AU3380" t="s">
        <v>1780</v>
      </c>
      <c r="AV3380" t="s">
        <v>1780</v>
      </c>
      <c r="AW3380" t="s">
        <v>3693</v>
      </c>
      <c r="AX3380">
        <v>1625</v>
      </c>
      <c r="AY3380">
        <v>1847</v>
      </c>
      <c r="AZ3380" t="s">
        <v>195</v>
      </c>
      <c r="BA3380" s="2">
        <v>43548</v>
      </c>
      <c r="BB3380">
        <v>26</v>
      </c>
      <c r="BC3380" t="s">
        <v>2983</v>
      </c>
      <c r="BD3380" s="3">
        <v>24869</v>
      </c>
      <c r="BE3380" t="s">
        <v>60</v>
      </c>
      <c r="BF3380" s="2">
        <v>43669</v>
      </c>
      <c r="BG3380">
        <v>26</v>
      </c>
      <c r="BH3380" t="s">
        <v>2961</v>
      </c>
      <c r="BI3380" s="3">
        <v>16772</v>
      </c>
    </row>
    <row r="3381" spans="1:61" x14ac:dyDescent="0.25">
      <c r="A3381" s="1">
        <v>42749</v>
      </c>
      <c r="B3381" t="s">
        <v>1445</v>
      </c>
      <c r="C3381" t="s">
        <v>60</v>
      </c>
      <c r="D3381" t="s">
        <v>151</v>
      </c>
      <c r="E3381" t="s">
        <v>707</v>
      </c>
      <c r="F3381" t="s">
        <v>1167</v>
      </c>
      <c r="G3381" t="s">
        <v>1332</v>
      </c>
      <c r="H3381" t="s">
        <v>392</v>
      </c>
      <c r="I3381" t="s">
        <v>670</v>
      </c>
      <c r="J3381" t="s">
        <v>1822</v>
      </c>
      <c r="K3381" t="s">
        <v>394</v>
      </c>
      <c r="L3381" t="s">
        <v>252</v>
      </c>
      <c r="M3381" t="s">
        <v>2159</v>
      </c>
      <c r="N3381" t="s">
        <v>154</v>
      </c>
      <c r="O3381" t="s">
        <v>154</v>
      </c>
      <c r="P3381" t="s">
        <v>889</v>
      </c>
      <c r="Q3381">
        <v>21</v>
      </c>
      <c r="R3381" t="s">
        <v>110</v>
      </c>
      <c r="S3381" t="s">
        <v>132</v>
      </c>
      <c r="T3381">
        <v>17</v>
      </c>
      <c r="U3381">
        <v>19</v>
      </c>
      <c r="V3381">
        <v>5</v>
      </c>
      <c r="W3381" t="s">
        <v>84</v>
      </c>
      <c r="X3381" t="s">
        <v>85</v>
      </c>
      <c r="Y3381">
        <v>0</v>
      </c>
      <c r="Z3381">
        <v>0</v>
      </c>
      <c r="AA3381">
        <v>0</v>
      </c>
      <c r="AB3381">
        <v>1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 t="e" vm="487">
        <f>_FV(-1,"0476190476190477")</f>
        <v>#VALUE!</v>
      </c>
      <c r="AM3381" t="s">
        <v>392</v>
      </c>
      <c r="AN3381">
        <v>-26</v>
      </c>
      <c r="AO3381" t="e" vm="1">
        <f>_FV(-4,"0")</f>
        <v>#VALUE!</v>
      </c>
      <c r="AP3381" t="s">
        <v>120</v>
      </c>
      <c r="AQ3381">
        <v>3</v>
      </c>
      <c r="AR3381">
        <v>6</v>
      </c>
      <c r="AS3381" t="s">
        <v>3621</v>
      </c>
      <c r="AT3381" t="s">
        <v>68</v>
      </c>
      <c r="AU3381" t="s">
        <v>486</v>
      </c>
      <c r="AV3381" t="s">
        <v>1187</v>
      </c>
      <c r="AW3381" t="s">
        <v>3694</v>
      </c>
      <c r="AX3381">
        <v>1668</v>
      </c>
      <c r="AY3381">
        <v>1847</v>
      </c>
      <c r="AZ3381" t="s">
        <v>1445</v>
      </c>
      <c r="BA3381" s="2">
        <v>43733</v>
      </c>
      <c r="BB3381">
        <v>34</v>
      </c>
      <c r="BC3381" t="s">
        <v>2984</v>
      </c>
      <c r="BD3381" s="3">
        <v>25993</v>
      </c>
      <c r="BE3381" t="s">
        <v>60</v>
      </c>
      <c r="BF3381" s="2">
        <v>43669</v>
      </c>
      <c r="BG3381">
        <v>26</v>
      </c>
      <c r="BH3381" t="s">
        <v>2961</v>
      </c>
      <c r="BI3381" s="3">
        <v>16772</v>
      </c>
    </row>
    <row r="3382" spans="1:61" x14ac:dyDescent="0.25">
      <c r="A3382" s="1">
        <v>42855</v>
      </c>
      <c r="B3382" t="s">
        <v>209</v>
      </c>
      <c r="C3382" t="s">
        <v>60</v>
      </c>
      <c r="D3382" t="s">
        <v>62</v>
      </c>
      <c r="E3382" t="s">
        <v>1312</v>
      </c>
      <c r="F3382" t="s">
        <v>2379</v>
      </c>
      <c r="G3382" t="s">
        <v>588</v>
      </c>
      <c r="H3382" s="2">
        <v>43497</v>
      </c>
      <c r="I3382" s="2">
        <v>43498</v>
      </c>
      <c r="J3382" s="2">
        <v>43678</v>
      </c>
      <c r="K3382" t="s">
        <v>1827</v>
      </c>
      <c r="L3382" t="s">
        <v>1094</v>
      </c>
      <c r="M3382" t="s">
        <v>1314</v>
      </c>
      <c r="N3382" t="s">
        <v>793</v>
      </c>
      <c r="O3382" t="s">
        <v>585</v>
      </c>
      <c r="P3382" t="s">
        <v>1095</v>
      </c>
      <c r="Q3382">
        <v>35</v>
      </c>
      <c r="R3382" t="s">
        <v>64</v>
      </c>
      <c r="S3382" t="s">
        <v>132</v>
      </c>
      <c r="T3382">
        <v>17</v>
      </c>
      <c r="U3382">
        <v>1</v>
      </c>
      <c r="V3382">
        <v>5</v>
      </c>
      <c r="W3382" t="s">
        <v>110</v>
      </c>
      <c r="X3382" t="s">
        <v>83</v>
      </c>
      <c r="Y3382">
        <v>1</v>
      </c>
      <c r="Z3382">
        <v>1</v>
      </c>
      <c r="AA3382">
        <v>1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 s="2">
        <v>43556</v>
      </c>
      <c r="AM3382" t="s">
        <v>542</v>
      </c>
      <c r="AN3382">
        <v>14</v>
      </c>
      <c r="AO3382" t="s">
        <v>96</v>
      </c>
      <c r="AP3382" t="e" vm="1">
        <f>_FV(-3,"0")</f>
        <v>#VALUE!</v>
      </c>
      <c r="AQ3382">
        <v>3</v>
      </c>
      <c r="AR3382">
        <v>3</v>
      </c>
      <c r="AS3382" t="s">
        <v>1315</v>
      </c>
      <c r="AT3382" t="s">
        <v>589</v>
      </c>
      <c r="AU3382" t="s">
        <v>1961</v>
      </c>
      <c r="AV3382" t="s">
        <v>3695</v>
      </c>
      <c r="AW3382" t="s">
        <v>3696</v>
      </c>
      <c r="AX3382">
        <v>1803</v>
      </c>
      <c r="AY3382">
        <v>1847</v>
      </c>
      <c r="AZ3382" t="s">
        <v>209</v>
      </c>
      <c r="BA3382" s="2">
        <v>43668</v>
      </c>
      <c r="BB3382">
        <v>20</v>
      </c>
      <c r="BC3382" t="s">
        <v>2987</v>
      </c>
      <c r="BD3382" s="3">
        <v>41913</v>
      </c>
      <c r="BE3382" t="s">
        <v>60</v>
      </c>
      <c r="BF3382" s="2">
        <v>43669</v>
      </c>
      <c r="BG3382">
        <v>26</v>
      </c>
      <c r="BH3382" t="s">
        <v>2961</v>
      </c>
      <c r="BI3382" s="3">
        <v>16772</v>
      </c>
    </row>
    <row r="3383" spans="1:61" x14ac:dyDescent="0.25">
      <c r="A3383" s="1">
        <v>42609</v>
      </c>
      <c r="B3383" t="s">
        <v>2793</v>
      </c>
      <c r="C3383" t="s">
        <v>60</v>
      </c>
      <c r="D3383" t="s">
        <v>151</v>
      </c>
      <c r="E3383" t="s">
        <v>355</v>
      </c>
      <c r="F3383" t="s">
        <v>68</v>
      </c>
      <c r="G3383" t="s">
        <v>68</v>
      </c>
      <c r="H3383" t="s">
        <v>90</v>
      </c>
      <c r="I3383" t="s">
        <v>80</v>
      </c>
      <c r="J3383" t="s">
        <v>80</v>
      </c>
      <c r="K3383" t="s">
        <v>65</v>
      </c>
      <c r="L3383" t="s">
        <v>65</v>
      </c>
      <c r="M3383" t="s">
        <v>80</v>
      </c>
      <c r="N3383" t="s">
        <v>80</v>
      </c>
      <c r="O3383" t="s">
        <v>80</v>
      </c>
      <c r="P3383" t="s">
        <v>80</v>
      </c>
      <c r="Q3383">
        <v>3</v>
      </c>
      <c r="R3383" t="s">
        <v>255</v>
      </c>
      <c r="S3383" t="s">
        <v>132</v>
      </c>
      <c r="T3383">
        <v>17</v>
      </c>
      <c r="U3383">
        <v>14</v>
      </c>
      <c r="V3383">
        <v>13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 t="e" vm="2">
        <f>_FV(0,"3333333333333333")</f>
        <v>#VALUE!</v>
      </c>
      <c r="AM3383" t="e" vm="2">
        <f>_FV(0,"3333333333333333")</f>
        <v>#VALUE!</v>
      </c>
      <c r="AN3383">
        <v>0</v>
      </c>
      <c r="AP3383" t="s">
        <v>179</v>
      </c>
      <c r="AQ3383">
        <v>0</v>
      </c>
      <c r="AR3383">
        <v>6</v>
      </c>
      <c r="AS3383" t="s">
        <v>3586</v>
      </c>
      <c r="AT3383" t="s">
        <v>68</v>
      </c>
      <c r="AU3383" t="s">
        <v>537</v>
      </c>
      <c r="AV3383" t="s">
        <v>1238</v>
      </c>
      <c r="AW3383" t="s">
        <v>3697</v>
      </c>
      <c r="AX3383">
        <v>1645</v>
      </c>
      <c r="AY3383">
        <v>1847</v>
      </c>
      <c r="AZ3383" t="s">
        <v>2793</v>
      </c>
      <c r="BA3383" s="2">
        <v>43702</v>
      </c>
      <c r="BB3383">
        <v>36</v>
      </c>
      <c r="BC3383" t="s">
        <v>2988</v>
      </c>
      <c r="BD3383" s="2">
        <v>43803</v>
      </c>
      <c r="BE3383" t="s">
        <v>60</v>
      </c>
      <c r="BF3383" s="2">
        <v>43669</v>
      </c>
      <c r="BG3383">
        <v>26</v>
      </c>
      <c r="BH3383" t="s">
        <v>2961</v>
      </c>
      <c r="BI3383" s="3">
        <v>16772</v>
      </c>
    </row>
    <row r="3384" spans="1:61" x14ac:dyDescent="0.25">
      <c r="A3384" s="1">
        <v>42812</v>
      </c>
      <c r="B3384" t="s">
        <v>218</v>
      </c>
      <c r="C3384" t="s">
        <v>60</v>
      </c>
      <c r="D3384" t="s">
        <v>62</v>
      </c>
      <c r="E3384" t="s">
        <v>153</v>
      </c>
      <c r="F3384" t="s">
        <v>64</v>
      </c>
      <c r="G3384" t="s">
        <v>408</v>
      </c>
      <c r="H3384" t="s">
        <v>408</v>
      </c>
      <c r="I3384" t="s">
        <v>353</v>
      </c>
      <c r="J3384" t="s">
        <v>1009</v>
      </c>
      <c r="K3384" t="s">
        <v>1304</v>
      </c>
      <c r="L3384" t="s">
        <v>437</v>
      </c>
      <c r="M3384" t="s">
        <v>251</v>
      </c>
      <c r="N3384" t="s">
        <v>79</v>
      </c>
      <c r="O3384" t="s">
        <v>79</v>
      </c>
      <c r="P3384" t="s">
        <v>254</v>
      </c>
      <c r="Q3384">
        <v>28</v>
      </c>
      <c r="R3384" t="s">
        <v>120</v>
      </c>
      <c r="S3384" t="s">
        <v>132</v>
      </c>
      <c r="T3384">
        <v>17</v>
      </c>
      <c r="U3384">
        <v>5</v>
      </c>
      <c r="V3384">
        <v>3</v>
      </c>
      <c r="W3384" t="s">
        <v>121</v>
      </c>
      <c r="X3384" t="s">
        <v>84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 t="s">
        <v>577</v>
      </c>
      <c r="AM3384" t="s">
        <v>575</v>
      </c>
      <c r="AN3384">
        <v>-10</v>
      </c>
      <c r="AO3384" t="s">
        <v>132</v>
      </c>
      <c r="AP3384" t="s">
        <v>132</v>
      </c>
      <c r="AQ3384">
        <v>3</v>
      </c>
      <c r="AR3384">
        <v>6</v>
      </c>
      <c r="AS3384" t="s">
        <v>68</v>
      </c>
      <c r="AT3384" t="s">
        <v>68</v>
      </c>
      <c r="AU3384" t="s">
        <v>68</v>
      </c>
      <c r="AV3384" s="2">
        <v>43617</v>
      </c>
      <c r="AW3384" s="3">
        <v>46753</v>
      </c>
      <c r="AX3384">
        <v>1643</v>
      </c>
      <c r="AY3384">
        <v>1847</v>
      </c>
      <c r="AZ3384" t="s">
        <v>218</v>
      </c>
      <c r="BA3384" s="2">
        <v>43550</v>
      </c>
      <c r="BB3384">
        <v>17</v>
      </c>
      <c r="BC3384" t="s">
        <v>2990</v>
      </c>
      <c r="BD3384" s="3">
        <v>30742</v>
      </c>
      <c r="BE3384" t="s">
        <v>60</v>
      </c>
      <c r="BF3384" s="2">
        <v>43669</v>
      </c>
      <c r="BG3384">
        <v>26</v>
      </c>
      <c r="BH3384" t="s">
        <v>2961</v>
      </c>
      <c r="BI3384" s="3">
        <v>16772</v>
      </c>
    </row>
    <row r="3385" spans="1:61" x14ac:dyDescent="0.25">
      <c r="A3385" s="1">
        <v>42441</v>
      </c>
      <c r="B3385" t="s">
        <v>228</v>
      </c>
      <c r="C3385" t="s">
        <v>60</v>
      </c>
      <c r="D3385" t="s">
        <v>151</v>
      </c>
      <c r="E3385" t="s">
        <v>68</v>
      </c>
      <c r="F3385" t="s">
        <v>64</v>
      </c>
      <c r="G3385" t="s">
        <v>391</v>
      </c>
      <c r="H3385" t="s">
        <v>369</v>
      </c>
      <c r="I3385" t="s">
        <v>152</v>
      </c>
      <c r="J3385" t="s">
        <v>64</v>
      </c>
      <c r="K3385" t="s">
        <v>372</v>
      </c>
      <c r="L3385" t="s">
        <v>252</v>
      </c>
      <c r="M3385" t="s">
        <v>63</v>
      </c>
      <c r="N3385" t="s">
        <v>577</v>
      </c>
      <c r="O3385" t="s">
        <v>372</v>
      </c>
      <c r="P3385" t="s">
        <v>155</v>
      </c>
      <c r="Q3385">
        <v>14</v>
      </c>
      <c r="R3385" t="s">
        <v>192</v>
      </c>
      <c r="S3385" t="s">
        <v>132</v>
      </c>
      <c r="T3385">
        <v>17</v>
      </c>
      <c r="U3385">
        <v>16</v>
      </c>
      <c r="V3385">
        <v>4</v>
      </c>
      <c r="W3385" t="s">
        <v>132</v>
      </c>
      <c r="X3385" t="s">
        <v>83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 t="e" vm="13">
        <f>_FV(0,"7142857142857143")</f>
        <v>#VALUE!</v>
      </c>
      <c r="AM3385" t="s">
        <v>371</v>
      </c>
      <c r="AN3385">
        <v>-16</v>
      </c>
      <c r="AO3385" t="e" vm="1">
        <f>_FV(-4,"0")</f>
        <v>#VALUE!</v>
      </c>
      <c r="AP3385" t="s">
        <v>96</v>
      </c>
      <c r="AQ3385">
        <v>4</v>
      </c>
      <c r="AR3385">
        <v>4</v>
      </c>
      <c r="AS3385" t="s">
        <v>68</v>
      </c>
      <c r="AT3385" t="s">
        <v>821</v>
      </c>
      <c r="AU3385" t="s">
        <v>68</v>
      </c>
      <c r="AV3385" t="s">
        <v>68</v>
      </c>
      <c r="AW3385" t="s">
        <v>3698</v>
      </c>
      <c r="AX3385">
        <v>1666</v>
      </c>
      <c r="AY3385">
        <v>1847</v>
      </c>
      <c r="AZ3385" t="s">
        <v>228</v>
      </c>
      <c r="BA3385" s="2">
        <v>43669</v>
      </c>
      <c r="BB3385">
        <v>27</v>
      </c>
      <c r="BC3385" t="s">
        <v>2991</v>
      </c>
      <c r="BD3385" s="3">
        <v>17288</v>
      </c>
      <c r="BE3385" t="s">
        <v>60</v>
      </c>
      <c r="BF3385" s="2">
        <v>43669</v>
      </c>
      <c r="BG3385">
        <v>26</v>
      </c>
      <c r="BH3385" t="s">
        <v>2961</v>
      </c>
      <c r="BI3385" s="3">
        <v>16772</v>
      </c>
    </row>
    <row r="3386" spans="1:61" x14ac:dyDescent="0.25">
      <c r="A3386" s="1">
        <v>43114</v>
      </c>
      <c r="B3386" t="s">
        <v>2768</v>
      </c>
      <c r="C3386" t="s">
        <v>60</v>
      </c>
      <c r="D3386" t="s">
        <v>62</v>
      </c>
      <c r="E3386" t="s">
        <v>566</v>
      </c>
      <c r="F3386" t="s">
        <v>1452</v>
      </c>
      <c r="G3386" t="s">
        <v>966</v>
      </c>
      <c r="H3386" t="s">
        <v>376</v>
      </c>
      <c r="I3386" t="s">
        <v>498</v>
      </c>
      <c r="J3386" t="s">
        <v>903</v>
      </c>
      <c r="K3386" t="s">
        <v>571</v>
      </c>
      <c r="L3386" t="s">
        <v>381</v>
      </c>
      <c r="M3386" t="s">
        <v>381</v>
      </c>
      <c r="N3386" t="s">
        <v>571</v>
      </c>
      <c r="O3386" t="s">
        <v>572</v>
      </c>
      <c r="P3386" t="s">
        <v>572</v>
      </c>
      <c r="Q3386">
        <v>23</v>
      </c>
      <c r="R3386" t="s">
        <v>179</v>
      </c>
      <c r="S3386" t="s">
        <v>96</v>
      </c>
      <c r="T3386">
        <v>18</v>
      </c>
      <c r="U3386">
        <v>16</v>
      </c>
      <c r="V3386">
        <v>6</v>
      </c>
      <c r="W3386" t="s">
        <v>132</v>
      </c>
      <c r="X3386" t="s">
        <v>83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 t="e" vm="40">
        <f>_FV(0,"5217391304347826")</f>
        <v>#VALUE!</v>
      </c>
      <c r="AM3386" t="s">
        <v>906</v>
      </c>
      <c r="AN3386">
        <v>-18</v>
      </c>
      <c r="AO3386" t="e" vm="1">
        <f>_FV(-4,"0")</f>
        <v>#VALUE!</v>
      </c>
      <c r="AP3386" t="s">
        <v>96</v>
      </c>
      <c r="AQ3386">
        <v>1</v>
      </c>
      <c r="AR3386">
        <v>7</v>
      </c>
      <c r="AS3386" t="s">
        <v>68</v>
      </c>
      <c r="AT3386" t="s">
        <v>68</v>
      </c>
      <c r="AU3386" t="s">
        <v>68</v>
      </c>
      <c r="AV3386" s="2">
        <v>43556</v>
      </c>
      <c r="AW3386" s="3">
        <v>46023</v>
      </c>
      <c r="AX3386">
        <v>1634</v>
      </c>
      <c r="AY3386">
        <v>1845</v>
      </c>
      <c r="AZ3386" t="s">
        <v>2768</v>
      </c>
      <c r="BA3386" t="s">
        <v>1398</v>
      </c>
      <c r="BB3386">
        <v>13</v>
      </c>
      <c r="BC3386" t="s">
        <v>3157</v>
      </c>
      <c r="BD3386" s="3">
        <v>11749</v>
      </c>
      <c r="BE3386" t="s">
        <v>60</v>
      </c>
      <c r="BF3386" s="2">
        <v>43700</v>
      </c>
      <c r="BG3386">
        <v>27</v>
      </c>
      <c r="BH3386" t="s">
        <v>3155</v>
      </c>
      <c r="BI3386" s="2">
        <v>43722</v>
      </c>
    </row>
    <row r="3387" spans="1:61" x14ac:dyDescent="0.25">
      <c r="A3387" s="1">
        <v>43193</v>
      </c>
      <c r="B3387" t="s">
        <v>3158</v>
      </c>
      <c r="C3387" t="s">
        <v>60</v>
      </c>
      <c r="D3387" t="s">
        <v>62</v>
      </c>
      <c r="E3387" t="s">
        <v>1437</v>
      </c>
      <c r="F3387" t="s">
        <v>829</v>
      </c>
      <c r="G3387" t="s">
        <v>474</v>
      </c>
      <c r="H3387" t="s">
        <v>476</v>
      </c>
      <c r="I3387" t="s">
        <v>478</v>
      </c>
      <c r="J3387" t="s">
        <v>1882</v>
      </c>
      <c r="K3387" t="s">
        <v>748</v>
      </c>
      <c r="L3387" t="s">
        <v>482</v>
      </c>
      <c r="M3387" t="s">
        <v>1003</v>
      </c>
      <c r="N3387" t="s">
        <v>107</v>
      </c>
      <c r="O3387" t="s">
        <v>573</v>
      </c>
      <c r="P3387" t="s">
        <v>480</v>
      </c>
      <c r="Q3387">
        <v>29</v>
      </c>
      <c r="R3387" t="s">
        <v>110</v>
      </c>
      <c r="S3387" t="s">
        <v>96</v>
      </c>
      <c r="T3387">
        <v>18</v>
      </c>
      <c r="U3387">
        <v>12</v>
      </c>
      <c r="V3387">
        <v>6</v>
      </c>
      <c r="W3387" t="s">
        <v>121</v>
      </c>
      <c r="X3387" t="s">
        <v>96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 t="e" vm="6">
        <f>_FV(0,"3793103448275862")</f>
        <v>#VALUE!</v>
      </c>
      <c r="AM3387" t="s">
        <v>481</v>
      </c>
      <c r="AN3387">
        <v>-14</v>
      </c>
      <c r="AO3387" t="s">
        <v>64</v>
      </c>
      <c r="AP3387" t="s">
        <v>83</v>
      </c>
      <c r="AQ3387">
        <v>0</v>
      </c>
      <c r="AR3387">
        <v>3</v>
      </c>
      <c r="AS3387" t="s">
        <v>2040</v>
      </c>
      <c r="AT3387" t="s">
        <v>68</v>
      </c>
      <c r="AU3387" t="s">
        <v>453</v>
      </c>
      <c r="AV3387" t="s">
        <v>3699</v>
      </c>
      <c r="AW3387" t="s">
        <v>3700</v>
      </c>
      <c r="AX3387">
        <v>1589</v>
      </c>
      <c r="AY3387">
        <v>1845</v>
      </c>
      <c r="AZ3387" t="s">
        <v>3158</v>
      </c>
      <c r="BA3387" s="2">
        <v>43702</v>
      </c>
      <c r="BB3387">
        <v>26</v>
      </c>
      <c r="BC3387" t="s">
        <v>3159</v>
      </c>
      <c r="BD3387" s="3">
        <v>27061</v>
      </c>
      <c r="BE3387" t="s">
        <v>60</v>
      </c>
      <c r="BF3387" s="2">
        <v>43700</v>
      </c>
      <c r="BG3387">
        <v>27</v>
      </c>
      <c r="BH3387" t="s">
        <v>3155</v>
      </c>
      <c r="BI3387" s="2">
        <v>43722</v>
      </c>
    </row>
    <row r="3388" spans="1:61" x14ac:dyDescent="0.25">
      <c r="A3388" s="1">
        <v>43065</v>
      </c>
      <c r="B3388" t="s">
        <v>2531</v>
      </c>
      <c r="C3388" t="s">
        <v>60</v>
      </c>
      <c r="D3388" t="s">
        <v>151</v>
      </c>
      <c r="E3388" t="s">
        <v>496</v>
      </c>
      <c r="F3388" t="s">
        <v>231</v>
      </c>
      <c r="G3388" t="s">
        <v>361</v>
      </c>
      <c r="H3388" t="s">
        <v>362</v>
      </c>
      <c r="I3388" t="s">
        <v>231</v>
      </c>
      <c r="J3388" t="s">
        <v>231</v>
      </c>
      <c r="K3388" t="s">
        <v>236</v>
      </c>
      <c r="L3388" t="s">
        <v>364</v>
      </c>
      <c r="M3388" t="s">
        <v>238</v>
      </c>
      <c r="N3388" t="s">
        <v>235</v>
      </c>
      <c r="O3388" t="s">
        <v>235</v>
      </c>
      <c r="P3388" t="s">
        <v>234</v>
      </c>
      <c r="Q3388">
        <v>13</v>
      </c>
      <c r="R3388" t="s">
        <v>85</v>
      </c>
      <c r="S3388" t="s">
        <v>96</v>
      </c>
      <c r="T3388">
        <v>18</v>
      </c>
      <c r="U3388">
        <v>7</v>
      </c>
      <c r="V3388">
        <v>6</v>
      </c>
      <c r="W3388" t="s">
        <v>120</v>
      </c>
      <c r="X3388" t="s">
        <v>83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 t="s">
        <v>363</v>
      </c>
      <c r="AM3388" t="s">
        <v>236</v>
      </c>
      <c r="AN3388">
        <v>0</v>
      </c>
      <c r="AO3388" t="s">
        <v>68</v>
      </c>
      <c r="AP3388" t="s">
        <v>68</v>
      </c>
      <c r="AQ3388">
        <v>0</v>
      </c>
      <c r="AR3388">
        <v>9</v>
      </c>
      <c r="AS3388" t="s">
        <v>3590</v>
      </c>
      <c r="AT3388" t="s">
        <v>68</v>
      </c>
      <c r="AU3388" t="s">
        <v>496</v>
      </c>
      <c r="AV3388" t="s">
        <v>3701</v>
      </c>
      <c r="AW3388" t="s">
        <v>3702</v>
      </c>
      <c r="AX3388">
        <v>1659</v>
      </c>
      <c r="AY3388">
        <v>1845</v>
      </c>
      <c r="AZ3388" t="s">
        <v>2531</v>
      </c>
      <c r="BA3388" s="2">
        <v>43703</v>
      </c>
      <c r="BB3388">
        <v>16</v>
      </c>
      <c r="BC3388" t="s">
        <v>3160</v>
      </c>
      <c r="BD3388" s="3">
        <v>44986</v>
      </c>
      <c r="BE3388" t="s">
        <v>60</v>
      </c>
      <c r="BF3388" s="2">
        <v>43700</v>
      </c>
      <c r="BG3388">
        <v>27</v>
      </c>
      <c r="BH3388" t="s">
        <v>3155</v>
      </c>
      <c r="BI3388" s="2">
        <v>43722</v>
      </c>
    </row>
    <row r="3389" spans="1:61" x14ac:dyDescent="0.25">
      <c r="A3389" s="1">
        <v>42995</v>
      </c>
      <c r="B3389" t="s">
        <v>123</v>
      </c>
      <c r="C3389" t="s">
        <v>60</v>
      </c>
      <c r="D3389" t="s">
        <v>101</v>
      </c>
      <c r="E3389" s="2">
        <v>43617</v>
      </c>
      <c r="F3389" s="2">
        <v>43556</v>
      </c>
      <c r="G3389" t="s">
        <v>68</v>
      </c>
      <c r="H3389" s="2">
        <v>43617</v>
      </c>
      <c r="I3389" s="2">
        <v>43678</v>
      </c>
      <c r="J3389" s="2">
        <v>43497</v>
      </c>
      <c r="K3389" t="s">
        <v>97</v>
      </c>
      <c r="L3389" t="s">
        <v>116</v>
      </c>
      <c r="M3389" t="s">
        <v>118</v>
      </c>
      <c r="N3389" t="s">
        <v>116</v>
      </c>
      <c r="O3389" t="s">
        <v>65</v>
      </c>
      <c r="P3389" t="s">
        <v>65</v>
      </c>
      <c r="Q3389">
        <v>5</v>
      </c>
      <c r="R3389" t="s">
        <v>132</v>
      </c>
      <c r="S3389" t="s">
        <v>96</v>
      </c>
      <c r="T3389">
        <v>18</v>
      </c>
      <c r="U3389">
        <v>3</v>
      </c>
      <c r="V3389">
        <v>11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 t="s">
        <v>97</v>
      </c>
      <c r="AM3389" t="e" vm="26">
        <f>_FV(0,"2")</f>
        <v>#VALUE!</v>
      </c>
      <c r="AN3389">
        <v>3</v>
      </c>
      <c r="AP3389" t="e" vm="1">
        <f>_FV(-1,"0")</f>
        <v>#VALUE!</v>
      </c>
      <c r="AQ3389">
        <v>6</v>
      </c>
      <c r="AR3389">
        <v>3</v>
      </c>
      <c r="AS3389" t="s">
        <v>68</v>
      </c>
      <c r="AT3389" t="s">
        <v>68</v>
      </c>
      <c r="AU3389" t="s">
        <v>68</v>
      </c>
      <c r="AV3389" t="s">
        <v>854</v>
      </c>
      <c r="AW3389" s="3">
        <v>43466</v>
      </c>
      <c r="AX3389">
        <v>1915</v>
      </c>
      <c r="AY3389">
        <v>1845</v>
      </c>
      <c r="AZ3389" t="s">
        <v>123</v>
      </c>
      <c r="BA3389" s="2">
        <v>43669</v>
      </c>
      <c r="BB3389">
        <v>33</v>
      </c>
      <c r="BC3389" t="s">
        <v>3161</v>
      </c>
      <c r="BD3389" s="2">
        <v>43813</v>
      </c>
      <c r="BE3389" t="s">
        <v>60</v>
      </c>
      <c r="BF3389" s="2">
        <v>43700</v>
      </c>
      <c r="BG3389">
        <v>27</v>
      </c>
      <c r="BH3389" t="s">
        <v>3155</v>
      </c>
      <c r="BI3389" s="2">
        <v>43722</v>
      </c>
    </row>
    <row r="3390" spans="1:61" x14ac:dyDescent="0.25">
      <c r="A3390" s="1">
        <v>43097</v>
      </c>
      <c r="B3390" t="s">
        <v>2233</v>
      </c>
      <c r="C3390" t="s">
        <v>60</v>
      </c>
      <c r="D3390" t="s">
        <v>151</v>
      </c>
      <c r="E3390" t="s">
        <v>124</v>
      </c>
      <c r="F3390" s="2">
        <v>43647</v>
      </c>
      <c r="G3390" s="3">
        <v>16438</v>
      </c>
      <c r="H3390" s="3">
        <v>42005</v>
      </c>
      <c r="I3390" t="s">
        <v>444</v>
      </c>
      <c r="J3390" s="2">
        <v>43647</v>
      </c>
      <c r="K3390" t="s">
        <v>118</v>
      </c>
      <c r="L3390" t="s">
        <v>63</v>
      </c>
      <c r="M3390" t="s">
        <v>682</v>
      </c>
      <c r="N3390" t="s">
        <v>79</v>
      </c>
      <c r="O3390" t="s">
        <v>266</v>
      </c>
      <c r="P3390" t="s">
        <v>118</v>
      </c>
      <c r="Q3390">
        <v>20</v>
      </c>
      <c r="R3390" t="s">
        <v>192</v>
      </c>
      <c r="S3390" t="s">
        <v>96</v>
      </c>
      <c r="T3390">
        <v>18</v>
      </c>
      <c r="U3390">
        <v>16</v>
      </c>
      <c r="V3390">
        <v>6</v>
      </c>
      <c r="W3390" t="s">
        <v>83</v>
      </c>
      <c r="X3390" t="s">
        <v>96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 t="e" vm="150">
        <f>_FV(0,"65")</f>
        <v>#VALUE!</v>
      </c>
      <c r="AM3390" t="s">
        <v>1130</v>
      </c>
      <c r="AN3390">
        <v>-16</v>
      </c>
      <c r="AO3390" t="s">
        <v>84</v>
      </c>
      <c r="AP3390" t="s">
        <v>132</v>
      </c>
      <c r="AQ3390">
        <v>4</v>
      </c>
      <c r="AR3390">
        <v>4</v>
      </c>
      <c r="AS3390" t="s">
        <v>3582</v>
      </c>
      <c r="AT3390" t="s">
        <v>68</v>
      </c>
      <c r="AU3390" t="s">
        <v>3583</v>
      </c>
      <c r="AV3390" t="s">
        <v>2052</v>
      </c>
      <c r="AW3390" t="s">
        <v>3703</v>
      </c>
      <c r="AX3390">
        <v>1595</v>
      </c>
      <c r="AY3390">
        <v>1845</v>
      </c>
      <c r="AZ3390" t="s">
        <v>2233</v>
      </c>
      <c r="BA3390" s="2">
        <v>43701</v>
      </c>
      <c r="BB3390">
        <v>22</v>
      </c>
      <c r="BC3390" t="s">
        <v>3162</v>
      </c>
      <c r="BD3390" s="3">
        <v>27120</v>
      </c>
      <c r="BE3390" t="s">
        <v>60</v>
      </c>
      <c r="BF3390" s="2">
        <v>43700</v>
      </c>
      <c r="BG3390">
        <v>27</v>
      </c>
      <c r="BH3390" t="s">
        <v>3155</v>
      </c>
      <c r="BI3390" s="2">
        <v>43722</v>
      </c>
    </row>
    <row r="3391" spans="1:61" x14ac:dyDescent="0.25">
      <c r="A3391" s="1">
        <v>43030</v>
      </c>
      <c r="B3391" t="s">
        <v>127</v>
      </c>
      <c r="C3391" t="s">
        <v>60</v>
      </c>
      <c r="D3391" t="s">
        <v>151</v>
      </c>
      <c r="E3391" t="s">
        <v>356</v>
      </c>
      <c r="F3391" t="s">
        <v>90</v>
      </c>
      <c r="G3391" t="s">
        <v>89</v>
      </c>
      <c r="H3391" t="s">
        <v>92</v>
      </c>
      <c r="I3391" t="s">
        <v>88</v>
      </c>
      <c r="J3391" t="s">
        <v>89</v>
      </c>
      <c r="K3391" t="s">
        <v>216</v>
      </c>
      <c r="L3391" t="s">
        <v>94</v>
      </c>
      <c r="M3391" t="s">
        <v>94</v>
      </c>
      <c r="N3391" t="s">
        <v>80</v>
      </c>
      <c r="O3391" t="s">
        <v>216</v>
      </c>
      <c r="P3391" t="s">
        <v>93</v>
      </c>
      <c r="Q3391">
        <v>9</v>
      </c>
      <c r="R3391" t="s">
        <v>121</v>
      </c>
      <c r="S3391" t="s">
        <v>96</v>
      </c>
      <c r="T3391">
        <v>18</v>
      </c>
      <c r="U3391">
        <v>16</v>
      </c>
      <c r="V3391">
        <v>6</v>
      </c>
      <c r="W3391" t="s">
        <v>66</v>
      </c>
      <c r="X3391" t="s">
        <v>120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 t="e" vm="266">
        <f>_FV(0,"8888888888888888")</f>
        <v>#VALUE!</v>
      </c>
      <c r="AM3391" t="s">
        <v>216</v>
      </c>
      <c r="AN3391">
        <v>-5</v>
      </c>
      <c r="AO3391" t="e" vm="1">
        <f>_FV(-6,"0")</f>
        <v>#VALUE!</v>
      </c>
      <c r="AP3391" t="s">
        <v>64</v>
      </c>
      <c r="AQ3391">
        <v>3</v>
      </c>
      <c r="AR3391">
        <v>6</v>
      </c>
      <c r="AS3391" t="s">
        <v>68</v>
      </c>
      <c r="AT3391" t="s">
        <v>68</v>
      </c>
      <c r="AU3391" t="s">
        <v>68</v>
      </c>
      <c r="AV3391" t="s">
        <v>180</v>
      </c>
      <c r="AW3391" s="3">
        <v>47119</v>
      </c>
      <c r="AX3391">
        <v>1735</v>
      </c>
      <c r="AY3391">
        <v>1845</v>
      </c>
      <c r="AZ3391" t="s">
        <v>127</v>
      </c>
      <c r="BA3391" s="2">
        <v>43731</v>
      </c>
      <c r="BB3391">
        <v>27</v>
      </c>
      <c r="BC3391" t="s">
        <v>3164</v>
      </c>
      <c r="BD3391" s="3">
        <v>44743</v>
      </c>
      <c r="BE3391" t="s">
        <v>60</v>
      </c>
      <c r="BF3391" s="2">
        <v>43700</v>
      </c>
      <c r="BG3391">
        <v>27</v>
      </c>
      <c r="BH3391" t="s">
        <v>3155</v>
      </c>
      <c r="BI3391" s="2">
        <v>43722</v>
      </c>
    </row>
    <row r="3392" spans="1:61" x14ac:dyDescent="0.25">
      <c r="A3392" s="1">
        <v>43233</v>
      </c>
      <c r="B3392" t="s">
        <v>3165</v>
      </c>
      <c r="C3392" t="s">
        <v>60</v>
      </c>
      <c r="D3392" t="s">
        <v>151</v>
      </c>
      <c r="E3392" t="s">
        <v>1625</v>
      </c>
      <c r="F3392" t="s">
        <v>2167</v>
      </c>
      <c r="G3392" s="2">
        <v>43586</v>
      </c>
      <c r="H3392" t="s">
        <v>840</v>
      </c>
      <c r="I3392" t="s">
        <v>844</v>
      </c>
      <c r="J3392" t="s">
        <v>199</v>
      </c>
      <c r="K3392" t="s">
        <v>174</v>
      </c>
      <c r="L3392" t="s">
        <v>172</v>
      </c>
      <c r="M3392" t="s">
        <v>172</v>
      </c>
      <c r="N3392" t="s">
        <v>1012</v>
      </c>
      <c r="O3392" t="s">
        <v>170</v>
      </c>
      <c r="P3392" t="s">
        <v>204</v>
      </c>
      <c r="Q3392">
        <v>38</v>
      </c>
      <c r="R3392" t="s">
        <v>242</v>
      </c>
      <c r="S3392" t="s">
        <v>96</v>
      </c>
      <c r="T3392">
        <v>18</v>
      </c>
      <c r="U3392">
        <v>16</v>
      </c>
      <c r="V3392">
        <v>6</v>
      </c>
      <c r="W3392" t="s">
        <v>96</v>
      </c>
      <c r="X3392" t="s">
        <v>96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 t="e" vm="248">
        <f>_FV(0,"7631578947368421")</f>
        <v>#VALUE!</v>
      </c>
      <c r="AM3392" t="s">
        <v>169</v>
      </c>
      <c r="AN3392">
        <v>-23</v>
      </c>
      <c r="AO3392" t="s">
        <v>65</v>
      </c>
      <c r="AP3392" t="s">
        <v>120</v>
      </c>
      <c r="AQ3392">
        <v>0</v>
      </c>
      <c r="AR3392">
        <v>3</v>
      </c>
      <c r="AS3392" t="s">
        <v>68</v>
      </c>
      <c r="AT3392" t="s">
        <v>68</v>
      </c>
      <c r="AU3392" t="s">
        <v>68</v>
      </c>
      <c r="AV3392" t="s">
        <v>79</v>
      </c>
      <c r="AW3392" s="2">
        <v>43800</v>
      </c>
      <c r="AX3392">
        <v>1516</v>
      </c>
      <c r="AY3392">
        <v>1845</v>
      </c>
      <c r="AZ3392" t="s">
        <v>3165</v>
      </c>
      <c r="BA3392" s="2">
        <v>43640</v>
      </c>
      <c r="BB3392">
        <v>18</v>
      </c>
      <c r="BC3392" t="s">
        <v>3166</v>
      </c>
      <c r="BD3392" s="3">
        <v>30682</v>
      </c>
      <c r="BE3392" t="s">
        <v>60</v>
      </c>
      <c r="BF3392" s="2">
        <v>43700</v>
      </c>
      <c r="BG3392">
        <v>27</v>
      </c>
      <c r="BH3392" t="s">
        <v>3155</v>
      </c>
      <c r="BI3392" s="2">
        <v>43722</v>
      </c>
    </row>
    <row r="3393" spans="1:61" x14ac:dyDescent="0.25">
      <c r="A3393" s="1">
        <v>43348</v>
      </c>
      <c r="B3393" t="s">
        <v>2538</v>
      </c>
      <c r="C3393" t="s">
        <v>60</v>
      </c>
      <c r="D3393" t="s">
        <v>62</v>
      </c>
      <c r="E3393" t="s">
        <v>287</v>
      </c>
      <c r="F3393" t="s">
        <v>3050</v>
      </c>
      <c r="G3393" t="s">
        <v>757</v>
      </c>
      <c r="H3393" t="s">
        <v>1517</v>
      </c>
      <c r="I3393" t="s">
        <v>549</v>
      </c>
      <c r="J3393" t="s">
        <v>1833</v>
      </c>
      <c r="K3393" t="s">
        <v>655</v>
      </c>
      <c r="L3393" t="s">
        <v>294</v>
      </c>
      <c r="M3393" t="s">
        <v>295</v>
      </c>
      <c r="N3393" t="s">
        <v>293</v>
      </c>
      <c r="O3393" t="s">
        <v>655</v>
      </c>
      <c r="P3393" t="s">
        <v>713</v>
      </c>
      <c r="Q3393">
        <v>37</v>
      </c>
      <c r="R3393" t="s">
        <v>83</v>
      </c>
      <c r="S3393" t="s">
        <v>96</v>
      </c>
      <c r="T3393">
        <v>18</v>
      </c>
      <c r="U3393">
        <v>8</v>
      </c>
      <c r="V3393">
        <v>6</v>
      </c>
      <c r="W3393" t="s">
        <v>68</v>
      </c>
      <c r="X3393" t="s">
        <v>83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 t="e" vm="438">
        <f>_FV(0,"13513513513513514")</f>
        <v>#VALUE!</v>
      </c>
      <c r="AM3393" t="s">
        <v>1618</v>
      </c>
      <c r="AN3393">
        <v>-16</v>
      </c>
      <c r="AO3393" t="e" vm="1">
        <f>_FV(-8,"0")</f>
        <v>#VALUE!</v>
      </c>
      <c r="AP3393" t="s">
        <v>84</v>
      </c>
      <c r="AQ3393">
        <v>1</v>
      </c>
      <c r="AR3393">
        <v>7</v>
      </c>
      <c r="AS3393" t="s">
        <v>3658</v>
      </c>
      <c r="AT3393" t="s">
        <v>68</v>
      </c>
      <c r="AU3393" t="s">
        <v>2703</v>
      </c>
      <c r="AV3393" t="s">
        <v>3704</v>
      </c>
      <c r="AW3393" t="s">
        <v>3705</v>
      </c>
      <c r="AX3393">
        <v>1711</v>
      </c>
      <c r="AY3393">
        <v>1845</v>
      </c>
      <c r="AZ3393" t="s">
        <v>2538</v>
      </c>
      <c r="BA3393" s="2">
        <v>43610</v>
      </c>
      <c r="BB3393">
        <v>21</v>
      </c>
      <c r="BC3393" t="s">
        <v>3156</v>
      </c>
      <c r="BD3393" s="3">
        <v>15158</v>
      </c>
      <c r="BE3393" t="s">
        <v>60</v>
      </c>
      <c r="BF3393" s="2">
        <v>43700</v>
      </c>
      <c r="BG3393">
        <v>27</v>
      </c>
      <c r="BH3393" t="s">
        <v>3155</v>
      </c>
      <c r="BI3393" s="2">
        <v>43722</v>
      </c>
    </row>
    <row r="3394" spans="1:61" x14ac:dyDescent="0.25">
      <c r="A3394" s="1">
        <v>42974</v>
      </c>
      <c r="B3394" t="s">
        <v>150</v>
      </c>
      <c r="C3394" t="s">
        <v>60</v>
      </c>
      <c r="D3394" t="s">
        <v>62</v>
      </c>
      <c r="E3394" t="s">
        <v>90</v>
      </c>
      <c r="F3394" t="s">
        <v>90</v>
      </c>
      <c r="G3394" t="s">
        <v>68</v>
      </c>
      <c r="H3394" t="s">
        <v>90</v>
      </c>
      <c r="I3394" t="s">
        <v>90</v>
      </c>
      <c r="J3394" t="s">
        <v>68</v>
      </c>
      <c r="K3394" t="s">
        <v>80</v>
      </c>
      <c r="L3394" t="s">
        <v>80</v>
      </c>
      <c r="M3394" t="s">
        <v>65</v>
      </c>
      <c r="N3394" t="s">
        <v>80</v>
      </c>
      <c r="O3394" t="s">
        <v>80</v>
      </c>
      <c r="P3394" t="s">
        <v>65</v>
      </c>
      <c r="Q3394">
        <v>3</v>
      </c>
      <c r="R3394" t="s">
        <v>66</v>
      </c>
      <c r="S3394" t="s">
        <v>96</v>
      </c>
      <c r="T3394">
        <v>18</v>
      </c>
      <c r="U3394">
        <v>6</v>
      </c>
      <c r="V3394">
        <v>12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 t="s">
        <v>80</v>
      </c>
      <c r="AM3394" t="s">
        <v>65</v>
      </c>
      <c r="AN3394">
        <v>1</v>
      </c>
      <c r="AP3394" t="e" vm="1">
        <f>_FV(-2,"0")</f>
        <v>#VALUE!</v>
      </c>
      <c r="AQ3394">
        <v>7</v>
      </c>
      <c r="AR3394">
        <v>1</v>
      </c>
      <c r="AS3394" t="s">
        <v>3586</v>
      </c>
      <c r="AT3394" t="s">
        <v>65</v>
      </c>
      <c r="AU3394" t="s">
        <v>537</v>
      </c>
      <c r="AV3394" t="s">
        <v>222</v>
      </c>
      <c r="AW3394" t="s">
        <v>65</v>
      </c>
      <c r="AX3394">
        <v>1842</v>
      </c>
      <c r="AY3394">
        <v>1845</v>
      </c>
      <c r="AZ3394" t="s">
        <v>150</v>
      </c>
      <c r="BA3394" t="s">
        <v>243</v>
      </c>
      <c r="BB3394">
        <v>21</v>
      </c>
      <c r="BC3394" t="s">
        <v>3167</v>
      </c>
      <c r="BD3394" t="s">
        <v>3168</v>
      </c>
      <c r="BE3394" t="s">
        <v>60</v>
      </c>
      <c r="BF3394" s="2">
        <v>43700</v>
      </c>
      <c r="BG3394">
        <v>27</v>
      </c>
      <c r="BH3394" t="s">
        <v>3155</v>
      </c>
      <c r="BI3394" s="2">
        <v>43722</v>
      </c>
    </row>
    <row r="3395" spans="1:61" x14ac:dyDescent="0.25">
      <c r="A3395" s="1">
        <v>42866</v>
      </c>
      <c r="B3395" t="s">
        <v>158</v>
      </c>
      <c r="C3395" t="s">
        <v>60</v>
      </c>
      <c r="D3395" t="s">
        <v>62</v>
      </c>
      <c r="E3395" t="s">
        <v>3706</v>
      </c>
      <c r="F3395" t="s">
        <v>628</v>
      </c>
      <c r="G3395" t="s">
        <v>468</v>
      </c>
      <c r="H3395" t="s">
        <v>219</v>
      </c>
      <c r="I3395" t="s">
        <v>1813</v>
      </c>
      <c r="J3395" t="s">
        <v>628</v>
      </c>
      <c r="K3395" t="s">
        <v>801</v>
      </c>
      <c r="L3395" t="s">
        <v>468</v>
      </c>
      <c r="M3395" t="s">
        <v>65</v>
      </c>
      <c r="N3395" t="s">
        <v>223</v>
      </c>
      <c r="O3395" t="s">
        <v>540</v>
      </c>
      <c r="P3395" t="s">
        <v>540</v>
      </c>
      <c r="Q3395">
        <v>11</v>
      </c>
      <c r="R3395" t="s">
        <v>68</v>
      </c>
      <c r="S3395" t="s">
        <v>96</v>
      </c>
      <c r="T3395">
        <v>18</v>
      </c>
      <c r="U3395">
        <v>1</v>
      </c>
      <c r="V3395">
        <v>5</v>
      </c>
      <c r="W3395" t="s">
        <v>110</v>
      </c>
      <c r="X3395" t="s">
        <v>179</v>
      </c>
      <c r="Y3395">
        <v>1</v>
      </c>
      <c r="Z3395">
        <v>1</v>
      </c>
      <c r="AA3395">
        <v>1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 t="s">
        <v>3707</v>
      </c>
      <c r="AM3395" t="s">
        <v>468</v>
      </c>
      <c r="AN3395">
        <v>9</v>
      </c>
      <c r="AO3395" t="s">
        <v>84</v>
      </c>
      <c r="AP3395" t="e" vm="1">
        <f>_FV(-5,"0")</f>
        <v>#VALUE!</v>
      </c>
      <c r="AQ3395">
        <v>5</v>
      </c>
      <c r="AR3395">
        <v>2</v>
      </c>
      <c r="AS3395" t="s">
        <v>68</v>
      </c>
      <c r="AT3395" t="s">
        <v>1090</v>
      </c>
      <c r="AU3395" t="s">
        <v>68</v>
      </c>
      <c r="AV3395" s="2">
        <v>43500</v>
      </c>
      <c r="AW3395" t="s">
        <v>3708</v>
      </c>
      <c r="AX3395">
        <v>1906</v>
      </c>
      <c r="AY3395">
        <v>1845</v>
      </c>
      <c r="AZ3395" t="s">
        <v>158</v>
      </c>
      <c r="BA3395" s="2">
        <v>43489</v>
      </c>
      <c r="BB3395">
        <v>21</v>
      </c>
      <c r="BC3395" t="s">
        <v>3171</v>
      </c>
      <c r="BD3395" t="s">
        <v>3172</v>
      </c>
      <c r="BE3395" t="s">
        <v>60</v>
      </c>
      <c r="BF3395" s="2">
        <v>43700</v>
      </c>
      <c r="BG3395">
        <v>27</v>
      </c>
      <c r="BH3395" t="s">
        <v>3155</v>
      </c>
      <c r="BI3395" s="2">
        <v>43722</v>
      </c>
    </row>
    <row r="3396" spans="1:61" x14ac:dyDescent="0.25">
      <c r="A3396" s="1">
        <v>43219</v>
      </c>
      <c r="B3396" t="s">
        <v>163</v>
      </c>
      <c r="C3396" t="s">
        <v>60</v>
      </c>
      <c r="D3396" t="s">
        <v>62</v>
      </c>
      <c r="E3396" t="s">
        <v>2169</v>
      </c>
      <c r="F3396" t="s">
        <v>2169</v>
      </c>
      <c r="G3396" t="s">
        <v>180</v>
      </c>
      <c r="H3396" t="s">
        <v>90</v>
      </c>
      <c r="I3396" t="s">
        <v>2479</v>
      </c>
      <c r="J3396" t="s">
        <v>425</v>
      </c>
      <c r="K3396" t="s">
        <v>355</v>
      </c>
      <c r="L3396" t="s">
        <v>1265</v>
      </c>
      <c r="M3396" t="s">
        <v>82</v>
      </c>
      <c r="N3396" t="s">
        <v>80</v>
      </c>
      <c r="O3396" t="s">
        <v>928</v>
      </c>
      <c r="P3396" t="s">
        <v>82</v>
      </c>
      <c r="Q3396">
        <v>36</v>
      </c>
      <c r="R3396" t="s">
        <v>64</v>
      </c>
      <c r="S3396" t="s">
        <v>96</v>
      </c>
      <c r="T3396">
        <v>18</v>
      </c>
      <c r="U3396">
        <v>2</v>
      </c>
      <c r="V3396">
        <v>5</v>
      </c>
      <c r="W3396" t="s">
        <v>179</v>
      </c>
      <c r="X3396" t="s">
        <v>83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 t="s">
        <v>92</v>
      </c>
      <c r="AM3396" t="s">
        <v>436</v>
      </c>
      <c r="AN3396">
        <v>20</v>
      </c>
      <c r="AO3396" t="s">
        <v>84</v>
      </c>
      <c r="AP3396" t="e" vm="1">
        <f>_FV(-4,"0")</f>
        <v>#VALUE!</v>
      </c>
      <c r="AQ3396">
        <v>4</v>
      </c>
      <c r="AR3396">
        <v>4</v>
      </c>
      <c r="AS3396" t="s">
        <v>68</v>
      </c>
      <c r="AT3396" t="s">
        <v>857</v>
      </c>
      <c r="AU3396" t="s">
        <v>68</v>
      </c>
      <c r="AV3396" s="2">
        <v>43617</v>
      </c>
      <c r="AW3396" t="s">
        <v>3709</v>
      </c>
      <c r="AX3396">
        <v>1888</v>
      </c>
      <c r="AY3396">
        <v>1845</v>
      </c>
      <c r="AZ3396" t="s">
        <v>163</v>
      </c>
      <c r="BA3396" s="2">
        <v>43490</v>
      </c>
      <c r="BB3396">
        <v>22</v>
      </c>
      <c r="BC3396" t="s">
        <v>3173</v>
      </c>
      <c r="BD3396" t="s">
        <v>3174</v>
      </c>
      <c r="BE3396" t="s">
        <v>60</v>
      </c>
      <c r="BF3396" s="2">
        <v>43700</v>
      </c>
      <c r="BG3396">
        <v>27</v>
      </c>
      <c r="BH3396" t="s">
        <v>3155</v>
      </c>
      <c r="BI3396" s="2">
        <v>43722</v>
      </c>
    </row>
    <row r="3397" spans="1:61" x14ac:dyDescent="0.25">
      <c r="A3397" s="1">
        <v>43205</v>
      </c>
      <c r="B3397" t="s">
        <v>178</v>
      </c>
      <c r="C3397" t="s">
        <v>60</v>
      </c>
      <c r="D3397" t="s">
        <v>62</v>
      </c>
      <c r="E3397" t="s">
        <v>275</v>
      </c>
      <c r="F3397" t="s">
        <v>420</v>
      </c>
      <c r="G3397" t="s">
        <v>183</v>
      </c>
      <c r="H3397" t="s">
        <v>1717</v>
      </c>
      <c r="I3397" t="s">
        <v>419</v>
      </c>
      <c r="J3397" t="s">
        <v>274</v>
      </c>
      <c r="K3397" t="s">
        <v>279</v>
      </c>
      <c r="L3397" t="s">
        <v>278</v>
      </c>
      <c r="M3397" t="s">
        <v>188</v>
      </c>
      <c r="N3397" t="s">
        <v>279</v>
      </c>
      <c r="O3397" t="s">
        <v>190</v>
      </c>
      <c r="P3397" t="s">
        <v>189</v>
      </c>
      <c r="Q3397">
        <v>34</v>
      </c>
      <c r="R3397" t="s">
        <v>120</v>
      </c>
      <c r="S3397" t="s">
        <v>96</v>
      </c>
      <c r="T3397">
        <v>18</v>
      </c>
      <c r="U3397">
        <v>9</v>
      </c>
      <c r="V3397">
        <v>6</v>
      </c>
      <c r="W3397" t="s">
        <v>179</v>
      </c>
      <c r="X3397" t="s">
        <v>83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 t="e" vm="291">
        <f>_FV(0,"20588235294117646")</f>
        <v>#VALUE!</v>
      </c>
      <c r="AM3397" t="s">
        <v>63</v>
      </c>
      <c r="AN3397">
        <v>-13</v>
      </c>
      <c r="AO3397" t="s">
        <v>84</v>
      </c>
      <c r="AP3397" t="s">
        <v>66</v>
      </c>
      <c r="AQ3397">
        <v>0</v>
      </c>
      <c r="AR3397">
        <v>9</v>
      </c>
      <c r="AS3397" t="s">
        <v>1507</v>
      </c>
      <c r="AT3397" t="s">
        <v>68</v>
      </c>
      <c r="AU3397" t="s">
        <v>809</v>
      </c>
      <c r="AV3397" t="s">
        <v>3710</v>
      </c>
      <c r="AW3397" t="s">
        <v>1508</v>
      </c>
      <c r="AX3397">
        <v>1645</v>
      </c>
      <c r="AY3397">
        <v>1845</v>
      </c>
      <c r="AZ3397" t="s">
        <v>178</v>
      </c>
      <c r="BA3397" s="2">
        <v>43579</v>
      </c>
      <c r="BB3397">
        <v>25</v>
      </c>
      <c r="BC3397" t="s">
        <v>3175</v>
      </c>
      <c r="BD3397" s="3">
        <v>19085</v>
      </c>
      <c r="BE3397" t="s">
        <v>60</v>
      </c>
      <c r="BF3397" s="2">
        <v>43700</v>
      </c>
      <c r="BG3397">
        <v>27</v>
      </c>
      <c r="BH3397" t="s">
        <v>3155</v>
      </c>
      <c r="BI3397" s="2">
        <v>43722</v>
      </c>
    </row>
    <row r="3398" spans="1:61" x14ac:dyDescent="0.25">
      <c r="A3398" s="1">
        <v>43020</v>
      </c>
      <c r="B3398" t="s">
        <v>1917</v>
      </c>
      <c r="C3398" t="s">
        <v>60</v>
      </c>
      <c r="D3398" t="s">
        <v>101</v>
      </c>
      <c r="E3398" t="s">
        <v>750</v>
      </c>
      <c r="F3398" s="3">
        <v>2273637</v>
      </c>
      <c r="G3398" t="s">
        <v>399</v>
      </c>
      <c r="H3398" t="s">
        <v>368</v>
      </c>
      <c r="I3398" t="s">
        <v>367</v>
      </c>
      <c r="J3398" s="3">
        <v>27395</v>
      </c>
      <c r="K3398" t="s">
        <v>79</v>
      </c>
      <c r="L3398" t="s">
        <v>751</v>
      </c>
      <c r="M3398" t="s">
        <v>323</v>
      </c>
      <c r="N3398" t="s">
        <v>320</v>
      </c>
      <c r="O3398" t="s">
        <v>320</v>
      </c>
      <c r="P3398" t="s">
        <v>600</v>
      </c>
      <c r="Q3398">
        <v>16</v>
      </c>
      <c r="R3398" t="s">
        <v>255</v>
      </c>
      <c r="S3398" t="s">
        <v>96</v>
      </c>
      <c r="T3398">
        <v>18</v>
      </c>
      <c r="U3398">
        <v>11</v>
      </c>
      <c r="V3398">
        <v>5</v>
      </c>
      <c r="W3398" t="s">
        <v>66</v>
      </c>
      <c r="X3398" t="s">
        <v>83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 t="e" vm="103">
        <f>_FV(0,"1875")</f>
        <v>#VALUE!</v>
      </c>
      <c r="AM3398" t="s">
        <v>625</v>
      </c>
      <c r="AN3398">
        <v>-11</v>
      </c>
      <c r="AO3398" t="e" vm="1">
        <f>_FV(-5,"0")</f>
        <v>#VALUE!</v>
      </c>
      <c r="AP3398" t="s">
        <v>192</v>
      </c>
      <c r="AQ3398">
        <v>1</v>
      </c>
      <c r="AR3398">
        <v>7</v>
      </c>
      <c r="AS3398" t="s">
        <v>546</v>
      </c>
      <c r="AT3398" t="s">
        <v>68</v>
      </c>
      <c r="AU3398" t="s">
        <v>848</v>
      </c>
      <c r="AV3398" t="s">
        <v>1379</v>
      </c>
      <c r="AW3398" t="s">
        <v>913</v>
      </c>
      <c r="AX3398">
        <v>1687</v>
      </c>
      <c r="AY3398">
        <v>1845</v>
      </c>
      <c r="AZ3398" t="s">
        <v>1917</v>
      </c>
      <c r="BA3398" s="2">
        <v>43732</v>
      </c>
      <c r="BB3398">
        <v>16</v>
      </c>
      <c r="BC3398" t="s">
        <v>3176</v>
      </c>
      <c r="BD3398" s="3">
        <v>19572</v>
      </c>
      <c r="BE3398" t="s">
        <v>60</v>
      </c>
      <c r="BF3398" s="2">
        <v>43700</v>
      </c>
      <c r="BG3398">
        <v>27</v>
      </c>
      <c r="BH3398" t="s">
        <v>3155</v>
      </c>
      <c r="BI3398" s="2">
        <v>43722</v>
      </c>
    </row>
    <row r="3399" spans="1:61" x14ac:dyDescent="0.25">
      <c r="A3399" s="1">
        <v>42966</v>
      </c>
      <c r="B3399" t="s">
        <v>182</v>
      </c>
      <c r="C3399" t="s">
        <v>60</v>
      </c>
      <c r="D3399" t="s">
        <v>62</v>
      </c>
      <c r="E3399" t="s">
        <v>65</v>
      </c>
      <c r="F3399" t="s">
        <v>64</v>
      </c>
      <c r="G3399" t="s">
        <v>63</v>
      </c>
      <c r="H3399" s="2">
        <v>43586</v>
      </c>
      <c r="I3399" t="s">
        <v>65</v>
      </c>
      <c r="J3399" s="2">
        <v>43586</v>
      </c>
      <c r="K3399" t="s">
        <v>65</v>
      </c>
      <c r="L3399" t="s">
        <v>63</v>
      </c>
      <c r="M3399" t="s">
        <v>63</v>
      </c>
      <c r="N3399" t="s">
        <v>65</v>
      </c>
      <c r="O3399" t="s">
        <v>65</v>
      </c>
      <c r="P3399" t="s">
        <v>65</v>
      </c>
      <c r="Q3399">
        <v>2</v>
      </c>
      <c r="R3399" t="s">
        <v>67</v>
      </c>
      <c r="S3399" t="s">
        <v>96</v>
      </c>
      <c r="T3399">
        <v>18</v>
      </c>
      <c r="U3399">
        <v>16</v>
      </c>
      <c r="V3399">
        <v>5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 t="e" vm="3">
        <f>_FV(0,"5")</f>
        <v>#VALUE!</v>
      </c>
      <c r="AM3399" t="s">
        <v>63</v>
      </c>
      <c r="AN3399">
        <v>-3</v>
      </c>
      <c r="AP3399" t="s">
        <v>191</v>
      </c>
      <c r="AQ3399">
        <v>1</v>
      </c>
      <c r="AR3399">
        <v>7</v>
      </c>
      <c r="AS3399" t="s">
        <v>68</v>
      </c>
      <c r="AT3399" t="s">
        <v>68</v>
      </c>
      <c r="AU3399" t="s">
        <v>68</v>
      </c>
      <c r="AV3399" s="3">
        <v>45658</v>
      </c>
      <c r="AW3399" s="3">
        <v>44927</v>
      </c>
      <c r="AX3399">
        <v>1673</v>
      </c>
      <c r="AY3399">
        <v>1845</v>
      </c>
      <c r="AZ3399" t="s">
        <v>182</v>
      </c>
      <c r="BA3399" s="2">
        <v>43521</v>
      </c>
      <c r="BB3399">
        <v>27</v>
      </c>
      <c r="BC3399" t="s">
        <v>3178</v>
      </c>
      <c r="BD3399" s="2">
        <v>43682</v>
      </c>
      <c r="BE3399" t="s">
        <v>60</v>
      </c>
      <c r="BF3399" s="2">
        <v>43700</v>
      </c>
      <c r="BG3399">
        <v>27</v>
      </c>
      <c r="BH3399" t="s">
        <v>3155</v>
      </c>
      <c r="BI3399" s="2">
        <v>43722</v>
      </c>
    </row>
    <row r="3400" spans="1:61" x14ac:dyDescent="0.25">
      <c r="A3400" s="1">
        <v>43130</v>
      </c>
      <c r="B3400" t="s">
        <v>1445</v>
      </c>
      <c r="C3400" t="s">
        <v>60</v>
      </c>
      <c r="D3400" t="s">
        <v>62</v>
      </c>
      <c r="E3400" t="s">
        <v>97</v>
      </c>
      <c r="F3400" s="2">
        <v>43678</v>
      </c>
      <c r="G3400" s="2">
        <v>43556</v>
      </c>
      <c r="H3400" s="3">
        <v>45292</v>
      </c>
      <c r="I3400" t="s">
        <v>124</v>
      </c>
      <c r="J3400" s="3">
        <v>24838</v>
      </c>
      <c r="K3400" t="s">
        <v>118</v>
      </c>
      <c r="L3400" t="s">
        <v>130</v>
      </c>
      <c r="M3400" t="s">
        <v>1650</v>
      </c>
      <c r="N3400" t="s">
        <v>397</v>
      </c>
      <c r="O3400" t="s">
        <v>118</v>
      </c>
      <c r="P3400" t="s">
        <v>397</v>
      </c>
      <c r="Q3400">
        <v>25</v>
      </c>
      <c r="R3400" t="s">
        <v>95</v>
      </c>
      <c r="S3400" t="s">
        <v>96</v>
      </c>
      <c r="T3400">
        <v>18</v>
      </c>
      <c r="U3400">
        <v>20</v>
      </c>
      <c r="V3400">
        <v>6</v>
      </c>
      <c r="W3400" t="s">
        <v>85</v>
      </c>
      <c r="X3400" t="s">
        <v>121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 t="e" vm="117">
        <f>_FV(0,"8")</f>
        <v>#VALUE!</v>
      </c>
      <c r="AM3400" t="s">
        <v>1650</v>
      </c>
      <c r="AN3400">
        <v>-22</v>
      </c>
      <c r="AO3400" t="e" vm="1">
        <f>_FV(-1,"0")</f>
        <v>#VALUE!</v>
      </c>
      <c r="AP3400" t="s">
        <v>179</v>
      </c>
      <c r="AQ3400">
        <v>0</v>
      </c>
      <c r="AR3400">
        <v>9</v>
      </c>
      <c r="AS3400" t="s">
        <v>3596</v>
      </c>
      <c r="AT3400" t="s">
        <v>68</v>
      </c>
      <c r="AU3400" t="s">
        <v>1424</v>
      </c>
      <c r="AV3400" t="s">
        <v>3711</v>
      </c>
      <c r="AW3400" t="s">
        <v>3712</v>
      </c>
      <c r="AX3400">
        <v>1657</v>
      </c>
      <c r="AY3400">
        <v>1845</v>
      </c>
      <c r="AZ3400" t="s">
        <v>1445</v>
      </c>
      <c r="BA3400" s="2">
        <v>43549</v>
      </c>
      <c r="BB3400">
        <v>32</v>
      </c>
      <c r="BC3400" t="s">
        <v>3179</v>
      </c>
      <c r="BD3400" s="3">
        <v>27851</v>
      </c>
      <c r="BE3400" t="s">
        <v>60</v>
      </c>
      <c r="BF3400" s="2">
        <v>43700</v>
      </c>
      <c r="BG3400">
        <v>27</v>
      </c>
      <c r="BH3400" t="s">
        <v>3155</v>
      </c>
      <c r="BI3400" s="2">
        <v>43722</v>
      </c>
    </row>
    <row r="3401" spans="1:61" x14ac:dyDescent="0.25">
      <c r="A3401" s="1">
        <v>43375</v>
      </c>
      <c r="B3401" t="s">
        <v>209</v>
      </c>
      <c r="C3401" t="s">
        <v>60</v>
      </c>
      <c r="D3401" t="s">
        <v>62</v>
      </c>
      <c r="E3401" t="s">
        <v>606</v>
      </c>
      <c r="F3401" t="s">
        <v>606</v>
      </c>
      <c r="G3401" t="s">
        <v>88</v>
      </c>
      <c r="H3401" t="s">
        <v>634</v>
      </c>
      <c r="I3401" t="s">
        <v>1956</v>
      </c>
      <c r="J3401" t="s">
        <v>340</v>
      </c>
      <c r="K3401" t="s">
        <v>1468</v>
      </c>
      <c r="L3401" t="s">
        <v>609</v>
      </c>
      <c r="M3401" t="s">
        <v>608</v>
      </c>
      <c r="N3401" t="s">
        <v>607</v>
      </c>
      <c r="O3401" t="s">
        <v>607</v>
      </c>
      <c r="P3401" t="s">
        <v>216</v>
      </c>
      <c r="Q3401">
        <v>27</v>
      </c>
      <c r="R3401" t="s">
        <v>84</v>
      </c>
      <c r="S3401" t="s">
        <v>96</v>
      </c>
      <c r="T3401">
        <v>18</v>
      </c>
      <c r="U3401">
        <v>5</v>
      </c>
      <c r="V3401">
        <v>6</v>
      </c>
      <c r="W3401" t="s">
        <v>83</v>
      </c>
      <c r="X3401" t="s">
        <v>85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 t="s">
        <v>68</v>
      </c>
      <c r="AM3401" t="s">
        <v>1127</v>
      </c>
      <c r="AN3401">
        <v>4</v>
      </c>
      <c r="AO3401" t="s">
        <v>64</v>
      </c>
      <c r="AP3401" t="e" vm="1">
        <f>_FV(-3,"0")</f>
        <v>#VALUE!</v>
      </c>
      <c r="AQ3401">
        <v>4</v>
      </c>
      <c r="AR3401">
        <v>4</v>
      </c>
      <c r="AS3401" t="s">
        <v>3611</v>
      </c>
      <c r="AT3401" t="s">
        <v>68</v>
      </c>
      <c r="AU3401" t="s">
        <v>699</v>
      </c>
      <c r="AV3401" t="s">
        <v>3713</v>
      </c>
      <c r="AW3401" t="s">
        <v>3714</v>
      </c>
      <c r="AX3401">
        <v>1892</v>
      </c>
      <c r="AY3401">
        <v>1845</v>
      </c>
      <c r="AZ3401" t="s">
        <v>209</v>
      </c>
      <c r="BA3401" s="2">
        <v>43700</v>
      </c>
      <c r="BB3401">
        <v>22</v>
      </c>
      <c r="BC3401" t="s">
        <v>3180</v>
      </c>
      <c r="BD3401" t="s">
        <v>3181</v>
      </c>
      <c r="BE3401" t="s">
        <v>60</v>
      </c>
      <c r="BF3401" s="2">
        <v>43700</v>
      </c>
      <c r="BG3401">
        <v>27</v>
      </c>
      <c r="BH3401" t="s">
        <v>3155</v>
      </c>
      <c r="BI3401" s="2">
        <v>43722</v>
      </c>
    </row>
    <row r="3402" spans="1:61" x14ac:dyDescent="0.25">
      <c r="A3402" s="1">
        <v>43022</v>
      </c>
      <c r="B3402" t="s">
        <v>2793</v>
      </c>
      <c r="C3402" t="s">
        <v>60</v>
      </c>
      <c r="D3402" t="s">
        <v>62</v>
      </c>
      <c r="E3402" t="s">
        <v>317</v>
      </c>
      <c r="F3402" t="s">
        <v>317</v>
      </c>
      <c r="G3402" s="2">
        <v>43586</v>
      </c>
      <c r="H3402" t="s">
        <v>68</v>
      </c>
      <c r="I3402" s="2">
        <v>43586</v>
      </c>
      <c r="J3402" t="s">
        <v>318</v>
      </c>
      <c r="K3402" t="s">
        <v>323</v>
      </c>
      <c r="L3402" t="s">
        <v>63</v>
      </c>
      <c r="M3402" t="s">
        <v>322</v>
      </c>
      <c r="N3402" t="s">
        <v>79</v>
      </c>
      <c r="O3402" t="s">
        <v>323</v>
      </c>
      <c r="P3402" t="s">
        <v>322</v>
      </c>
      <c r="Q3402">
        <v>8</v>
      </c>
      <c r="R3402" t="s">
        <v>119</v>
      </c>
      <c r="S3402" t="s">
        <v>96</v>
      </c>
      <c r="T3402">
        <v>18</v>
      </c>
      <c r="U3402">
        <v>8</v>
      </c>
      <c r="V3402">
        <v>5</v>
      </c>
      <c r="W3402" t="s">
        <v>121</v>
      </c>
      <c r="X3402" t="s">
        <v>120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 t="e" vm="93">
        <f>_FV(0,"125")</f>
        <v>#VALUE!</v>
      </c>
      <c r="AM3402" t="s">
        <v>323</v>
      </c>
      <c r="AN3402">
        <v>-1</v>
      </c>
      <c r="AO3402" t="e" vm="1">
        <f>_FV(-2,"0")</f>
        <v>#VALUE!</v>
      </c>
      <c r="AP3402" t="s">
        <v>121</v>
      </c>
      <c r="AQ3402">
        <v>3</v>
      </c>
      <c r="AR3402">
        <v>6</v>
      </c>
      <c r="AS3402" t="s">
        <v>68</v>
      </c>
      <c r="AT3402" t="s">
        <v>68</v>
      </c>
      <c r="AU3402" t="s">
        <v>68</v>
      </c>
      <c r="AV3402" t="s">
        <v>2816</v>
      </c>
      <c r="AW3402" s="3">
        <v>46388</v>
      </c>
      <c r="AX3402">
        <v>1633</v>
      </c>
      <c r="AY3402">
        <v>1845</v>
      </c>
      <c r="AZ3402" t="s">
        <v>2793</v>
      </c>
      <c r="BA3402" s="2">
        <v>43733</v>
      </c>
      <c r="BB3402">
        <v>28</v>
      </c>
      <c r="BC3402" t="s">
        <v>3182</v>
      </c>
      <c r="BD3402" s="3">
        <v>19085</v>
      </c>
      <c r="BE3402" t="s">
        <v>60</v>
      </c>
      <c r="BF3402" s="2">
        <v>43700</v>
      </c>
      <c r="BG3402">
        <v>27</v>
      </c>
      <c r="BH3402" t="s">
        <v>3155</v>
      </c>
      <c r="BI3402" s="2">
        <v>43722</v>
      </c>
    </row>
    <row r="3403" spans="1:61" x14ac:dyDescent="0.25">
      <c r="A3403" s="1">
        <v>43100</v>
      </c>
      <c r="B3403" t="s">
        <v>218</v>
      </c>
      <c r="C3403" t="s">
        <v>60</v>
      </c>
      <c r="D3403" t="s">
        <v>101</v>
      </c>
      <c r="E3403" t="s">
        <v>355</v>
      </c>
      <c r="F3403" t="s">
        <v>1186</v>
      </c>
      <c r="G3403" t="s">
        <v>153</v>
      </c>
      <c r="H3403" t="s">
        <v>459</v>
      </c>
      <c r="I3403" t="s">
        <v>670</v>
      </c>
      <c r="J3403" t="s">
        <v>1186</v>
      </c>
      <c r="K3403" t="s">
        <v>1823</v>
      </c>
      <c r="L3403" t="s">
        <v>895</v>
      </c>
      <c r="M3403" t="s">
        <v>156</v>
      </c>
      <c r="N3403" t="s">
        <v>889</v>
      </c>
      <c r="O3403" t="s">
        <v>156</v>
      </c>
      <c r="P3403" t="s">
        <v>394</v>
      </c>
      <c r="Q3403">
        <v>21</v>
      </c>
      <c r="R3403" t="s">
        <v>239</v>
      </c>
      <c r="S3403" t="s">
        <v>96</v>
      </c>
      <c r="T3403">
        <v>18</v>
      </c>
      <c r="U3403">
        <v>17</v>
      </c>
      <c r="V3403">
        <v>5</v>
      </c>
      <c r="W3403" t="s">
        <v>64</v>
      </c>
      <c r="X3403" t="s">
        <v>83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 t="e" vm="88">
        <f>_FV(0,"6190476190476191")</f>
        <v>#VALUE!</v>
      </c>
      <c r="AM3403" t="s">
        <v>252</v>
      </c>
      <c r="AN3403">
        <v>-22</v>
      </c>
      <c r="AO3403" t="e" vm="1">
        <f>_FV(-7,"0")</f>
        <v>#VALUE!</v>
      </c>
      <c r="AP3403" t="s">
        <v>119</v>
      </c>
      <c r="AQ3403">
        <v>3</v>
      </c>
      <c r="AR3403">
        <v>6</v>
      </c>
      <c r="AS3403" t="s">
        <v>3621</v>
      </c>
      <c r="AT3403" t="s">
        <v>68</v>
      </c>
      <c r="AU3403" t="s">
        <v>486</v>
      </c>
      <c r="AV3403" t="s">
        <v>3635</v>
      </c>
      <c r="AW3403" t="s">
        <v>3715</v>
      </c>
      <c r="AX3403">
        <v>1650</v>
      </c>
      <c r="AY3403">
        <v>1845</v>
      </c>
      <c r="AZ3403" t="s">
        <v>218</v>
      </c>
      <c r="BA3403" s="2">
        <v>43610</v>
      </c>
      <c r="BB3403">
        <v>17</v>
      </c>
      <c r="BC3403" t="s">
        <v>3183</v>
      </c>
      <c r="BD3403" s="2">
        <v>43501</v>
      </c>
      <c r="BE3403" t="s">
        <v>60</v>
      </c>
      <c r="BF3403" s="2">
        <v>43700</v>
      </c>
      <c r="BG3403">
        <v>27</v>
      </c>
      <c r="BH3403" t="s">
        <v>3155</v>
      </c>
      <c r="BI3403" s="2">
        <v>43722</v>
      </c>
    </row>
    <row r="3404" spans="1:61" x14ac:dyDescent="0.25">
      <c r="A3404" s="1">
        <v>43082</v>
      </c>
      <c r="B3404" t="s">
        <v>228</v>
      </c>
      <c r="C3404" t="s">
        <v>60</v>
      </c>
      <c r="D3404" t="s">
        <v>101</v>
      </c>
      <c r="E3404" t="s">
        <v>545</v>
      </c>
      <c r="F3404" t="s">
        <v>530</v>
      </c>
      <c r="G3404" t="s">
        <v>1831</v>
      </c>
      <c r="H3404" t="s">
        <v>273</v>
      </c>
      <c r="I3404" t="s">
        <v>993</v>
      </c>
      <c r="J3404" t="s">
        <v>185</v>
      </c>
      <c r="K3404" t="s">
        <v>189</v>
      </c>
      <c r="L3404" t="s">
        <v>533</v>
      </c>
      <c r="M3404" t="s">
        <v>533</v>
      </c>
      <c r="N3404" t="s">
        <v>280</v>
      </c>
      <c r="O3404" t="s">
        <v>190</v>
      </c>
      <c r="P3404" t="s">
        <v>281</v>
      </c>
      <c r="Q3404">
        <v>17</v>
      </c>
      <c r="R3404" t="s">
        <v>191</v>
      </c>
      <c r="S3404" t="s">
        <v>96</v>
      </c>
      <c r="T3404">
        <v>18</v>
      </c>
      <c r="U3404">
        <v>18</v>
      </c>
      <c r="V3404">
        <v>5</v>
      </c>
      <c r="W3404" t="s">
        <v>66</v>
      </c>
      <c r="X3404" t="s">
        <v>120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1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 t="e" vm="254">
        <f>_FV(-1,"0588235294117647")</f>
        <v>#VALUE!</v>
      </c>
      <c r="AM3404" t="s">
        <v>532</v>
      </c>
      <c r="AN3404">
        <v>-16</v>
      </c>
      <c r="AO3404" t="e" vm="1">
        <f>_FV(-6,"0")</f>
        <v>#VALUE!</v>
      </c>
      <c r="AP3404" t="s">
        <v>85</v>
      </c>
      <c r="AQ3404">
        <v>1</v>
      </c>
      <c r="AR3404">
        <v>7</v>
      </c>
      <c r="AS3404" t="s">
        <v>3593</v>
      </c>
      <c r="AT3404" t="s">
        <v>68</v>
      </c>
      <c r="AU3404" t="s">
        <v>737</v>
      </c>
      <c r="AV3404" t="s">
        <v>1549</v>
      </c>
      <c r="AW3404" t="s">
        <v>3716</v>
      </c>
      <c r="AX3404">
        <v>1660</v>
      </c>
      <c r="AY3404">
        <v>1845</v>
      </c>
      <c r="AZ3404" t="s">
        <v>228</v>
      </c>
      <c r="BA3404" s="2">
        <v>43548</v>
      </c>
      <c r="BB3404">
        <v>23</v>
      </c>
      <c r="BC3404" t="s">
        <v>3184</v>
      </c>
      <c r="BD3404" s="3">
        <v>16954</v>
      </c>
      <c r="BE3404" t="s">
        <v>60</v>
      </c>
      <c r="BF3404" s="2">
        <v>43700</v>
      </c>
      <c r="BG3404">
        <v>27</v>
      </c>
      <c r="BH3404" t="s">
        <v>3155</v>
      </c>
      <c r="BI3404" s="2">
        <v>43722</v>
      </c>
    </row>
    <row r="3405" spans="1:61" x14ac:dyDescent="0.25">
      <c r="A3405" s="1">
        <v>43429</v>
      </c>
      <c r="B3405" t="s">
        <v>2768</v>
      </c>
      <c r="C3405" t="s">
        <v>60</v>
      </c>
      <c r="D3405" t="s">
        <v>151</v>
      </c>
      <c r="E3405" t="s">
        <v>429</v>
      </c>
      <c r="F3405" t="s">
        <v>64</v>
      </c>
      <c r="G3405" t="s">
        <v>362</v>
      </c>
      <c r="H3405" t="s">
        <v>494</v>
      </c>
      <c r="I3405" t="s">
        <v>359</v>
      </c>
      <c r="J3405" t="s">
        <v>1259</v>
      </c>
      <c r="K3405" t="s">
        <v>236</v>
      </c>
      <c r="L3405" t="s">
        <v>364</v>
      </c>
      <c r="M3405" t="s">
        <v>235</v>
      </c>
      <c r="N3405" t="s">
        <v>238</v>
      </c>
      <c r="O3405" t="s">
        <v>238</v>
      </c>
      <c r="P3405" t="s">
        <v>363</v>
      </c>
      <c r="Q3405">
        <v>13</v>
      </c>
      <c r="R3405" t="s">
        <v>119</v>
      </c>
      <c r="S3405" t="s">
        <v>132</v>
      </c>
      <c r="T3405">
        <v>19</v>
      </c>
      <c r="U3405">
        <v>6</v>
      </c>
      <c r="V3405">
        <v>5</v>
      </c>
      <c r="W3405" t="s">
        <v>85</v>
      </c>
      <c r="X3405" t="s">
        <v>83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 t="s">
        <v>237</v>
      </c>
      <c r="AM3405" t="s">
        <v>229</v>
      </c>
      <c r="AN3405">
        <v>-4</v>
      </c>
      <c r="AO3405" t="e" vm="1">
        <f>_FV(-2,"0")</f>
        <v>#VALUE!</v>
      </c>
      <c r="AP3405" t="s">
        <v>83</v>
      </c>
      <c r="AQ3405">
        <v>4</v>
      </c>
      <c r="AR3405">
        <v>4</v>
      </c>
      <c r="AS3405" t="s">
        <v>3590</v>
      </c>
      <c r="AT3405" t="s">
        <v>68</v>
      </c>
      <c r="AU3405" t="s">
        <v>496</v>
      </c>
      <c r="AV3405" t="s">
        <v>3717</v>
      </c>
      <c r="AW3405" t="s">
        <v>3718</v>
      </c>
      <c r="AX3405">
        <v>1682</v>
      </c>
      <c r="AY3405">
        <v>1812</v>
      </c>
      <c r="AZ3405" t="s">
        <v>2768</v>
      </c>
      <c r="BA3405" s="2">
        <v>43670</v>
      </c>
      <c r="BB3405">
        <v>16</v>
      </c>
      <c r="BC3405" t="s">
        <v>3391</v>
      </c>
      <c r="BD3405" s="3">
        <v>24563</v>
      </c>
      <c r="BE3405" t="s">
        <v>60</v>
      </c>
      <c r="BF3405" s="2">
        <v>43731</v>
      </c>
      <c r="BG3405">
        <v>28</v>
      </c>
      <c r="BH3405" t="s">
        <v>3386</v>
      </c>
      <c r="BI3405" t="s">
        <v>3387</v>
      </c>
    </row>
    <row r="3406" spans="1:61" x14ac:dyDescent="0.25">
      <c r="A3406" s="1">
        <v>43460</v>
      </c>
      <c r="B3406" t="s">
        <v>3158</v>
      </c>
      <c r="C3406" t="s">
        <v>60</v>
      </c>
      <c r="D3406" t="s">
        <v>101</v>
      </c>
      <c r="E3406" t="s">
        <v>1067</v>
      </c>
      <c r="F3406" t="s">
        <v>1349</v>
      </c>
      <c r="G3406" t="s">
        <v>197</v>
      </c>
      <c r="H3406" t="s">
        <v>786</v>
      </c>
      <c r="I3406" t="s">
        <v>196</v>
      </c>
      <c r="J3406" t="s">
        <v>164</v>
      </c>
      <c r="K3406" t="s">
        <v>202</v>
      </c>
      <c r="L3406" t="s">
        <v>169</v>
      </c>
      <c r="M3406" t="s">
        <v>172</v>
      </c>
      <c r="N3406" t="s">
        <v>204</v>
      </c>
      <c r="O3406" t="s">
        <v>204</v>
      </c>
      <c r="P3406" t="s">
        <v>205</v>
      </c>
      <c r="Q3406">
        <v>19</v>
      </c>
      <c r="R3406" t="s">
        <v>255</v>
      </c>
      <c r="S3406" t="s">
        <v>132</v>
      </c>
      <c r="T3406">
        <v>19</v>
      </c>
      <c r="U3406">
        <v>13</v>
      </c>
      <c r="V3406">
        <v>5</v>
      </c>
      <c r="W3406" t="s">
        <v>96</v>
      </c>
      <c r="X3406" t="s">
        <v>120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 t="e" vm="107">
        <f>_FV(0,"3157894736842105")</f>
        <v>#VALUE!</v>
      </c>
      <c r="AM3406" t="s">
        <v>787</v>
      </c>
      <c r="AN3406">
        <v>-16</v>
      </c>
      <c r="AO3406" t="e" vm="1">
        <f>_FV(-4,"0")</f>
        <v>#VALUE!</v>
      </c>
      <c r="AP3406" t="s">
        <v>179</v>
      </c>
      <c r="AQ3406">
        <v>3</v>
      </c>
      <c r="AR3406">
        <v>3</v>
      </c>
      <c r="AS3406" t="s">
        <v>68</v>
      </c>
      <c r="AT3406" t="s">
        <v>68</v>
      </c>
      <c r="AU3406" t="s">
        <v>68</v>
      </c>
      <c r="AV3406" s="2">
        <v>43586</v>
      </c>
      <c r="AW3406" s="3">
        <v>11324</v>
      </c>
      <c r="AX3406">
        <v>1625</v>
      </c>
      <c r="AY3406">
        <v>1812</v>
      </c>
      <c r="AZ3406" t="s">
        <v>3158</v>
      </c>
      <c r="BA3406" s="2">
        <v>43701</v>
      </c>
      <c r="BB3406">
        <v>29</v>
      </c>
      <c r="BC3406" t="s">
        <v>3395</v>
      </c>
      <c r="BD3406" s="3">
        <v>44287</v>
      </c>
      <c r="BE3406" t="s">
        <v>60</v>
      </c>
      <c r="BF3406" s="2">
        <v>43731</v>
      </c>
      <c r="BG3406">
        <v>28</v>
      </c>
      <c r="BH3406" t="s">
        <v>3386</v>
      </c>
      <c r="BI3406" t="s">
        <v>3387</v>
      </c>
    </row>
    <row r="3407" spans="1:61" x14ac:dyDescent="0.25">
      <c r="A3407" s="1">
        <v>43804</v>
      </c>
      <c r="B3407" t="s">
        <v>2531</v>
      </c>
      <c r="C3407" t="s">
        <v>60</v>
      </c>
      <c r="D3407" t="s">
        <v>151</v>
      </c>
      <c r="E3407" t="s">
        <v>680</v>
      </c>
      <c r="F3407" t="s">
        <v>1748</v>
      </c>
      <c r="G3407" t="s">
        <v>1761</v>
      </c>
      <c r="H3407" t="s">
        <v>201</v>
      </c>
      <c r="I3407" t="s">
        <v>1067</v>
      </c>
      <c r="J3407" t="s">
        <v>1216</v>
      </c>
      <c r="K3407" t="s">
        <v>173</v>
      </c>
      <c r="L3407" t="s">
        <v>788</v>
      </c>
      <c r="M3407" t="s">
        <v>63</v>
      </c>
      <c r="N3407" t="s">
        <v>170</v>
      </c>
      <c r="O3407" t="s">
        <v>1014</v>
      </c>
      <c r="P3407" t="s">
        <v>1014</v>
      </c>
      <c r="Q3407">
        <v>38</v>
      </c>
      <c r="R3407" t="s">
        <v>110</v>
      </c>
      <c r="S3407" t="s">
        <v>132</v>
      </c>
      <c r="T3407">
        <v>19</v>
      </c>
      <c r="U3407">
        <v>15</v>
      </c>
      <c r="V3407">
        <v>5</v>
      </c>
      <c r="W3407" t="s">
        <v>85</v>
      </c>
      <c r="X3407" t="s">
        <v>66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 t="e" vm="15">
        <f>_FV(0,"5526315789473685")</f>
        <v>#VALUE!</v>
      </c>
      <c r="AM3407" t="s">
        <v>788</v>
      </c>
      <c r="AN3407">
        <v>-27</v>
      </c>
      <c r="AO3407" t="s">
        <v>84</v>
      </c>
      <c r="AP3407" t="s">
        <v>120</v>
      </c>
      <c r="AQ3407">
        <v>0</v>
      </c>
      <c r="AR3407">
        <v>9</v>
      </c>
      <c r="AS3407" t="s">
        <v>68</v>
      </c>
      <c r="AT3407" t="s">
        <v>3111</v>
      </c>
      <c r="AU3407" t="s">
        <v>68</v>
      </c>
      <c r="AV3407" s="2">
        <v>43497</v>
      </c>
      <c r="AW3407" t="s">
        <v>3719</v>
      </c>
      <c r="AX3407">
        <v>1630</v>
      </c>
      <c r="AY3407">
        <v>1812</v>
      </c>
      <c r="AZ3407" t="s">
        <v>2531</v>
      </c>
      <c r="BA3407" s="2">
        <v>43492</v>
      </c>
      <c r="BB3407">
        <v>14</v>
      </c>
      <c r="BC3407" t="s">
        <v>3397</v>
      </c>
      <c r="BD3407" s="3">
        <v>23132</v>
      </c>
      <c r="BE3407" t="s">
        <v>60</v>
      </c>
      <c r="BF3407" s="2">
        <v>43731</v>
      </c>
      <c r="BG3407">
        <v>28</v>
      </c>
      <c r="BH3407" t="s">
        <v>3386</v>
      </c>
      <c r="BI3407" t="s">
        <v>3387</v>
      </c>
    </row>
    <row r="3408" spans="1:61" x14ac:dyDescent="0.25">
      <c r="A3408" s="1">
        <v>43140</v>
      </c>
      <c r="B3408" t="s">
        <v>2230</v>
      </c>
      <c r="C3408" t="s">
        <v>60</v>
      </c>
      <c r="D3408" t="s">
        <v>151</v>
      </c>
      <c r="E3408" t="s">
        <v>65</v>
      </c>
      <c r="F3408" s="3">
        <v>45658</v>
      </c>
      <c r="G3408" t="s">
        <v>63</v>
      </c>
      <c r="H3408" s="2">
        <v>43586</v>
      </c>
      <c r="I3408" t="s">
        <v>63</v>
      </c>
      <c r="J3408" t="s">
        <v>180</v>
      </c>
      <c r="K3408" t="s">
        <v>65</v>
      </c>
      <c r="L3408" t="s">
        <v>79</v>
      </c>
      <c r="M3408" t="s">
        <v>79</v>
      </c>
      <c r="N3408" t="s">
        <v>63</v>
      </c>
      <c r="O3408" t="s">
        <v>63</v>
      </c>
      <c r="P3408" t="s">
        <v>65</v>
      </c>
      <c r="Q3408">
        <v>4</v>
      </c>
      <c r="R3408" t="s">
        <v>95</v>
      </c>
      <c r="S3408" t="s">
        <v>132</v>
      </c>
      <c r="T3408">
        <v>19</v>
      </c>
      <c r="U3408">
        <v>15</v>
      </c>
      <c r="V3408">
        <v>9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 t="e" vm="3">
        <f>_FV(0,"5")</f>
        <v>#VALUE!</v>
      </c>
      <c r="AM3408" t="e" vm="14">
        <f>_FV(0,"25")</f>
        <v>#VALUE!</v>
      </c>
      <c r="AN3408">
        <v>-1</v>
      </c>
      <c r="AP3408" t="s">
        <v>191</v>
      </c>
      <c r="AQ3408">
        <v>0</v>
      </c>
      <c r="AR3408">
        <v>6</v>
      </c>
      <c r="AS3408" t="s">
        <v>3645</v>
      </c>
      <c r="AT3408" t="s">
        <v>68</v>
      </c>
      <c r="AU3408" t="s">
        <v>1717</v>
      </c>
      <c r="AV3408" t="s">
        <v>65</v>
      </c>
      <c r="AW3408" t="s">
        <v>3720</v>
      </c>
      <c r="AX3408">
        <v>1556</v>
      </c>
      <c r="AY3408">
        <v>1812</v>
      </c>
      <c r="AZ3408" t="s">
        <v>2230</v>
      </c>
      <c r="BA3408" s="2">
        <v>43550</v>
      </c>
      <c r="BB3408">
        <v>32</v>
      </c>
      <c r="BC3408" t="s">
        <v>3398</v>
      </c>
      <c r="BD3408" s="3">
        <v>42767</v>
      </c>
      <c r="BE3408" t="s">
        <v>60</v>
      </c>
      <c r="BF3408" s="2">
        <v>43731</v>
      </c>
      <c r="BG3408">
        <v>28</v>
      </c>
      <c r="BH3408" t="s">
        <v>3386</v>
      </c>
      <c r="BI3408" t="s">
        <v>3387</v>
      </c>
    </row>
    <row r="3409" spans="1:61" x14ac:dyDescent="0.25">
      <c r="A3409" s="1">
        <v>43330</v>
      </c>
      <c r="B3409" t="s">
        <v>123</v>
      </c>
      <c r="C3409" t="s">
        <v>60</v>
      </c>
      <c r="D3409" t="s">
        <v>62</v>
      </c>
      <c r="E3409" s="2">
        <v>43586</v>
      </c>
      <c r="F3409" t="s">
        <v>65</v>
      </c>
      <c r="G3409" t="s">
        <v>65</v>
      </c>
      <c r="H3409" t="s">
        <v>68</v>
      </c>
      <c r="I3409" s="2">
        <v>43586</v>
      </c>
      <c r="J3409" t="s">
        <v>65</v>
      </c>
      <c r="K3409" t="s">
        <v>63</v>
      </c>
      <c r="L3409" t="s">
        <v>65</v>
      </c>
      <c r="M3409" t="s">
        <v>65</v>
      </c>
      <c r="N3409" t="s">
        <v>63</v>
      </c>
      <c r="O3409" t="s">
        <v>65</v>
      </c>
      <c r="P3409" t="s">
        <v>65</v>
      </c>
      <c r="Q3409">
        <v>2</v>
      </c>
      <c r="R3409" t="s">
        <v>84</v>
      </c>
      <c r="S3409" t="s">
        <v>132</v>
      </c>
      <c r="T3409">
        <v>19</v>
      </c>
      <c r="U3409">
        <v>2</v>
      </c>
      <c r="V3409">
        <v>17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 s="2">
        <v>43586</v>
      </c>
      <c r="AM3409" t="e" vm="1">
        <f>_FV(-1,"0")</f>
        <v>#VALUE!</v>
      </c>
      <c r="AN3409">
        <v>3</v>
      </c>
      <c r="AP3409" t="e" vm="1">
        <f>_FV(-2,"0")</f>
        <v>#VALUE!</v>
      </c>
      <c r="AQ3409">
        <v>5</v>
      </c>
      <c r="AR3409">
        <v>2</v>
      </c>
      <c r="AS3409" t="s">
        <v>68</v>
      </c>
      <c r="AT3409" t="s">
        <v>68</v>
      </c>
      <c r="AU3409" t="s">
        <v>68</v>
      </c>
      <c r="AV3409" s="2">
        <v>43497</v>
      </c>
      <c r="AW3409" s="3">
        <v>42005</v>
      </c>
      <c r="AX3409">
        <v>1850</v>
      </c>
      <c r="AY3409">
        <v>1812</v>
      </c>
      <c r="AZ3409" t="s">
        <v>123</v>
      </c>
      <c r="BA3409" s="2">
        <v>43640</v>
      </c>
      <c r="BB3409">
        <v>40</v>
      </c>
      <c r="BC3409" t="s">
        <v>3388</v>
      </c>
      <c r="BD3409" t="s">
        <v>3399</v>
      </c>
      <c r="BE3409" t="s">
        <v>60</v>
      </c>
      <c r="BF3409" s="2">
        <v>43731</v>
      </c>
      <c r="BG3409">
        <v>28</v>
      </c>
      <c r="BH3409" t="s">
        <v>3386</v>
      </c>
      <c r="BI3409" t="s">
        <v>3387</v>
      </c>
    </row>
    <row r="3410" spans="1:61" x14ac:dyDescent="0.25">
      <c r="A3410" s="1">
        <v>43401</v>
      </c>
      <c r="B3410" t="s">
        <v>2233</v>
      </c>
      <c r="C3410" t="s">
        <v>60</v>
      </c>
      <c r="D3410" t="s">
        <v>101</v>
      </c>
      <c r="E3410" t="s">
        <v>63</v>
      </c>
      <c r="F3410" s="2">
        <v>43498</v>
      </c>
      <c r="G3410" s="2">
        <v>43466</v>
      </c>
      <c r="H3410" s="2">
        <v>43466</v>
      </c>
      <c r="I3410" t="s">
        <v>534</v>
      </c>
      <c r="J3410" s="2">
        <v>43467</v>
      </c>
      <c r="K3410" t="s">
        <v>118</v>
      </c>
      <c r="L3410" t="s">
        <v>534</v>
      </c>
      <c r="M3410" t="s">
        <v>97</v>
      </c>
      <c r="N3410" t="s">
        <v>118</v>
      </c>
      <c r="O3410" t="s">
        <v>325</v>
      </c>
      <c r="P3410" t="s">
        <v>65</v>
      </c>
      <c r="Q3410">
        <v>10</v>
      </c>
      <c r="R3410" t="s">
        <v>179</v>
      </c>
      <c r="S3410" t="s">
        <v>132</v>
      </c>
      <c r="T3410">
        <v>19</v>
      </c>
      <c r="U3410">
        <v>15</v>
      </c>
      <c r="V3410">
        <v>4</v>
      </c>
      <c r="W3410" t="s">
        <v>66</v>
      </c>
      <c r="X3410" t="s">
        <v>110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1</v>
      </c>
      <c r="AG3410">
        <v>1</v>
      </c>
      <c r="AH3410">
        <v>0</v>
      </c>
      <c r="AI3410">
        <v>0</v>
      </c>
      <c r="AJ3410">
        <v>0</v>
      </c>
      <c r="AK3410">
        <v>0</v>
      </c>
      <c r="AL3410" t="e" vm="25">
        <f>_FV(0,"6")</f>
        <v>#VALUE!</v>
      </c>
      <c r="AM3410" s="2">
        <v>43466</v>
      </c>
      <c r="AN3410">
        <v>-14</v>
      </c>
      <c r="AO3410" t="e" vm="1">
        <f>_FV(-11,"0")</f>
        <v>#VALUE!</v>
      </c>
      <c r="AP3410" t="s">
        <v>85</v>
      </c>
      <c r="AQ3410">
        <v>3</v>
      </c>
      <c r="AR3410">
        <v>6</v>
      </c>
      <c r="AS3410" t="s">
        <v>1672</v>
      </c>
      <c r="AT3410" t="s">
        <v>68</v>
      </c>
      <c r="AU3410" t="s">
        <v>1780</v>
      </c>
      <c r="AV3410" t="s">
        <v>3721</v>
      </c>
      <c r="AW3410" t="s">
        <v>3722</v>
      </c>
      <c r="AX3410">
        <v>1672</v>
      </c>
      <c r="AY3410">
        <v>1812</v>
      </c>
      <c r="AZ3410" t="s">
        <v>2233</v>
      </c>
      <c r="BA3410" s="2">
        <v>43580</v>
      </c>
      <c r="BB3410">
        <v>20</v>
      </c>
      <c r="BC3410" t="s">
        <v>3402</v>
      </c>
      <c r="BD3410" s="3">
        <v>47300</v>
      </c>
      <c r="BE3410" t="s">
        <v>60</v>
      </c>
      <c r="BF3410" s="2">
        <v>43731</v>
      </c>
      <c r="BG3410">
        <v>28</v>
      </c>
      <c r="BH3410" t="s">
        <v>3386</v>
      </c>
      <c r="BI3410" t="s">
        <v>3387</v>
      </c>
    </row>
    <row r="3411" spans="1:61" x14ac:dyDescent="0.25">
      <c r="A3411" s="1">
        <v>43650</v>
      </c>
      <c r="B3411" t="s">
        <v>127</v>
      </c>
      <c r="C3411" t="s">
        <v>60</v>
      </c>
      <c r="D3411" t="s">
        <v>62</v>
      </c>
      <c r="E3411" t="s">
        <v>678</v>
      </c>
      <c r="F3411" t="s">
        <v>1487</v>
      </c>
      <c r="G3411" t="s">
        <v>222</v>
      </c>
      <c r="H3411" t="s">
        <v>1136</v>
      </c>
      <c r="I3411" t="s">
        <v>465</v>
      </c>
      <c r="J3411" t="s">
        <v>1037</v>
      </c>
      <c r="K3411" t="s">
        <v>224</v>
      </c>
      <c r="L3411" t="s">
        <v>2157</v>
      </c>
      <c r="M3411" t="s">
        <v>647</v>
      </c>
      <c r="N3411" t="s">
        <v>470</v>
      </c>
      <c r="O3411" t="s">
        <v>470</v>
      </c>
      <c r="P3411" t="s">
        <v>226</v>
      </c>
      <c r="Q3411">
        <v>33</v>
      </c>
      <c r="R3411" t="s">
        <v>121</v>
      </c>
      <c r="S3411" t="s">
        <v>132</v>
      </c>
      <c r="T3411">
        <v>19</v>
      </c>
      <c r="U3411">
        <v>5</v>
      </c>
      <c r="V3411">
        <v>1</v>
      </c>
      <c r="W3411" t="s">
        <v>120</v>
      </c>
      <c r="X3411" t="s">
        <v>120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 t="s">
        <v>540</v>
      </c>
      <c r="AM3411" t="s">
        <v>1694</v>
      </c>
      <c r="AN3411">
        <v>-20</v>
      </c>
      <c r="AO3411" t="s">
        <v>65</v>
      </c>
      <c r="AP3411" t="s">
        <v>84</v>
      </c>
      <c r="AQ3411">
        <v>0</v>
      </c>
      <c r="AR3411">
        <v>9</v>
      </c>
      <c r="AS3411" t="s">
        <v>68</v>
      </c>
      <c r="AT3411" t="s">
        <v>808</v>
      </c>
      <c r="AU3411" t="s">
        <v>68</v>
      </c>
      <c r="AV3411" t="s">
        <v>180</v>
      </c>
      <c r="AW3411" t="s">
        <v>2592</v>
      </c>
      <c r="AX3411">
        <v>1674</v>
      </c>
      <c r="AY3411">
        <v>1812</v>
      </c>
      <c r="AZ3411" t="s">
        <v>127</v>
      </c>
      <c r="BA3411" t="s">
        <v>1398</v>
      </c>
      <c r="BB3411">
        <v>25</v>
      </c>
      <c r="BC3411" t="s">
        <v>3404</v>
      </c>
      <c r="BD3411" s="3">
        <v>27303</v>
      </c>
      <c r="BE3411" t="s">
        <v>60</v>
      </c>
      <c r="BF3411" s="2">
        <v>43731</v>
      </c>
      <c r="BG3411">
        <v>28</v>
      </c>
      <c r="BH3411" t="s">
        <v>3386</v>
      </c>
      <c r="BI3411" t="s">
        <v>3387</v>
      </c>
    </row>
    <row r="3412" spans="1:61" x14ac:dyDescent="0.25">
      <c r="A3412" s="1">
        <v>43291</v>
      </c>
      <c r="B3412" t="s">
        <v>136</v>
      </c>
      <c r="C3412" t="s">
        <v>60</v>
      </c>
      <c r="D3412" t="s">
        <v>151</v>
      </c>
      <c r="E3412" t="s">
        <v>68</v>
      </c>
      <c r="F3412" s="3">
        <v>27395</v>
      </c>
      <c r="G3412" t="s">
        <v>64</v>
      </c>
      <c r="H3412" t="s">
        <v>399</v>
      </c>
      <c r="I3412" t="s">
        <v>625</v>
      </c>
      <c r="J3412" t="s">
        <v>908</v>
      </c>
      <c r="K3412" t="s">
        <v>322</v>
      </c>
      <c r="L3412" t="s">
        <v>625</v>
      </c>
      <c r="M3412" t="s">
        <v>63</v>
      </c>
      <c r="N3412" t="s">
        <v>79</v>
      </c>
      <c r="O3412" t="s">
        <v>79</v>
      </c>
      <c r="P3412" t="s">
        <v>65</v>
      </c>
      <c r="Q3412">
        <v>8</v>
      </c>
      <c r="R3412" t="s">
        <v>67</v>
      </c>
      <c r="S3412" t="s">
        <v>132</v>
      </c>
      <c r="T3412">
        <v>19</v>
      </c>
      <c r="U3412">
        <v>17</v>
      </c>
      <c r="V3412">
        <v>5</v>
      </c>
      <c r="W3412" t="s">
        <v>132</v>
      </c>
      <c r="X3412" t="s">
        <v>110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  <c r="AF3412">
        <v>1</v>
      </c>
      <c r="AG3412">
        <v>1</v>
      </c>
      <c r="AH3412">
        <v>0</v>
      </c>
      <c r="AI3412">
        <v>0</v>
      </c>
      <c r="AJ3412">
        <v>0</v>
      </c>
      <c r="AK3412">
        <v>0</v>
      </c>
      <c r="AL3412" t="e" vm="1">
        <f>_FV(-1,"0")</f>
        <v>#VALUE!</v>
      </c>
      <c r="AM3412" t="s">
        <v>625</v>
      </c>
      <c r="AN3412">
        <v>-10</v>
      </c>
      <c r="AO3412" t="e" vm="1">
        <f>_FV(-10,"0")</f>
        <v>#VALUE!</v>
      </c>
      <c r="AP3412" t="s">
        <v>119</v>
      </c>
      <c r="AQ3412">
        <v>0</v>
      </c>
      <c r="AR3412">
        <v>9</v>
      </c>
      <c r="AS3412" t="s">
        <v>68</v>
      </c>
      <c r="AT3412" t="s">
        <v>68</v>
      </c>
      <c r="AU3412" t="s">
        <v>68</v>
      </c>
      <c r="AV3412" t="s">
        <v>340</v>
      </c>
      <c r="AW3412" s="3">
        <v>42370</v>
      </c>
      <c r="AX3412">
        <v>1621</v>
      </c>
      <c r="AY3412">
        <v>1812</v>
      </c>
      <c r="AZ3412" t="s">
        <v>136</v>
      </c>
      <c r="BA3412" s="2">
        <v>43609</v>
      </c>
      <c r="BB3412">
        <v>18</v>
      </c>
      <c r="BC3412" t="s">
        <v>3407</v>
      </c>
      <c r="BD3412" s="2">
        <v>43652</v>
      </c>
      <c r="BE3412" t="s">
        <v>60</v>
      </c>
      <c r="BF3412" s="2">
        <v>43731</v>
      </c>
      <c r="BG3412">
        <v>28</v>
      </c>
      <c r="BH3412" t="s">
        <v>3386</v>
      </c>
      <c r="BI3412" t="s">
        <v>3387</v>
      </c>
    </row>
    <row r="3413" spans="1:61" x14ac:dyDescent="0.25">
      <c r="A3413" s="1">
        <v>43710</v>
      </c>
      <c r="B3413" t="s">
        <v>3165</v>
      </c>
      <c r="C3413" t="s">
        <v>60</v>
      </c>
      <c r="D3413" t="s">
        <v>151</v>
      </c>
      <c r="E3413" t="s">
        <v>63</v>
      </c>
      <c r="F3413" t="s">
        <v>1475</v>
      </c>
      <c r="G3413" t="s">
        <v>942</v>
      </c>
      <c r="H3413" t="s">
        <v>358</v>
      </c>
      <c r="I3413" t="s">
        <v>520</v>
      </c>
      <c r="J3413" t="s">
        <v>2055</v>
      </c>
      <c r="K3413" t="s">
        <v>234</v>
      </c>
      <c r="L3413" t="s">
        <v>364</v>
      </c>
      <c r="M3413" t="s">
        <v>361</v>
      </c>
      <c r="N3413" t="s">
        <v>363</v>
      </c>
      <c r="O3413" t="s">
        <v>519</v>
      </c>
      <c r="P3413" t="s">
        <v>519</v>
      </c>
      <c r="Q3413">
        <v>26</v>
      </c>
      <c r="R3413" t="s">
        <v>239</v>
      </c>
      <c r="S3413" t="s">
        <v>132</v>
      </c>
      <c r="T3413">
        <v>19</v>
      </c>
      <c r="U3413">
        <v>18</v>
      </c>
      <c r="V3413">
        <v>6</v>
      </c>
      <c r="W3413" t="s">
        <v>68</v>
      </c>
      <c r="X3413" t="s">
        <v>83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 t="e" vm="95">
        <f>_FV(-1,"2692307692307692")</f>
        <v>#VALUE!</v>
      </c>
      <c r="AM3413" t="s">
        <v>590</v>
      </c>
      <c r="AN3413">
        <v>-36</v>
      </c>
      <c r="AO3413" t="e" vm="1">
        <f>_FV(-8,"0")</f>
        <v>#VALUE!</v>
      </c>
      <c r="AP3413" t="s">
        <v>110</v>
      </c>
      <c r="AQ3413">
        <v>0</v>
      </c>
      <c r="AR3413">
        <v>9</v>
      </c>
      <c r="AS3413" t="s">
        <v>68</v>
      </c>
      <c r="AT3413" t="s">
        <v>68</v>
      </c>
      <c r="AU3413" t="s">
        <v>68</v>
      </c>
      <c r="AV3413" t="s">
        <v>116</v>
      </c>
      <c r="AW3413" s="3">
        <v>46023</v>
      </c>
      <c r="AX3413">
        <v>1546</v>
      </c>
      <c r="AY3413">
        <v>1812</v>
      </c>
      <c r="AZ3413" t="s">
        <v>3165</v>
      </c>
      <c r="BA3413" s="2">
        <v>43548</v>
      </c>
      <c r="BB3413">
        <v>21</v>
      </c>
      <c r="BC3413" t="s">
        <v>3409</v>
      </c>
      <c r="BD3413" s="3">
        <v>15766</v>
      </c>
      <c r="BE3413" t="s">
        <v>60</v>
      </c>
      <c r="BF3413" s="2">
        <v>43731</v>
      </c>
      <c r="BG3413">
        <v>28</v>
      </c>
      <c r="BH3413" t="s">
        <v>3386</v>
      </c>
      <c r="BI3413" t="s">
        <v>3387</v>
      </c>
    </row>
    <row r="3414" spans="1:61" x14ac:dyDescent="0.25">
      <c r="A3414" s="1">
        <v>43583</v>
      </c>
      <c r="B3414" t="s">
        <v>2538</v>
      </c>
      <c r="C3414" t="s">
        <v>60</v>
      </c>
      <c r="D3414" t="s">
        <v>62</v>
      </c>
      <c r="E3414" t="s">
        <v>90</v>
      </c>
      <c r="F3414" t="s">
        <v>77</v>
      </c>
      <c r="G3414" t="s">
        <v>1720</v>
      </c>
      <c r="H3414" t="s">
        <v>1193</v>
      </c>
      <c r="I3414" t="s">
        <v>90</v>
      </c>
      <c r="J3414" t="s">
        <v>366</v>
      </c>
      <c r="K3414" t="s">
        <v>214</v>
      </c>
      <c r="L3414" t="s">
        <v>356</v>
      </c>
      <c r="M3414" t="s">
        <v>81</v>
      </c>
      <c r="N3414" t="s">
        <v>79</v>
      </c>
      <c r="O3414" t="s">
        <v>82</v>
      </c>
      <c r="P3414" t="s">
        <v>82</v>
      </c>
      <c r="Q3414">
        <v>36</v>
      </c>
      <c r="R3414" t="s">
        <v>83</v>
      </c>
      <c r="S3414" t="s">
        <v>132</v>
      </c>
      <c r="T3414">
        <v>19</v>
      </c>
      <c r="U3414">
        <v>10</v>
      </c>
      <c r="V3414">
        <v>5</v>
      </c>
      <c r="W3414" t="s">
        <v>120</v>
      </c>
      <c r="X3414" t="s">
        <v>96</v>
      </c>
      <c r="Y3414">
        <v>0</v>
      </c>
      <c r="Z3414">
        <v>1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 t="s">
        <v>2025</v>
      </c>
      <c r="AM3414" t="s">
        <v>1640</v>
      </c>
      <c r="AN3414">
        <v>-18</v>
      </c>
      <c r="AO3414" t="s">
        <v>66</v>
      </c>
      <c r="AP3414" t="s">
        <v>66</v>
      </c>
      <c r="AQ3414">
        <v>3</v>
      </c>
      <c r="AR3414">
        <v>6</v>
      </c>
      <c r="AS3414" t="s">
        <v>68</v>
      </c>
      <c r="AT3414" t="s">
        <v>68</v>
      </c>
      <c r="AU3414" t="s">
        <v>68</v>
      </c>
      <c r="AV3414" s="2">
        <v>43617</v>
      </c>
      <c r="AW3414" s="3">
        <v>43466</v>
      </c>
      <c r="AX3414">
        <v>1685</v>
      </c>
      <c r="AY3414">
        <v>1812</v>
      </c>
      <c r="AZ3414" t="s">
        <v>2538</v>
      </c>
      <c r="BA3414" s="2">
        <v>43580</v>
      </c>
      <c r="BB3414">
        <v>27</v>
      </c>
      <c r="BC3414" t="s">
        <v>3410</v>
      </c>
      <c r="BD3414" s="3">
        <v>24320</v>
      </c>
      <c r="BE3414" t="s">
        <v>60</v>
      </c>
      <c r="BF3414" s="2">
        <v>43731</v>
      </c>
      <c r="BG3414">
        <v>28</v>
      </c>
      <c r="BH3414" t="s">
        <v>3386</v>
      </c>
      <c r="BI3414" t="s">
        <v>3387</v>
      </c>
    </row>
    <row r="3415" spans="1:61" x14ac:dyDescent="0.25">
      <c r="A3415" s="1">
        <v>43463</v>
      </c>
      <c r="B3415" t="s">
        <v>150</v>
      </c>
      <c r="C3415" t="s">
        <v>60</v>
      </c>
      <c r="D3415" t="s">
        <v>62</v>
      </c>
      <c r="E3415" s="3">
        <v>42036</v>
      </c>
      <c r="F3415" s="2">
        <v>43587</v>
      </c>
      <c r="G3415" t="s">
        <v>159</v>
      </c>
      <c r="H3415" s="3">
        <v>45658</v>
      </c>
      <c r="I3415" s="3">
        <v>20121</v>
      </c>
      <c r="J3415" s="2">
        <v>43709</v>
      </c>
      <c r="K3415" t="s">
        <v>124</v>
      </c>
      <c r="L3415" t="s">
        <v>1130</v>
      </c>
      <c r="M3415" t="s">
        <v>65</v>
      </c>
      <c r="N3415" t="s">
        <v>797</v>
      </c>
      <c r="O3415" t="s">
        <v>797</v>
      </c>
      <c r="P3415" t="s">
        <v>79</v>
      </c>
      <c r="Q3415">
        <v>20</v>
      </c>
      <c r="R3415" t="s">
        <v>64</v>
      </c>
      <c r="S3415" t="s">
        <v>132</v>
      </c>
      <c r="T3415">
        <v>19</v>
      </c>
      <c r="U3415">
        <v>1</v>
      </c>
      <c r="V3415">
        <v>5</v>
      </c>
      <c r="W3415" t="s">
        <v>110</v>
      </c>
      <c r="X3415" t="s">
        <v>121</v>
      </c>
      <c r="Y3415">
        <v>1</v>
      </c>
      <c r="Z3415">
        <v>1</v>
      </c>
      <c r="AA3415">
        <v>1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 s="2">
        <v>43678</v>
      </c>
      <c r="AM3415" t="s">
        <v>124</v>
      </c>
      <c r="AN3415">
        <v>13</v>
      </c>
      <c r="AO3415" t="s">
        <v>85</v>
      </c>
      <c r="AP3415" t="e" vm="1">
        <f>_FV(-3,"0")</f>
        <v>#VALUE!</v>
      </c>
      <c r="AQ3415">
        <v>5</v>
      </c>
      <c r="AR3415">
        <v>2</v>
      </c>
      <c r="AS3415" t="s">
        <v>3582</v>
      </c>
      <c r="AT3415" t="s">
        <v>68</v>
      </c>
      <c r="AU3415" t="s">
        <v>3583</v>
      </c>
      <c r="AV3415" t="s">
        <v>3723</v>
      </c>
      <c r="AW3415" t="s">
        <v>3724</v>
      </c>
      <c r="AX3415">
        <v>1937</v>
      </c>
      <c r="AY3415">
        <v>1812</v>
      </c>
      <c r="AZ3415" t="s">
        <v>150</v>
      </c>
      <c r="BA3415" s="2">
        <v>43700</v>
      </c>
      <c r="BB3415">
        <v>25</v>
      </c>
      <c r="BC3415" t="s">
        <v>3413</v>
      </c>
      <c r="BD3415" s="2">
        <v>43700</v>
      </c>
      <c r="BE3415" t="s">
        <v>60</v>
      </c>
      <c r="BF3415" s="2">
        <v>43731</v>
      </c>
      <c r="BG3415">
        <v>28</v>
      </c>
      <c r="BH3415" t="s">
        <v>3386</v>
      </c>
      <c r="BI3415" t="s">
        <v>3387</v>
      </c>
    </row>
    <row r="3416" spans="1:61" x14ac:dyDescent="0.25">
      <c r="A3416" s="1">
        <v>43526</v>
      </c>
      <c r="B3416" t="s">
        <v>158</v>
      </c>
      <c r="C3416" t="s">
        <v>60</v>
      </c>
      <c r="D3416" t="s">
        <v>62</v>
      </c>
      <c r="E3416" s="3">
        <v>19025</v>
      </c>
      <c r="F3416" t="s">
        <v>64</v>
      </c>
      <c r="G3416" t="s">
        <v>1764</v>
      </c>
      <c r="H3416" s="3">
        <v>11689</v>
      </c>
      <c r="I3416" s="3">
        <v>45323</v>
      </c>
      <c r="J3416" s="3">
        <v>32143</v>
      </c>
      <c r="K3416" t="s">
        <v>1649</v>
      </c>
      <c r="L3416" t="s">
        <v>1650</v>
      </c>
      <c r="M3416" t="s">
        <v>131</v>
      </c>
      <c r="N3416" t="s">
        <v>118</v>
      </c>
      <c r="O3416" t="s">
        <v>658</v>
      </c>
      <c r="P3416" t="s">
        <v>118</v>
      </c>
      <c r="Q3416">
        <v>25</v>
      </c>
      <c r="R3416" t="s">
        <v>68</v>
      </c>
      <c r="S3416" t="s">
        <v>132</v>
      </c>
      <c r="T3416">
        <v>19</v>
      </c>
      <c r="U3416">
        <v>2</v>
      </c>
      <c r="V3416">
        <v>4</v>
      </c>
      <c r="W3416" t="s">
        <v>179</v>
      </c>
      <c r="X3416" t="s">
        <v>83</v>
      </c>
      <c r="Y3416">
        <v>0</v>
      </c>
      <c r="Z3416">
        <v>1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 s="3">
        <v>27760</v>
      </c>
      <c r="AM3416" t="s">
        <v>398</v>
      </c>
      <c r="AN3416">
        <v>9</v>
      </c>
      <c r="AO3416" t="s">
        <v>84</v>
      </c>
      <c r="AP3416" t="e" vm="1">
        <f>_FV(-4,"0")</f>
        <v>#VALUE!</v>
      </c>
      <c r="AQ3416">
        <v>9</v>
      </c>
      <c r="AR3416">
        <v>0</v>
      </c>
      <c r="AS3416" t="s">
        <v>3596</v>
      </c>
      <c r="AT3416" t="s">
        <v>348</v>
      </c>
      <c r="AU3416" t="s">
        <v>1424</v>
      </c>
      <c r="AV3416" t="s">
        <v>2598</v>
      </c>
      <c r="AW3416" t="s">
        <v>3725</v>
      </c>
      <c r="AX3416">
        <v>1954</v>
      </c>
      <c r="AY3416">
        <v>1812</v>
      </c>
      <c r="AZ3416" t="s">
        <v>158</v>
      </c>
      <c r="BA3416" s="2">
        <v>43547</v>
      </c>
      <c r="BB3416">
        <v>33</v>
      </c>
      <c r="BC3416" t="s">
        <v>3388</v>
      </c>
      <c r="BD3416" t="s">
        <v>3389</v>
      </c>
      <c r="BE3416" t="s">
        <v>60</v>
      </c>
      <c r="BF3416" s="2">
        <v>43731</v>
      </c>
      <c r="BG3416">
        <v>28</v>
      </c>
      <c r="BH3416" t="s">
        <v>3386</v>
      </c>
      <c r="BI3416" t="s">
        <v>3387</v>
      </c>
    </row>
    <row r="3417" spans="1:61" x14ac:dyDescent="0.25">
      <c r="A3417" s="1">
        <v>43232</v>
      </c>
      <c r="B3417" t="s">
        <v>163</v>
      </c>
      <c r="C3417" t="s">
        <v>60</v>
      </c>
      <c r="D3417" t="s">
        <v>101</v>
      </c>
      <c r="E3417" t="s">
        <v>114</v>
      </c>
      <c r="F3417" t="s">
        <v>1561</v>
      </c>
      <c r="G3417" t="s">
        <v>1023</v>
      </c>
      <c r="H3417" s="2">
        <v>43497</v>
      </c>
      <c r="I3417" t="s">
        <v>114</v>
      </c>
      <c r="J3417" t="s">
        <v>64</v>
      </c>
      <c r="K3417" t="s">
        <v>116</v>
      </c>
      <c r="L3417" t="s">
        <v>97</v>
      </c>
      <c r="M3417" t="s">
        <v>386</v>
      </c>
      <c r="N3417" t="s">
        <v>115</v>
      </c>
      <c r="O3417" t="s">
        <v>386</v>
      </c>
      <c r="P3417" t="s">
        <v>118</v>
      </c>
      <c r="Q3417">
        <v>15</v>
      </c>
      <c r="R3417" t="s">
        <v>96</v>
      </c>
      <c r="S3417" t="s">
        <v>132</v>
      </c>
      <c r="T3417">
        <v>19</v>
      </c>
      <c r="U3417">
        <v>7</v>
      </c>
      <c r="V3417">
        <v>4</v>
      </c>
      <c r="W3417" t="s">
        <v>121</v>
      </c>
      <c r="X3417" t="s">
        <v>83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1</v>
      </c>
      <c r="AK3417">
        <v>0</v>
      </c>
      <c r="AL3417" t="e" vm="168">
        <f>_FV(0,"06666666666666667")</f>
        <v>#VALUE!</v>
      </c>
      <c r="AM3417" t="s">
        <v>263</v>
      </c>
      <c r="AN3417">
        <v>-8</v>
      </c>
      <c r="AO3417" t="e" vm="1">
        <f>_FV(-1,"0")</f>
        <v>#VALUE!</v>
      </c>
      <c r="AP3417" t="s">
        <v>68</v>
      </c>
      <c r="AQ3417">
        <v>6</v>
      </c>
      <c r="AR3417">
        <v>3</v>
      </c>
      <c r="AS3417" t="s">
        <v>68</v>
      </c>
      <c r="AT3417" t="s">
        <v>68</v>
      </c>
      <c r="AU3417" t="s">
        <v>68</v>
      </c>
      <c r="AV3417" t="s">
        <v>2660</v>
      </c>
      <c r="AW3417" s="3">
        <v>44562</v>
      </c>
      <c r="AX3417">
        <v>1870</v>
      </c>
      <c r="AY3417">
        <v>1812</v>
      </c>
      <c r="AZ3417" t="s">
        <v>163</v>
      </c>
      <c r="BA3417" s="2">
        <v>43640</v>
      </c>
      <c r="BB3417">
        <v>22</v>
      </c>
      <c r="BC3417" t="s">
        <v>3417</v>
      </c>
      <c r="BD3417" s="2">
        <v>43700</v>
      </c>
      <c r="BE3417" t="s">
        <v>60</v>
      </c>
      <c r="BF3417" s="2">
        <v>43731</v>
      </c>
      <c r="BG3417">
        <v>28</v>
      </c>
      <c r="BH3417" t="s">
        <v>3386</v>
      </c>
      <c r="BI3417" t="s">
        <v>3387</v>
      </c>
    </row>
    <row r="3418" spans="1:61" x14ac:dyDescent="0.25">
      <c r="A3418" s="1">
        <v>43358</v>
      </c>
      <c r="B3418" t="s">
        <v>178</v>
      </c>
      <c r="C3418" t="s">
        <v>60</v>
      </c>
      <c r="D3418" t="s">
        <v>151</v>
      </c>
      <c r="E3418" t="s">
        <v>97</v>
      </c>
      <c r="F3418" s="2">
        <v>43617</v>
      </c>
      <c r="G3418" s="2">
        <v>43497</v>
      </c>
      <c r="H3418" s="2">
        <v>43617</v>
      </c>
      <c r="I3418" t="s">
        <v>118</v>
      </c>
      <c r="J3418" s="2">
        <v>43497</v>
      </c>
      <c r="K3418" t="s">
        <v>65</v>
      </c>
      <c r="L3418" t="s">
        <v>116</v>
      </c>
      <c r="M3418" t="s">
        <v>97</v>
      </c>
      <c r="N3418" t="s">
        <v>116</v>
      </c>
      <c r="O3418" t="s">
        <v>118</v>
      </c>
      <c r="P3418" t="s">
        <v>65</v>
      </c>
      <c r="Q3418">
        <v>5</v>
      </c>
      <c r="R3418" t="s">
        <v>191</v>
      </c>
      <c r="S3418" t="s">
        <v>132</v>
      </c>
      <c r="T3418">
        <v>19</v>
      </c>
      <c r="U3418">
        <v>18</v>
      </c>
      <c r="V3418">
        <v>9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 t="e" vm="25">
        <f>_FV(0,"6")</f>
        <v>#VALUE!</v>
      </c>
      <c r="AM3418" t="s">
        <v>65</v>
      </c>
      <c r="AN3418">
        <v>-5</v>
      </c>
      <c r="AP3418" t="s">
        <v>121</v>
      </c>
      <c r="AQ3418">
        <v>3</v>
      </c>
      <c r="AR3418">
        <v>6</v>
      </c>
      <c r="AS3418" t="s">
        <v>68</v>
      </c>
      <c r="AT3418" t="s">
        <v>68</v>
      </c>
      <c r="AU3418" t="s">
        <v>68</v>
      </c>
      <c r="AV3418" s="2">
        <v>43556</v>
      </c>
      <c r="AW3418" s="3">
        <v>41640</v>
      </c>
      <c r="AX3418">
        <v>1644</v>
      </c>
      <c r="AY3418">
        <v>1812</v>
      </c>
      <c r="AZ3418" t="s">
        <v>178</v>
      </c>
      <c r="BA3418" t="s">
        <v>1398</v>
      </c>
      <c r="BB3418">
        <v>22</v>
      </c>
      <c r="BC3418" t="s">
        <v>3419</v>
      </c>
      <c r="BD3418" s="3">
        <v>15097</v>
      </c>
      <c r="BE3418" t="s">
        <v>60</v>
      </c>
      <c r="BF3418" s="2">
        <v>43731</v>
      </c>
      <c r="BG3418">
        <v>28</v>
      </c>
      <c r="BH3418" t="s">
        <v>3386</v>
      </c>
      <c r="BI3418" t="s">
        <v>3387</v>
      </c>
    </row>
    <row r="3419" spans="1:61" x14ac:dyDescent="0.25">
      <c r="A3419" s="1">
        <v>43450</v>
      </c>
      <c r="B3419" t="s">
        <v>1917</v>
      </c>
      <c r="C3419" t="s">
        <v>60</v>
      </c>
      <c r="D3419" t="s">
        <v>62</v>
      </c>
      <c r="E3419" t="s">
        <v>993</v>
      </c>
      <c r="F3419" t="s">
        <v>1047</v>
      </c>
      <c r="G3419" t="s">
        <v>530</v>
      </c>
      <c r="H3419" t="s">
        <v>273</v>
      </c>
      <c r="I3419" t="s">
        <v>533</v>
      </c>
      <c r="J3419" t="s">
        <v>64</v>
      </c>
      <c r="K3419" t="s">
        <v>1292</v>
      </c>
      <c r="L3419" t="s">
        <v>532</v>
      </c>
      <c r="M3419" t="s">
        <v>533</v>
      </c>
      <c r="N3419" t="s">
        <v>281</v>
      </c>
      <c r="O3419" t="s">
        <v>187</v>
      </c>
      <c r="P3419" t="s">
        <v>190</v>
      </c>
      <c r="Q3419">
        <v>17</v>
      </c>
      <c r="R3419" t="s">
        <v>242</v>
      </c>
      <c r="S3419" t="s">
        <v>132</v>
      </c>
      <c r="T3419">
        <v>19</v>
      </c>
      <c r="U3419">
        <v>19</v>
      </c>
      <c r="V3419">
        <v>5</v>
      </c>
      <c r="W3419" t="s">
        <v>64</v>
      </c>
      <c r="X3419" t="s">
        <v>192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 t="e" vm="1">
        <f>_FV(-1,"0")</f>
        <v>#VALUE!</v>
      </c>
      <c r="AM3419" t="s">
        <v>259</v>
      </c>
      <c r="AN3419">
        <v>-25</v>
      </c>
      <c r="AO3419" t="e" vm="1">
        <f>_FV(-9,"0")</f>
        <v>#VALUE!</v>
      </c>
      <c r="AP3419" t="s">
        <v>192</v>
      </c>
      <c r="AQ3419">
        <v>1</v>
      </c>
      <c r="AR3419">
        <v>7</v>
      </c>
      <c r="AS3419" t="s">
        <v>3593</v>
      </c>
      <c r="AT3419" t="s">
        <v>68</v>
      </c>
      <c r="AU3419" t="s">
        <v>737</v>
      </c>
      <c r="AV3419" t="s">
        <v>3726</v>
      </c>
      <c r="AW3419" t="s">
        <v>3727</v>
      </c>
      <c r="AX3419">
        <v>1642</v>
      </c>
      <c r="AY3419">
        <v>1812</v>
      </c>
      <c r="AZ3419" t="s">
        <v>1917</v>
      </c>
      <c r="BA3419" s="2">
        <v>43731</v>
      </c>
      <c r="BB3419">
        <v>18</v>
      </c>
      <c r="BC3419" t="s">
        <v>3421</v>
      </c>
      <c r="BD3419" s="3">
        <v>27912</v>
      </c>
      <c r="BE3419" t="s">
        <v>60</v>
      </c>
      <c r="BF3419" s="2">
        <v>43731</v>
      </c>
      <c r="BG3419">
        <v>28</v>
      </c>
      <c r="BH3419" t="s">
        <v>3386</v>
      </c>
      <c r="BI3419" t="s">
        <v>3387</v>
      </c>
    </row>
    <row r="3420" spans="1:61" x14ac:dyDescent="0.25">
      <c r="A3420" s="1">
        <v>43499</v>
      </c>
      <c r="B3420" t="s">
        <v>209</v>
      </c>
      <c r="C3420" t="s">
        <v>60</v>
      </c>
      <c r="D3420" t="s">
        <v>101</v>
      </c>
      <c r="E3420" t="s">
        <v>105</v>
      </c>
      <c r="F3420" t="s">
        <v>1339</v>
      </c>
      <c r="G3420" t="s">
        <v>68</v>
      </c>
      <c r="H3420" t="s">
        <v>1911</v>
      </c>
      <c r="I3420" t="s">
        <v>1339</v>
      </c>
      <c r="J3420" t="s">
        <v>3529</v>
      </c>
      <c r="K3420" t="s">
        <v>1620</v>
      </c>
      <c r="L3420" t="s">
        <v>1340</v>
      </c>
      <c r="M3420" t="s">
        <v>479</v>
      </c>
      <c r="N3420" t="s">
        <v>480</v>
      </c>
      <c r="O3420" t="s">
        <v>65</v>
      </c>
      <c r="P3420" t="s">
        <v>109</v>
      </c>
      <c r="Q3420">
        <v>29</v>
      </c>
      <c r="R3420" t="s">
        <v>66</v>
      </c>
      <c r="S3420" t="s">
        <v>132</v>
      </c>
      <c r="T3420">
        <v>19</v>
      </c>
      <c r="U3420">
        <v>2</v>
      </c>
      <c r="V3420">
        <v>3</v>
      </c>
      <c r="W3420" t="s">
        <v>83</v>
      </c>
      <c r="X3420" t="s">
        <v>179</v>
      </c>
      <c r="Y3420">
        <v>0</v>
      </c>
      <c r="Z3420">
        <v>1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 t="s">
        <v>1437</v>
      </c>
      <c r="AM3420" t="s">
        <v>1438</v>
      </c>
      <c r="AN3420">
        <v>4</v>
      </c>
      <c r="AO3420" t="e" vm="1">
        <f>_FV(-3,"0")</f>
        <v>#VALUE!</v>
      </c>
      <c r="AP3420" t="e" vm="1">
        <f>_FV(-1,"0")</f>
        <v>#VALUE!</v>
      </c>
      <c r="AQ3420">
        <v>3</v>
      </c>
      <c r="AR3420">
        <v>6</v>
      </c>
      <c r="AS3420" t="s">
        <v>2040</v>
      </c>
      <c r="AT3420" t="s">
        <v>1556</v>
      </c>
      <c r="AU3420" t="s">
        <v>453</v>
      </c>
      <c r="AV3420" t="s">
        <v>452</v>
      </c>
      <c r="AW3420" t="s">
        <v>3728</v>
      </c>
      <c r="AX3420">
        <v>1893</v>
      </c>
      <c r="AY3420">
        <v>1812</v>
      </c>
      <c r="AZ3420" t="s">
        <v>209</v>
      </c>
      <c r="BA3420" s="2">
        <v>43609</v>
      </c>
      <c r="BB3420">
        <v>20</v>
      </c>
      <c r="BC3420" t="s">
        <v>3422</v>
      </c>
      <c r="BD3420" s="2">
        <v>43793</v>
      </c>
      <c r="BE3420" t="s">
        <v>60</v>
      </c>
      <c r="BF3420" s="2">
        <v>43731</v>
      </c>
      <c r="BG3420">
        <v>28</v>
      </c>
      <c r="BH3420" t="s">
        <v>3386</v>
      </c>
      <c r="BI3420" t="s">
        <v>3387</v>
      </c>
    </row>
    <row r="3421" spans="1:61" x14ac:dyDescent="0.25">
      <c r="A3421" s="1">
        <v>43570</v>
      </c>
      <c r="B3421" t="s">
        <v>2793</v>
      </c>
      <c r="C3421" t="s">
        <v>60</v>
      </c>
      <c r="D3421" t="s">
        <v>151</v>
      </c>
      <c r="E3421" t="s">
        <v>418</v>
      </c>
      <c r="F3421" t="s">
        <v>1456</v>
      </c>
      <c r="G3421" t="s">
        <v>184</v>
      </c>
      <c r="H3421" t="s">
        <v>273</v>
      </c>
      <c r="I3421" t="s">
        <v>276</v>
      </c>
      <c r="J3421" t="s">
        <v>1456</v>
      </c>
      <c r="K3421" t="s">
        <v>422</v>
      </c>
      <c r="L3421" t="s">
        <v>532</v>
      </c>
      <c r="M3421" t="s">
        <v>422</v>
      </c>
      <c r="N3421" t="s">
        <v>490</v>
      </c>
      <c r="O3421" t="s">
        <v>490</v>
      </c>
      <c r="P3421" t="s">
        <v>189</v>
      </c>
      <c r="Q3421">
        <v>34</v>
      </c>
      <c r="R3421" t="s">
        <v>192</v>
      </c>
      <c r="S3421" t="s">
        <v>132</v>
      </c>
      <c r="T3421">
        <v>19</v>
      </c>
      <c r="U3421">
        <v>7</v>
      </c>
      <c r="V3421">
        <v>4</v>
      </c>
      <c r="W3421" t="s">
        <v>96</v>
      </c>
      <c r="X3421" t="s">
        <v>120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 t="e" vm="316">
        <f>_FV(0,"029411764705882353")</f>
        <v>#VALUE!</v>
      </c>
      <c r="AM3421" t="s">
        <v>993</v>
      </c>
      <c r="AN3421">
        <v>-20</v>
      </c>
      <c r="AO3421" t="e" vm="1">
        <f>_FV(-4,"0")</f>
        <v>#VALUE!</v>
      </c>
      <c r="AP3421" t="s">
        <v>96</v>
      </c>
      <c r="AQ3421">
        <v>3</v>
      </c>
      <c r="AR3421">
        <v>6</v>
      </c>
      <c r="AS3421" t="s">
        <v>1507</v>
      </c>
      <c r="AT3421" t="s">
        <v>68</v>
      </c>
      <c r="AU3421" t="s">
        <v>809</v>
      </c>
      <c r="AV3421" t="s">
        <v>3729</v>
      </c>
      <c r="AW3421" t="s">
        <v>3730</v>
      </c>
      <c r="AX3421">
        <v>1657</v>
      </c>
      <c r="AY3421">
        <v>1812</v>
      </c>
      <c r="AZ3421" t="s">
        <v>2793</v>
      </c>
      <c r="BA3421" s="2">
        <v>43521</v>
      </c>
      <c r="BB3421">
        <v>31</v>
      </c>
      <c r="BC3421" t="s">
        <v>3425</v>
      </c>
      <c r="BD3421" s="3">
        <v>13606</v>
      </c>
      <c r="BE3421" t="s">
        <v>60</v>
      </c>
      <c r="BF3421" s="2">
        <v>43731</v>
      </c>
      <c r="BG3421">
        <v>28</v>
      </c>
      <c r="BH3421" t="s">
        <v>3386</v>
      </c>
      <c r="BI3421" t="s">
        <v>3387</v>
      </c>
    </row>
    <row r="3422" spans="1:61" x14ac:dyDescent="0.25">
      <c r="A3422" s="1">
        <v>43800</v>
      </c>
      <c r="B3422" t="s">
        <v>228</v>
      </c>
      <c r="C3422" t="s">
        <v>60</v>
      </c>
      <c r="D3422" t="s">
        <v>62</v>
      </c>
      <c r="E3422" t="s">
        <v>335</v>
      </c>
      <c r="F3422" t="s">
        <v>1346</v>
      </c>
      <c r="G3422" t="s">
        <v>644</v>
      </c>
      <c r="H3422" t="s">
        <v>220</v>
      </c>
      <c r="I3422" t="s">
        <v>222</v>
      </c>
      <c r="J3422" t="s">
        <v>1106</v>
      </c>
      <c r="K3422" t="s">
        <v>224</v>
      </c>
      <c r="L3422" t="s">
        <v>468</v>
      </c>
      <c r="M3422" t="s">
        <v>225</v>
      </c>
      <c r="N3422" t="s">
        <v>226</v>
      </c>
      <c r="O3422" t="s">
        <v>226</v>
      </c>
      <c r="P3422" t="s">
        <v>339</v>
      </c>
      <c r="Q3422">
        <v>22</v>
      </c>
      <c r="R3422" t="s">
        <v>120</v>
      </c>
      <c r="S3422" t="s">
        <v>132</v>
      </c>
      <c r="T3422">
        <v>19</v>
      </c>
      <c r="U3422">
        <v>10</v>
      </c>
      <c r="V3422">
        <v>5</v>
      </c>
      <c r="W3422" t="s">
        <v>85</v>
      </c>
      <c r="X3422" t="s">
        <v>85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 t="e" vm="320">
        <f>_FV(0,"13636363636363635")</f>
        <v>#VALUE!</v>
      </c>
      <c r="AM3422" t="s">
        <v>1408</v>
      </c>
      <c r="AN3422">
        <v>-13</v>
      </c>
      <c r="AO3422" t="s">
        <v>65</v>
      </c>
      <c r="AP3422" t="s">
        <v>132</v>
      </c>
      <c r="AQ3422">
        <v>1</v>
      </c>
      <c r="AR3422">
        <v>7</v>
      </c>
      <c r="AS3422" t="s">
        <v>1070</v>
      </c>
      <c r="AT3422" t="s">
        <v>68</v>
      </c>
      <c r="AU3422" t="s">
        <v>3600</v>
      </c>
      <c r="AV3422" t="s">
        <v>3731</v>
      </c>
      <c r="AW3422" t="s">
        <v>3732</v>
      </c>
      <c r="AX3422">
        <v>1650</v>
      </c>
      <c r="AY3422">
        <v>1812</v>
      </c>
      <c r="AZ3422" t="s">
        <v>228</v>
      </c>
      <c r="BA3422" s="2">
        <v>43671</v>
      </c>
      <c r="BB3422">
        <v>22</v>
      </c>
      <c r="BC3422" t="s">
        <v>3427</v>
      </c>
      <c r="BD3422" s="3">
        <v>13728</v>
      </c>
      <c r="BE3422" t="s">
        <v>60</v>
      </c>
      <c r="BF3422" s="2">
        <v>43731</v>
      </c>
      <c r="BG3422">
        <v>28</v>
      </c>
      <c r="BH3422" t="s">
        <v>3386</v>
      </c>
      <c r="BI3422" t="s">
        <v>3387</v>
      </c>
    </row>
    <row r="3423" spans="1:61" x14ac:dyDescent="0.25">
      <c r="A3423" s="1">
        <v>43579</v>
      </c>
      <c r="B3423" t="s">
        <v>245</v>
      </c>
      <c r="C3423" t="s">
        <v>60</v>
      </c>
      <c r="D3423" t="s">
        <v>62</v>
      </c>
      <c r="E3423" t="s">
        <v>664</v>
      </c>
      <c r="F3423" t="s">
        <v>2020</v>
      </c>
      <c r="G3423" s="2">
        <v>43497</v>
      </c>
      <c r="H3423" t="s">
        <v>703</v>
      </c>
      <c r="I3423" t="s">
        <v>662</v>
      </c>
      <c r="J3423" t="s">
        <v>2379</v>
      </c>
      <c r="K3423" t="s">
        <v>666</v>
      </c>
      <c r="L3423" t="s">
        <v>252</v>
      </c>
      <c r="M3423" t="s">
        <v>665</v>
      </c>
      <c r="N3423" t="s">
        <v>585</v>
      </c>
      <c r="O3423" t="s">
        <v>793</v>
      </c>
      <c r="P3423" t="s">
        <v>1095</v>
      </c>
      <c r="Q3423">
        <v>35</v>
      </c>
      <c r="R3423" t="s">
        <v>85</v>
      </c>
      <c r="S3423" t="s">
        <v>132</v>
      </c>
      <c r="T3423">
        <v>19</v>
      </c>
      <c r="U3423">
        <v>8</v>
      </c>
      <c r="V3423">
        <v>4</v>
      </c>
      <c r="W3423" t="s">
        <v>132</v>
      </c>
      <c r="X3423" t="s">
        <v>83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 t="e" vm="307">
        <f>_FV(0,"02857142857142857")</f>
        <v>#VALUE!</v>
      </c>
      <c r="AM3423" t="s">
        <v>670</v>
      </c>
      <c r="AN3423">
        <v>-18</v>
      </c>
      <c r="AO3423" t="e" vm="1">
        <f>_FV(-4,"0")</f>
        <v>#VALUE!</v>
      </c>
      <c r="AP3423" t="s">
        <v>64</v>
      </c>
      <c r="AQ3423">
        <v>2</v>
      </c>
      <c r="AR3423">
        <v>5</v>
      </c>
      <c r="AS3423" t="s">
        <v>1315</v>
      </c>
      <c r="AT3423" t="s">
        <v>68</v>
      </c>
      <c r="AU3423" t="s">
        <v>1961</v>
      </c>
      <c r="AV3423" t="s">
        <v>3733</v>
      </c>
      <c r="AW3423" t="s">
        <v>3506</v>
      </c>
      <c r="AX3423">
        <v>1604</v>
      </c>
      <c r="AY3423">
        <v>1812</v>
      </c>
      <c r="AZ3423" t="s">
        <v>245</v>
      </c>
      <c r="BA3423" s="2">
        <v>43488</v>
      </c>
      <c r="BB3423">
        <v>26</v>
      </c>
      <c r="BC3423" t="s">
        <v>3428</v>
      </c>
      <c r="BD3423" s="2">
        <v>43469</v>
      </c>
      <c r="BE3423" t="s">
        <v>60</v>
      </c>
      <c r="BF3423" s="2">
        <v>43731</v>
      </c>
      <c r="BG3423">
        <v>28</v>
      </c>
      <c r="BH3423" t="s">
        <v>3386</v>
      </c>
      <c r="BI3423" t="s">
        <v>3387</v>
      </c>
    </row>
    <row r="3424" spans="1:61" x14ac:dyDescent="0.25">
      <c r="A3424" s="1">
        <v>43736</v>
      </c>
      <c r="B3424" t="s">
        <v>127</v>
      </c>
      <c r="C3424" t="s">
        <v>158</v>
      </c>
      <c r="D3424" t="s">
        <v>151</v>
      </c>
      <c r="E3424" t="s">
        <v>152</v>
      </c>
      <c r="F3424" t="s">
        <v>1880</v>
      </c>
      <c r="G3424" t="s">
        <v>391</v>
      </c>
      <c r="H3424" t="s">
        <v>68</v>
      </c>
      <c r="I3424" t="s">
        <v>68</v>
      </c>
      <c r="J3424" t="s">
        <v>370</v>
      </c>
      <c r="K3424" t="s">
        <v>155</v>
      </c>
      <c r="L3424" t="s">
        <v>252</v>
      </c>
      <c r="M3424" t="s">
        <v>156</v>
      </c>
      <c r="N3424" t="s">
        <v>154</v>
      </c>
      <c r="O3424" t="s">
        <v>154</v>
      </c>
      <c r="P3424" t="s">
        <v>154</v>
      </c>
      <c r="Q3424">
        <v>7</v>
      </c>
      <c r="R3424" t="s">
        <v>121</v>
      </c>
      <c r="S3424" t="s">
        <v>68</v>
      </c>
      <c r="T3424">
        <v>20</v>
      </c>
      <c r="U3424">
        <v>14</v>
      </c>
      <c r="V3424">
        <v>2</v>
      </c>
      <c r="W3424" t="s">
        <v>65</v>
      </c>
      <c r="X3424" t="s">
        <v>84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 t="e" vm="197">
        <f>_FV(0,"8571428571428571")</f>
        <v>#VALUE!</v>
      </c>
      <c r="AM3424" t="s">
        <v>1332</v>
      </c>
      <c r="AN3424">
        <v>-6</v>
      </c>
      <c r="AO3424" t="e" vm="1">
        <f>_FV(-3,"0")</f>
        <v>#VALUE!</v>
      </c>
      <c r="AP3424" t="s">
        <v>85</v>
      </c>
      <c r="AQ3424">
        <v>0</v>
      </c>
      <c r="AR3424">
        <v>9</v>
      </c>
      <c r="AS3424" t="s">
        <v>68</v>
      </c>
      <c r="AT3424" t="s">
        <v>68</v>
      </c>
      <c r="AU3424" t="s">
        <v>68</v>
      </c>
      <c r="AV3424" t="s">
        <v>64</v>
      </c>
      <c r="AW3424" s="2">
        <v>43525</v>
      </c>
      <c r="AX3424">
        <v>1749</v>
      </c>
      <c r="AY3424">
        <v>2029</v>
      </c>
      <c r="AZ3424" t="s">
        <v>127</v>
      </c>
      <c r="BA3424" s="2">
        <v>43523</v>
      </c>
      <c r="BB3424">
        <v>20</v>
      </c>
      <c r="BC3424" t="s">
        <v>3734</v>
      </c>
      <c r="BD3424" t="s">
        <v>3735</v>
      </c>
      <c r="BE3424" t="s">
        <v>158</v>
      </c>
      <c r="BF3424" s="2">
        <v>43703</v>
      </c>
      <c r="BG3424">
        <v>20</v>
      </c>
      <c r="BH3424" t="s">
        <v>3736</v>
      </c>
      <c r="BI3424" t="s">
        <v>3737</v>
      </c>
    </row>
    <row r="3425" spans="1:61" x14ac:dyDescent="0.25">
      <c r="A3425" s="1">
        <v>43736</v>
      </c>
      <c r="B3425" t="s">
        <v>209</v>
      </c>
      <c r="C3425" t="s">
        <v>1917</v>
      </c>
      <c r="D3425" t="s">
        <v>62</v>
      </c>
      <c r="E3425" t="s">
        <v>352</v>
      </c>
      <c r="F3425" t="s">
        <v>68</v>
      </c>
      <c r="G3425" t="s">
        <v>250</v>
      </c>
      <c r="H3425" t="s">
        <v>250</v>
      </c>
      <c r="I3425" t="s">
        <v>250</v>
      </c>
      <c r="J3425" t="s">
        <v>68</v>
      </c>
      <c r="K3425" t="s">
        <v>155</v>
      </c>
      <c r="L3425" t="s">
        <v>155</v>
      </c>
      <c r="M3425" t="s">
        <v>155</v>
      </c>
      <c r="N3425" t="s">
        <v>156</v>
      </c>
      <c r="O3425" t="s">
        <v>155</v>
      </c>
      <c r="P3425" t="s">
        <v>154</v>
      </c>
      <c r="Q3425">
        <v>7</v>
      </c>
      <c r="R3425" t="s">
        <v>66</v>
      </c>
      <c r="S3425" t="s">
        <v>242</v>
      </c>
      <c r="T3425">
        <v>20</v>
      </c>
      <c r="U3425">
        <v>8</v>
      </c>
      <c r="V3425">
        <v>13</v>
      </c>
      <c r="W3425" t="s">
        <v>84</v>
      </c>
      <c r="X3425" t="s">
        <v>84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 t="s">
        <v>156</v>
      </c>
      <c r="AM3425" t="e" vm="33">
        <f>_FV(0,"14285714285714285")</f>
        <v>#VALUE!</v>
      </c>
      <c r="AN3425">
        <v>1</v>
      </c>
      <c r="AO3425" t="s">
        <v>65</v>
      </c>
      <c r="AP3425" t="e" vm="1">
        <f>_FV(-12,"0")</f>
        <v>#VALUE!</v>
      </c>
      <c r="AQ3425">
        <v>4</v>
      </c>
      <c r="AR3425">
        <v>4</v>
      </c>
      <c r="AS3425" t="s">
        <v>68</v>
      </c>
      <c r="AT3425" t="s">
        <v>201</v>
      </c>
      <c r="AU3425" t="s">
        <v>68</v>
      </c>
      <c r="AV3425" t="s">
        <v>340</v>
      </c>
      <c r="AW3425" t="s">
        <v>3738</v>
      </c>
      <c r="AX3425">
        <v>1886</v>
      </c>
      <c r="AY3425">
        <v>1681</v>
      </c>
      <c r="AZ3425" t="s">
        <v>209</v>
      </c>
      <c r="BA3425" t="s">
        <v>2529</v>
      </c>
      <c r="BB3425">
        <v>16</v>
      </c>
      <c r="BC3425" t="s">
        <v>3739</v>
      </c>
      <c r="BD3425" t="s">
        <v>3740</v>
      </c>
      <c r="BE3425" t="s">
        <v>1917</v>
      </c>
      <c r="BF3425" s="2">
        <v>43641</v>
      </c>
      <c r="BG3425">
        <v>17</v>
      </c>
      <c r="BH3425" t="s">
        <v>3741</v>
      </c>
      <c r="BI3425" s="3">
        <v>17441</v>
      </c>
    </row>
    <row r="3426" spans="1:61" x14ac:dyDescent="0.25">
      <c r="A3426" s="1">
        <v>43736</v>
      </c>
      <c r="B3426" t="s">
        <v>3742</v>
      </c>
      <c r="C3426" t="s">
        <v>150</v>
      </c>
      <c r="D3426" t="s">
        <v>151</v>
      </c>
      <c r="E3426" t="s">
        <v>152</v>
      </c>
      <c r="F3426" t="s">
        <v>64</v>
      </c>
      <c r="G3426" t="s">
        <v>152</v>
      </c>
      <c r="H3426" t="s">
        <v>252</v>
      </c>
      <c r="I3426" t="s">
        <v>250</v>
      </c>
      <c r="J3426" t="s">
        <v>1991</v>
      </c>
      <c r="K3426" t="s">
        <v>155</v>
      </c>
      <c r="L3426" t="s">
        <v>152</v>
      </c>
      <c r="M3426" t="s">
        <v>155</v>
      </c>
      <c r="N3426" t="s">
        <v>65</v>
      </c>
      <c r="O3426" t="s">
        <v>155</v>
      </c>
      <c r="P3426" t="s">
        <v>65</v>
      </c>
      <c r="Q3426">
        <v>7</v>
      </c>
      <c r="R3426" t="s">
        <v>110</v>
      </c>
      <c r="S3426" t="s">
        <v>64</v>
      </c>
      <c r="T3426">
        <v>20</v>
      </c>
      <c r="U3426">
        <v>9</v>
      </c>
      <c r="V3426">
        <v>1</v>
      </c>
      <c r="W3426" t="s">
        <v>84</v>
      </c>
      <c r="X3426" t="s">
        <v>96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 t="s">
        <v>65</v>
      </c>
      <c r="AM3426" t="s">
        <v>353</v>
      </c>
      <c r="AN3426">
        <v>-10</v>
      </c>
      <c r="AO3426" t="e" vm="1">
        <f>_FV(-3,"0")</f>
        <v>#VALUE!</v>
      </c>
      <c r="AP3426" t="s">
        <v>191</v>
      </c>
      <c r="AQ3426">
        <v>1</v>
      </c>
      <c r="AR3426">
        <v>1</v>
      </c>
      <c r="AS3426" t="s">
        <v>68</v>
      </c>
      <c r="AT3426" t="s">
        <v>68</v>
      </c>
      <c r="AU3426" t="s">
        <v>68</v>
      </c>
      <c r="AV3426" t="s">
        <v>355</v>
      </c>
      <c r="AW3426" s="2">
        <v>43525</v>
      </c>
      <c r="AX3426">
        <v>1620</v>
      </c>
      <c r="AY3426">
        <v>2034</v>
      </c>
      <c r="AZ3426" t="s">
        <v>3742</v>
      </c>
      <c r="BA3426" t="s">
        <v>3743</v>
      </c>
      <c r="BB3426">
        <v>13</v>
      </c>
      <c r="BC3426" t="s">
        <v>3744</v>
      </c>
      <c r="BD3426" s="3">
        <v>17930</v>
      </c>
      <c r="BE3426" t="s">
        <v>150</v>
      </c>
      <c r="BF3426" s="2">
        <v>43492</v>
      </c>
      <c r="BG3426">
        <v>16</v>
      </c>
      <c r="BH3426" t="s">
        <v>3388</v>
      </c>
      <c r="BI3426" t="s">
        <v>3745</v>
      </c>
    </row>
    <row r="3427" spans="1:61" x14ac:dyDescent="0.25">
      <c r="A3427" s="1">
        <v>43736</v>
      </c>
      <c r="B3427" t="s">
        <v>2233</v>
      </c>
      <c r="C3427" t="s">
        <v>1432</v>
      </c>
      <c r="D3427" t="s">
        <v>62</v>
      </c>
      <c r="E3427" t="s">
        <v>152</v>
      </c>
      <c r="F3427" t="s">
        <v>250</v>
      </c>
      <c r="G3427" t="s">
        <v>68</v>
      </c>
      <c r="H3427" t="s">
        <v>391</v>
      </c>
      <c r="I3427" t="s">
        <v>250</v>
      </c>
      <c r="J3427" t="s">
        <v>152</v>
      </c>
      <c r="K3427" t="s">
        <v>155</v>
      </c>
      <c r="L3427" t="s">
        <v>155</v>
      </c>
      <c r="M3427" t="s">
        <v>155</v>
      </c>
      <c r="N3427" t="s">
        <v>252</v>
      </c>
      <c r="O3427" t="s">
        <v>155</v>
      </c>
      <c r="P3427" t="s">
        <v>65</v>
      </c>
      <c r="Q3427">
        <v>7</v>
      </c>
      <c r="R3427" t="s">
        <v>179</v>
      </c>
      <c r="S3427" t="s">
        <v>110</v>
      </c>
      <c r="T3427">
        <v>20</v>
      </c>
      <c r="U3427">
        <v>10</v>
      </c>
      <c r="V3427">
        <v>15</v>
      </c>
      <c r="W3427" t="s">
        <v>68</v>
      </c>
      <c r="X3427" t="s">
        <v>84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 t="e" vm="33">
        <f>_FV(0,"14285714285714285")</f>
        <v>#VALUE!</v>
      </c>
      <c r="AM3427" t="e" vm="151">
        <f>_FV(0,"5714285714285714")</f>
        <v>#VALUE!</v>
      </c>
      <c r="AN3427">
        <v>2</v>
      </c>
      <c r="AO3427" t="e" vm="1">
        <f>_FV(-2,"0")</f>
        <v>#VALUE!</v>
      </c>
      <c r="AP3427" t="e" vm="1">
        <f>_FV(-3,"0")</f>
        <v>#VALUE!</v>
      </c>
      <c r="AQ3427">
        <v>7</v>
      </c>
      <c r="AR3427">
        <v>1</v>
      </c>
      <c r="AS3427" t="s">
        <v>68</v>
      </c>
      <c r="AT3427" t="s">
        <v>68</v>
      </c>
      <c r="AU3427" t="s">
        <v>68</v>
      </c>
      <c r="AV3427" s="2">
        <v>43556</v>
      </c>
      <c r="AW3427" s="2">
        <v>43525</v>
      </c>
      <c r="AX3427">
        <v>1737</v>
      </c>
      <c r="AY3427">
        <v>1643</v>
      </c>
      <c r="AZ3427" t="s">
        <v>2233</v>
      </c>
      <c r="BA3427" s="2">
        <v>43613</v>
      </c>
      <c r="BB3427">
        <v>16</v>
      </c>
      <c r="BC3427" t="s">
        <v>3746</v>
      </c>
      <c r="BD3427" s="3">
        <v>45170</v>
      </c>
      <c r="BE3427" t="s">
        <v>1432</v>
      </c>
      <c r="BF3427" t="s">
        <v>193</v>
      </c>
      <c r="BG3427">
        <v>20</v>
      </c>
      <c r="BH3427" t="s">
        <v>3747</v>
      </c>
      <c r="BI3427" s="3">
        <v>19784</v>
      </c>
    </row>
    <row r="3428" spans="1:61" x14ac:dyDescent="0.25">
      <c r="A3428" s="1">
        <v>43736</v>
      </c>
      <c r="B3428" t="s">
        <v>123</v>
      </c>
      <c r="C3428" t="s">
        <v>3158</v>
      </c>
      <c r="D3428" t="s">
        <v>62</v>
      </c>
      <c r="E3428" t="s">
        <v>64</v>
      </c>
      <c r="F3428" t="s">
        <v>155</v>
      </c>
      <c r="G3428" t="s">
        <v>153</v>
      </c>
      <c r="H3428" t="s">
        <v>353</v>
      </c>
      <c r="I3428" t="s">
        <v>250</v>
      </c>
      <c r="J3428" t="s">
        <v>152</v>
      </c>
      <c r="K3428" t="s">
        <v>155</v>
      </c>
      <c r="L3428" t="s">
        <v>154</v>
      </c>
      <c r="M3428" t="s">
        <v>155</v>
      </c>
      <c r="N3428" t="s">
        <v>155</v>
      </c>
      <c r="O3428" t="s">
        <v>155</v>
      </c>
      <c r="P3428" t="s">
        <v>156</v>
      </c>
      <c r="Q3428">
        <v>7</v>
      </c>
      <c r="R3428" t="s">
        <v>84</v>
      </c>
      <c r="S3428" t="s">
        <v>255</v>
      </c>
      <c r="T3428">
        <v>20</v>
      </c>
      <c r="U3428">
        <v>7</v>
      </c>
      <c r="V3428">
        <v>16</v>
      </c>
      <c r="W3428" t="s">
        <v>84</v>
      </c>
      <c r="X3428" t="s">
        <v>64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 t="s">
        <v>670</v>
      </c>
      <c r="AM3428" t="e" vm="274">
        <f>_FV(-1,"1428571428571428")</f>
        <v>#VALUE!</v>
      </c>
      <c r="AN3428">
        <v>2</v>
      </c>
      <c r="AO3428" t="s">
        <v>68</v>
      </c>
      <c r="AP3428" t="e" vm="1">
        <f>_FV(-14,"0")</f>
        <v>#VALUE!</v>
      </c>
      <c r="AQ3428">
        <v>9</v>
      </c>
      <c r="AR3428">
        <v>0</v>
      </c>
      <c r="AS3428" t="s">
        <v>68</v>
      </c>
      <c r="AT3428" t="s">
        <v>68</v>
      </c>
      <c r="AU3428" t="s">
        <v>68</v>
      </c>
      <c r="AV3428" s="2">
        <v>43678</v>
      </c>
      <c r="AW3428" s="2">
        <v>43525</v>
      </c>
      <c r="AX3428">
        <v>1855</v>
      </c>
      <c r="AY3428">
        <v>1618</v>
      </c>
      <c r="AZ3428" t="s">
        <v>123</v>
      </c>
      <c r="BA3428" s="2">
        <v>43702</v>
      </c>
      <c r="BB3428">
        <v>23</v>
      </c>
      <c r="BC3428" t="s">
        <v>3748</v>
      </c>
      <c r="BD3428" t="s">
        <v>3749</v>
      </c>
      <c r="BE3428" t="s">
        <v>3158</v>
      </c>
      <c r="BF3428" s="2">
        <v>43551</v>
      </c>
      <c r="BG3428">
        <v>19</v>
      </c>
      <c r="BH3428" t="s">
        <v>3750</v>
      </c>
      <c r="BI3428" s="2">
        <v>43807</v>
      </c>
    </row>
    <row r="3429" spans="1:61" x14ac:dyDescent="0.25">
      <c r="A3429" s="1">
        <v>43736</v>
      </c>
      <c r="B3429" t="s">
        <v>245</v>
      </c>
      <c r="C3429" t="s">
        <v>2793</v>
      </c>
      <c r="D3429" t="s">
        <v>62</v>
      </c>
      <c r="E3429" t="s">
        <v>153</v>
      </c>
      <c r="F3429" t="s">
        <v>252</v>
      </c>
      <c r="G3429" t="s">
        <v>352</v>
      </c>
      <c r="H3429" t="s">
        <v>1826</v>
      </c>
      <c r="I3429" t="s">
        <v>252</v>
      </c>
      <c r="J3429" t="s">
        <v>155</v>
      </c>
      <c r="K3429" t="s">
        <v>65</v>
      </c>
      <c r="L3429" t="s">
        <v>65</v>
      </c>
      <c r="M3429" t="s">
        <v>155</v>
      </c>
      <c r="N3429" t="s">
        <v>252</v>
      </c>
      <c r="O3429" t="s">
        <v>252</v>
      </c>
      <c r="P3429" t="s">
        <v>155</v>
      </c>
      <c r="Q3429">
        <v>7</v>
      </c>
      <c r="R3429" t="s">
        <v>85</v>
      </c>
      <c r="S3429" t="s">
        <v>192</v>
      </c>
      <c r="T3429">
        <v>20</v>
      </c>
      <c r="U3429">
        <v>19</v>
      </c>
      <c r="V3429">
        <v>20</v>
      </c>
      <c r="W3429" t="s">
        <v>68</v>
      </c>
      <c r="X3429" t="s">
        <v>68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 t="e" vm="84">
        <f>_FV(0,"2857142857142857")</f>
        <v>#VALUE!</v>
      </c>
      <c r="AM3429" t="e" vm="465">
        <f>_FV(-1,"8571428571428572")</f>
        <v>#VALUE!</v>
      </c>
      <c r="AN3429">
        <v>2</v>
      </c>
      <c r="AO3429" t="s">
        <v>65</v>
      </c>
      <c r="AP3429" t="e" vm="1">
        <f>_FV(-4,"0")</f>
        <v>#VALUE!</v>
      </c>
      <c r="AQ3429">
        <v>3</v>
      </c>
      <c r="AR3429">
        <v>3</v>
      </c>
      <c r="AS3429" t="s">
        <v>68</v>
      </c>
      <c r="AT3429" t="s">
        <v>68</v>
      </c>
      <c r="AU3429" t="s">
        <v>68</v>
      </c>
      <c r="AV3429" t="s">
        <v>90</v>
      </c>
      <c r="AW3429" s="2">
        <v>43525</v>
      </c>
      <c r="AX3429">
        <v>1701</v>
      </c>
      <c r="AY3429">
        <v>1653</v>
      </c>
      <c r="AZ3429" t="s">
        <v>245</v>
      </c>
      <c r="BA3429" s="2">
        <v>43549</v>
      </c>
      <c r="BB3429">
        <v>21</v>
      </c>
      <c r="BC3429" t="s">
        <v>3751</v>
      </c>
      <c r="BD3429" s="2">
        <v>43507</v>
      </c>
      <c r="BE3429" t="s">
        <v>2793</v>
      </c>
      <c r="BF3429" s="2">
        <v>43582</v>
      </c>
      <c r="BG3429">
        <v>25</v>
      </c>
      <c r="BH3429" t="s">
        <v>3752</v>
      </c>
      <c r="BI3429" s="3">
        <v>27211</v>
      </c>
    </row>
    <row r="3430" spans="1:61" x14ac:dyDescent="0.25">
      <c r="A3430" s="1">
        <v>43737</v>
      </c>
      <c r="B3430" t="s">
        <v>2538</v>
      </c>
      <c r="C3430" t="s">
        <v>178</v>
      </c>
      <c r="D3430" t="s">
        <v>62</v>
      </c>
      <c r="E3430" t="s">
        <v>370</v>
      </c>
      <c r="F3430" t="s">
        <v>252</v>
      </c>
      <c r="G3430" t="s">
        <v>670</v>
      </c>
      <c r="H3430" t="s">
        <v>391</v>
      </c>
      <c r="I3430" t="s">
        <v>352</v>
      </c>
      <c r="J3430" t="s">
        <v>670</v>
      </c>
      <c r="K3430" t="s">
        <v>156</v>
      </c>
      <c r="L3430" t="s">
        <v>154</v>
      </c>
      <c r="M3430" t="s">
        <v>154</v>
      </c>
      <c r="N3430" t="s">
        <v>156</v>
      </c>
      <c r="O3430" t="s">
        <v>155</v>
      </c>
      <c r="P3430" t="s">
        <v>155</v>
      </c>
      <c r="Q3430">
        <v>7</v>
      </c>
      <c r="R3430" t="s">
        <v>83</v>
      </c>
      <c r="S3430" t="s">
        <v>191</v>
      </c>
      <c r="T3430">
        <v>20</v>
      </c>
      <c r="U3430">
        <v>3</v>
      </c>
      <c r="V3430">
        <v>17</v>
      </c>
      <c r="W3430" t="s">
        <v>84</v>
      </c>
      <c r="X3430" t="s">
        <v>68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 t="s">
        <v>250</v>
      </c>
      <c r="AM3430" t="e" vm="274">
        <f>_FV(-1,"1428571428571428")</f>
        <v>#VALUE!</v>
      </c>
      <c r="AN3430">
        <v>6</v>
      </c>
      <c r="AO3430" t="s">
        <v>64</v>
      </c>
      <c r="AP3430" t="e" vm="1">
        <f>_FV(-4,"0")</f>
        <v>#VALUE!</v>
      </c>
      <c r="AQ3430">
        <v>3</v>
      </c>
      <c r="AR3430">
        <v>6</v>
      </c>
      <c r="AS3430" t="s">
        <v>68</v>
      </c>
      <c r="AT3430" t="s">
        <v>68</v>
      </c>
      <c r="AU3430" t="s">
        <v>68</v>
      </c>
      <c r="AV3430" s="2">
        <v>43617</v>
      </c>
      <c r="AW3430" s="2">
        <v>43525</v>
      </c>
      <c r="AX3430">
        <v>1747</v>
      </c>
      <c r="AY3430">
        <v>1703</v>
      </c>
      <c r="AZ3430" t="s">
        <v>2538</v>
      </c>
      <c r="BA3430" s="2">
        <v>43550</v>
      </c>
      <c r="BB3430">
        <v>21</v>
      </c>
      <c r="BC3430" t="s">
        <v>3753</v>
      </c>
      <c r="BD3430" t="s">
        <v>3754</v>
      </c>
      <c r="BE3430" t="s">
        <v>178</v>
      </c>
      <c r="BF3430" s="2">
        <v>43551</v>
      </c>
      <c r="BG3430">
        <v>20</v>
      </c>
      <c r="BH3430" t="s">
        <v>3755</v>
      </c>
      <c r="BI3430" s="3">
        <v>15554</v>
      </c>
    </row>
    <row r="3431" spans="1:61" x14ac:dyDescent="0.25">
      <c r="A3431" s="1">
        <v>43738</v>
      </c>
      <c r="B3431" t="s">
        <v>163</v>
      </c>
      <c r="C3431" t="s">
        <v>60</v>
      </c>
      <c r="D3431" t="s">
        <v>101</v>
      </c>
      <c r="E3431" t="s">
        <v>670</v>
      </c>
      <c r="F3431" t="s">
        <v>352</v>
      </c>
      <c r="G3431" t="s">
        <v>68</v>
      </c>
      <c r="H3431" t="s">
        <v>352</v>
      </c>
      <c r="I3431" t="s">
        <v>250</v>
      </c>
      <c r="J3431" t="s">
        <v>352</v>
      </c>
      <c r="K3431" t="s">
        <v>155</v>
      </c>
      <c r="L3431" t="s">
        <v>156</v>
      </c>
      <c r="M3431" t="s">
        <v>155</v>
      </c>
      <c r="N3431" t="s">
        <v>154</v>
      </c>
      <c r="O3431" t="s">
        <v>155</v>
      </c>
      <c r="P3431" t="s">
        <v>155</v>
      </c>
      <c r="Q3431">
        <v>7</v>
      </c>
      <c r="R3431" t="s">
        <v>96</v>
      </c>
      <c r="S3431" t="s">
        <v>132</v>
      </c>
      <c r="T3431">
        <v>20</v>
      </c>
      <c r="U3431">
        <v>12</v>
      </c>
      <c r="V3431">
        <v>5</v>
      </c>
      <c r="W3431" t="s">
        <v>84</v>
      </c>
      <c r="X3431" t="s">
        <v>66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 t="e" vm="84">
        <f>_FV(0,"2857142857142857")</f>
        <v>#VALUE!</v>
      </c>
      <c r="AM3431" t="s">
        <v>65</v>
      </c>
      <c r="AN3431">
        <v>-3</v>
      </c>
      <c r="AO3431" t="e" vm="1">
        <f>_FV(-1,"0")</f>
        <v>#VALUE!</v>
      </c>
      <c r="AP3431" t="s">
        <v>68</v>
      </c>
      <c r="AQ3431">
        <v>4</v>
      </c>
      <c r="AR3431">
        <v>4</v>
      </c>
      <c r="AS3431" t="s">
        <v>68</v>
      </c>
      <c r="AT3431" t="s">
        <v>1067</v>
      </c>
      <c r="AU3431" t="s">
        <v>68</v>
      </c>
      <c r="AV3431" t="s">
        <v>76</v>
      </c>
      <c r="AW3431" t="s">
        <v>197</v>
      </c>
      <c r="AX3431">
        <v>1837</v>
      </c>
      <c r="AY3431">
        <v>1874</v>
      </c>
      <c r="AZ3431" t="s">
        <v>163</v>
      </c>
      <c r="BA3431" s="2">
        <v>43550</v>
      </c>
      <c r="BB3431">
        <v>17</v>
      </c>
      <c r="BC3431" t="s">
        <v>3756</v>
      </c>
      <c r="BD3431" t="s">
        <v>3757</v>
      </c>
      <c r="BE3431" t="s">
        <v>60</v>
      </c>
      <c r="BF3431" s="2">
        <v>43641</v>
      </c>
      <c r="BG3431">
        <v>21</v>
      </c>
      <c r="BH3431" t="s">
        <v>3758</v>
      </c>
      <c r="BI3431" t="s">
        <v>3759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4DCBDF27FEFC149802FBF7BFCC8B103" ma:contentTypeVersion="9" ma:contentTypeDescription="Utwórz nowy dokument." ma:contentTypeScope="" ma:versionID="cc5a77f3a784cb9fc0ce8054f67fe502">
  <xsd:schema xmlns:xsd="http://www.w3.org/2001/XMLSchema" xmlns:xs="http://www.w3.org/2001/XMLSchema" xmlns:p="http://schemas.microsoft.com/office/2006/metadata/properties" xmlns:ns3="d45fd196-d146-47d0-a690-2e1755d30b6a" xmlns:ns4="796afb9e-68df-49ea-b05c-d55ff8c7a19b" targetNamespace="http://schemas.microsoft.com/office/2006/metadata/properties" ma:root="true" ma:fieldsID="93314ec0ae311a11a528ed96d413a84d" ns3:_="" ns4:_="">
    <xsd:import namespace="d45fd196-d146-47d0-a690-2e1755d30b6a"/>
    <xsd:import namespace="796afb9e-68df-49ea-b05c-d55ff8c7a1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fd196-d146-47d0-a690-2e1755d30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6afb9e-68df-49ea-b05c-d55ff8c7a19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CEA4602-4C53-484A-A611-3AC0D7F9A9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fd196-d146-47d0-a690-2e1755d30b6a"/>
    <ds:schemaRef ds:uri="796afb9e-68df-49ea-b05c-d55ff8c7a1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577B8F-13F5-49C6-B16E-2A76B94AE8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292B22-0D8F-4FEE-9F88-F75916354979}">
  <ds:schemaRefs>
    <ds:schemaRef ds:uri="http://purl.org/dc/elements/1.1/"/>
    <ds:schemaRef ds:uri="http://purl.org/dc/dcmitype/"/>
    <ds:schemaRef ds:uri="d45fd196-d146-47d0-a690-2e1755d30b6a"/>
    <ds:schemaRef ds:uri="http://schemas.microsoft.com/office/2006/metadata/properties"/>
    <ds:schemaRef ds:uri="http://schemas.microsoft.com/office/2006/documentManagement/types"/>
    <ds:schemaRef ds:uri="796afb9e-68df-49ea-b05c-d55ff8c7a19b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training_dataset_E0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szydlikp</cp:lastModifiedBy>
  <dcterms:created xsi:type="dcterms:W3CDTF">2019-10-11T09:50:34Z</dcterms:created>
  <dcterms:modified xsi:type="dcterms:W3CDTF">2019-10-11T09:50:34Z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0x01010074DCBDF27FEFC149802FBF7BFCC8B103</vt:lpwstr>
  </property>
</Properties>
</file>